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08"/>
  <workbookPr/>
  <mc:AlternateContent xmlns:mc="http://schemas.openxmlformats.org/markup-compatibility/2006">
    <mc:Choice Requires="x15">
      <x15ac:absPath xmlns:x15ac="http://schemas.microsoft.com/office/spreadsheetml/2010/11/ac" url="/Users/dallenr/Google Drive/WHO Maternal HIV Syphilis Testing Models/HIV/Models/"/>
    </mc:Choice>
  </mc:AlternateContent>
  <xr:revisionPtr revIDLastSave="0" documentId="13_ncr:1_{57D9B4E6-39EE-C74E-A843-FAED13F3DB6F}" xr6:coauthVersionLast="45" xr6:coauthVersionMax="45" xr10:uidLastSave="{00000000-0000-0000-0000-000000000000}"/>
  <bookViews>
    <workbookView xWindow="1360" yWindow="620" windowWidth="34820" windowHeight="20120" activeTab="3" xr2:uid="{00000000-000D-0000-FFFF-FFFF00000000}"/>
  </bookViews>
  <sheets>
    <sheet name="Home" sheetId="14" r:id="rId1"/>
    <sheet name="Parameters" sheetId="8" r:id="rId2"/>
    <sheet name="Costs" sheetId="22" r:id="rId3"/>
    <sheet name="Input" sheetId="13" r:id="rId4"/>
    <sheet name="Input for base case" sheetId="16" r:id="rId5"/>
    <sheet name="Infant Model" sheetId="38" r:id="rId6"/>
    <sheet name="Model" sheetId="4" r:id="rId7"/>
    <sheet name="Base_case" sheetId="36" r:id="rId8"/>
    <sheet name="Restricted_pop" sheetId="37" r:id="rId9"/>
  </sheets>
  <externalReferences>
    <externalReference r:id="rId10"/>
  </externalReferences>
  <definedNames>
    <definedName name="ART_drop_factor">Parameters!$D$33</definedName>
    <definedName name="ART_ret">Parameters!$D$32</definedName>
    <definedName name="disc_rate">Parameters!$D$91</definedName>
    <definedName name="disc_YLDs_coinfectionNotx">[1]Parameters!$E$158</definedName>
    <definedName name="disc_YLDs_coinfectiontx">[1]Parameters!$E$157</definedName>
    <definedName name="disc_YLDs_HIVnotx">[1]Parameters!$E$154</definedName>
    <definedName name="disc_YLDs_HIVtx">[1]Parameters!$E$153</definedName>
    <definedName name="dw_AIDSnotx">Parameters!$E$85</definedName>
    <definedName name="dw_HIVnotx">Parameters!$E$83</definedName>
    <definedName name="dw_HIVtx">Parameters!$E$84</definedName>
    <definedName name="dw_lbw">Parameters!#REF!</definedName>
    <definedName name="dw_syp">Parameters!#REF!</definedName>
    <definedName name="dw_syp_HIVnotx">Parameters!#REF!</definedName>
    <definedName name="dw_syp_HIVtx">Parameters!#REF!</definedName>
    <definedName name="infantARTcoverage_base">'[1]Additional Scenario Settings'!$D$6</definedName>
    <definedName name="life_exp">Parameters!#REF!</definedName>
    <definedName name="life_expHIV">Parameters!#REF!</definedName>
    <definedName name="p_ART">Parameters!$D$30</definedName>
    <definedName name="propLE_HIV_notx">Parameters!$E$86</definedName>
    <definedName name="years_congsyp">Parameters!#REF!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108" i="37" l="1"/>
  <c r="P108" i="37"/>
  <c r="J108" i="37"/>
  <c r="D108" i="37"/>
  <c r="AE102" i="37"/>
  <c r="G102" i="37"/>
  <c r="V108" i="36"/>
  <c r="P108" i="36"/>
  <c r="J108" i="36"/>
  <c r="D108" i="36"/>
  <c r="AE102" i="36"/>
  <c r="G102" i="36"/>
  <c r="AA7" i="4"/>
  <c r="AA8" i="4"/>
  <c r="AA9" i="4"/>
  <c r="AA10" i="4"/>
  <c r="AA11" i="4"/>
  <c r="AA12" i="4"/>
  <c r="AA13" i="4"/>
  <c r="AA14" i="4"/>
  <c r="AA15" i="4"/>
  <c r="AA16" i="4"/>
  <c r="AA17" i="4"/>
  <c r="AA18" i="4"/>
  <c r="AA19" i="4"/>
  <c r="AA20" i="4"/>
  <c r="AA21" i="4"/>
  <c r="AA22" i="4"/>
  <c r="AA23" i="4"/>
  <c r="AA24" i="4"/>
  <c r="AA25" i="4"/>
  <c r="AA26" i="4"/>
  <c r="AA27" i="4"/>
  <c r="AA28" i="4"/>
  <c r="AA29" i="4"/>
  <c r="AA30" i="4"/>
  <c r="AA31" i="4"/>
  <c r="AA32" i="4"/>
  <c r="AA33" i="4"/>
  <c r="AA34" i="4"/>
  <c r="AA35" i="4"/>
  <c r="AA36" i="4"/>
  <c r="AA37" i="4"/>
  <c r="AA38" i="4"/>
  <c r="AA39" i="4"/>
  <c r="AA40" i="4"/>
  <c r="AA41" i="4"/>
  <c r="AA42" i="4"/>
  <c r="AA43" i="4"/>
  <c r="AA45" i="4"/>
  <c r="AA46" i="4"/>
  <c r="AA47" i="4"/>
  <c r="AA48" i="4"/>
  <c r="AA49" i="4"/>
  <c r="AA50" i="4"/>
  <c r="AA51" i="4"/>
  <c r="AA52" i="4"/>
  <c r="AA53" i="4"/>
  <c r="AA54" i="4"/>
  <c r="AA55" i="4"/>
  <c r="AA56" i="4"/>
  <c r="AA57" i="4"/>
  <c r="AA58" i="4"/>
  <c r="AA59" i="4"/>
  <c r="AA60" i="4"/>
  <c r="AA61" i="4"/>
  <c r="AA62" i="4"/>
  <c r="AA63" i="4"/>
  <c r="AA64" i="4"/>
  <c r="AA65" i="4"/>
  <c r="AA66" i="4"/>
  <c r="AA67" i="4"/>
  <c r="AA68" i="4"/>
  <c r="AA69" i="4"/>
  <c r="AA70" i="4"/>
  <c r="AA71" i="4"/>
  <c r="AA72" i="4"/>
  <c r="AA73" i="4"/>
  <c r="AA74" i="4"/>
  <c r="AA75" i="4"/>
  <c r="AA76" i="4"/>
  <c r="AA77" i="4"/>
  <c r="AA78" i="4"/>
  <c r="AA79" i="4"/>
  <c r="AA80" i="4"/>
  <c r="AA81" i="4"/>
  <c r="AA82" i="4"/>
  <c r="AA83" i="4"/>
  <c r="AA84" i="4"/>
  <c r="AA85" i="4"/>
  <c r="AA86" i="4"/>
  <c r="AA87" i="4"/>
  <c r="AA88" i="4"/>
  <c r="AA89" i="4"/>
  <c r="AA90" i="4"/>
  <c r="AA91" i="4"/>
  <c r="AA92" i="4"/>
  <c r="AA93" i="4"/>
  <c r="AA94" i="4"/>
  <c r="AA95" i="4"/>
  <c r="AA96" i="4"/>
  <c r="AA97" i="4"/>
  <c r="AA6" i="4"/>
  <c r="BC7" i="4"/>
  <c r="BD7" i="4"/>
  <c r="BE7" i="4"/>
  <c r="BC8" i="4"/>
  <c r="BD8" i="4"/>
  <c r="BE8" i="4"/>
  <c r="BC9" i="4"/>
  <c r="BD9" i="4"/>
  <c r="BE9" i="4"/>
  <c r="BC10" i="4"/>
  <c r="BD10" i="4"/>
  <c r="BE10" i="4"/>
  <c r="BC11" i="4"/>
  <c r="BD11" i="4"/>
  <c r="BE11" i="4"/>
  <c r="BC12" i="4"/>
  <c r="BD12" i="4"/>
  <c r="BE12" i="4"/>
  <c r="BC13" i="4"/>
  <c r="BD13" i="4"/>
  <c r="BE13" i="4"/>
  <c r="BC14" i="4"/>
  <c r="BD14" i="4"/>
  <c r="BE14" i="4"/>
  <c r="BC15" i="4"/>
  <c r="BD15" i="4"/>
  <c r="BE15" i="4"/>
  <c r="BC16" i="4"/>
  <c r="BD16" i="4"/>
  <c r="BE16" i="4"/>
  <c r="BC17" i="4"/>
  <c r="BD17" i="4"/>
  <c r="BE17" i="4"/>
  <c r="BC18" i="4"/>
  <c r="BD18" i="4"/>
  <c r="BE18" i="4"/>
  <c r="BC19" i="4"/>
  <c r="BD19" i="4"/>
  <c r="BE19" i="4"/>
  <c r="BC20" i="4"/>
  <c r="BD20" i="4"/>
  <c r="BE20" i="4"/>
  <c r="BC21" i="4"/>
  <c r="BD21" i="4"/>
  <c r="BE21" i="4"/>
  <c r="BC22" i="4"/>
  <c r="BD22" i="4"/>
  <c r="BE22" i="4"/>
  <c r="BC23" i="4"/>
  <c r="BD23" i="4"/>
  <c r="BE23" i="4"/>
  <c r="BC24" i="4"/>
  <c r="BD24" i="4"/>
  <c r="BE24" i="4"/>
  <c r="BC25" i="4"/>
  <c r="BD25" i="4"/>
  <c r="BE25" i="4"/>
  <c r="BC26" i="4"/>
  <c r="BD26" i="4"/>
  <c r="BE26" i="4"/>
  <c r="BC27" i="4"/>
  <c r="BD27" i="4"/>
  <c r="BE27" i="4"/>
  <c r="BC28" i="4"/>
  <c r="BD28" i="4"/>
  <c r="BE28" i="4"/>
  <c r="BC29" i="4"/>
  <c r="BD29" i="4"/>
  <c r="BE29" i="4"/>
  <c r="BC30" i="4"/>
  <c r="BD30" i="4"/>
  <c r="BE30" i="4"/>
  <c r="BC31" i="4"/>
  <c r="BD31" i="4"/>
  <c r="BE31" i="4"/>
  <c r="BC32" i="4"/>
  <c r="BD32" i="4"/>
  <c r="BE32" i="4"/>
  <c r="BC33" i="4"/>
  <c r="BD33" i="4"/>
  <c r="BE33" i="4"/>
  <c r="BC34" i="4"/>
  <c r="BD34" i="4"/>
  <c r="BE34" i="4"/>
  <c r="BC35" i="4"/>
  <c r="BD35" i="4"/>
  <c r="BE35" i="4"/>
  <c r="BC36" i="4"/>
  <c r="BD36" i="4"/>
  <c r="BE36" i="4"/>
  <c r="BC37" i="4"/>
  <c r="BD37" i="4"/>
  <c r="BE37" i="4"/>
  <c r="BC38" i="4"/>
  <c r="BD38" i="4"/>
  <c r="BE38" i="4"/>
  <c r="BC39" i="4"/>
  <c r="BD39" i="4"/>
  <c r="BE39" i="4"/>
  <c r="BC40" i="4"/>
  <c r="BD40" i="4"/>
  <c r="BE40" i="4"/>
  <c r="BC41" i="4"/>
  <c r="BD41" i="4"/>
  <c r="BE41" i="4"/>
  <c r="BC42" i="4"/>
  <c r="BD42" i="4"/>
  <c r="BE42" i="4"/>
  <c r="BC43" i="4"/>
  <c r="BD43" i="4"/>
  <c r="BE43" i="4"/>
  <c r="BC44" i="4"/>
  <c r="BD44" i="4"/>
  <c r="BE44" i="4"/>
  <c r="BC45" i="4"/>
  <c r="BD45" i="4"/>
  <c r="BE45" i="4"/>
  <c r="BC46" i="4"/>
  <c r="BD46" i="4"/>
  <c r="BE46" i="4"/>
  <c r="BC47" i="4"/>
  <c r="BD47" i="4"/>
  <c r="BE47" i="4"/>
  <c r="BC48" i="4"/>
  <c r="BD48" i="4"/>
  <c r="BE48" i="4"/>
  <c r="BC49" i="4"/>
  <c r="BD49" i="4"/>
  <c r="BE49" i="4"/>
  <c r="BC50" i="4"/>
  <c r="BD50" i="4"/>
  <c r="BE50" i="4"/>
  <c r="BC51" i="4"/>
  <c r="BD51" i="4"/>
  <c r="BE51" i="4"/>
  <c r="BC52" i="4"/>
  <c r="BD52" i="4"/>
  <c r="BE52" i="4"/>
  <c r="BC53" i="4"/>
  <c r="BD53" i="4"/>
  <c r="BE53" i="4"/>
  <c r="BC54" i="4"/>
  <c r="BD54" i="4"/>
  <c r="BE54" i="4"/>
  <c r="BC55" i="4"/>
  <c r="BD55" i="4"/>
  <c r="BE55" i="4"/>
  <c r="BC56" i="4"/>
  <c r="BD56" i="4"/>
  <c r="BE56" i="4"/>
  <c r="BC57" i="4"/>
  <c r="BD57" i="4"/>
  <c r="BE57" i="4"/>
  <c r="BC58" i="4"/>
  <c r="BD58" i="4"/>
  <c r="BE58" i="4"/>
  <c r="BC59" i="4"/>
  <c r="BD59" i="4"/>
  <c r="BE59" i="4"/>
  <c r="BC60" i="4"/>
  <c r="BD60" i="4"/>
  <c r="BE60" i="4"/>
  <c r="BC61" i="4"/>
  <c r="BD61" i="4"/>
  <c r="BE61" i="4"/>
  <c r="BC62" i="4"/>
  <c r="BD62" i="4"/>
  <c r="BE62" i="4"/>
  <c r="BC63" i="4"/>
  <c r="BD63" i="4"/>
  <c r="BE63" i="4"/>
  <c r="BC64" i="4"/>
  <c r="BD64" i="4"/>
  <c r="BE64" i="4"/>
  <c r="BC65" i="4"/>
  <c r="BD65" i="4"/>
  <c r="BE65" i="4"/>
  <c r="BC66" i="4"/>
  <c r="BD66" i="4"/>
  <c r="BE66" i="4"/>
  <c r="BC67" i="4"/>
  <c r="BD67" i="4"/>
  <c r="BE67" i="4"/>
  <c r="BC68" i="4"/>
  <c r="BD68" i="4"/>
  <c r="BE68" i="4"/>
  <c r="BC69" i="4"/>
  <c r="BD69" i="4"/>
  <c r="BE69" i="4"/>
  <c r="BC70" i="4"/>
  <c r="BD70" i="4"/>
  <c r="BE70" i="4"/>
  <c r="BC71" i="4"/>
  <c r="BD71" i="4"/>
  <c r="BE71" i="4"/>
  <c r="BC72" i="4"/>
  <c r="BD72" i="4"/>
  <c r="BE72" i="4"/>
  <c r="BC73" i="4"/>
  <c r="BD73" i="4"/>
  <c r="BE73" i="4"/>
  <c r="BC74" i="4"/>
  <c r="BD74" i="4"/>
  <c r="BE74" i="4"/>
  <c r="BC75" i="4"/>
  <c r="BD75" i="4"/>
  <c r="BE75" i="4"/>
  <c r="BC76" i="4"/>
  <c r="BD76" i="4"/>
  <c r="BE76" i="4"/>
  <c r="BC77" i="4"/>
  <c r="BD77" i="4"/>
  <c r="BE77" i="4"/>
  <c r="BC78" i="4"/>
  <c r="BD78" i="4"/>
  <c r="BE78" i="4"/>
  <c r="BC79" i="4"/>
  <c r="BD79" i="4"/>
  <c r="BE79" i="4"/>
  <c r="BC80" i="4"/>
  <c r="BD80" i="4"/>
  <c r="BE80" i="4"/>
  <c r="BC81" i="4"/>
  <c r="BD81" i="4"/>
  <c r="BE81" i="4"/>
  <c r="BC82" i="4"/>
  <c r="BD82" i="4"/>
  <c r="BE82" i="4"/>
  <c r="BE6" i="4"/>
  <c r="BD6" i="4"/>
  <c r="BC6" i="4"/>
  <c r="AW7" i="4"/>
  <c r="AX7" i="4"/>
  <c r="AY7" i="4"/>
  <c r="AW8" i="4"/>
  <c r="AX8" i="4"/>
  <c r="AY8" i="4"/>
  <c r="AW9" i="4"/>
  <c r="AX9" i="4"/>
  <c r="AY9" i="4"/>
  <c r="AW10" i="4"/>
  <c r="AX10" i="4"/>
  <c r="AY10" i="4"/>
  <c r="AW11" i="4"/>
  <c r="AX11" i="4"/>
  <c r="AY11" i="4"/>
  <c r="AW12" i="4"/>
  <c r="AX12" i="4"/>
  <c r="AY12" i="4"/>
  <c r="AW13" i="4"/>
  <c r="AX13" i="4"/>
  <c r="AY13" i="4"/>
  <c r="AW14" i="4"/>
  <c r="AX14" i="4"/>
  <c r="AY14" i="4"/>
  <c r="AW15" i="4"/>
  <c r="AX15" i="4"/>
  <c r="AY15" i="4"/>
  <c r="AW16" i="4"/>
  <c r="AX16" i="4"/>
  <c r="AY16" i="4"/>
  <c r="AW17" i="4"/>
  <c r="AX17" i="4"/>
  <c r="AY17" i="4"/>
  <c r="AW18" i="4"/>
  <c r="AX18" i="4"/>
  <c r="AY18" i="4"/>
  <c r="AW19" i="4"/>
  <c r="AX19" i="4"/>
  <c r="AY19" i="4"/>
  <c r="AW20" i="4"/>
  <c r="AX20" i="4"/>
  <c r="AY20" i="4"/>
  <c r="AW21" i="4"/>
  <c r="AX21" i="4"/>
  <c r="AY21" i="4"/>
  <c r="AW22" i="4"/>
  <c r="AX22" i="4"/>
  <c r="AY22" i="4"/>
  <c r="AW23" i="4"/>
  <c r="AX23" i="4"/>
  <c r="AY23" i="4"/>
  <c r="AW24" i="4"/>
  <c r="AX24" i="4"/>
  <c r="AY24" i="4"/>
  <c r="AW25" i="4"/>
  <c r="AX25" i="4"/>
  <c r="AY25" i="4"/>
  <c r="AW26" i="4"/>
  <c r="AX26" i="4"/>
  <c r="AY26" i="4"/>
  <c r="AW27" i="4"/>
  <c r="AX27" i="4"/>
  <c r="AY27" i="4"/>
  <c r="AW28" i="4"/>
  <c r="AX28" i="4"/>
  <c r="AY28" i="4"/>
  <c r="AW29" i="4"/>
  <c r="AX29" i="4"/>
  <c r="AY29" i="4"/>
  <c r="AW30" i="4"/>
  <c r="AX30" i="4"/>
  <c r="AY30" i="4"/>
  <c r="AW31" i="4"/>
  <c r="AX31" i="4"/>
  <c r="AY31" i="4"/>
  <c r="AW32" i="4"/>
  <c r="AX32" i="4"/>
  <c r="AY32" i="4"/>
  <c r="AW33" i="4"/>
  <c r="AX33" i="4"/>
  <c r="AY33" i="4"/>
  <c r="AW34" i="4"/>
  <c r="AX34" i="4"/>
  <c r="AY34" i="4"/>
  <c r="AW35" i="4"/>
  <c r="AX35" i="4"/>
  <c r="AY35" i="4"/>
  <c r="AW36" i="4"/>
  <c r="AX36" i="4"/>
  <c r="AY36" i="4"/>
  <c r="AW37" i="4"/>
  <c r="AX37" i="4"/>
  <c r="AY37" i="4"/>
  <c r="AW38" i="4"/>
  <c r="AX38" i="4"/>
  <c r="AY38" i="4"/>
  <c r="AW39" i="4"/>
  <c r="AX39" i="4"/>
  <c r="AY39" i="4"/>
  <c r="AW40" i="4"/>
  <c r="AX40" i="4"/>
  <c r="AY40" i="4"/>
  <c r="AW41" i="4"/>
  <c r="AX41" i="4"/>
  <c r="AY41" i="4"/>
  <c r="AW42" i="4"/>
  <c r="AX42" i="4"/>
  <c r="AY42" i="4"/>
  <c r="AW43" i="4"/>
  <c r="AX43" i="4"/>
  <c r="AY43" i="4"/>
  <c r="AW44" i="4"/>
  <c r="AX44" i="4"/>
  <c r="AY44" i="4"/>
  <c r="AW45" i="4"/>
  <c r="AX45" i="4"/>
  <c r="AY45" i="4"/>
  <c r="AW46" i="4"/>
  <c r="AX46" i="4"/>
  <c r="AY46" i="4"/>
  <c r="AW47" i="4"/>
  <c r="AX47" i="4"/>
  <c r="AY47" i="4"/>
  <c r="AW48" i="4"/>
  <c r="AX48" i="4"/>
  <c r="AY48" i="4"/>
  <c r="AW49" i="4"/>
  <c r="AX49" i="4"/>
  <c r="AY49" i="4"/>
  <c r="AW50" i="4"/>
  <c r="AX50" i="4"/>
  <c r="AY50" i="4"/>
  <c r="AW51" i="4"/>
  <c r="AX51" i="4"/>
  <c r="AY51" i="4"/>
  <c r="AW52" i="4"/>
  <c r="AX52" i="4"/>
  <c r="AY52" i="4"/>
  <c r="AW53" i="4"/>
  <c r="AX53" i="4"/>
  <c r="AY53" i="4"/>
  <c r="AW54" i="4"/>
  <c r="AX54" i="4"/>
  <c r="AY54" i="4"/>
  <c r="AW55" i="4"/>
  <c r="AX55" i="4"/>
  <c r="AY55" i="4"/>
  <c r="AW56" i="4"/>
  <c r="AX56" i="4"/>
  <c r="AY56" i="4"/>
  <c r="AW57" i="4"/>
  <c r="AX57" i="4"/>
  <c r="AY57" i="4"/>
  <c r="AW58" i="4"/>
  <c r="AX58" i="4"/>
  <c r="AY58" i="4"/>
  <c r="AW59" i="4"/>
  <c r="AX59" i="4"/>
  <c r="AY59" i="4"/>
  <c r="AW60" i="4"/>
  <c r="AX60" i="4"/>
  <c r="AY60" i="4"/>
  <c r="AW61" i="4"/>
  <c r="AX61" i="4"/>
  <c r="AY61" i="4"/>
  <c r="AW62" i="4"/>
  <c r="AX62" i="4"/>
  <c r="AY62" i="4"/>
  <c r="AW63" i="4"/>
  <c r="AX63" i="4"/>
  <c r="AY63" i="4"/>
  <c r="AW64" i="4"/>
  <c r="AX64" i="4"/>
  <c r="AY64" i="4"/>
  <c r="AW65" i="4"/>
  <c r="AX65" i="4"/>
  <c r="AY65" i="4"/>
  <c r="AW66" i="4"/>
  <c r="AX66" i="4"/>
  <c r="AY66" i="4"/>
  <c r="AW67" i="4"/>
  <c r="AX67" i="4"/>
  <c r="AY67" i="4"/>
  <c r="AW68" i="4"/>
  <c r="AX68" i="4"/>
  <c r="AY68" i="4"/>
  <c r="AW69" i="4"/>
  <c r="AX69" i="4"/>
  <c r="AY69" i="4"/>
  <c r="AW83" i="4"/>
  <c r="AX83" i="4"/>
  <c r="AY83" i="4"/>
  <c r="AW84" i="4"/>
  <c r="AX84" i="4"/>
  <c r="AY84" i="4"/>
  <c r="AW85" i="4"/>
  <c r="AX85" i="4"/>
  <c r="AY85" i="4"/>
  <c r="AW86" i="4"/>
  <c r="AX86" i="4"/>
  <c r="AY86" i="4"/>
  <c r="AW87" i="4"/>
  <c r="AX87" i="4"/>
  <c r="AY87" i="4"/>
  <c r="AW88" i="4"/>
  <c r="AX88" i="4"/>
  <c r="AY88" i="4"/>
  <c r="AW89" i="4"/>
  <c r="AX89" i="4"/>
  <c r="AY89" i="4"/>
  <c r="AW90" i="4"/>
  <c r="AX90" i="4"/>
  <c r="AY90" i="4"/>
  <c r="AW91" i="4"/>
  <c r="AX91" i="4"/>
  <c r="AY91" i="4"/>
  <c r="AW92" i="4"/>
  <c r="AX92" i="4"/>
  <c r="AY92" i="4"/>
  <c r="AW93" i="4"/>
  <c r="AX93" i="4"/>
  <c r="AY93" i="4"/>
  <c r="AW94" i="4"/>
  <c r="AX94" i="4"/>
  <c r="AY94" i="4"/>
  <c r="AW95" i="4"/>
  <c r="AX95" i="4"/>
  <c r="AY95" i="4"/>
  <c r="AW96" i="4"/>
  <c r="AX96" i="4"/>
  <c r="AY96" i="4"/>
  <c r="AW97" i="4"/>
  <c r="AX97" i="4"/>
  <c r="AY97" i="4"/>
  <c r="AY6" i="4"/>
  <c r="AX6" i="4"/>
  <c r="AW6" i="4"/>
  <c r="AS6" i="4"/>
  <c r="AS7" i="4"/>
  <c r="AS8" i="4"/>
  <c r="AS9" i="4"/>
  <c r="AS10" i="4"/>
  <c r="AS11" i="4"/>
  <c r="AS12" i="4"/>
  <c r="AS13" i="4"/>
  <c r="AS14" i="4"/>
  <c r="AS15" i="4"/>
  <c r="AS16" i="4"/>
  <c r="AS17" i="4"/>
  <c r="AS18" i="4"/>
  <c r="AS19" i="4"/>
  <c r="AS20" i="4"/>
  <c r="AS21" i="4"/>
  <c r="AS22" i="4"/>
  <c r="AS23" i="4"/>
  <c r="AS24" i="4"/>
  <c r="AS25" i="4"/>
  <c r="AS26" i="4"/>
  <c r="AS27" i="4"/>
  <c r="AS28" i="4"/>
  <c r="AS29" i="4"/>
  <c r="AS30" i="4"/>
  <c r="AS31" i="4"/>
  <c r="AS32" i="4"/>
  <c r="AS33" i="4"/>
  <c r="AS34" i="4"/>
  <c r="AS35" i="4"/>
  <c r="AS36" i="4"/>
  <c r="AS37" i="4"/>
  <c r="AS38" i="4"/>
  <c r="AS39" i="4"/>
  <c r="AS40" i="4"/>
  <c r="AS41" i="4"/>
  <c r="AS42" i="4"/>
  <c r="AS43" i="4"/>
  <c r="AS44" i="4"/>
  <c r="AS45" i="4"/>
  <c r="AS46" i="4"/>
  <c r="AS47" i="4"/>
  <c r="AS48" i="4"/>
  <c r="AS49" i="4"/>
  <c r="AS50" i="4"/>
  <c r="AS51" i="4"/>
  <c r="AS52" i="4"/>
  <c r="AS53" i="4"/>
  <c r="AS54" i="4"/>
  <c r="AS55" i="4"/>
  <c r="AS56" i="4"/>
  <c r="AS57" i="4"/>
  <c r="AS70" i="4"/>
  <c r="AS71" i="4"/>
  <c r="AS72" i="4"/>
  <c r="AS73" i="4"/>
  <c r="AS74" i="4"/>
  <c r="AS75" i="4"/>
  <c r="AS76" i="4"/>
  <c r="AS77" i="4"/>
  <c r="AS78" i="4"/>
  <c r="AS79" i="4"/>
  <c r="AS80" i="4"/>
  <c r="AS81" i="4"/>
  <c r="AS82" i="4"/>
  <c r="AS83" i="4"/>
  <c r="AS84" i="4"/>
  <c r="AS85" i="4"/>
  <c r="AS86" i="4"/>
  <c r="AS87" i="4"/>
  <c r="AS88" i="4"/>
  <c r="AS89" i="4"/>
  <c r="AS90" i="4"/>
  <c r="AS91" i="4"/>
  <c r="AS92" i="4"/>
  <c r="AS93" i="4"/>
  <c r="AS94" i="4"/>
  <c r="AS95" i="4"/>
  <c r="AS96" i="4"/>
  <c r="AS97" i="4"/>
  <c r="AR7" i="4"/>
  <c r="AR8" i="4"/>
  <c r="AR9" i="4"/>
  <c r="AR10" i="4"/>
  <c r="AR11" i="4"/>
  <c r="AR12" i="4"/>
  <c r="AR13" i="4"/>
  <c r="AR14" i="4"/>
  <c r="AR15" i="4"/>
  <c r="AR16" i="4"/>
  <c r="AR17" i="4"/>
  <c r="AR18" i="4"/>
  <c r="AR19" i="4"/>
  <c r="AR20" i="4"/>
  <c r="AR21" i="4"/>
  <c r="AR22" i="4"/>
  <c r="AR23" i="4"/>
  <c r="AR24" i="4"/>
  <c r="AR25" i="4"/>
  <c r="AR26" i="4"/>
  <c r="AR27" i="4"/>
  <c r="AR28" i="4"/>
  <c r="AR29" i="4"/>
  <c r="AR30" i="4"/>
  <c r="AR31" i="4"/>
  <c r="AR32" i="4"/>
  <c r="AR33" i="4"/>
  <c r="AR34" i="4"/>
  <c r="AR35" i="4"/>
  <c r="AR36" i="4"/>
  <c r="AR37" i="4"/>
  <c r="AR38" i="4"/>
  <c r="AR39" i="4"/>
  <c r="AR40" i="4"/>
  <c r="AR41" i="4"/>
  <c r="AR42" i="4"/>
  <c r="AR43" i="4"/>
  <c r="AR44" i="4"/>
  <c r="AR45" i="4"/>
  <c r="AR46" i="4"/>
  <c r="AR47" i="4"/>
  <c r="AR48" i="4"/>
  <c r="AR49" i="4"/>
  <c r="AR50" i="4"/>
  <c r="AR51" i="4"/>
  <c r="AR52" i="4"/>
  <c r="AR53" i="4"/>
  <c r="AR54" i="4"/>
  <c r="AR55" i="4"/>
  <c r="AR56" i="4"/>
  <c r="AR57" i="4"/>
  <c r="AR70" i="4"/>
  <c r="AR71" i="4"/>
  <c r="AR72" i="4"/>
  <c r="AR73" i="4"/>
  <c r="AR74" i="4"/>
  <c r="AR75" i="4"/>
  <c r="AR76" i="4"/>
  <c r="AR77" i="4"/>
  <c r="AR78" i="4"/>
  <c r="AR79" i="4"/>
  <c r="AR80" i="4"/>
  <c r="AR81" i="4"/>
  <c r="AR82" i="4"/>
  <c r="AR83" i="4"/>
  <c r="AR84" i="4"/>
  <c r="AR85" i="4"/>
  <c r="AR86" i="4"/>
  <c r="AR87" i="4"/>
  <c r="AR88" i="4"/>
  <c r="AR89" i="4"/>
  <c r="AR90" i="4"/>
  <c r="AR91" i="4"/>
  <c r="AR92" i="4"/>
  <c r="AR93" i="4"/>
  <c r="AR94" i="4"/>
  <c r="AR95" i="4"/>
  <c r="AR96" i="4"/>
  <c r="AR97" i="4"/>
  <c r="AR6" i="4"/>
  <c r="AQ7" i="4"/>
  <c r="AQ8" i="4"/>
  <c r="AQ9" i="4"/>
  <c r="AQ10" i="4"/>
  <c r="AQ11" i="4"/>
  <c r="AQ12" i="4"/>
  <c r="AQ13" i="4"/>
  <c r="AQ14" i="4"/>
  <c r="AQ15" i="4"/>
  <c r="AQ16" i="4"/>
  <c r="AQ17" i="4"/>
  <c r="AQ18" i="4"/>
  <c r="AQ19" i="4"/>
  <c r="AQ20" i="4"/>
  <c r="AQ21" i="4"/>
  <c r="AQ22" i="4"/>
  <c r="AQ23" i="4"/>
  <c r="AQ24" i="4"/>
  <c r="AQ25" i="4"/>
  <c r="AQ26" i="4"/>
  <c r="AQ27" i="4"/>
  <c r="AQ28" i="4"/>
  <c r="AQ29" i="4"/>
  <c r="AQ30" i="4"/>
  <c r="AQ31" i="4"/>
  <c r="AQ32" i="4"/>
  <c r="AQ33" i="4"/>
  <c r="AQ34" i="4"/>
  <c r="AQ35" i="4"/>
  <c r="AQ36" i="4"/>
  <c r="AQ37" i="4"/>
  <c r="AQ38" i="4"/>
  <c r="AQ39" i="4"/>
  <c r="AQ40" i="4"/>
  <c r="AQ41" i="4"/>
  <c r="AQ42" i="4"/>
  <c r="AQ43" i="4"/>
  <c r="AQ44" i="4"/>
  <c r="AQ45" i="4"/>
  <c r="AQ46" i="4"/>
  <c r="AQ47" i="4"/>
  <c r="AQ48" i="4"/>
  <c r="AQ49" i="4"/>
  <c r="AQ50" i="4"/>
  <c r="AQ51" i="4"/>
  <c r="AQ52" i="4"/>
  <c r="AQ53" i="4"/>
  <c r="AQ54" i="4"/>
  <c r="AQ55" i="4"/>
  <c r="AQ56" i="4"/>
  <c r="AQ57" i="4"/>
  <c r="AQ70" i="4"/>
  <c r="AQ71" i="4"/>
  <c r="AQ72" i="4"/>
  <c r="AQ73" i="4"/>
  <c r="AQ74" i="4"/>
  <c r="AQ75" i="4"/>
  <c r="AQ76" i="4"/>
  <c r="AQ77" i="4"/>
  <c r="AQ78" i="4"/>
  <c r="AQ79" i="4"/>
  <c r="AQ80" i="4"/>
  <c r="AQ81" i="4"/>
  <c r="AQ82" i="4"/>
  <c r="AQ83" i="4"/>
  <c r="AQ84" i="4"/>
  <c r="AQ85" i="4"/>
  <c r="AQ86" i="4"/>
  <c r="AQ87" i="4"/>
  <c r="AQ88" i="4"/>
  <c r="AQ89" i="4"/>
  <c r="AQ90" i="4"/>
  <c r="AQ91" i="4"/>
  <c r="AQ92" i="4"/>
  <c r="AQ93" i="4"/>
  <c r="AQ94" i="4"/>
  <c r="AQ95" i="4"/>
  <c r="AQ96" i="4"/>
  <c r="AQ97" i="4"/>
  <c r="AQ6" i="4"/>
  <c r="AM7" i="4"/>
  <c r="AM8" i="4"/>
  <c r="AM9" i="4"/>
  <c r="AM10" i="4"/>
  <c r="AM11" i="4"/>
  <c r="AM12" i="4"/>
  <c r="AM13" i="4"/>
  <c r="AM14" i="4"/>
  <c r="AM15" i="4"/>
  <c r="AM16" i="4"/>
  <c r="AM17" i="4"/>
  <c r="AM18" i="4"/>
  <c r="AM19" i="4"/>
  <c r="AM20" i="4"/>
  <c r="AM21" i="4"/>
  <c r="AM22" i="4"/>
  <c r="AM23" i="4"/>
  <c r="AM24" i="4"/>
  <c r="AM25" i="4"/>
  <c r="AM26" i="4"/>
  <c r="AM27" i="4"/>
  <c r="AM28" i="4"/>
  <c r="AM29" i="4"/>
  <c r="AM30" i="4"/>
  <c r="AM31" i="4"/>
  <c r="AM32" i="4"/>
  <c r="AM33" i="4"/>
  <c r="AM34" i="4"/>
  <c r="AM35" i="4"/>
  <c r="AM36" i="4"/>
  <c r="AM37" i="4"/>
  <c r="AM38" i="4"/>
  <c r="AM39" i="4"/>
  <c r="AM40" i="4"/>
  <c r="AM41" i="4"/>
  <c r="AM42" i="4"/>
  <c r="AM43" i="4"/>
  <c r="AM44" i="4"/>
  <c r="AM45" i="4"/>
  <c r="AM46" i="4"/>
  <c r="AM47" i="4"/>
  <c r="AM48" i="4"/>
  <c r="AM49" i="4"/>
  <c r="AM58" i="4"/>
  <c r="AM59" i="4"/>
  <c r="AM60" i="4"/>
  <c r="AM61" i="4"/>
  <c r="AM62" i="4"/>
  <c r="AM63" i="4"/>
  <c r="AM64" i="4"/>
  <c r="AM65" i="4"/>
  <c r="AM66" i="4"/>
  <c r="AM67" i="4"/>
  <c r="AM68" i="4"/>
  <c r="AM69" i="4"/>
  <c r="AM70" i="4"/>
  <c r="AM71" i="4"/>
  <c r="AM72" i="4"/>
  <c r="AM73" i="4"/>
  <c r="AM74" i="4"/>
  <c r="AM75" i="4"/>
  <c r="AM76" i="4"/>
  <c r="AM77" i="4"/>
  <c r="AM78" i="4"/>
  <c r="AM79" i="4"/>
  <c r="AM80" i="4"/>
  <c r="AM81" i="4"/>
  <c r="AM82" i="4"/>
  <c r="AM83" i="4"/>
  <c r="AM84" i="4"/>
  <c r="AM85" i="4"/>
  <c r="AM86" i="4"/>
  <c r="AM87" i="4"/>
  <c r="AM88" i="4"/>
  <c r="AM89" i="4"/>
  <c r="AM90" i="4"/>
  <c r="AM91" i="4"/>
  <c r="AM92" i="4"/>
  <c r="AM93" i="4"/>
  <c r="AM94" i="4"/>
  <c r="AM95" i="4"/>
  <c r="AM96" i="4"/>
  <c r="AM97" i="4"/>
  <c r="AM6" i="4"/>
  <c r="AL7" i="4"/>
  <c r="AL8" i="4"/>
  <c r="AL9" i="4"/>
  <c r="AL10" i="4"/>
  <c r="AL11" i="4"/>
  <c r="AL12" i="4"/>
  <c r="AL13" i="4"/>
  <c r="AL14" i="4"/>
  <c r="AL15" i="4"/>
  <c r="AL16" i="4"/>
  <c r="AL17" i="4"/>
  <c r="AL18" i="4"/>
  <c r="AL19" i="4"/>
  <c r="AL20" i="4"/>
  <c r="AL21" i="4"/>
  <c r="AL22" i="4"/>
  <c r="AL23" i="4"/>
  <c r="AL24" i="4"/>
  <c r="AL25" i="4"/>
  <c r="AL26" i="4"/>
  <c r="AL27" i="4"/>
  <c r="AL28" i="4"/>
  <c r="AL29" i="4"/>
  <c r="AL30" i="4"/>
  <c r="AL31" i="4"/>
  <c r="AL32" i="4"/>
  <c r="AL33" i="4"/>
  <c r="AL34" i="4"/>
  <c r="AL35" i="4"/>
  <c r="AL36" i="4"/>
  <c r="AL37" i="4"/>
  <c r="AL38" i="4"/>
  <c r="AL39" i="4"/>
  <c r="AL40" i="4"/>
  <c r="AL41" i="4"/>
  <c r="AL42" i="4"/>
  <c r="AL43" i="4"/>
  <c r="AL44" i="4"/>
  <c r="AL45" i="4"/>
  <c r="AL46" i="4"/>
  <c r="AL47" i="4"/>
  <c r="AL48" i="4"/>
  <c r="AL49" i="4"/>
  <c r="AL58" i="4"/>
  <c r="AL59" i="4"/>
  <c r="AL60" i="4"/>
  <c r="AL61" i="4"/>
  <c r="AL62" i="4"/>
  <c r="AL63" i="4"/>
  <c r="AL64" i="4"/>
  <c r="AL65" i="4"/>
  <c r="AL66" i="4"/>
  <c r="AL67" i="4"/>
  <c r="AL68" i="4"/>
  <c r="AL69" i="4"/>
  <c r="AL70" i="4"/>
  <c r="AL71" i="4"/>
  <c r="AL72" i="4"/>
  <c r="AL73" i="4"/>
  <c r="AL74" i="4"/>
  <c r="AL75" i="4"/>
  <c r="AL76" i="4"/>
  <c r="AL77" i="4"/>
  <c r="AL78" i="4"/>
  <c r="AL79" i="4"/>
  <c r="AL80" i="4"/>
  <c r="AL81" i="4"/>
  <c r="AL82" i="4"/>
  <c r="AL83" i="4"/>
  <c r="AL84" i="4"/>
  <c r="AL85" i="4"/>
  <c r="AL86" i="4"/>
  <c r="AL87" i="4"/>
  <c r="AL88" i="4"/>
  <c r="AL89" i="4"/>
  <c r="AL90" i="4"/>
  <c r="AL91" i="4"/>
  <c r="AL92" i="4"/>
  <c r="AL93" i="4"/>
  <c r="AL94" i="4"/>
  <c r="AL95" i="4"/>
  <c r="AL96" i="4"/>
  <c r="AL97" i="4"/>
  <c r="AL6" i="4"/>
  <c r="AK7" i="4"/>
  <c r="AK8" i="4"/>
  <c r="AK9" i="4"/>
  <c r="AK10" i="4"/>
  <c r="AK11" i="4"/>
  <c r="AK12" i="4"/>
  <c r="AK13" i="4"/>
  <c r="AK14" i="4"/>
  <c r="AK15" i="4"/>
  <c r="AK16" i="4"/>
  <c r="AK17" i="4"/>
  <c r="AK18" i="4"/>
  <c r="AK19" i="4"/>
  <c r="AK20" i="4"/>
  <c r="AK21" i="4"/>
  <c r="AK22" i="4"/>
  <c r="AK23" i="4"/>
  <c r="AK24" i="4"/>
  <c r="AK25" i="4"/>
  <c r="AK26" i="4"/>
  <c r="AK27" i="4"/>
  <c r="AK28" i="4"/>
  <c r="AK29" i="4"/>
  <c r="AK30" i="4"/>
  <c r="AK31" i="4"/>
  <c r="AK32" i="4"/>
  <c r="AK33" i="4"/>
  <c r="AK34" i="4"/>
  <c r="AK35" i="4"/>
  <c r="AK36" i="4"/>
  <c r="AK37" i="4"/>
  <c r="AK38" i="4"/>
  <c r="AK39" i="4"/>
  <c r="AK40" i="4"/>
  <c r="AK41" i="4"/>
  <c r="AK42" i="4"/>
  <c r="AK43" i="4"/>
  <c r="AK44" i="4"/>
  <c r="AK45" i="4"/>
  <c r="AK46" i="4"/>
  <c r="AK47" i="4"/>
  <c r="AK48" i="4"/>
  <c r="AK49" i="4"/>
  <c r="AK58" i="4"/>
  <c r="AK59" i="4"/>
  <c r="AK60" i="4"/>
  <c r="AK61" i="4"/>
  <c r="AK62" i="4"/>
  <c r="AK63" i="4"/>
  <c r="AK64" i="4"/>
  <c r="AK65" i="4"/>
  <c r="AK66" i="4"/>
  <c r="AK67" i="4"/>
  <c r="AK68" i="4"/>
  <c r="AK69" i="4"/>
  <c r="AK70" i="4"/>
  <c r="AK71" i="4"/>
  <c r="AK72" i="4"/>
  <c r="AK73" i="4"/>
  <c r="AK74" i="4"/>
  <c r="AK75" i="4"/>
  <c r="AK76" i="4"/>
  <c r="AK77" i="4"/>
  <c r="AK78" i="4"/>
  <c r="AK79" i="4"/>
  <c r="AK80" i="4"/>
  <c r="AK81" i="4"/>
  <c r="AK82" i="4"/>
  <c r="AK83" i="4"/>
  <c r="AK84" i="4"/>
  <c r="AK85" i="4"/>
  <c r="AK86" i="4"/>
  <c r="AK87" i="4"/>
  <c r="AK88" i="4"/>
  <c r="AK89" i="4"/>
  <c r="AK90" i="4"/>
  <c r="AK91" i="4"/>
  <c r="AK92" i="4"/>
  <c r="AK93" i="4"/>
  <c r="AK94" i="4"/>
  <c r="AK95" i="4"/>
  <c r="AK96" i="4"/>
  <c r="AK97" i="4"/>
  <c r="AK6" i="4"/>
  <c r="Z7" i="4"/>
  <c r="Z8" i="4"/>
  <c r="Z9" i="4"/>
  <c r="Z10" i="4"/>
  <c r="Z11" i="4"/>
  <c r="Z12" i="4"/>
  <c r="Z13" i="4"/>
  <c r="Z14" i="4"/>
  <c r="Z15" i="4"/>
  <c r="Z16" i="4"/>
  <c r="Z17" i="4"/>
  <c r="Z18" i="4"/>
  <c r="Z19" i="4"/>
  <c r="Z20" i="4"/>
  <c r="Z21" i="4"/>
  <c r="Z22" i="4"/>
  <c r="Z23" i="4"/>
  <c r="Z24" i="4"/>
  <c r="Z25" i="4"/>
  <c r="Z26" i="4"/>
  <c r="Z27" i="4"/>
  <c r="Z28" i="4"/>
  <c r="Z29" i="4"/>
  <c r="Z30" i="4"/>
  <c r="Z31" i="4"/>
  <c r="Z32" i="4"/>
  <c r="Z33" i="4"/>
  <c r="Z34" i="4"/>
  <c r="Z35" i="4"/>
  <c r="Z36" i="4"/>
  <c r="Z37" i="4"/>
  <c r="Z38" i="4"/>
  <c r="Z39" i="4"/>
  <c r="Z40" i="4"/>
  <c r="Z41" i="4"/>
  <c r="Z42" i="4"/>
  <c r="Z43" i="4"/>
  <c r="Z45" i="4"/>
  <c r="Z46" i="4"/>
  <c r="Z47" i="4"/>
  <c r="Z48" i="4"/>
  <c r="Z49" i="4"/>
  <c r="Z50" i="4"/>
  <c r="Z51" i="4"/>
  <c r="Z52" i="4"/>
  <c r="Z53" i="4"/>
  <c r="Z54" i="4"/>
  <c r="Z55" i="4"/>
  <c r="Z56" i="4"/>
  <c r="Z57" i="4"/>
  <c r="Z58" i="4"/>
  <c r="Z59" i="4"/>
  <c r="Z60" i="4"/>
  <c r="Z61" i="4"/>
  <c r="Z62" i="4"/>
  <c r="Z63" i="4"/>
  <c r="Z64" i="4"/>
  <c r="Z65" i="4"/>
  <c r="Z66" i="4"/>
  <c r="Z67" i="4"/>
  <c r="Z68" i="4"/>
  <c r="Z69" i="4"/>
  <c r="Z70" i="4"/>
  <c r="Z71" i="4"/>
  <c r="Z72" i="4"/>
  <c r="Z73" i="4"/>
  <c r="Z74" i="4"/>
  <c r="Z75" i="4"/>
  <c r="Z76" i="4"/>
  <c r="Z77" i="4"/>
  <c r="Z78" i="4"/>
  <c r="Z79" i="4"/>
  <c r="Z80" i="4"/>
  <c r="Z81" i="4"/>
  <c r="Z82" i="4"/>
  <c r="Z83" i="4"/>
  <c r="Z84" i="4"/>
  <c r="Z85" i="4"/>
  <c r="Z86" i="4"/>
  <c r="Z87" i="4"/>
  <c r="Z88" i="4"/>
  <c r="Z89" i="4"/>
  <c r="Z90" i="4"/>
  <c r="Z91" i="4"/>
  <c r="Z92" i="4"/>
  <c r="Z93" i="4"/>
  <c r="Z94" i="4"/>
  <c r="Z95" i="4"/>
  <c r="Z96" i="4"/>
  <c r="Z97" i="4"/>
  <c r="Z6" i="4"/>
  <c r="Y7" i="4"/>
  <c r="Y8" i="4"/>
  <c r="Y9" i="4"/>
  <c r="Y10" i="4"/>
  <c r="Y11" i="4"/>
  <c r="Y12" i="4"/>
  <c r="Y13" i="4"/>
  <c r="Y14" i="4"/>
  <c r="Y15" i="4"/>
  <c r="Y16" i="4"/>
  <c r="Y17" i="4"/>
  <c r="Y18" i="4"/>
  <c r="Y19" i="4"/>
  <c r="Y20" i="4"/>
  <c r="Y21" i="4"/>
  <c r="Y22" i="4"/>
  <c r="Y23" i="4"/>
  <c r="Y24" i="4"/>
  <c r="Y25" i="4"/>
  <c r="Y26" i="4"/>
  <c r="Y27" i="4"/>
  <c r="Y28" i="4"/>
  <c r="Y29" i="4"/>
  <c r="Y30" i="4"/>
  <c r="Y31" i="4"/>
  <c r="Y32" i="4"/>
  <c r="Y33" i="4"/>
  <c r="Y34" i="4"/>
  <c r="Y35" i="4"/>
  <c r="Y36" i="4"/>
  <c r="Y37" i="4"/>
  <c r="Y38" i="4"/>
  <c r="Y39" i="4"/>
  <c r="Y40" i="4"/>
  <c r="Y41" i="4"/>
  <c r="Y42" i="4"/>
  <c r="Y43" i="4"/>
  <c r="Y45" i="4"/>
  <c r="Y46" i="4"/>
  <c r="Y47" i="4"/>
  <c r="Y48" i="4"/>
  <c r="Y49" i="4"/>
  <c r="Y50" i="4"/>
  <c r="Y51" i="4"/>
  <c r="Y52" i="4"/>
  <c r="Y53" i="4"/>
  <c r="Y54" i="4"/>
  <c r="Y55" i="4"/>
  <c r="Y56" i="4"/>
  <c r="Y57" i="4"/>
  <c r="Y58" i="4"/>
  <c r="Y59" i="4"/>
  <c r="Y60" i="4"/>
  <c r="Y61" i="4"/>
  <c r="Y62" i="4"/>
  <c r="Y63" i="4"/>
  <c r="Y64" i="4"/>
  <c r="Y65" i="4"/>
  <c r="Y66" i="4"/>
  <c r="Y67" i="4"/>
  <c r="Y68" i="4"/>
  <c r="Y69" i="4"/>
  <c r="Y70" i="4"/>
  <c r="Y71" i="4"/>
  <c r="Y72" i="4"/>
  <c r="Y73" i="4"/>
  <c r="Y74" i="4"/>
  <c r="Y75" i="4"/>
  <c r="Y76" i="4"/>
  <c r="Y77" i="4"/>
  <c r="Y78" i="4"/>
  <c r="Y79" i="4"/>
  <c r="Y80" i="4"/>
  <c r="Y81" i="4"/>
  <c r="Y82" i="4"/>
  <c r="Y83" i="4"/>
  <c r="Y84" i="4"/>
  <c r="Y85" i="4"/>
  <c r="Y86" i="4"/>
  <c r="Y87" i="4"/>
  <c r="Y88" i="4"/>
  <c r="Y89" i="4"/>
  <c r="Y90" i="4"/>
  <c r="Y91" i="4"/>
  <c r="Y92" i="4"/>
  <c r="Y93" i="4"/>
  <c r="Y94" i="4"/>
  <c r="Y95" i="4"/>
  <c r="Y96" i="4"/>
  <c r="Y97" i="4"/>
  <c r="Y6" i="4"/>
  <c r="X7" i="4"/>
  <c r="X8" i="4"/>
  <c r="X9" i="4"/>
  <c r="X10" i="4"/>
  <c r="X11" i="4"/>
  <c r="X12" i="4"/>
  <c r="X13" i="4"/>
  <c r="X14" i="4"/>
  <c r="X15" i="4"/>
  <c r="X16" i="4"/>
  <c r="X17" i="4"/>
  <c r="X18" i="4"/>
  <c r="X19" i="4"/>
  <c r="X20" i="4"/>
  <c r="X21" i="4"/>
  <c r="X22" i="4"/>
  <c r="X23" i="4"/>
  <c r="X24" i="4"/>
  <c r="X25" i="4"/>
  <c r="X26" i="4"/>
  <c r="X27" i="4"/>
  <c r="X28" i="4"/>
  <c r="X29" i="4"/>
  <c r="X30" i="4"/>
  <c r="X31" i="4"/>
  <c r="X32" i="4"/>
  <c r="X33" i="4"/>
  <c r="X34" i="4"/>
  <c r="X35" i="4"/>
  <c r="X36" i="4"/>
  <c r="X37" i="4"/>
  <c r="X38" i="4"/>
  <c r="X39" i="4"/>
  <c r="X40" i="4"/>
  <c r="X41" i="4"/>
  <c r="X42" i="4"/>
  <c r="X43" i="4"/>
  <c r="X45" i="4"/>
  <c r="X46" i="4"/>
  <c r="X47" i="4"/>
  <c r="X48" i="4"/>
  <c r="X49" i="4"/>
  <c r="X50" i="4"/>
  <c r="X51" i="4"/>
  <c r="X52" i="4"/>
  <c r="X53" i="4"/>
  <c r="X54" i="4"/>
  <c r="X55" i="4"/>
  <c r="X56" i="4"/>
  <c r="X57" i="4"/>
  <c r="X58" i="4"/>
  <c r="X59" i="4"/>
  <c r="X60" i="4"/>
  <c r="X61" i="4"/>
  <c r="X62" i="4"/>
  <c r="X63" i="4"/>
  <c r="X64" i="4"/>
  <c r="X65" i="4"/>
  <c r="X66" i="4"/>
  <c r="X67" i="4"/>
  <c r="X68" i="4"/>
  <c r="X69" i="4"/>
  <c r="X70" i="4"/>
  <c r="X71" i="4"/>
  <c r="X72" i="4"/>
  <c r="X73" i="4"/>
  <c r="X74" i="4"/>
  <c r="X75" i="4"/>
  <c r="X76" i="4"/>
  <c r="X77" i="4"/>
  <c r="X78" i="4"/>
  <c r="X79" i="4"/>
  <c r="X80" i="4"/>
  <c r="X81" i="4"/>
  <c r="X82" i="4"/>
  <c r="X83" i="4"/>
  <c r="X84" i="4"/>
  <c r="X85" i="4"/>
  <c r="X86" i="4"/>
  <c r="X87" i="4"/>
  <c r="X88" i="4"/>
  <c r="X89" i="4"/>
  <c r="X90" i="4"/>
  <c r="X91" i="4"/>
  <c r="X92" i="4"/>
  <c r="X93" i="4"/>
  <c r="X94" i="4"/>
  <c r="X95" i="4"/>
  <c r="X96" i="4"/>
  <c r="X97" i="4"/>
  <c r="X6" i="4"/>
  <c r="U7" i="4"/>
  <c r="U8" i="4"/>
  <c r="U9" i="4"/>
  <c r="U10" i="4"/>
  <c r="U11" i="4"/>
  <c r="U12" i="4"/>
  <c r="U13" i="4"/>
  <c r="U14" i="4"/>
  <c r="U15" i="4"/>
  <c r="U16" i="4"/>
  <c r="U17" i="4"/>
  <c r="U18" i="4"/>
  <c r="U19" i="4"/>
  <c r="U20" i="4"/>
  <c r="U21" i="4"/>
  <c r="U22" i="4"/>
  <c r="U23" i="4"/>
  <c r="U24" i="4"/>
  <c r="U25" i="4"/>
  <c r="U26" i="4"/>
  <c r="U27" i="4"/>
  <c r="U28" i="4"/>
  <c r="U29" i="4"/>
  <c r="U30" i="4"/>
  <c r="U31" i="4"/>
  <c r="U32" i="4"/>
  <c r="U33" i="4"/>
  <c r="U34" i="4"/>
  <c r="U35" i="4"/>
  <c r="U36" i="4"/>
  <c r="U37" i="4"/>
  <c r="U44" i="4"/>
  <c r="U45" i="4"/>
  <c r="U46" i="4"/>
  <c r="U47" i="4"/>
  <c r="U48" i="4"/>
  <c r="U49" i="4"/>
  <c r="U50" i="4"/>
  <c r="U51" i="4"/>
  <c r="U52" i="4"/>
  <c r="U53" i="4"/>
  <c r="U54" i="4"/>
  <c r="U55" i="4"/>
  <c r="U56" i="4"/>
  <c r="U57" i="4"/>
  <c r="U58" i="4"/>
  <c r="U59" i="4"/>
  <c r="U60" i="4"/>
  <c r="U61" i="4"/>
  <c r="U62" i="4"/>
  <c r="U63" i="4"/>
  <c r="U64" i="4"/>
  <c r="U65" i="4"/>
  <c r="U66" i="4"/>
  <c r="U67" i="4"/>
  <c r="U68" i="4"/>
  <c r="U69" i="4"/>
  <c r="U70" i="4"/>
  <c r="U71" i="4"/>
  <c r="U72" i="4"/>
  <c r="U73" i="4"/>
  <c r="U74" i="4"/>
  <c r="U75" i="4"/>
  <c r="U76" i="4"/>
  <c r="U77" i="4"/>
  <c r="U78" i="4"/>
  <c r="U79" i="4"/>
  <c r="U80" i="4"/>
  <c r="U81" i="4"/>
  <c r="U82" i="4"/>
  <c r="U83" i="4"/>
  <c r="U84" i="4"/>
  <c r="U85" i="4"/>
  <c r="U86" i="4"/>
  <c r="U87" i="4"/>
  <c r="U88" i="4"/>
  <c r="U89" i="4"/>
  <c r="U90" i="4"/>
  <c r="U91" i="4"/>
  <c r="U92" i="4"/>
  <c r="U93" i="4"/>
  <c r="U94" i="4"/>
  <c r="U95" i="4"/>
  <c r="U96" i="4"/>
  <c r="U97" i="4"/>
  <c r="U6" i="4"/>
  <c r="T7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27" i="4"/>
  <c r="T28" i="4"/>
  <c r="T29" i="4"/>
  <c r="T30" i="4"/>
  <c r="T31" i="4"/>
  <c r="T32" i="4"/>
  <c r="T33" i="4"/>
  <c r="T34" i="4"/>
  <c r="T35" i="4"/>
  <c r="T36" i="4"/>
  <c r="T37" i="4"/>
  <c r="T44" i="4"/>
  <c r="T45" i="4"/>
  <c r="T46" i="4"/>
  <c r="T47" i="4"/>
  <c r="T48" i="4"/>
  <c r="T49" i="4"/>
  <c r="T50" i="4"/>
  <c r="T51" i="4"/>
  <c r="T52" i="4"/>
  <c r="T53" i="4"/>
  <c r="T54" i="4"/>
  <c r="T55" i="4"/>
  <c r="T56" i="4"/>
  <c r="T57" i="4"/>
  <c r="T58" i="4"/>
  <c r="T59" i="4"/>
  <c r="T60" i="4"/>
  <c r="T61" i="4"/>
  <c r="T62" i="4"/>
  <c r="T63" i="4"/>
  <c r="T64" i="4"/>
  <c r="T65" i="4"/>
  <c r="T66" i="4"/>
  <c r="T67" i="4"/>
  <c r="T68" i="4"/>
  <c r="T69" i="4"/>
  <c r="T70" i="4"/>
  <c r="T71" i="4"/>
  <c r="T72" i="4"/>
  <c r="T73" i="4"/>
  <c r="T74" i="4"/>
  <c r="T75" i="4"/>
  <c r="T76" i="4"/>
  <c r="T77" i="4"/>
  <c r="T78" i="4"/>
  <c r="T79" i="4"/>
  <c r="T80" i="4"/>
  <c r="T81" i="4"/>
  <c r="T82" i="4"/>
  <c r="T83" i="4"/>
  <c r="T84" i="4"/>
  <c r="T85" i="4"/>
  <c r="T86" i="4"/>
  <c r="T87" i="4"/>
  <c r="T88" i="4"/>
  <c r="T89" i="4"/>
  <c r="T90" i="4"/>
  <c r="T91" i="4"/>
  <c r="T92" i="4"/>
  <c r="T93" i="4"/>
  <c r="T94" i="4"/>
  <c r="T95" i="4"/>
  <c r="T96" i="4"/>
  <c r="T97" i="4"/>
  <c r="T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34" i="4"/>
  <c r="S35" i="4"/>
  <c r="S36" i="4"/>
  <c r="S37" i="4"/>
  <c r="S44" i="4"/>
  <c r="S45" i="4"/>
  <c r="S46" i="4"/>
  <c r="S47" i="4"/>
  <c r="S48" i="4"/>
  <c r="S49" i="4"/>
  <c r="S50" i="4"/>
  <c r="S51" i="4"/>
  <c r="S52" i="4"/>
  <c r="S53" i="4"/>
  <c r="S54" i="4"/>
  <c r="S55" i="4"/>
  <c r="S56" i="4"/>
  <c r="S57" i="4"/>
  <c r="S58" i="4"/>
  <c r="S59" i="4"/>
  <c r="S60" i="4"/>
  <c r="S61" i="4"/>
  <c r="S62" i="4"/>
  <c r="S63" i="4"/>
  <c r="S64" i="4"/>
  <c r="S65" i="4"/>
  <c r="S66" i="4"/>
  <c r="S67" i="4"/>
  <c r="S68" i="4"/>
  <c r="S69" i="4"/>
  <c r="S70" i="4"/>
  <c r="S71" i="4"/>
  <c r="S72" i="4"/>
  <c r="S73" i="4"/>
  <c r="S74" i="4"/>
  <c r="S75" i="4"/>
  <c r="S76" i="4"/>
  <c r="S77" i="4"/>
  <c r="S78" i="4"/>
  <c r="S79" i="4"/>
  <c r="S80" i="4"/>
  <c r="S81" i="4"/>
  <c r="S82" i="4"/>
  <c r="S83" i="4"/>
  <c r="S84" i="4"/>
  <c r="S85" i="4"/>
  <c r="S86" i="4"/>
  <c r="S87" i="4"/>
  <c r="S88" i="4"/>
  <c r="S89" i="4"/>
  <c r="S90" i="4"/>
  <c r="S91" i="4"/>
  <c r="S92" i="4"/>
  <c r="S93" i="4"/>
  <c r="S94" i="4"/>
  <c r="S95" i="4"/>
  <c r="S96" i="4"/>
  <c r="S97" i="4"/>
  <c r="S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44" i="4"/>
  <c r="R45" i="4"/>
  <c r="R46" i="4"/>
  <c r="R47" i="4"/>
  <c r="R48" i="4"/>
  <c r="R49" i="4"/>
  <c r="R50" i="4"/>
  <c r="R51" i="4"/>
  <c r="R52" i="4"/>
  <c r="R53" i="4"/>
  <c r="R54" i="4"/>
  <c r="R55" i="4"/>
  <c r="R56" i="4"/>
  <c r="R57" i="4"/>
  <c r="R58" i="4"/>
  <c r="R59" i="4"/>
  <c r="R60" i="4"/>
  <c r="R61" i="4"/>
  <c r="R62" i="4"/>
  <c r="R63" i="4"/>
  <c r="R64" i="4"/>
  <c r="R65" i="4"/>
  <c r="R66" i="4"/>
  <c r="R67" i="4"/>
  <c r="R68" i="4"/>
  <c r="R69" i="4"/>
  <c r="R70" i="4"/>
  <c r="R71" i="4"/>
  <c r="R72" i="4"/>
  <c r="R73" i="4"/>
  <c r="R74" i="4"/>
  <c r="R75" i="4"/>
  <c r="R76" i="4"/>
  <c r="R77" i="4"/>
  <c r="R78" i="4"/>
  <c r="R79" i="4"/>
  <c r="R80" i="4"/>
  <c r="R81" i="4"/>
  <c r="R82" i="4"/>
  <c r="R83" i="4"/>
  <c r="R84" i="4"/>
  <c r="R85" i="4"/>
  <c r="R86" i="4"/>
  <c r="R87" i="4"/>
  <c r="R88" i="4"/>
  <c r="R89" i="4"/>
  <c r="R90" i="4"/>
  <c r="R91" i="4"/>
  <c r="R92" i="4"/>
  <c r="R93" i="4"/>
  <c r="R94" i="4"/>
  <c r="R95" i="4"/>
  <c r="R96" i="4"/>
  <c r="R97" i="4"/>
  <c r="R6" i="4"/>
  <c r="BB7" i="4"/>
  <c r="BB8" i="4"/>
  <c r="BB9" i="4"/>
  <c r="BB10" i="4"/>
  <c r="BB11" i="4"/>
  <c r="BB12" i="4"/>
  <c r="BB13" i="4"/>
  <c r="BB14" i="4"/>
  <c r="BB15" i="4"/>
  <c r="BB16" i="4"/>
  <c r="BB17" i="4"/>
  <c r="BB18" i="4"/>
  <c r="BB19" i="4"/>
  <c r="BB20" i="4"/>
  <c r="BB21" i="4"/>
  <c r="BB22" i="4"/>
  <c r="BB23" i="4"/>
  <c r="BB24" i="4"/>
  <c r="BB25" i="4"/>
  <c r="BB26" i="4"/>
  <c r="BB27" i="4"/>
  <c r="BB28" i="4"/>
  <c r="BB29" i="4"/>
  <c r="BB30" i="4"/>
  <c r="BB31" i="4"/>
  <c r="BB32" i="4"/>
  <c r="BB33" i="4"/>
  <c r="BB34" i="4"/>
  <c r="BB35" i="4"/>
  <c r="BB36" i="4"/>
  <c r="BB37" i="4"/>
  <c r="BB38" i="4"/>
  <c r="BB39" i="4"/>
  <c r="BB40" i="4"/>
  <c r="BB41" i="4"/>
  <c r="BB42" i="4"/>
  <c r="BB43" i="4"/>
  <c r="BB44" i="4"/>
  <c r="BB45" i="4"/>
  <c r="BB46" i="4"/>
  <c r="BB47" i="4"/>
  <c r="BB48" i="4"/>
  <c r="BB49" i="4"/>
  <c r="BB50" i="4"/>
  <c r="BB51" i="4"/>
  <c r="BB52" i="4"/>
  <c r="BB53" i="4"/>
  <c r="BB54" i="4"/>
  <c r="BB55" i="4"/>
  <c r="BB56" i="4"/>
  <c r="BB57" i="4"/>
  <c r="BB58" i="4"/>
  <c r="BB59" i="4"/>
  <c r="BB60" i="4"/>
  <c r="BB61" i="4"/>
  <c r="BB62" i="4"/>
  <c r="BB63" i="4"/>
  <c r="BB64" i="4"/>
  <c r="BB65" i="4"/>
  <c r="BB66" i="4"/>
  <c r="BB67" i="4"/>
  <c r="BB68" i="4"/>
  <c r="BB69" i="4"/>
  <c r="BB70" i="4"/>
  <c r="BB71" i="4"/>
  <c r="BB72" i="4"/>
  <c r="BB73" i="4"/>
  <c r="BB74" i="4"/>
  <c r="BB75" i="4"/>
  <c r="BB76" i="4"/>
  <c r="BB77" i="4"/>
  <c r="BB78" i="4"/>
  <c r="BB79" i="4"/>
  <c r="BB80" i="4"/>
  <c r="BB81" i="4"/>
  <c r="BB82" i="4"/>
  <c r="BB6" i="4"/>
  <c r="BA7" i="4"/>
  <c r="BA8" i="4"/>
  <c r="BA9" i="4"/>
  <c r="BA10" i="4"/>
  <c r="BA11" i="4"/>
  <c r="BA12" i="4"/>
  <c r="BA13" i="4"/>
  <c r="BA14" i="4"/>
  <c r="BA15" i="4"/>
  <c r="BA16" i="4"/>
  <c r="BA17" i="4"/>
  <c r="BA18" i="4"/>
  <c r="BA19" i="4"/>
  <c r="BA20" i="4"/>
  <c r="BA21" i="4"/>
  <c r="BA22" i="4"/>
  <c r="BA23" i="4"/>
  <c r="BA24" i="4"/>
  <c r="BA25" i="4"/>
  <c r="BA26" i="4"/>
  <c r="BA27" i="4"/>
  <c r="BA28" i="4"/>
  <c r="BA29" i="4"/>
  <c r="BA30" i="4"/>
  <c r="BA31" i="4"/>
  <c r="BA32" i="4"/>
  <c r="BA33" i="4"/>
  <c r="BA34" i="4"/>
  <c r="BA35" i="4"/>
  <c r="BA36" i="4"/>
  <c r="BA37" i="4"/>
  <c r="BA38" i="4"/>
  <c r="BA39" i="4"/>
  <c r="BA40" i="4"/>
  <c r="BA41" i="4"/>
  <c r="BA42" i="4"/>
  <c r="BA43" i="4"/>
  <c r="BA44" i="4"/>
  <c r="BA45" i="4"/>
  <c r="BA46" i="4"/>
  <c r="BA47" i="4"/>
  <c r="BA48" i="4"/>
  <c r="BA49" i="4"/>
  <c r="BA50" i="4"/>
  <c r="BA51" i="4"/>
  <c r="BA52" i="4"/>
  <c r="BA53" i="4"/>
  <c r="BA54" i="4"/>
  <c r="BA55" i="4"/>
  <c r="BA56" i="4"/>
  <c r="BA57" i="4"/>
  <c r="BA58" i="4"/>
  <c r="BA59" i="4"/>
  <c r="BA60" i="4"/>
  <c r="BA61" i="4"/>
  <c r="BA62" i="4"/>
  <c r="BA63" i="4"/>
  <c r="BA64" i="4"/>
  <c r="BA65" i="4"/>
  <c r="BA66" i="4"/>
  <c r="BA67" i="4"/>
  <c r="BA68" i="4"/>
  <c r="BA69" i="4"/>
  <c r="BA70" i="4"/>
  <c r="BA71" i="4"/>
  <c r="BA72" i="4"/>
  <c r="BA73" i="4"/>
  <c r="BA74" i="4"/>
  <c r="BA75" i="4"/>
  <c r="BA76" i="4"/>
  <c r="BA77" i="4"/>
  <c r="BA78" i="4"/>
  <c r="BA79" i="4"/>
  <c r="BA80" i="4"/>
  <c r="BA81" i="4"/>
  <c r="BA82" i="4"/>
  <c r="BA6" i="4"/>
  <c r="AV7" i="4"/>
  <c r="AV8" i="4"/>
  <c r="AV9" i="4"/>
  <c r="AV10" i="4"/>
  <c r="AV11" i="4"/>
  <c r="AV12" i="4"/>
  <c r="AV13" i="4"/>
  <c r="AV14" i="4"/>
  <c r="AV15" i="4"/>
  <c r="AV16" i="4"/>
  <c r="AV17" i="4"/>
  <c r="AV18" i="4"/>
  <c r="AV19" i="4"/>
  <c r="AV20" i="4"/>
  <c r="AV21" i="4"/>
  <c r="AV22" i="4"/>
  <c r="AV23" i="4"/>
  <c r="AV24" i="4"/>
  <c r="AV25" i="4"/>
  <c r="AV26" i="4"/>
  <c r="AV27" i="4"/>
  <c r="AV28" i="4"/>
  <c r="AV29" i="4"/>
  <c r="AV30" i="4"/>
  <c r="AV31" i="4"/>
  <c r="AV32" i="4"/>
  <c r="AV33" i="4"/>
  <c r="AV34" i="4"/>
  <c r="AV35" i="4"/>
  <c r="AV36" i="4"/>
  <c r="AV37" i="4"/>
  <c r="AV38" i="4"/>
  <c r="AV39" i="4"/>
  <c r="AV40" i="4"/>
  <c r="AV41" i="4"/>
  <c r="AV42" i="4"/>
  <c r="AV43" i="4"/>
  <c r="AV44" i="4"/>
  <c r="AV45" i="4"/>
  <c r="AV46" i="4"/>
  <c r="AV47" i="4"/>
  <c r="AV48" i="4"/>
  <c r="AV49" i="4"/>
  <c r="AV50" i="4"/>
  <c r="AV51" i="4"/>
  <c r="AV52" i="4"/>
  <c r="AV53" i="4"/>
  <c r="AV54" i="4"/>
  <c r="AV55" i="4"/>
  <c r="AV56" i="4"/>
  <c r="AV57" i="4"/>
  <c r="AV58" i="4"/>
  <c r="AV59" i="4"/>
  <c r="AV60" i="4"/>
  <c r="AV61" i="4"/>
  <c r="AV62" i="4"/>
  <c r="AV63" i="4"/>
  <c r="AV64" i="4"/>
  <c r="AV65" i="4"/>
  <c r="AV66" i="4"/>
  <c r="AV67" i="4"/>
  <c r="AV68" i="4"/>
  <c r="AV69" i="4"/>
  <c r="AV83" i="4"/>
  <c r="AV84" i="4"/>
  <c r="AV85" i="4"/>
  <c r="AV86" i="4"/>
  <c r="AV87" i="4"/>
  <c r="AV88" i="4"/>
  <c r="AV89" i="4"/>
  <c r="AV90" i="4"/>
  <c r="AV91" i="4"/>
  <c r="AV92" i="4"/>
  <c r="AV93" i="4"/>
  <c r="AV94" i="4"/>
  <c r="AV95" i="4"/>
  <c r="AV96" i="4"/>
  <c r="AV97" i="4"/>
  <c r="AV6" i="4"/>
  <c r="AU7" i="4"/>
  <c r="AU8" i="4"/>
  <c r="AU9" i="4"/>
  <c r="AU10" i="4"/>
  <c r="AU11" i="4"/>
  <c r="AU12" i="4"/>
  <c r="AU13" i="4"/>
  <c r="AU14" i="4"/>
  <c r="AU15" i="4"/>
  <c r="AU16" i="4"/>
  <c r="AU17" i="4"/>
  <c r="AU18" i="4"/>
  <c r="AU19" i="4"/>
  <c r="AU20" i="4"/>
  <c r="AU21" i="4"/>
  <c r="AU22" i="4"/>
  <c r="AU23" i="4"/>
  <c r="AU24" i="4"/>
  <c r="AU25" i="4"/>
  <c r="AU26" i="4"/>
  <c r="AU27" i="4"/>
  <c r="AU28" i="4"/>
  <c r="AU29" i="4"/>
  <c r="AU30" i="4"/>
  <c r="AU31" i="4"/>
  <c r="AU32" i="4"/>
  <c r="AU33" i="4"/>
  <c r="AU34" i="4"/>
  <c r="AU35" i="4"/>
  <c r="AU36" i="4"/>
  <c r="AU37" i="4"/>
  <c r="AU38" i="4"/>
  <c r="AU39" i="4"/>
  <c r="AU40" i="4"/>
  <c r="AU41" i="4"/>
  <c r="AU42" i="4"/>
  <c r="AU43" i="4"/>
  <c r="AU44" i="4"/>
  <c r="AU45" i="4"/>
  <c r="AU46" i="4"/>
  <c r="AU47" i="4"/>
  <c r="AU48" i="4"/>
  <c r="AU49" i="4"/>
  <c r="AU50" i="4"/>
  <c r="AU51" i="4"/>
  <c r="AU52" i="4"/>
  <c r="AU53" i="4"/>
  <c r="AU54" i="4"/>
  <c r="AU55" i="4"/>
  <c r="AU56" i="4"/>
  <c r="AU57" i="4"/>
  <c r="AU58" i="4"/>
  <c r="AU59" i="4"/>
  <c r="AU60" i="4"/>
  <c r="AU61" i="4"/>
  <c r="AU62" i="4"/>
  <c r="AU63" i="4"/>
  <c r="AU64" i="4"/>
  <c r="AU65" i="4"/>
  <c r="AU66" i="4"/>
  <c r="AU67" i="4"/>
  <c r="AU68" i="4"/>
  <c r="AU69" i="4"/>
  <c r="AU83" i="4"/>
  <c r="AU84" i="4"/>
  <c r="AU85" i="4"/>
  <c r="AU86" i="4"/>
  <c r="AU87" i="4"/>
  <c r="AU88" i="4"/>
  <c r="AU89" i="4"/>
  <c r="AU90" i="4"/>
  <c r="AU91" i="4"/>
  <c r="AU92" i="4"/>
  <c r="AU93" i="4"/>
  <c r="AU94" i="4"/>
  <c r="AU95" i="4"/>
  <c r="AU96" i="4"/>
  <c r="AU97" i="4"/>
  <c r="AU6" i="4"/>
  <c r="AP7" i="4"/>
  <c r="AP8" i="4"/>
  <c r="AP9" i="4"/>
  <c r="AP10" i="4"/>
  <c r="AP11" i="4"/>
  <c r="AP12" i="4"/>
  <c r="AP13" i="4"/>
  <c r="AP14" i="4"/>
  <c r="AP15" i="4"/>
  <c r="AP16" i="4"/>
  <c r="AP17" i="4"/>
  <c r="AP18" i="4"/>
  <c r="AP19" i="4"/>
  <c r="AP20" i="4"/>
  <c r="AP21" i="4"/>
  <c r="AP22" i="4"/>
  <c r="AP23" i="4"/>
  <c r="AP24" i="4"/>
  <c r="AP25" i="4"/>
  <c r="AP26" i="4"/>
  <c r="AP27" i="4"/>
  <c r="AP28" i="4"/>
  <c r="AP29" i="4"/>
  <c r="AP30" i="4"/>
  <c r="AP31" i="4"/>
  <c r="AP32" i="4"/>
  <c r="AP33" i="4"/>
  <c r="AP34" i="4"/>
  <c r="AP35" i="4"/>
  <c r="AP36" i="4"/>
  <c r="AP37" i="4"/>
  <c r="AP38" i="4"/>
  <c r="AP39" i="4"/>
  <c r="AP40" i="4"/>
  <c r="AP41" i="4"/>
  <c r="AP42" i="4"/>
  <c r="AP43" i="4"/>
  <c r="AP44" i="4"/>
  <c r="AP45" i="4"/>
  <c r="AP46" i="4"/>
  <c r="AP47" i="4"/>
  <c r="AP48" i="4"/>
  <c r="AP49" i="4"/>
  <c r="AP50" i="4"/>
  <c r="AP51" i="4"/>
  <c r="AP52" i="4"/>
  <c r="AP53" i="4"/>
  <c r="AP54" i="4"/>
  <c r="AP55" i="4"/>
  <c r="AP56" i="4"/>
  <c r="AP57" i="4"/>
  <c r="AP70" i="4"/>
  <c r="AP71" i="4"/>
  <c r="AP72" i="4"/>
  <c r="AP73" i="4"/>
  <c r="AP74" i="4"/>
  <c r="AP75" i="4"/>
  <c r="AP76" i="4"/>
  <c r="AP77" i="4"/>
  <c r="AP78" i="4"/>
  <c r="AP79" i="4"/>
  <c r="AP80" i="4"/>
  <c r="AP81" i="4"/>
  <c r="AP82" i="4"/>
  <c r="AP83" i="4"/>
  <c r="AP84" i="4"/>
  <c r="AP85" i="4"/>
  <c r="AP86" i="4"/>
  <c r="AP87" i="4"/>
  <c r="AP88" i="4"/>
  <c r="AP89" i="4"/>
  <c r="AP90" i="4"/>
  <c r="AP91" i="4"/>
  <c r="AP92" i="4"/>
  <c r="AP93" i="4"/>
  <c r="AP94" i="4"/>
  <c r="AP95" i="4"/>
  <c r="AP96" i="4"/>
  <c r="AP97" i="4"/>
  <c r="AP6" i="4"/>
  <c r="AO7" i="4"/>
  <c r="AO8" i="4"/>
  <c r="AO9" i="4"/>
  <c r="AO10" i="4"/>
  <c r="AO11" i="4"/>
  <c r="AO12" i="4"/>
  <c r="AO13" i="4"/>
  <c r="AO14" i="4"/>
  <c r="AO15" i="4"/>
  <c r="AO16" i="4"/>
  <c r="AO17" i="4"/>
  <c r="AO18" i="4"/>
  <c r="AO19" i="4"/>
  <c r="AO20" i="4"/>
  <c r="AO21" i="4"/>
  <c r="AO22" i="4"/>
  <c r="AO23" i="4"/>
  <c r="AO24" i="4"/>
  <c r="AO25" i="4"/>
  <c r="AO26" i="4"/>
  <c r="AO27" i="4"/>
  <c r="AO28" i="4"/>
  <c r="AO29" i="4"/>
  <c r="AO30" i="4"/>
  <c r="AO31" i="4"/>
  <c r="AO32" i="4"/>
  <c r="AO33" i="4"/>
  <c r="AO34" i="4"/>
  <c r="AO35" i="4"/>
  <c r="AO36" i="4"/>
  <c r="AO37" i="4"/>
  <c r="AO38" i="4"/>
  <c r="AO39" i="4"/>
  <c r="AO40" i="4"/>
  <c r="AO41" i="4"/>
  <c r="AO42" i="4"/>
  <c r="AO43" i="4"/>
  <c r="AO44" i="4"/>
  <c r="AO45" i="4"/>
  <c r="AO46" i="4"/>
  <c r="AO47" i="4"/>
  <c r="AO48" i="4"/>
  <c r="AO49" i="4"/>
  <c r="AO50" i="4"/>
  <c r="AO51" i="4"/>
  <c r="AO52" i="4"/>
  <c r="AO53" i="4"/>
  <c r="AO54" i="4"/>
  <c r="AO55" i="4"/>
  <c r="AO56" i="4"/>
  <c r="AO57" i="4"/>
  <c r="AO70" i="4"/>
  <c r="AO71" i="4"/>
  <c r="AO72" i="4"/>
  <c r="AO73" i="4"/>
  <c r="AO74" i="4"/>
  <c r="AO75" i="4"/>
  <c r="AO76" i="4"/>
  <c r="AO77" i="4"/>
  <c r="AO78" i="4"/>
  <c r="AO79" i="4"/>
  <c r="AO80" i="4"/>
  <c r="AO81" i="4"/>
  <c r="AO82" i="4"/>
  <c r="AO83" i="4"/>
  <c r="AO84" i="4"/>
  <c r="AO85" i="4"/>
  <c r="AO86" i="4"/>
  <c r="AO87" i="4"/>
  <c r="AO88" i="4"/>
  <c r="AO89" i="4"/>
  <c r="AO90" i="4"/>
  <c r="AO91" i="4"/>
  <c r="AO92" i="4"/>
  <c r="AO93" i="4"/>
  <c r="AO94" i="4"/>
  <c r="AO95" i="4"/>
  <c r="AO96" i="4"/>
  <c r="AO97" i="4"/>
  <c r="AO6" i="4"/>
  <c r="AJ7" i="4"/>
  <c r="AJ8" i="4"/>
  <c r="AJ9" i="4"/>
  <c r="AJ10" i="4"/>
  <c r="AJ11" i="4"/>
  <c r="AJ12" i="4"/>
  <c r="AJ13" i="4"/>
  <c r="AJ14" i="4"/>
  <c r="AJ15" i="4"/>
  <c r="AJ16" i="4"/>
  <c r="AJ17" i="4"/>
  <c r="AJ18" i="4"/>
  <c r="AJ19" i="4"/>
  <c r="AJ20" i="4"/>
  <c r="AJ21" i="4"/>
  <c r="AJ22" i="4"/>
  <c r="AJ23" i="4"/>
  <c r="AJ24" i="4"/>
  <c r="AJ25" i="4"/>
  <c r="AJ26" i="4"/>
  <c r="AJ27" i="4"/>
  <c r="AJ28" i="4"/>
  <c r="AJ29" i="4"/>
  <c r="AJ30" i="4"/>
  <c r="AJ31" i="4"/>
  <c r="AJ32" i="4"/>
  <c r="AJ33" i="4"/>
  <c r="AJ34" i="4"/>
  <c r="AJ35" i="4"/>
  <c r="AJ36" i="4"/>
  <c r="AJ37" i="4"/>
  <c r="AJ38" i="4"/>
  <c r="AJ39" i="4"/>
  <c r="AJ40" i="4"/>
  <c r="AJ41" i="4"/>
  <c r="AJ42" i="4"/>
  <c r="AJ43" i="4"/>
  <c r="AJ44" i="4"/>
  <c r="AJ45" i="4"/>
  <c r="AJ46" i="4"/>
  <c r="AJ47" i="4"/>
  <c r="AJ48" i="4"/>
  <c r="AJ49" i="4"/>
  <c r="AJ58" i="4"/>
  <c r="AJ59" i="4"/>
  <c r="AJ60" i="4"/>
  <c r="AJ61" i="4"/>
  <c r="AJ62" i="4"/>
  <c r="AJ63" i="4"/>
  <c r="AJ64" i="4"/>
  <c r="AJ65" i="4"/>
  <c r="AJ66" i="4"/>
  <c r="AJ67" i="4"/>
  <c r="AJ68" i="4"/>
  <c r="AJ69" i="4"/>
  <c r="AJ70" i="4"/>
  <c r="AJ71" i="4"/>
  <c r="AJ72" i="4"/>
  <c r="AJ73" i="4"/>
  <c r="AJ74" i="4"/>
  <c r="AJ75" i="4"/>
  <c r="AJ76" i="4"/>
  <c r="AJ77" i="4"/>
  <c r="AJ78" i="4"/>
  <c r="AJ79" i="4"/>
  <c r="AJ80" i="4"/>
  <c r="AJ81" i="4"/>
  <c r="AJ82" i="4"/>
  <c r="AJ83" i="4"/>
  <c r="AJ84" i="4"/>
  <c r="AJ85" i="4"/>
  <c r="AJ86" i="4"/>
  <c r="AJ87" i="4"/>
  <c r="AJ88" i="4"/>
  <c r="AJ89" i="4"/>
  <c r="AJ90" i="4"/>
  <c r="AJ91" i="4"/>
  <c r="AJ92" i="4"/>
  <c r="AJ93" i="4"/>
  <c r="AJ94" i="4"/>
  <c r="AJ95" i="4"/>
  <c r="AJ96" i="4"/>
  <c r="AJ97" i="4"/>
  <c r="AJ6" i="4"/>
  <c r="AI7" i="4"/>
  <c r="AI8" i="4"/>
  <c r="AI9" i="4"/>
  <c r="AI10" i="4"/>
  <c r="AI11" i="4"/>
  <c r="AI12" i="4"/>
  <c r="AI13" i="4"/>
  <c r="AI14" i="4"/>
  <c r="AI15" i="4"/>
  <c r="AI16" i="4"/>
  <c r="AI17" i="4"/>
  <c r="AI18" i="4"/>
  <c r="AI19" i="4"/>
  <c r="AI20" i="4"/>
  <c r="AI21" i="4"/>
  <c r="AI22" i="4"/>
  <c r="AI23" i="4"/>
  <c r="AI24" i="4"/>
  <c r="AI25" i="4"/>
  <c r="AI26" i="4"/>
  <c r="AI27" i="4"/>
  <c r="AI28" i="4"/>
  <c r="AI29" i="4"/>
  <c r="AI30" i="4"/>
  <c r="AI31" i="4"/>
  <c r="AI32" i="4"/>
  <c r="AI33" i="4"/>
  <c r="AI34" i="4"/>
  <c r="AI35" i="4"/>
  <c r="AI36" i="4"/>
  <c r="AI37" i="4"/>
  <c r="AI38" i="4"/>
  <c r="AI39" i="4"/>
  <c r="AI40" i="4"/>
  <c r="AI41" i="4"/>
  <c r="AI42" i="4"/>
  <c r="AI43" i="4"/>
  <c r="AI44" i="4"/>
  <c r="AI45" i="4"/>
  <c r="AI46" i="4"/>
  <c r="AI47" i="4"/>
  <c r="AI48" i="4"/>
  <c r="AI49" i="4"/>
  <c r="AI58" i="4"/>
  <c r="AI59" i="4"/>
  <c r="AI60" i="4"/>
  <c r="AI61" i="4"/>
  <c r="AI62" i="4"/>
  <c r="AI63" i="4"/>
  <c r="AI64" i="4"/>
  <c r="AI65" i="4"/>
  <c r="AI66" i="4"/>
  <c r="AI67" i="4"/>
  <c r="AI68" i="4"/>
  <c r="AI69" i="4"/>
  <c r="AI70" i="4"/>
  <c r="AI71" i="4"/>
  <c r="AI72" i="4"/>
  <c r="AI73" i="4"/>
  <c r="AI74" i="4"/>
  <c r="AI75" i="4"/>
  <c r="AI76" i="4"/>
  <c r="AI77" i="4"/>
  <c r="AI78" i="4"/>
  <c r="AI79" i="4"/>
  <c r="AI80" i="4"/>
  <c r="AI81" i="4"/>
  <c r="AI82" i="4"/>
  <c r="AI83" i="4"/>
  <c r="AI84" i="4"/>
  <c r="AI85" i="4"/>
  <c r="AI86" i="4"/>
  <c r="AI87" i="4"/>
  <c r="AI88" i="4"/>
  <c r="AI89" i="4"/>
  <c r="AI90" i="4"/>
  <c r="AI91" i="4"/>
  <c r="AI92" i="4"/>
  <c r="AI93" i="4"/>
  <c r="AI94" i="4"/>
  <c r="AI95" i="4"/>
  <c r="AI96" i="4"/>
  <c r="AI97" i="4"/>
  <c r="AI6" i="4"/>
  <c r="Q27" i="4"/>
  <c r="W97" i="4"/>
  <c r="W96" i="4"/>
  <c r="W95" i="4"/>
  <c r="W94" i="4"/>
  <c r="W93" i="4"/>
  <c r="W92" i="4"/>
  <c r="W91" i="4"/>
  <c r="W90" i="4"/>
  <c r="W89" i="4"/>
  <c r="W88" i="4"/>
  <c r="W87" i="4"/>
  <c r="W86" i="4"/>
  <c r="W85" i="4"/>
  <c r="W84" i="4"/>
  <c r="W83" i="4"/>
  <c r="W82" i="4"/>
  <c r="W81" i="4"/>
  <c r="W80" i="4"/>
  <c r="W79" i="4"/>
  <c r="W78" i="4"/>
  <c r="W77" i="4"/>
  <c r="W76" i="4"/>
  <c r="W75" i="4"/>
  <c r="W74" i="4"/>
  <c r="W73" i="4"/>
  <c r="W72" i="4"/>
  <c r="W71" i="4"/>
  <c r="W70" i="4"/>
  <c r="W69" i="4"/>
  <c r="W68" i="4"/>
  <c r="W67" i="4"/>
  <c r="W66" i="4"/>
  <c r="W65" i="4"/>
  <c r="W64" i="4"/>
  <c r="W63" i="4"/>
  <c r="W62" i="4"/>
  <c r="W61" i="4"/>
  <c r="W60" i="4"/>
  <c r="W59" i="4"/>
  <c r="W58" i="4"/>
  <c r="W57" i="4"/>
  <c r="W56" i="4"/>
  <c r="W55" i="4"/>
  <c r="W54" i="4"/>
  <c r="W53" i="4"/>
  <c r="W52" i="4"/>
  <c r="W51" i="4"/>
  <c r="W50" i="4"/>
  <c r="W49" i="4"/>
  <c r="W48" i="4"/>
  <c r="W47" i="4"/>
  <c r="W46" i="4"/>
  <c r="W45" i="4"/>
  <c r="W6" i="4"/>
  <c r="W7" i="4"/>
  <c r="W8" i="4"/>
  <c r="W9" i="4"/>
  <c r="W10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W27" i="4"/>
  <c r="W28" i="4"/>
  <c r="W29" i="4"/>
  <c r="W30" i="4"/>
  <c r="W31" i="4"/>
  <c r="W32" i="4"/>
  <c r="W33" i="4"/>
  <c r="W34" i="4"/>
  <c r="W35" i="4"/>
  <c r="W36" i="4"/>
  <c r="W37" i="4"/>
  <c r="W38" i="4"/>
  <c r="W39" i="4"/>
  <c r="W40" i="4"/>
  <c r="W41" i="4"/>
  <c r="W42" i="4"/>
  <c r="W43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8" i="4"/>
  <c r="Q29" i="4"/>
  <c r="Q30" i="4"/>
  <c r="Q31" i="4"/>
  <c r="Q32" i="4"/>
  <c r="Q33" i="4"/>
  <c r="Q34" i="4"/>
  <c r="Q35" i="4"/>
  <c r="Q36" i="4"/>
  <c r="Q37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5" i="4"/>
  <c r="Q86" i="4"/>
  <c r="Q87" i="4"/>
  <c r="Q88" i="4"/>
  <c r="Q89" i="4"/>
  <c r="Q90" i="4"/>
  <c r="Q91" i="4"/>
  <c r="Q92" i="4"/>
  <c r="Q93" i="4"/>
  <c r="Q94" i="4"/>
  <c r="Q95" i="4"/>
  <c r="Q96" i="4"/>
  <c r="Q97" i="4"/>
  <c r="Q6" i="4"/>
  <c r="D4" i="8" l="1"/>
  <c r="D41" i="8"/>
  <c r="D15" i="8" l="1"/>
  <c r="D17" i="8"/>
  <c r="D18" i="8"/>
  <c r="D19" i="8"/>
  <c r="D20" i="8"/>
  <c r="D26" i="8"/>
  <c r="E68" i="8"/>
  <c r="G102" i="4" l="1"/>
  <c r="E79" i="8" l="1"/>
  <c r="F23" i="16" l="1"/>
  <c r="F24" i="16"/>
  <c r="F22" i="16"/>
  <c r="D12" i="8" l="1"/>
  <c r="D11" i="8"/>
  <c r="D10" i="8"/>
  <c r="D9" i="8"/>
  <c r="D8" i="8"/>
  <c r="E77" i="8"/>
  <c r="E76" i="8"/>
  <c r="E60" i="8"/>
  <c r="E59" i="8"/>
  <c r="E58" i="8"/>
  <c r="E56" i="8"/>
  <c r="E57" i="8" s="1"/>
  <c r="E55" i="8"/>
  <c r="E54" i="8"/>
  <c r="D40" i="8"/>
  <c r="D38" i="8"/>
  <c r="D33" i="8"/>
  <c r="C19" i="22"/>
  <c r="C18" i="22"/>
  <c r="C17" i="22"/>
  <c r="C16" i="22"/>
  <c r="C15" i="22"/>
  <c r="F20" i="13"/>
  <c r="F12" i="13"/>
  <c r="O8" i="4" l="1"/>
  <c r="O12" i="4"/>
  <c r="O16" i="4"/>
  <c r="O20" i="4"/>
  <c r="O24" i="4"/>
  <c r="O38" i="4"/>
  <c r="O42" i="4"/>
  <c r="O46" i="4"/>
  <c r="O50" i="4"/>
  <c r="O54" i="4"/>
  <c r="O58" i="4"/>
  <c r="O62" i="4"/>
  <c r="O66" i="4"/>
  <c r="O70" i="4"/>
  <c r="O74" i="4"/>
  <c r="O78" i="4"/>
  <c r="O82" i="4"/>
  <c r="O86" i="4"/>
  <c r="O90" i="4"/>
  <c r="O94" i="4"/>
  <c r="O6" i="4"/>
  <c r="N10" i="4"/>
  <c r="N14" i="4"/>
  <c r="N18" i="4"/>
  <c r="N22" i="4"/>
  <c r="N26" i="4"/>
  <c r="N41" i="4"/>
  <c r="N45" i="4"/>
  <c r="N49" i="4"/>
  <c r="N53" i="4"/>
  <c r="N57" i="4"/>
  <c r="N61" i="4"/>
  <c r="N65" i="4"/>
  <c r="N69" i="4"/>
  <c r="N73" i="4"/>
  <c r="N77" i="4"/>
  <c r="N81" i="4"/>
  <c r="N85" i="4"/>
  <c r="N89" i="4"/>
  <c r="N93" i="4"/>
  <c r="N97" i="4"/>
  <c r="M9" i="4"/>
  <c r="M13" i="4"/>
  <c r="M17" i="4"/>
  <c r="M21" i="4"/>
  <c r="M25" i="4"/>
  <c r="M39" i="4"/>
  <c r="M43" i="4"/>
  <c r="M47" i="4"/>
  <c r="M51" i="4"/>
  <c r="M55" i="4"/>
  <c r="M59" i="4"/>
  <c r="M63" i="4"/>
  <c r="M67" i="4"/>
  <c r="M71" i="4"/>
  <c r="M75" i="4"/>
  <c r="M79" i="4"/>
  <c r="M83" i="4"/>
  <c r="M87" i="4"/>
  <c r="M91" i="4"/>
  <c r="M95" i="4"/>
  <c r="L38" i="4"/>
  <c r="L42" i="4"/>
  <c r="L46" i="4"/>
  <c r="L50" i="4"/>
  <c r="L54" i="4"/>
  <c r="L58" i="4"/>
  <c r="L62" i="4"/>
  <c r="L66" i="4"/>
  <c r="L70" i="4"/>
  <c r="L74" i="4"/>
  <c r="L78" i="4"/>
  <c r="L82" i="4"/>
  <c r="L86" i="4"/>
  <c r="L90" i="4"/>
  <c r="L94" i="4"/>
  <c r="L6" i="4"/>
  <c r="L10" i="4"/>
  <c r="L14" i="4"/>
  <c r="L18" i="4"/>
  <c r="L22" i="4"/>
  <c r="L26" i="4"/>
  <c r="K41" i="4"/>
  <c r="K45" i="4"/>
  <c r="K49" i="4"/>
  <c r="K53" i="4"/>
  <c r="K57" i="4"/>
  <c r="K61" i="4"/>
  <c r="K65" i="4"/>
  <c r="K69" i="4"/>
  <c r="K73" i="4"/>
  <c r="K77" i="4"/>
  <c r="K81" i="4"/>
  <c r="K85" i="4"/>
  <c r="K89" i="4"/>
  <c r="K93" i="4"/>
  <c r="K97" i="4"/>
  <c r="K9" i="4"/>
  <c r="K13" i="4"/>
  <c r="K17" i="4"/>
  <c r="K21" i="4"/>
  <c r="K25" i="4"/>
  <c r="O9" i="4"/>
  <c r="O13" i="4"/>
  <c r="O17" i="4"/>
  <c r="O21" i="4"/>
  <c r="O25" i="4"/>
  <c r="O39" i="4"/>
  <c r="O43" i="4"/>
  <c r="O47" i="4"/>
  <c r="O51" i="4"/>
  <c r="O55" i="4"/>
  <c r="O59" i="4"/>
  <c r="O63" i="4"/>
  <c r="O67" i="4"/>
  <c r="O71" i="4"/>
  <c r="O75" i="4"/>
  <c r="O79" i="4"/>
  <c r="O83" i="4"/>
  <c r="O87" i="4"/>
  <c r="O91" i="4"/>
  <c r="O95" i="4"/>
  <c r="N7" i="4"/>
  <c r="N11" i="4"/>
  <c r="N15" i="4"/>
  <c r="N19" i="4"/>
  <c r="N23" i="4"/>
  <c r="N38" i="4"/>
  <c r="N42" i="4"/>
  <c r="N46" i="4"/>
  <c r="N50" i="4"/>
  <c r="N54" i="4"/>
  <c r="N58" i="4"/>
  <c r="N62" i="4"/>
  <c r="N66" i="4"/>
  <c r="N70" i="4"/>
  <c r="N74" i="4"/>
  <c r="N78" i="4"/>
  <c r="N82" i="4"/>
  <c r="N86" i="4"/>
  <c r="N90" i="4"/>
  <c r="N94" i="4"/>
  <c r="N6" i="4"/>
  <c r="M10" i="4"/>
  <c r="M14" i="4"/>
  <c r="M18" i="4"/>
  <c r="M22" i="4"/>
  <c r="M26" i="4"/>
  <c r="M40" i="4"/>
  <c r="M44" i="4"/>
  <c r="M48" i="4"/>
  <c r="M52" i="4"/>
  <c r="M56" i="4"/>
  <c r="M60" i="4"/>
  <c r="M64" i="4"/>
  <c r="M68" i="4"/>
  <c r="M72" i="4"/>
  <c r="M76" i="4"/>
  <c r="M80" i="4"/>
  <c r="M84" i="4"/>
  <c r="M88" i="4"/>
  <c r="M92" i="4"/>
  <c r="M96" i="4"/>
  <c r="L39" i="4"/>
  <c r="L43" i="4"/>
  <c r="L47" i="4"/>
  <c r="L51" i="4"/>
  <c r="L55" i="4"/>
  <c r="L59" i="4"/>
  <c r="L63" i="4"/>
  <c r="L67" i="4"/>
  <c r="L71" i="4"/>
  <c r="L75" i="4"/>
  <c r="L79" i="4"/>
  <c r="L83" i="4"/>
  <c r="L87" i="4"/>
  <c r="L91" i="4"/>
  <c r="L95" i="4"/>
  <c r="L7" i="4"/>
  <c r="L11" i="4"/>
  <c r="L15" i="4"/>
  <c r="L19" i="4"/>
  <c r="L23" i="4"/>
  <c r="K38" i="4"/>
  <c r="K42" i="4"/>
  <c r="K46" i="4"/>
  <c r="K50" i="4"/>
  <c r="K54" i="4"/>
  <c r="K58" i="4"/>
  <c r="K62" i="4"/>
  <c r="K66" i="4"/>
  <c r="K70" i="4"/>
  <c r="K74" i="4"/>
  <c r="K78" i="4"/>
  <c r="K82" i="4"/>
  <c r="K86" i="4"/>
  <c r="K90" i="4"/>
  <c r="K94" i="4"/>
  <c r="K6" i="4"/>
  <c r="K10" i="4"/>
  <c r="K14" i="4"/>
  <c r="K18" i="4"/>
  <c r="K22" i="4"/>
  <c r="K26" i="4"/>
  <c r="O10" i="4"/>
  <c r="O14" i="4"/>
  <c r="O18" i="4"/>
  <c r="O22" i="4"/>
  <c r="O26" i="4"/>
  <c r="O40" i="4"/>
  <c r="O44" i="4"/>
  <c r="O48" i="4"/>
  <c r="O52" i="4"/>
  <c r="O56" i="4"/>
  <c r="O60" i="4"/>
  <c r="O64" i="4"/>
  <c r="O68" i="4"/>
  <c r="O72" i="4"/>
  <c r="O76" i="4"/>
  <c r="O80" i="4"/>
  <c r="O84" i="4"/>
  <c r="O88" i="4"/>
  <c r="O92" i="4"/>
  <c r="O96" i="4"/>
  <c r="N8" i="4"/>
  <c r="N12" i="4"/>
  <c r="N16" i="4"/>
  <c r="N20" i="4"/>
  <c r="N24" i="4"/>
  <c r="N39" i="4"/>
  <c r="N43" i="4"/>
  <c r="N47" i="4"/>
  <c r="N51" i="4"/>
  <c r="N55" i="4"/>
  <c r="N59" i="4"/>
  <c r="N63" i="4"/>
  <c r="N67" i="4"/>
  <c r="N71" i="4"/>
  <c r="N75" i="4"/>
  <c r="N79" i="4"/>
  <c r="N83" i="4"/>
  <c r="N87" i="4"/>
  <c r="N91" i="4"/>
  <c r="N95" i="4"/>
  <c r="M7" i="4"/>
  <c r="M11" i="4"/>
  <c r="M15" i="4"/>
  <c r="M19" i="4"/>
  <c r="M23" i="4"/>
  <c r="M41" i="4"/>
  <c r="M45" i="4"/>
  <c r="M49" i="4"/>
  <c r="M53" i="4"/>
  <c r="M57" i="4"/>
  <c r="M61" i="4"/>
  <c r="M65" i="4"/>
  <c r="M69" i="4"/>
  <c r="M73" i="4"/>
  <c r="M77" i="4"/>
  <c r="M81" i="4"/>
  <c r="M85" i="4"/>
  <c r="M89" i="4"/>
  <c r="M93" i="4"/>
  <c r="M97" i="4"/>
  <c r="L40" i="4"/>
  <c r="L44" i="4"/>
  <c r="L48" i="4"/>
  <c r="L52" i="4"/>
  <c r="L56" i="4"/>
  <c r="L60" i="4"/>
  <c r="L64" i="4"/>
  <c r="L68" i="4"/>
  <c r="L72" i="4"/>
  <c r="L76" i="4"/>
  <c r="L80" i="4"/>
  <c r="L84" i="4"/>
  <c r="L88" i="4"/>
  <c r="L92" i="4"/>
  <c r="L96" i="4"/>
  <c r="L8" i="4"/>
  <c r="L12" i="4"/>
  <c r="L16" i="4"/>
  <c r="L20" i="4"/>
  <c r="L24" i="4"/>
  <c r="K39" i="4"/>
  <c r="K43" i="4"/>
  <c r="K47" i="4"/>
  <c r="K51" i="4"/>
  <c r="K55" i="4"/>
  <c r="K59" i="4"/>
  <c r="K63" i="4"/>
  <c r="K67" i="4"/>
  <c r="K71" i="4"/>
  <c r="K75" i="4"/>
  <c r="K79" i="4"/>
  <c r="K83" i="4"/>
  <c r="K87" i="4"/>
  <c r="K91" i="4"/>
  <c r="K95" i="4"/>
  <c r="K7" i="4"/>
  <c r="K11" i="4"/>
  <c r="K15" i="4"/>
  <c r="K19" i="4"/>
  <c r="K23" i="4"/>
  <c r="O7" i="4"/>
  <c r="O11" i="4"/>
  <c r="O15" i="4"/>
  <c r="O19" i="4"/>
  <c r="O23" i="4"/>
  <c r="O41" i="4"/>
  <c r="O45" i="4"/>
  <c r="O49" i="4"/>
  <c r="O53" i="4"/>
  <c r="O57" i="4"/>
  <c r="O61" i="4"/>
  <c r="O65" i="4"/>
  <c r="O69" i="4"/>
  <c r="O73" i="4"/>
  <c r="O77" i="4"/>
  <c r="O81" i="4"/>
  <c r="O85" i="4"/>
  <c r="O89" i="4"/>
  <c r="O93" i="4"/>
  <c r="O97" i="4"/>
  <c r="N9" i="4"/>
  <c r="N13" i="4"/>
  <c r="N17" i="4"/>
  <c r="N21" i="4"/>
  <c r="N25" i="4"/>
  <c r="N40" i="4"/>
  <c r="N44" i="4"/>
  <c r="N48" i="4"/>
  <c r="N52" i="4"/>
  <c r="N56" i="4"/>
  <c r="N60" i="4"/>
  <c r="N64" i="4"/>
  <c r="N68" i="4"/>
  <c r="N72" i="4"/>
  <c r="N76" i="4"/>
  <c r="N80" i="4"/>
  <c r="N84" i="4"/>
  <c r="N88" i="4"/>
  <c r="N92" i="4"/>
  <c r="N96" i="4"/>
  <c r="M8" i="4"/>
  <c r="M12" i="4"/>
  <c r="M16" i="4"/>
  <c r="M20" i="4"/>
  <c r="M24" i="4"/>
  <c r="M38" i="4"/>
  <c r="M42" i="4"/>
  <c r="M46" i="4"/>
  <c r="M50" i="4"/>
  <c r="M54" i="4"/>
  <c r="M58" i="4"/>
  <c r="M62" i="4"/>
  <c r="M66" i="4"/>
  <c r="M70" i="4"/>
  <c r="M74" i="4"/>
  <c r="M78" i="4"/>
  <c r="M82" i="4"/>
  <c r="M86" i="4"/>
  <c r="M90" i="4"/>
  <c r="M94" i="4"/>
  <c r="M6" i="4"/>
  <c r="L41" i="4"/>
  <c r="L45" i="4"/>
  <c r="L49" i="4"/>
  <c r="L53" i="4"/>
  <c r="L57" i="4"/>
  <c r="L61" i="4"/>
  <c r="L65" i="4"/>
  <c r="L69" i="4"/>
  <c r="L73" i="4"/>
  <c r="L77" i="4"/>
  <c r="L81" i="4"/>
  <c r="L85" i="4"/>
  <c r="L89" i="4"/>
  <c r="L93" i="4"/>
  <c r="L97" i="4"/>
  <c r="L9" i="4"/>
  <c r="L13" i="4"/>
  <c r="L17" i="4"/>
  <c r="L21" i="4"/>
  <c r="L25" i="4"/>
  <c r="K40" i="4"/>
  <c r="K44" i="4"/>
  <c r="K48" i="4"/>
  <c r="K52" i="4"/>
  <c r="K56" i="4"/>
  <c r="K60" i="4"/>
  <c r="K64" i="4"/>
  <c r="K68" i="4"/>
  <c r="K72" i="4"/>
  <c r="K76" i="4"/>
  <c r="K80" i="4"/>
  <c r="K84" i="4"/>
  <c r="K88" i="4"/>
  <c r="K92" i="4"/>
  <c r="K96" i="4"/>
  <c r="K8" i="4"/>
  <c r="K12" i="4"/>
  <c r="K16" i="4"/>
  <c r="K20" i="4"/>
  <c r="K24" i="4"/>
  <c r="AH108" i="4"/>
  <c r="J108" i="4"/>
  <c r="AN108" i="4"/>
  <c r="AZ108" i="4"/>
  <c r="AB108" i="4"/>
  <c r="D108" i="4"/>
  <c r="P108" i="4"/>
  <c r="AT108" i="4"/>
  <c r="V108" i="4"/>
  <c r="C45" i="8"/>
  <c r="C44" i="8"/>
  <c r="C46" i="8"/>
  <c r="C47" i="8"/>
  <c r="D24" i="8"/>
  <c r="C48" i="8"/>
  <c r="E81" i="22" l="1"/>
  <c r="AZ7" i="4"/>
  <c r="AZ8" i="4"/>
  <c r="AZ9" i="4"/>
  <c r="AZ10" i="4"/>
  <c r="AZ11" i="4"/>
  <c r="AZ12" i="4"/>
  <c r="AZ13" i="4"/>
  <c r="AZ14" i="4"/>
  <c r="AZ15" i="4"/>
  <c r="AZ16" i="4"/>
  <c r="AZ17" i="4"/>
  <c r="AZ18" i="4"/>
  <c r="AZ19" i="4"/>
  <c r="AZ20" i="4"/>
  <c r="AZ21" i="4"/>
  <c r="AZ22" i="4"/>
  <c r="AZ23" i="4"/>
  <c r="AZ24" i="4"/>
  <c r="AZ25" i="4"/>
  <c r="AZ26" i="4"/>
  <c r="AZ27" i="4"/>
  <c r="AZ28" i="4"/>
  <c r="AZ29" i="4"/>
  <c r="AZ30" i="4"/>
  <c r="AZ31" i="4"/>
  <c r="AZ32" i="4"/>
  <c r="AZ33" i="4"/>
  <c r="AZ34" i="4"/>
  <c r="AZ35" i="4"/>
  <c r="AZ36" i="4"/>
  <c r="AZ37" i="4"/>
  <c r="AZ38" i="4"/>
  <c r="AZ39" i="4"/>
  <c r="AZ40" i="4"/>
  <c r="AZ41" i="4"/>
  <c r="AZ42" i="4"/>
  <c r="AZ43" i="4"/>
  <c r="AZ44" i="4"/>
  <c r="AZ45" i="4"/>
  <c r="AZ46" i="4"/>
  <c r="AZ47" i="4"/>
  <c r="AZ48" i="4"/>
  <c r="AZ49" i="4"/>
  <c r="AZ50" i="4"/>
  <c r="AZ51" i="4"/>
  <c r="AZ52" i="4"/>
  <c r="AZ53" i="4"/>
  <c r="AZ54" i="4"/>
  <c r="AZ55" i="4"/>
  <c r="AZ56" i="4"/>
  <c r="AZ57" i="4"/>
  <c r="AZ58" i="4"/>
  <c r="AZ59" i="4"/>
  <c r="AZ60" i="4"/>
  <c r="AZ61" i="4"/>
  <c r="AZ62" i="4"/>
  <c r="AZ63" i="4"/>
  <c r="AZ64" i="4"/>
  <c r="AZ65" i="4"/>
  <c r="AZ66" i="4"/>
  <c r="AZ67" i="4"/>
  <c r="AZ68" i="4"/>
  <c r="AZ69" i="4"/>
  <c r="AZ70" i="4"/>
  <c r="AZ71" i="4"/>
  <c r="AZ72" i="4"/>
  <c r="AZ73" i="4"/>
  <c r="AZ74" i="4"/>
  <c r="AZ75" i="4"/>
  <c r="AZ76" i="4"/>
  <c r="AZ77" i="4"/>
  <c r="AZ78" i="4"/>
  <c r="AZ79" i="4"/>
  <c r="AZ80" i="4"/>
  <c r="AZ81" i="4"/>
  <c r="AZ82" i="4"/>
  <c r="AT7" i="4"/>
  <c r="AT8" i="4"/>
  <c r="AT9" i="4"/>
  <c r="AT10" i="4"/>
  <c r="AT11" i="4"/>
  <c r="AT12" i="4"/>
  <c r="AT13" i="4"/>
  <c r="AT14" i="4"/>
  <c r="AT15" i="4"/>
  <c r="AT16" i="4"/>
  <c r="AT17" i="4"/>
  <c r="AT18" i="4"/>
  <c r="AT19" i="4"/>
  <c r="AT20" i="4"/>
  <c r="AT21" i="4"/>
  <c r="AT22" i="4"/>
  <c r="AT23" i="4"/>
  <c r="AT24" i="4"/>
  <c r="AT25" i="4"/>
  <c r="AT26" i="4"/>
  <c r="AT27" i="4"/>
  <c r="AT28" i="4"/>
  <c r="AT29" i="4"/>
  <c r="AT30" i="4"/>
  <c r="AT31" i="4"/>
  <c r="AT32" i="4"/>
  <c r="AT33" i="4"/>
  <c r="AT34" i="4"/>
  <c r="AT35" i="4"/>
  <c r="AT36" i="4"/>
  <c r="AT37" i="4"/>
  <c r="AT38" i="4"/>
  <c r="AT39" i="4"/>
  <c r="AT40" i="4"/>
  <c r="AT41" i="4"/>
  <c r="AT42" i="4"/>
  <c r="AT43" i="4"/>
  <c r="AT44" i="4"/>
  <c r="AT45" i="4"/>
  <c r="AT46" i="4"/>
  <c r="AT47" i="4"/>
  <c r="AT48" i="4"/>
  <c r="AT49" i="4"/>
  <c r="AT50" i="4"/>
  <c r="AT51" i="4"/>
  <c r="AT52" i="4"/>
  <c r="AT53" i="4"/>
  <c r="AT54" i="4"/>
  <c r="AT55" i="4"/>
  <c r="AT56" i="4"/>
  <c r="AT57" i="4"/>
  <c r="AT58" i="4"/>
  <c r="AT59" i="4"/>
  <c r="AT60" i="4"/>
  <c r="AT61" i="4"/>
  <c r="AT62" i="4"/>
  <c r="AT63" i="4"/>
  <c r="AT64" i="4"/>
  <c r="AT65" i="4"/>
  <c r="AT66" i="4"/>
  <c r="AT67" i="4"/>
  <c r="AT68" i="4"/>
  <c r="AT69" i="4"/>
  <c r="AT83" i="4"/>
  <c r="AT84" i="4"/>
  <c r="AT85" i="4"/>
  <c r="AT86" i="4"/>
  <c r="AT87" i="4"/>
  <c r="AT88" i="4"/>
  <c r="AT89" i="4"/>
  <c r="AT90" i="4"/>
  <c r="AT91" i="4"/>
  <c r="AT92" i="4"/>
  <c r="AT93" i="4"/>
  <c r="AT94" i="4"/>
  <c r="AT95" i="4"/>
  <c r="AT96" i="4"/>
  <c r="AT97" i="4"/>
  <c r="AN7" i="4"/>
  <c r="AN8" i="4"/>
  <c r="AN9" i="4"/>
  <c r="AN10" i="4"/>
  <c r="AN11" i="4"/>
  <c r="AN12" i="4"/>
  <c r="AN13" i="4"/>
  <c r="AN14" i="4"/>
  <c r="AN15" i="4"/>
  <c r="AN16" i="4"/>
  <c r="AN17" i="4"/>
  <c r="AN18" i="4"/>
  <c r="AN19" i="4"/>
  <c r="AN20" i="4"/>
  <c r="AN21" i="4"/>
  <c r="AN22" i="4"/>
  <c r="AN23" i="4"/>
  <c r="AN24" i="4"/>
  <c r="AN25" i="4"/>
  <c r="AN26" i="4"/>
  <c r="AN27" i="4"/>
  <c r="AN28" i="4"/>
  <c r="AN29" i="4"/>
  <c r="AN30" i="4"/>
  <c r="AN31" i="4"/>
  <c r="AN32" i="4"/>
  <c r="AN33" i="4"/>
  <c r="AN34" i="4"/>
  <c r="AN35" i="4"/>
  <c r="AN36" i="4"/>
  <c r="AN37" i="4"/>
  <c r="AN38" i="4"/>
  <c r="AN39" i="4"/>
  <c r="AN40" i="4"/>
  <c r="AN41" i="4"/>
  <c r="AN42" i="4"/>
  <c r="AN43" i="4"/>
  <c r="AN44" i="4"/>
  <c r="AN45" i="4"/>
  <c r="AN46" i="4"/>
  <c r="AN47" i="4"/>
  <c r="AN48" i="4"/>
  <c r="AN49" i="4"/>
  <c r="AN50" i="4"/>
  <c r="AN51" i="4"/>
  <c r="AN52" i="4"/>
  <c r="AN53" i="4"/>
  <c r="AN54" i="4"/>
  <c r="AN55" i="4"/>
  <c r="AN56" i="4"/>
  <c r="AN57" i="4"/>
  <c r="AN70" i="4"/>
  <c r="AN71" i="4"/>
  <c r="AN72" i="4"/>
  <c r="AN73" i="4"/>
  <c r="AN74" i="4"/>
  <c r="AN75" i="4"/>
  <c r="AN76" i="4"/>
  <c r="AN77" i="4"/>
  <c r="AN78" i="4"/>
  <c r="AN79" i="4"/>
  <c r="AN80" i="4"/>
  <c r="AN81" i="4"/>
  <c r="AN82" i="4"/>
  <c r="AN83" i="4"/>
  <c r="AN84" i="4"/>
  <c r="AN85" i="4"/>
  <c r="AN86" i="4"/>
  <c r="AN87" i="4"/>
  <c r="AN88" i="4"/>
  <c r="AN89" i="4"/>
  <c r="AN90" i="4"/>
  <c r="AN91" i="4"/>
  <c r="AN92" i="4"/>
  <c r="AN93" i="4"/>
  <c r="AN94" i="4"/>
  <c r="AN95" i="4"/>
  <c r="AN96" i="4"/>
  <c r="AN97" i="4"/>
  <c r="AH7" i="4"/>
  <c r="AH8" i="4"/>
  <c r="AH9" i="4"/>
  <c r="AH10" i="4"/>
  <c r="AH11" i="4"/>
  <c r="AH12" i="4"/>
  <c r="AH13" i="4"/>
  <c r="AH14" i="4"/>
  <c r="AH15" i="4"/>
  <c r="AH16" i="4"/>
  <c r="AH17" i="4"/>
  <c r="AH18" i="4"/>
  <c r="AH19" i="4"/>
  <c r="AH20" i="4"/>
  <c r="AH21" i="4"/>
  <c r="AH22" i="4"/>
  <c r="AH23" i="4"/>
  <c r="AH24" i="4"/>
  <c r="AH25" i="4"/>
  <c r="AH26" i="4"/>
  <c r="AH27" i="4"/>
  <c r="AH28" i="4"/>
  <c r="AH29" i="4"/>
  <c r="AH30" i="4"/>
  <c r="AH31" i="4"/>
  <c r="AH32" i="4"/>
  <c r="AH33" i="4"/>
  <c r="AH34" i="4"/>
  <c r="AH35" i="4"/>
  <c r="AH36" i="4"/>
  <c r="AH37" i="4"/>
  <c r="AH38" i="4"/>
  <c r="AH39" i="4"/>
  <c r="AH40" i="4"/>
  <c r="AH41" i="4"/>
  <c r="AH42" i="4"/>
  <c r="AH43" i="4"/>
  <c r="AH44" i="4"/>
  <c r="AH45" i="4"/>
  <c r="AH46" i="4"/>
  <c r="AH47" i="4"/>
  <c r="AH48" i="4"/>
  <c r="AH49" i="4"/>
  <c r="AH58" i="4"/>
  <c r="AH59" i="4"/>
  <c r="AH60" i="4"/>
  <c r="AH61" i="4"/>
  <c r="AH62" i="4"/>
  <c r="AH63" i="4"/>
  <c r="AH64" i="4"/>
  <c r="AH65" i="4"/>
  <c r="AH66" i="4"/>
  <c r="AH67" i="4"/>
  <c r="AH68" i="4"/>
  <c r="AH69" i="4"/>
  <c r="AH70" i="4"/>
  <c r="AH71" i="4"/>
  <c r="AH72" i="4"/>
  <c r="AH73" i="4"/>
  <c r="AH74" i="4"/>
  <c r="AH75" i="4"/>
  <c r="AH76" i="4"/>
  <c r="AH77" i="4"/>
  <c r="AH78" i="4"/>
  <c r="AH79" i="4"/>
  <c r="AH80" i="4"/>
  <c r="AH81" i="4"/>
  <c r="AH82" i="4"/>
  <c r="AH83" i="4"/>
  <c r="AH84" i="4"/>
  <c r="AH85" i="4"/>
  <c r="AH86" i="4"/>
  <c r="AH87" i="4"/>
  <c r="AH88" i="4"/>
  <c r="AH89" i="4"/>
  <c r="AH90" i="4"/>
  <c r="AH91" i="4"/>
  <c r="AH92" i="4"/>
  <c r="AH93" i="4"/>
  <c r="AH94" i="4"/>
  <c r="AH95" i="4"/>
  <c r="AH96" i="4"/>
  <c r="AH97" i="4"/>
  <c r="AB7" i="4"/>
  <c r="AC7" i="4"/>
  <c r="AD7" i="4"/>
  <c r="AE7" i="4"/>
  <c r="AF7" i="4"/>
  <c r="AG7" i="4"/>
  <c r="AB8" i="4"/>
  <c r="AC8" i="4"/>
  <c r="AD8" i="4"/>
  <c r="AE8" i="4"/>
  <c r="AF8" i="4"/>
  <c r="AG8" i="4"/>
  <c r="AB9" i="4"/>
  <c r="AC9" i="4"/>
  <c r="AD9" i="4"/>
  <c r="AE9" i="4"/>
  <c r="AF9" i="4"/>
  <c r="AG9" i="4"/>
  <c r="AB10" i="4"/>
  <c r="AC10" i="4"/>
  <c r="AD10" i="4"/>
  <c r="AE10" i="4"/>
  <c r="AF10" i="4"/>
  <c r="AG10" i="4"/>
  <c r="AB11" i="4"/>
  <c r="AC11" i="4"/>
  <c r="AD11" i="4"/>
  <c r="AE11" i="4"/>
  <c r="AF11" i="4"/>
  <c r="AG11" i="4"/>
  <c r="AB12" i="4"/>
  <c r="AC12" i="4"/>
  <c r="AD12" i="4"/>
  <c r="AE12" i="4"/>
  <c r="AF12" i="4"/>
  <c r="AG12" i="4"/>
  <c r="AB13" i="4"/>
  <c r="AC13" i="4"/>
  <c r="AD13" i="4"/>
  <c r="AE13" i="4"/>
  <c r="AF13" i="4"/>
  <c r="AG13" i="4"/>
  <c r="AB14" i="4"/>
  <c r="AC14" i="4"/>
  <c r="AD14" i="4"/>
  <c r="AE14" i="4"/>
  <c r="AF14" i="4"/>
  <c r="AG14" i="4"/>
  <c r="AB15" i="4"/>
  <c r="AC15" i="4"/>
  <c r="AD15" i="4"/>
  <c r="AE15" i="4"/>
  <c r="AF15" i="4"/>
  <c r="AG15" i="4"/>
  <c r="AB16" i="4"/>
  <c r="AC16" i="4"/>
  <c r="AD16" i="4"/>
  <c r="AE16" i="4"/>
  <c r="AF16" i="4"/>
  <c r="AG16" i="4"/>
  <c r="AB17" i="4"/>
  <c r="AC17" i="4"/>
  <c r="AD17" i="4"/>
  <c r="AE17" i="4"/>
  <c r="AF17" i="4"/>
  <c r="AG17" i="4"/>
  <c r="AB18" i="4"/>
  <c r="AC18" i="4"/>
  <c r="AD18" i="4"/>
  <c r="AE18" i="4"/>
  <c r="AF18" i="4"/>
  <c r="AG18" i="4"/>
  <c r="AB19" i="4"/>
  <c r="AC19" i="4"/>
  <c r="AD19" i="4"/>
  <c r="AE19" i="4"/>
  <c r="AF19" i="4"/>
  <c r="AG19" i="4"/>
  <c r="AB20" i="4"/>
  <c r="AC20" i="4"/>
  <c r="AD20" i="4"/>
  <c r="AE20" i="4"/>
  <c r="AF20" i="4"/>
  <c r="AG20" i="4"/>
  <c r="AB21" i="4"/>
  <c r="AC21" i="4"/>
  <c r="AD21" i="4"/>
  <c r="AE21" i="4"/>
  <c r="AF21" i="4"/>
  <c r="AG21" i="4"/>
  <c r="AB22" i="4"/>
  <c r="AC22" i="4"/>
  <c r="AD22" i="4"/>
  <c r="AE22" i="4"/>
  <c r="AF22" i="4"/>
  <c r="AG22" i="4"/>
  <c r="AB23" i="4"/>
  <c r="AC23" i="4"/>
  <c r="AD23" i="4"/>
  <c r="AE23" i="4"/>
  <c r="AF23" i="4"/>
  <c r="AG23" i="4"/>
  <c r="AB24" i="4"/>
  <c r="AC24" i="4"/>
  <c r="AD24" i="4"/>
  <c r="AE24" i="4"/>
  <c r="AF24" i="4"/>
  <c r="AG24" i="4"/>
  <c r="AB25" i="4"/>
  <c r="AC25" i="4"/>
  <c r="AD25" i="4"/>
  <c r="AE25" i="4"/>
  <c r="AF25" i="4"/>
  <c r="AG25" i="4"/>
  <c r="AB26" i="4"/>
  <c r="AC26" i="4"/>
  <c r="AD26" i="4"/>
  <c r="AE26" i="4"/>
  <c r="AF26" i="4"/>
  <c r="AG26" i="4"/>
  <c r="AB27" i="4"/>
  <c r="AC27" i="4"/>
  <c r="AD27" i="4"/>
  <c r="AE27" i="4"/>
  <c r="AF27" i="4"/>
  <c r="AG27" i="4"/>
  <c r="AB28" i="4"/>
  <c r="AC28" i="4"/>
  <c r="AD28" i="4"/>
  <c r="AE28" i="4"/>
  <c r="AF28" i="4"/>
  <c r="AG28" i="4"/>
  <c r="AB29" i="4"/>
  <c r="AC29" i="4"/>
  <c r="AD29" i="4"/>
  <c r="AE29" i="4"/>
  <c r="AF29" i="4"/>
  <c r="AG29" i="4"/>
  <c r="AB30" i="4"/>
  <c r="AC30" i="4"/>
  <c r="AD30" i="4"/>
  <c r="AE30" i="4"/>
  <c r="AF30" i="4"/>
  <c r="AG30" i="4"/>
  <c r="AB31" i="4"/>
  <c r="AC31" i="4"/>
  <c r="AD31" i="4"/>
  <c r="AE31" i="4"/>
  <c r="AF31" i="4"/>
  <c r="AG31" i="4"/>
  <c r="AB32" i="4"/>
  <c r="AC32" i="4"/>
  <c r="AD32" i="4"/>
  <c r="AE32" i="4"/>
  <c r="AF32" i="4"/>
  <c r="AG32" i="4"/>
  <c r="AB33" i="4"/>
  <c r="AC33" i="4"/>
  <c r="AD33" i="4"/>
  <c r="AE33" i="4"/>
  <c r="AF33" i="4"/>
  <c r="AG33" i="4"/>
  <c r="AB34" i="4"/>
  <c r="AC34" i="4"/>
  <c r="AD34" i="4"/>
  <c r="AE34" i="4"/>
  <c r="AF34" i="4"/>
  <c r="AG34" i="4"/>
  <c r="AB35" i="4"/>
  <c r="AC35" i="4"/>
  <c r="AD35" i="4"/>
  <c r="AE35" i="4"/>
  <c r="AF35" i="4"/>
  <c r="AG35" i="4"/>
  <c r="AB36" i="4"/>
  <c r="AC36" i="4"/>
  <c r="AD36" i="4"/>
  <c r="AE36" i="4"/>
  <c r="AF36" i="4"/>
  <c r="AG36" i="4"/>
  <c r="AB37" i="4"/>
  <c r="AC37" i="4"/>
  <c r="AD37" i="4"/>
  <c r="AE37" i="4"/>
  <c r="AF37" i="4"/>
  <c r="AG37" i="4"/>
  <c r="AB38" i="4"/>
  <c r="AC38" i="4"/>
  <c r="AD38" i="4"/>
  <c r="AE38" i="4"/>
  <c r="AF38" i="4"/>
  <c r="AG38" i="4"/>
  <c r="AB39" i="4"/>
  <c r="AC39" i="4"/>
  <c r="AD39" i="4"/>
  <c r="AE39" i="4"/>
  <c r="AF39" i="4"/>
  <c r="AG39" i="4"/>
  <c r="AB40" i="4"/>
  <c r="AC40" i="4"/>
  <c r="AD40" i="4"/>
  <c r="AE40" i="4"/>
  <c r="AF40" i="4"/>
  <c r="AG40" i="4"/>
  <c r="AB41" i="4"/>
  <c r="AC41" i="4"/>
  <c r="AD41" i="4"/>
  <c r="AE41" i="4"/>
  <c r="AF41" i="4"/>
  <c r="AG41" i="4"/>
  <c r="AB42" i="4"/>
  <c r="AC42" i="4"/>
  <c r="AD42" i="4"/>
  <c r="AE42" i="4"/>
  <c r="AF42" i="4"/>
  <c r="AG42" i="4"/>
  <c r="AB43" i="4"/>
  <c r="AC43" i="4"/>
  <c r="AD43" i="4"/>
  <c r="AE43" i="4"/>
  <c r="AF43" i="4"/>
  <c r="AG43" i="4"/>
  <c r="AB44" i="4"/>
  <c r="AC44" i="4"/>
  <c r="AD44" i="4"/>
  <c r="AE44" i="4"/>
  <c r="AF44" i="4"/>
  <c r="AG44" i="4"/>
  <c r="AB50" i="4"/>
  <c r="AC50" i="4"/>
  <c r="AD50" i="4"/>
  <c r="AE50" i="4"/>
  <c r="AF50" i="4"/>
  <c r="AG50" i="4"/>
  <c r="AB51" i="4"/>
  <c r="AC51" i="4"/>
  <c r="AD51" i="4"/>
  <c r="AE51" i="4"/>
  <c r="AF51" i="4"/>
  <c r="AG51" i="4"/>
  <c r="AB52" i="4"/>
  <c r="AC52" i="4"/>
  <c r="AD52" i="4"/>
  <c r="AE52" i="4"/>
  <c r="AF52" i="4"/>
  <c r="AG52" i="4"/>
  <c r="AB53" i="4"/>
  <c r="AC53" i="4"/>
  <c r="AD53" i="4"/>
  <c r="AE53" i="4"/>
  <c r="AF53" i="4"/>
  <c r="AG53" i="4"/>
  <c r="AB54" i="4"/>
  <c r="AC54" i="4"/>
  <c r="AD54" i="4"/>
  <c r="AE54" i="4"/>
  <c r="AF54" i="4"/>
  <c r="AG54" i="4"/>
  <c r="AB55" i="4"/>
  <c r="AC55" i="4"/>
  <c r="AD55" i="4"/>
  <c r="AE55" i="4"/>
  <c r="AF55" i="4"/>
  <c r="AG55" i="4"/>
  <c r="AB56" i="4"/>
  <c r="AC56" i="4"/>
  <c r="AD56" i="4"/>
  <c r="AE56" i="4"/>
  <c r="AF56" i="4"/>
  <c r="AG56" i="4"/>
  <c r="AB57" i="4"/>
  <c r="AC57" i="4"/>
  <c r="AD57" i="4"/>
  <c r="AE57" i="4"/>
  <c r="AF57" i="4"/>
  <c r="AG57" i="4"/>
  <c r="AB58" i="4"/>
  <c r="AC58" i="4"/>
  <c r="AD58" i="4"/>
  <c r="AE58" i="4"/>
  <c r="AF58" i="4"/>
  <c r="AG58" i="4"/>
  <c r="AB59" i="4"/>
  <c r="AC59" i="4"/>
  <c r="AD59" i="4"/>
  <c r="AE59" i="4"/>
  <c r="AF59" i="4"/>
  <c r="AG59" i="4"/>
  <c r="AB60" i="4"/>
  <c r="AC60" i="4"/>
  <c r="AD60" i="4"/>
  <c r="AE60" i="4"/>
  <c r="AF60" i="4"/>
  <c r="AG60" i="4"/>
  <c r="AB61" i="4"/>
  <c r="AC61" i="4"/>
  <c r="AD61" i="4"/>
  <c r="AE61" i="4"/>
  <c r="AF61" i="4"/>
  <c r="AG61" i="4"/>
  <c r="AB62" i="4"/>
  <c r="AC62" i="4"/>
  <c r="AD62" i="4"/>
  <c r="AE62" i="4"/>
  <c r="AF62" i="4"/>
  <c r="AG62" i="4"/>
  <c r="AB63" i="4"/>
  <c r="AC63" i="4"/>
  <c r="AD63" i="4"/>
  <c r="AE63" i="4"/>
  <c r="AF63" i="4"/>
  <c r="AG63" i="4"/>
  <c r="AB64" i="4"/>
  <c r="AC64" i="4"/>
  <c r="AD64" i="4"/>
  <c r="AE64" i="4"/>
  <c r="AF64" i="4"/>
  <c r="AG64" i="4"/>
  <c r="AB65" i="4"/>
  <c r="AC65" i="4"/>
  <c r="AD65" i="4"/>
  <c r="AE65" i="4"/>
  <c r="AF65" i="4"/>
  <c r="AG65" i="4"/>
  <c r="AB66" i="4"/>
  <c r="AC66" i="4"/>
  <c r="AD66" i="4"/>
  <c r="AE66" i="4"/>
  <c r="AF66" i="4"/>
  <c r="AG66" i="4"/>
  <c r="AB67" i="4"/>
  <c r="AC67" i="4"/>
  <c r="AD67" i="4"/>
  <c r="AE67" i="4"/>
  <c r="AF67" i="4"/>
  <c r="AG67" i="4"/>
  <c r="AB68" i="4"/>
  <c r="AC68" i="4"/>
  <c r="AD68" i="4"/>
  <c r="AE68" i="4"/>
  <c r="AF68" i="4"/>
  <c r="AG68" i="4"/>
  <c r="AB69" i="4"/>
  <c r="AC69" i="4"/>
  <c r="AD69" i="4"/>
  <c r="AE69" i="4"/>
  <c r="AF69" i="4"/>
  <c r="AG69" i="4"/>
  <c r="AB70" i="4"/>
  <c r="AC70" i="4"/>
  <c r="AD70" i="4"/>
  <c r="AE70" i="4"/>
  <c r="AF70" i="4"/>
  <c r="AG70" i="4"/>
  <c r="AB71" i="4"/>
  <c r="AC71" i="4"/>
  <c r="AD71" i="4"/>
  <c r="AE71" i="4"/>
  <c r="AF71" i="4"/>
  <c r="AG71" i="4"/>
  <c r="AB72" i="4"/>
  <c r="AC72" i="4"/>
  <c r="AD72" i="4"/>
  <c r="AE72" i="4"/>
  <c r="AF72" i="4"/>
  <c r="AG72" i="4"/>
  <c r="AB73" i="4"/>
  <c r="AC73" i="4"/>
  <c r="AD73" i="4"/>
  <c r="AE73" i="4"/>
  <c r="AF73" i="4"/>
  <c r="AG73" i="4"/>
  <c r="AB74" i="4"/>
  <c r="AC74" i="4"/>
  <c r="AD74" i="4"/>
  <c r="AE74" i="4"/>
  <c r="AF74" i="4"/>
  <c r="AG74" i="4"/>
  <c r="AB75" i="4"/>
  <c r="AC75" i="4"/>
  <c r="AD75" i="4"/>
  <c r="AE75" i="4"/>
  <c r="AF75" i="4"/>
  <c r="AG75" i="4"/>
  <c r="AB76" i="4"/>
  <c r="AC76" i="4"/>
  <c r="AD76" i="4"/>
  <c r="AE76" i="4"/>
  <c r="AF76" i="4"/>
  <c r="AG76" i="4"/>
  <c r="AB77" i="4"/>
  <c r="AC77" i="4"/>
  <c r="AD77" i="4"/>
  <c r="AE77" i="4"/>
  <c r="AF77" i="4"/>
  <c r="AG77" i="4"/>
  <c r="AB78" i="4"/>
  <c r="AC78" i="4"/>
  <c r="AD78" i="4"/>
  <c r="AE78" i="4"/>
  <c r="AF78" i="4"/>
  <c r="AG78" i="4"/>
  <c r="AB79" i="4"/>
  <c r="AC79" i="4"/>
  <c r="AD79" i="4"/>
  <c r="AE79" i="4"/>
  <c r="AF79" i="4"/>
  <c r="AG79" i="4"/>
  <c r="AB80" i="4"/>
  <c r="AC80" i="4"/>
  <c r="AD80" i="4"/>
  <c r="AE80" i="4"/>
  <c r="AF80" i="4"/>
  <c r="AG80" i="4"/>
  <c r="AB81" i="4"/>
  <c r="AC81" i="4"/>
  <c r="AD81" i="4"/>
  <c r="AE81" i="4"/>
  <c r="AF81" i="4"/>
  <c r="AG81" i="4"/>
  <c r="AB82" i="4"/>
  <c r="AC82" i="4"/>
  <c r="AD82" i="4"/>
  <c r="AE82" i="4"/>
  <c r="AF82" i="4"/>
  <c r="AG82" i="4"/>
  <c r="AB83" i="4"/>
  <c r="AC83" i="4"/>
  <c r="AD83" i="4"/>
  <c r="AE83" i="4"/>
  <c r="AF83" i="4"/>
  <c r="AG83" i="4"/>
  <c r="AB84" i="4"/>
  <c r="AC84" i="4"/>
  <c r="AD84" i="4"/>
  <c r="AE84" i="4"/>
  <c r="AF84" i="4"/>
  <c r="AG84" i="4"/>
  <c r="AB85" i="4"/>
  <c r="AC85" i="4"/>
  <c r="AD85" i="4"/>
  <c r="AE85" i="4"/>
  <c r="AF85" i="4"/>
  <c r="AG85" i="4"/>
  <c r="AB86" i="4"/>
  <c r="AC86" i="4"/>
  <c r="AD86" i="4"/>
  <c r="AE86" i="4"/>
  <c r="AF86" i="4"/>
  <c r="AG86" i="4"/>
  <c r="AB87" i="4"/>
  <c r="AC87" i="4"/>
  <c r="AD87" i="4"/>
  <c r="AE87" i="4"/>
  <c r="AF87" i="4"/>
  <c r="AG87" i="4"/>
  <c r="AB88" i="4"/>
  <c r="AC88" i="4"/>
  <c r="AD88" i="4"/>
  <c r="AE88" i="4"/>
  <c r="AF88" i="4"/>
  <c r="AG88" i="4"/>
  <c r="AB89" i="4"/>
  <c r="AC89" i="4"/>
  <c r="AD89" i="4"/>
  <c r="AE89" i="4"/>
  <c r="AF89" i="4"/>
  <c r="AG89" i="4"/>
  <c r="AB90" i="4"/>
  <c r="AC90" i="4"/>
  <c r="AD90" i="4"/>
  <c r="AE90" i="4"/>
  <c r="AF90" i="4"/>
  <c r="AG90" i="4"/>
  <c r="AB91" i="4"/>
  <c r="AC91" i="4"/>
  <c r="AD91" i="4"/>
  <c r="AE91" i="4"/>
  <c r="AF91" i="4"/>
  <c r="AG91" i="4"/>
  <c r="AB92" i="4"/>
  <c r="AC92" i="4"/>
  <c r="AD92" i="4"/>
  <c r="AE92" i="4"/>
  <c r="AF92" i="4"/>
  <c r="AG92" i="4"/>
  <c r="AB93" i="4"/>
  <c r="AC93" i="4"/>
  <c r="AD93" i="4"/>
  <c r="AE93" i="4"/>
  <c r="AF93" i="4"/>
  <c r="AG93" i="4"/>
  <c r="AB94" i="4"/>
  <c r="AC94" i="4"/>
  <c r="AD94" i="4"/>
  <c r="AE94" i="4"/>
  <c r="AF94" i="4"/>
  <c r="AG94" i="4"/>
  <c r="AB95" i="4"/>
  <c r="AC95" i="4"/>
  <c r="AD95" i="4"/>
  <c r="AE95" i="4"/>
  <c r="AF95" i="4"/>
  <c r="AG95" i="4"/>
  <c r="AB96" i="4"/>
  <c r="AC96" i="4"/>
  <c r="AD96" i="4"/>
  <c r="AE96" i="4"/>
  <c r="AF96" i="4"/>
  <c r="AG96" i="4"/>
  <c r="AB97" i="4"/>
  <c r="AC97" i="4"/>
  <c r="AD97" i="4"/>
  <c r="AE97" i="4"/>
  <c r="AF97" i="4"/>
  <c r="AG97" i="4"/>
  <c r="V7" i="4"/>
  <c r="V8" i="4"/>
  <c r="V9" i="4"/>
  <c r="V10" i="4"/>
  <c r="V11" i="4"/>
  <c r="V12" i="4"/>
  <c r="V13" i="4"/>
  <c r="V14" i="4"/>
  <c r="V15" i="4"/>
  <c r="V16" i="4"/>
  <c r="V17" i="4"/>
  <c r="V18" i="4"/>
  <c r="V19" i="4"/>
  <c r="V20" i="4"/>
  <c r="V21" i="4"/>
  <c r="V22" i="4"/>
  <c r="V23" i="4"/>
  <c r="V24" i="4"/>
  <c r="V25" i="4"/>
  <c r="V26" i="4"/>
  <c r="V27" i="4"/>
  <c r="V28" i="4"/>
  <c r="V29" i="4"/>
  <c r="V30" i="4"/>
  <c r="V31" i="4"/>
  <c r="V32" i="4"/>
  <c r="V33" i="4"/>
  <c r="V34" i="4"/>
  <c r="V35" i="4"/>
  <c r="V36" i="4"/>
  <c r="V37" i="4"/>
  <c r="V38" i="4"/>
  <c r="V39" i="4"/>
  <c r="V40" i="4"/>
  <c r="V41" i="4"/>
  <c r="V42" i="4"/>
  <c r="V43" i="4"/>
  <c r="V45" i="4"/>
  <c r="V46" i="4"/>
  <c r="V47" i="4"/>
  <c r="V48" i="4"/>
  <c r="V49" i="4"/>
  <c r="V50" i="4"/>
  <c r="V51" i="4"/>
  <c r="V52" i="4"/>
  <c r="V53" i="4"/>
  <c r="V54" i="4"/>
  <c r="V55" i="4"/>
  <c r="V56" i="4"/>
  <c r="V57" i="4"/>
  <c r="V58" i="4"/>
  <c r="V59" i="4"/>
  <c r="V60" i="4"/>
  <c r="V61" i="4"/>
  <c r="V62" i="4"/>
  <c r="V63" i="4"/>
  <c r="V64" i="4"/>
  <c r="V65" i="4"/>
  <c r="V66" i="4"/>
  <c r="V67" i="4"/>
  <c r="V68" i="4"/>
  <c r="V69" i="4"/>
  <c r="V70" i="4"/>
  <c r="V71" i="4"/>
  <c r="V72" i="4"/>
  <c r="V73" i="4"/>
  <c r="V74" i="4"/>
  <c r="V75" i="4"/>
  <c r="V76" i="4"/>
  <c r="V77" i="4"/>
  <c r="V78" i="4"/>
  <c r="V79" i="4"/>
  <c r="V80" i="4"/>
  <c r="V81" i="4"/>
  <c r="V82" i="4"/>
  <c r="V83" i="4"/>
  <c r="V84" i="4"/>
  <c r="V85" i="4"/>
  <c r="V86" i="4"/>
  <c r="V87" i="4"/>
  <c r="V88" i="4"/>
  <c r="V89" i="4"/>
  <c r="V90" i="4"/>
  <c r="V91" i="4"/>
  <c r="V92" i="4"/>
  <c r="V93" i="4"/>
  <c r="V94" i="4"/>
  <c r="V95" i="4"/>
  <c r="V96" i="4"/>
  <c r="V97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J7" i="4"/>
  <c r="J8" i="4"/>
  <c r="J9" i="4"/>
  <c r="J10" i="4"/>
  <c r="J11" i="4"/>
  <c r="J12" i="4"/>
  <c r="J13" i="4"/>
  <c r="J14" i="4"/>
  <c r="J15" i="4" s="1"/>
  <c r="J21" i="4"/>
  <c r="J22" i="4"/>
  <c r="J23" i="4"/>
  <c r="J24" i="4"/>
  <c r="J25" i="4"/>
  <c r="J26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I97" i="4"/>
  <c r="H97" i="4"/>
  <c r="G97" i="4"/>
  <c r="F97" i="4"/>
  <c r="E97" i="4"/>
  <c r="D97" i="4"/>
  <c r="I96" i="4"/>
  <c r="H96" i="4"/>
  <c r="G96" i="4"/>
  <c r="F96" i="4"/>
  <c r="E96" i="4"/>
  <c r="D96" i="4"/>
  <c r="I95" i="4"/>
  <c r="H95" i="4"/>
  <c r="G95" i="4"/>
  <c r="F95" i="4"/>
  <c r="E95" i="4"/>
  <c r="D95" i="4"/>
  <c r="I94" i="4"/>
  <c r="H94" i="4"/>
  <c r="G94" i="4"/>
  <c r="F94" i="4"/>
  <c r="E94" i="4"/>
  <c r="D94" i="4"/>
  <c r="I93" i="4"/>
  <c r="H93" i="4"/>
  <c r="G93" i="4"/>
  <c r="F93" i="4"/>
  <c r="E93" i="4"/>
  <c r="D93" i="4"/>
  <c r="I92" i="4"/>
  <c r="H92" i="4"/>
  <c r="G92" i="4"/>
  <c r="F92" i="4"/>
  <c r="E92" i="4"/>
  <c r="D92" i="4"/>
  <c r="I91" i="4"/>
  <c r="H91" i="4"/>
  <c r="G91" i="4"/>
  <c r="F91" i="4"/>
  <c r="E91" i="4"/>
  <c r="D91" i="4"/>
  <c r="I90" i="4"/>
  <c r="H90" i="4"/>
  <c r="G90" i="4"/>
  <c r="F90" i="4"/>
  <c r="E90" i="4"/>
  <c r="D90" i="4"/>
  <c r="I89" i="4"/>
  <c r="H89" i="4"/>
  <c r="G89" i="4"/>
  <c r="F89" i="4"/>
  <c r="E89" i="4"/>
  <c r="D89" i="4"/>
  <c r="I88" i="4"/>
  <c r="H88" i="4"/>
  <c r="G88" i="4"/>
  <c r="F88" i="4"/>
  <c r="E88" i="4"/>
  <c r="D88" i="4"/>
  <c r="I87" i="4"/>
  <c r="H87" i="4"/>
  <c r="G87" i="4"/>
  <c r="F87" i="4"/>
  <c r="E87" i="4"/>
  <c r="D87" i="4"/>
  <c r="I86" i="4"/>
  <c r="H86" i="4"/>
  <c r="G86" i="4"/>
  <c r="F86" i="4"/>
  <c r="E86" i="4"/>
  <c r="D86" i="4"/>
  <c r="I85" i="4"/>
  <c r="H85" i="4"/>
  <c r="G85" i="4"/>
  <c r="F85" i="4"/>
  <c r="E85" i="4"/>
  <c r="D85" i="4"/>
  <c r="I84" i="4"/>
  <c r="H84" i="4"/>
  <c r="G84" i="4"/>
  <c r="F84" i="4"/>
  <c r="E84" i="4"/>
  <c r="D84" i="4"/>
  <c r="I83" i="4"/>
  <c r="H83" i="4"/>
  <c r="G83" i="4"/>
  <c r="F83" i="4"/>
  <c r="E83" i="4"/>
  <c r="D83" i="4"/>
  <c r="I82" i="4"/>
  <c r="H82" i="4"/>
  <c r="G82" i="4"/>
  <c r="F82" i="4"/>
  <c r="E82" i="4"/>
  <c r="D82" i="4"/>
  <c r="I81" i="4"/>
  <c r="H81" i="4"/>
  <c r="G81" i="4"/>
  <c r="F81" i="4"/>
  <c r="E81" i="4"/>
  <c r="D81" i="4"/>
  <c r="I80" i="4"/>
  <c r="H80" i="4"/>
  <c r="G80" i="4"/>
  <c r="F80" i="4"/>
  <c r="E80" i="4"/>
  <c r="D80" i="4"/>
  <c r="I79" i="4"/>
  <c r="H79" i="4"/>
  <c r="G79" i="4"/>
  <c r="F79" i="4"/>
  <c r="E79" i="4"/>
  <c r="D79" i="4"/>
  <c r="I78" i="4"/>
  <c r="H78" i="4"/>
  <c r="G78" i="4"/>
  <c r="F78" i="4"/>
  <c r="E78" i="4"/>
  <c r="D78" i="4"/>
  <c r="I77" i="4"/>
  <c r="H77" i="4"/>
  <c r="G77" i="4"/>
  <c r="F77" i="4"/>
  <c r="E77" i="4"/>
  <c r="D77" i="4"/>
  <c r="I76" i="4"/>
  <c r="H76" i="4"/>
  <c r="G76" i="4"/>
  <c r="F76" i="4"/>
  <c r="E76" i="4"/>
  <c r="D76" i="4"/>
  <c r="I75" i="4"/>
  <c r="H75" i="4"/>
  <c r="G75" i="4"/>
  <c r="F75" i="4"/>
  <c r="E75" i="4"/>
  <c r="D75" i="4"/>
  <c r="I74" i="4"/>
  <c r="H74" i="4"/>
  <c r="G74" i="4"/>
  <c r="F74" i="4"/>
  <c r="E74" i="4"/>
  <c r="D74" i="4"/>
  <c r="I73" i="4"/>
  <c r="H73" i="4"/>
  <c r="G73" i="4"/>
  <c r="F73" i="4"/>
  <c r="E73" i="4"/>
  <c r="D73" i="4"/>
  <c r="I72" i="4"/>
  <c r="H72" i="4"/>
  <c r="G72" i="4"/>
  <c r="F72" i="4"/>
  <c r="E72" i="4"/>
  <c r="D72" i="4"/>
  <c r="I71" i="4"/>
  <c r="H71" i="4"/>
  <c r="G71" i="4"/>
  <c r="F71" i="4"/>
  <c r="E71" i="4"/>
  <c r="D71" i="4"/>
  <c r="I70" i="4"/>
  <c r="H70" i="4"/>
  <c r="G70" i="4"/>
  <c r="F70" i="4"/>
  <c r="E70" i="4"/>
  <c r="D70" i="4"/>
  <c r="I69" i="4"/>
  <c r="H69" i="4"/>
  <c r="G69" i="4"/>
  <c r="F69" i="4"/>
  <c r="E69" i="4"/>
  <c r="D69" i="4"/>
  <c r="I68" i="4"/>
  <c r="H68" i="4"/>
  <c r="G68" i="4"/>
  <c r="F68" i="4"/>
  <c r="E68" i="4"/>
  <c r="D68" i="4"/>
  <c r="I67" i="4"/>
  <c r="H67" i="4"/>
  <c r="G67" i="4"/>
  <c r="F67" i="4"/>
  <c r="E67" i="4"/>
  <c r="D67" i="4"/>
  <c r="I66" i="4"/>
  <c r="H66" i="4"/>
  <c r="G66" i="4"/>
  <c r="F66" i="4"/>
  <c r="E66" i="4"/>
  <c r="D66" i="4"/>
  <c r="I65" i="4"/>
  <c r="H65" i="4"/>
  <c r="G65" i="4"/>
  <c r="F65" i="4"/>
  <c r="E65" i="4"/>
  <c r="D65" i="4"/>
  <c r="I64" i="4"/>
  <c r="H64" i="4"/>
  <c r="G64" i="4"/>
  <c r="F64" i="4"/>
  <c r="E64" i="4"/>
  <c r="D64" i="4"/>
  <c r="I63" i="4"/>
  <c r="H63" i="4"/>
  <c r="G63" i="4"/>
  <c r="F63" i="4"/>
  <c r="E63" i="4"/>
  <c r="D63" i="4"/>
  <c r="I62" i="4"/>
  <c r="H62" i="4"/>
  <c r="G62" i="4"/>
  <c r="F62" i="4"/>
  <c r="E62" i="4"/>
  <c r="D62" i="4"/>
  <c r="I61" i="4"/>
  <c r="H61" i="4"/>
  <c r="G61" i="4"/>
  <c r="F61" i="4"/>
  <c r="E61" i="4"/>
  <c r="D61" i="4"/>
  <c r="I60" i="4"/>
  <c r="H60" i="4"/>
  <c r="G60" i="4"/>
  <c r="F60" i="4"/>
  <c r="E60" i="4"/>
  <c r="D60" i="4"/>
  <c r="I59" i="4"/>
  <c r="H59" i="4"/>
  <c r="G59" i="4"/>
  <c r="F59" i="4"/>
  <c r="E59" i="4"/>
  <c r="D59" i="4"/>
  <c r="I58" i="4"/>
  <c r="H58" i="4"/>
  <c r="G58" i="4"/>
  <c r="F58" i="4"/>
  <c r="E58" i="4"/>
  <c r="D58" i="4"/>
  <c r="I57" i="4"/>
  <c r="H57" i="4"/>
  <c r="G57" i="4"/>
  <c r="F57" i="4"/>
  <c r="E57" i="4"/>
  <c r="D57" i="4"/>
  <c r="I56" i="4"/>
  <c r="H56" i="4"/>
  <c r="G56" i="4"/>
  <c r="F56" i="4"/>
  <c r="E56" i="4"/>
  <c r="D56" i="4"/>
  <c r="I55" i="4"/>
  <c r="H55" i="4"/>
  <c r="G55" i="4"/>
  <c r="F55" i="4"/>
  <c r="E55" i="4"/>
  <c r="D55" i="4"/>
  <c r="I54" i="4"/>
  <c r="H54" i="4"/>
  <c r="G54" i="4"/>
  <c r="F54" i="4"/>
  <c r="E54" i="4"/>
  <c r="D54" i="4"/>
  <c r="I53" i="4"/>
  <c r="H53" i="4"/>
  <c r="G53" i="4"/>
  <c r="F53" i="4"/>
  <c r="E53" i="4"/>
  <c r="D53" i="4"/>
  <c r="I52" i="4"/>
  <c r="H52" i="4"/>
  <c r="G52" i="4"/>
  <c r="F52" i="4"/>
  <c r="E52" i="4"/>
  <c r="D52" i="4"/>
  <c r="I51" i="4"/>
  <c r="H51" i="4"/>
  <c r="G51" i="4"/>
  <c r="F51" i="4"/>
  <c r="E51" i="4"/>
  <c r="D51" i="4"/>
  <c r="I50" i="4"/>
  <c r="H50" i="4"/>
  <c r="G50" i="4"/>
  <c r="F50" i="4"/>
  <c r="E50" i="4"/>
  <c r="D50" i="4"/>
  <c r="I49" i="4"/>
  <c r="H49" i="4"/>
  <c r="G49" i="4"/>
  <c r="F49" i="4"/>
  <c r="E49" i="4"/>
  <c r="D49" i="4"/>
  <c r="I48" i="4"/>
  <c r="H48" i="4"/>
  <c r="G48" i="4"/>
  <c r="F48" i="4"/>
  <c r="E48" i="4"/>
  <c r="D48" i="4"/>
  <c r="I47" i="4"/>
  <c r="H47" i="4"/>
  <c r="G47" i="4"/>
  <c r="F47" i="4"/>
  <c r="E47" i="4"/>
  <c r="D47" i="4"/>
  <c r="I46" i="4"/>
  <c r="H46" i="4"/>
  <c r="G46" i="4"/>
  <c r="F46" i="4"/>
  <c r="E46" i="4"/>
  <c r="D46" i="4"/>
  <c r="I45" i="4"/>
  <c r="H45" i="4"/>
  <c r="G45" i="4"/>
  <c r="F45" i="4"/>
  <c r="E45" i="4"/>
  <c r="D45" i="4"/>
  <c r="I44" i="4"/>
  <c r="H44" i="4"/>
  <c r="G44" i="4"/>
  <c r="F44" i="4"/>
  <c r="E44" i="4"/>
  <c r="D44" i="4"/>
  <c r="I43" i="4"/>
  <c r="H43" i="4"/>
  <c r="G43" i="4"/>
  <c r="F43" i="4"/>
  <c r="E43" i="4"/>
  <c r="D43" i="4"/>
  <c r="I42" i="4"/>
  <c r="H42" i="4"/>
  <c r="G42" i="4"/>
  <c r="F42" i="4"/>
  <c r="E42" i="4"/>
  <c r="D42" i="4"/>
  <c r="I41" i="4"/>
  <c r="H41" i="4"/>
  <c r="G41" i="4"/>
  <c r="F41" i="4"/>
  <c r="E41" i="4"/>
  <c r="D41" i="4"/>
  <c r="I40" i="4"/>
  <c r="H40" i="4"/>
  <c r="G40" i="4"/>
  <c r="F40" i="4"/>
  <c r="E40" i="4"/>
  <c r="D40" i="4"/>
  <c r="I39" i="4"/>
  <c r="H39" i="4"/>
  <c r="G39" i="4"/>
  <c r="F39" i="4"/>
  <c r="E39" i="4"/>
  <c r="D39" i="4"/>
  <c r="I38" i="4"/>
  <c r="H38" i="4"/>
  <c r="G38" i="4"/>
  <c r="F38" i="4"/>
  <c r="E38" i="4"/>
  <c r="D38" i="4"/>
  <c r="I37" i="4"/>
  <c r="H37" i="4"/>
  <c r="G37" i="4"/>
  <c r="F37" i="4"/>
  <c r="E37" i="4"/>
  <c r="D37" i="4"/>
  <c r="I36" i="4"/>
  <c r="H36" i="4"/>
  <c r="G36" i="4"/>
  <c r="F36" i="4"/>
  <c r="E36" i="4"/>
  <c r="D36" i="4"/>
  <c r="I35" i="4"/>
  <c r="H35" i="4"/>
  <c r="G35" i="4"/>
  <c r="F35" i="4"/>
  <c r="E35" i="4"/>
  <c r="D35" i="4"/>
  <c r="I34" i="4"/>
  <c r="H34" i="4"/>
  <c r="G34" i="4"/>
  <c r="F34" i="4"/>
  <c r="E34" i="4"/>
  <c r="D34" i="4"/>
  <c r="I33" i="4"/>
  <c r="H33" i="4"/>
  <c r="G33" i="4"/>
  <c r="F33" i="4"/>
  <c r="E33" i="4"/>
  <c r="D33" i="4"/>
  <c r="I32" i="4"/>
  <c r="H32" i="4"/>
  <c r="G32" i="4"/>
  <c r="F32" i="4"/>
  <c r="E32" i="4"/>
  <c r="D32" i="4"/>
  <c r="I31" i="4"/>
  <c r="H31" i="4"/>
  <c r="G31" i="4"/>
  <c r="F31" i="4"/>
  <c r="E31" i="4"/>
  <c r="D31" i="4"/>
  <c r="I30" i="4"/>
  <c r="H30" i="4"/>
  <c r="G30" i="4"/>
  <c r="F30" i="4"/>
  <c r="E30" i="4"/>
  <c r="D30" i="4"/>
  <c r="I29" i="4"/>
  <c r="H29" i="4"/>
  <c r="G29" i="4"/>
  <c r="F29" i="4"/>
  <c r="E29" i="4"/>
  <c r="D29" i="4"/>
  <c r="I28" i="4"/>
  <c r="H28" i="4"/>
  <c r="G28" i="4"/>
  <c r="F28" i="4"/>
  <c r="E28" i="4"/>
  <c r="D28" i="4"/>
  <c r="I27" i="4"/>
  <c r="H27" i="4"/>
  <c r="G27" i="4"/>
  <c r="F27" i="4"/>
  <c r="E27" i="4"/>
  <c r="D27" i="4"/>
  <c r="F7" i="4"/>
  <c r="F8" i="4" s="1"/>
  <c r="F9" i="4" s="1"/>
  <c r="F10" i="4" s="1"/>
  <c r="AE102" i="4"/>
  <c r="J16" i="4" l="1"/>
  <c r="F11" i="4"/>
  <c r="B94" i="8"/>
  <c r="B95" i="8" l="1"/>
  <c r="J17" i="4"/>
  <c r="F12" i="4"/>
  <c r="J18" i="4" l="1"/>
  <c r="F13" i="4"/>
  <c r="J19" i="4" l="1"/>
  <c r="F14" i="4"/>
  <c r="F15" i="4" l="1"/>
  <c r="J20" i="4"/>
  <c r="F16" i="4" l="1"/>
  <c r="F17" i="4" l="1"/>
  <c r="F18" i="4" l="1"/>
  <c r="F13" i="16"/>
  <c r="F14" i="16"/>
  <c r="S97" i="37" l="1"/>
  <c r="T96" i="37"/>
  <c r="P96" i="37"/>
  <c r="U95" i="37"/>
  <c r="Q95" i="37"/>
  <c r="R94" i="37"/>
  <c r="S93" i="37"/>
  <c r="T92" i="37"/>
  <c r="P92" i="37"/>
  <c r="R97" i="37"/>
  <c r="S96" i="37"/>
  <c r="T95" i="37"/>
  <c r="P95" i="37"/>
  <c r="U94" i="37"/>
  <c r="Q94" i="37"/>
  <c r="R93" i="37"/>
  <c r="S92" i="37"/>
  <c r="U97" i="37"/>
  <c r="Q97" i="37"/>
  <c r="R96" i="37"/>
  <c r="S95" i="37"/>
  <c r="T94" i="37"/>
  <c r="P94" i="37"/>
  <c r="U93" i="37"/>
  <c r="Q93" i="37"/>
  <c r="R92" i="37"/>
  <c r="S91" i="37"/>
  <c r="T97" i="37"/>
  <c r="P97" i="37"/>
  <c r="U96" i="37"/>
  <c r="Q96" i="37"/>
  <c r="R95" i="37"/>
  <c r="S94" i="37"/>
  <c r="T93" i="37"/>
  <c r="P93" i="37"/>
  <c r="U92" i="37"/>
  <c r="Q92" i="37"/>
  <c r="U91" i="37"/>
  <c r="P91" i="37"/>
  <c r="S90" i="37"/>
  <c r="T89" i="37"/>
  <c r="P89" i="37"/>
  <c r="U88" i="37"/>
  <c r="Q88" i="37"/>
  <c r="R87" i="37"/>
  <c r="T91" i="37"/>
  <c r="R90" i="37"/>
  <c r="S89" i="37"/>
  <c r="T88" i="37"/>
  <c r="P88" i="37"/>
  <c r="U87" i="37"/>
  <c r="Q87" i="37"/>
  <c r="R86" i="37"/>
  <c r="S85" i="37"/>
  <c r="R91" i="37"/>
  <c r="U90" i="37"/>
  <c r="Q90" i="37"/>
  <c r="R89" i="37"/>
  <c r="S88" i="37"/>
  <c r="T87" i="37"/>
  <c r="P87" i="37"/>
  <c r="U86" i="37"/>
  <c r="Q86" i="37"/>
  <c r="R85" i="37"/>
  <c r="S84" i="37"/>
  <c r="Q91" i="37"/>
  <c r="T90" i="37"/>
  <c r="P90" i="37"/>
  <c r="U89" i="37"/>
  <c r="Q89" i="37"/>
  <c r="R88" i="37"/>
  <c r="S87" i="37"/>
  <c r="S86" i="37"/>
  <c r="T85" i="37"/>
  <c r="U84" i="37"/>
  <c r="P84" i="37"/>
  <c r="U83" i="37"/>
  <c r="Q83" i="37"/>
  <c r="R82" i="37"/>
  <c r="S81" i="37"/>
  <c r="T80" i="37"/>
  <c r="P80" i="37"/>
  <c r="U79" i="37"/>
  <c r="Q79" i="37"/>
  <c r="P86" i="37"/>
  <c r="Q85" i="37"/>
  <c r="T84" i="37"/>
  <c r="T83" i="37"/>
  <c r="P83" i="37"/>
  <c r="U82" i="37"/>
  <c r="Q82" i="37"/>
  <c r="R81" i="37"/>
  <c r="S80" i="37"/>
  <c r="T79" i="37"/>
  <c r="P79" i="37"/>
  <c r="P85" i="37"/>
  <c r="R84" i="37"/>
  <c r="S83" i="37"/>
  <c r="T82" i="37"/>
  <c r="P82" i="37"/>
  <c r="U81" i="37"/>
  <c r="Q81" i="37"/>
  <c r="R80" i="37"/>
  <c r="S79" i="37"/>
  <c r="T78" i="37"/>
  <c r="P78" i="37"/>
  <c r="U77" i="37"/>
  <c r="Q77" i="37"/>
  <c r="R76" i="37"/>
  <c r="T86" i="37"/>
  <c r="S78" i="37"/>
  <c r="T77" i="37"/>
  <c r="P77" i="37"/>
  <c r="U76" i="37"/>
  <c r="Q76" i="37"/>
  <c r="R75" i="37"/>
  <c r="S74" i="37"/>
  <c r="T73" i="37"/>
  <c r="P73" i="37"/>
  <c r="Q84" i="37"/>
  <c r="R83" i="37"/>
  <c r="S82" i="37"/>
  <c r="T81" i="37"/>
  <c r="U80" i="37"/>
  <c r="R78" i="37"/>
  <c r="S77" i="37"/>
  <c r="T76" i="37"/>
  <c r="P76" i="37"/>
  <c r="U75" i="37"/>
  <c r="Q75" i="37"/>
  <c r="R74" i="37"/>
  <c r="S73" i="37"/>
  <c r="U85" i="37"/>
  <c r="P81" i="37"/>
  <c r="Q80" i="37"/>
  <c r="R79" i="37"/>
  <c r="U78" i="37"/>
  <c r="Q78" i="37"/>
  <c r="R77" i="37"/>
  <c r="S76" i="37"/>
  <c r="T75" i="37"/>
  <c r="P75" i="37"/>
  <c r="U74" i="37"/>
  <c r="Q74" i="37"/>
  <c r="U73" i="37"/>
  <c r="U72" i="37"/>
  <c r="Q72" i="37"/>
  <c r="R71" i="37"/>
  <c r="S70" i="37"/>
  <c r="T69" i="37"/>
  <c r="P69" i="37"/>
  <c r="U68" i="37"/>
  <c r="Q68" i="37"/>
  <c r="R67" i="37"/>
  <c r="S66" i="37"/>
  <c r="T65" i="37"/>
  <c r="P65" i="37"/>
  <c r="U64" i="37"/>
  <c r="Q64" i="37"/>
  <c r="R63" i="37"/>
  <c r="S62" i="37"/>
  <c r="T61" i="37"/>
  <c r="P61" i="37"/>
  <c r="U60" i="37"/>
  <c r="Q60" i="37"/>
  <c r="R73" i="37"/>
  <c r="T72" i="37"/>
  <c r="P72" i="37"/>
  <c r="U71" i="37"/>
  <c r="Q71" i="37"/>
  <c r="R70" i="37"/>
  <c r="S69" i="37"/>
  <c r="T68" i="37"/>
  <c r="P68" i="37"/>
  <c r="U67" i="37"/>
  <c r="Q67" i="37"/>
  <c r="R66" i="37"/>
  <c r="S65" i="37"/>
  <c r="T64" i="37"/>
  <c r="P64" i="37"/>
  <c r="U63" i="37"/>
  <c r="Q63" i="37"/>
  <c r="R62" i="37"/>
  <c r="S61" i="37"/>
  <c r="T60" i="37"/>
  <c r="P60" i="37"/>
  <c r="S75" i="37"/>
  <c r="T74" i="37"/>
  <c r="Q73" i="37"/>
  <c r="S72" i="37"/>
  <c r="T71" i="37"/>
  <c r="P71" i="37"/>
  <c r="U70" i="37"/>
  <c r="Q70" i="37"/>
  <c r="R69" i="37"/>
  <c r="S68" i="37"/>
  <c r="P74" i="37"/>
  <c r="R72" i="37"/>
  <c r="S71" i="37"/>
  <c r="T70" i="37"/>
  <c r="P70" i="37"/>
  <c r="U69" i="37"/>
  <c r="Q69" i="37"/>
  <c r="R68" i="37"/>
  <c r="S67" i="37"/>
  <c r="T67" i="37"/>
  <c r="Q66" i="37"/>
  <c r="R65" i="37"/>
  <c r="S64" i="37"/>
  <c r="T63" i="37"/>
  <c r="U62" i="37"/>
  <c r="U59" i="37"/>
  <c r="Q59" i="37"/>
  <c r="R58" i="37"/>
  <c r="S57" i="37"/>
  <c r="T56" i="37"/>
  <c r="P56" i="37"/>
  <c r="U55" i="37"/>
  <c r="Q55" i="37"/>
  <c r="R54" i="37"/>
  <c r="S53" i="37"/>
  <c r="T52" i="37"/>
  <c r="P52" i="37"/>
  <c r="U51" i="37"/>
  <c r="Q51" i="37"/>
  <c r="R50" i="37"/>
  <c r="P67" i="37"/>
  <c r="P66" i="37"/>
  <c r="Q65" i="37"/>
  <c r="R64" i="37"/>
  <c r="S63" i="37"/>
  <c r="T62" i="37"/>
  <c r="U61" i="37"/>
  <c r="T59" i="37"/>
  <c r="P59" i="37"/>
  <c r="U58" i="37"/>
  <c r="Q58" i="37"/>
  <c r="R57" i="37"/>
  <c r="S56" i="37"/>
  <c r="T55" i="37"/>
  <c r="P55" i="37"/>
  <c r="U54" i="37"/>
  <c r="Q54" i="37"/>
  <c r="R53" i="37"/>
  <c r="S52" i="37"/>
  <c r="T51" i="37"/>
  <c r="P51" i="37"/>
  <c r="U50" i="37"/>
  <c r="Q50" i="37"/>
  <c r="U66" i="37"/>
  <c r="P63" i="37"/>
  <c r="Q62" i="37"/>
  <c r="R61" i="37"/>
  <c r="S60" i="37"/>
  <c r="S59" i="37"/>
  <c r="T58" i="37"/>
  <c r="P58" i="37"/>
  <c r="U57" i="37"/>
  <c r="Q57" i="37"/>
  <c r="R56" i="37"/>
  <c r="S55" i="37"/>
  <c r="T54" i="37"/>
  <c r="P54" i="37"/>
  <c r="T66" i="37"/>
  <c r="U65" i="37"/>
  <c r="P62" i="37"/>
  <c r="Q61" i="37"/>
  <c r="R60" i="37"/>
  <c r="R59" i="37"/>
  <c r="S58" i="37"/>
  <c r="T57" i="37"/>
  <c r="P57" i="37"/>
  <c r="U56" i="37"/>
  <c r="Q56" i="37"/>
  <c r="R55" i="37"/>
  <c r="S54" i="37"/>
  <c r="U53" i="37"/>
  <c r="P50" i="37"/>
  <c r="T49" i="37"/>
  <c r="P49" i="37"/>
  <c r="U48" i="37"/>
  <c r="Q48" i="37"/>
  <c r="R47" i="37"/>
  <c r="S46" i="37"/>
  <c r="T45" i="37"/>
  <c r="P45" i="37"/>
  <c r="U44" i="37"/>
  <c r="Q44" i="37"/>
  <c r="R37" i="37"/>
  <c r="S36" i="37"/>
  <c r="T35" i="37"/>
  <c r="P35" i="37"/>
  <c r="U34" i="37"/>
  <c r="Q34" i="37"/>
  <c r="R33" i="37"/>
  <c r="T53" i="37"/>
  <c r="U52" i="37"/>
  <c r="S49" i="37"/>
  <c r="T48" i="37"/>
  <c r="P48" i="37"/>
  <c r="U47" i="37"/>
  <c r="Q47" i="37"/>
  <c r="R46" i="37"/>
  <c r="S45" i="37"/>
  <c r="T44" i="37"/>
  <c r="P44" i="37"/>
  <c r="U37" i="37"/>
  <c r="Q37" i="37"/>
  <c r="R36" i="37"/>
  <c r="S35" i="37"/>
  <c r="T34" i="37"/>
  <c r="P34" i="37"/>
  <c r="U33" i="37"/>
  <c r="Q33" i="37"/>
  <c r="Q53" i="37"/>
  <c r="R52" i="37"/>
  <c r="S51" i="37"/>
  <c r="T50" i="37"/>
  <c r="R49" i="37"/>
  <c r="S48" i="37"/>
  <c r="T47" i="37"/>
  <c r="P47" i="37"/>
  <c r="U46" i="37"/>
  <c r="Q46" i="37"/>
  <c r="R45" i="37"/>
  <c r="S44" i="37"/>
  <c r="P53" i="37"/>
  <c r="Q52" i="37"/>
  <c r="R51" i="37"/>
  <c r="S50" i="37"/>
  <c r="U49" i="37"/>
  <c r="Q49" i="37"/>
  <c r="R48" i="37"/>
  <c r="S47" i="37"/>
  <c r="T46" i="37"/>
  <c r="P46" i="37"/>
  <c r="U45" i="37"/>
  <c r="Q45" i="37"/>
  <c r="R44" i="37"/>
  <c r="T37" i="37"/>
  <c r="U36" i="37"/>
  <c r="P33" i="37"/>
  <c r="S32" i="37"/>
  <c r="T31" i="37"/>
  <c r="P31" i="37"/>
  <c r="U30" i="37"/>
  <c r="Q30" i="37"/>
  <c r="R29" i="37"/>
  <c r="S28" i="37"/>
  <c r="T27" i="37"/>
  <c r="P27" i="37"/>
  <c r="U26" i="37"/>
  <c r="Q26" i="37"/>
  <c r="R25" i="37"/>
  <c r="S24" i="37"/>
  <c r="T23" i="37"/>
  <c r="P23" i="37"/>
  <c r="U22" i="37"/>
  <c r="Q22" i="37"/>
  <c r="R21" i="37"/>
  <c r="S20" i="37"/>
  <c r="T19" i="37"/>
  <c r="P19" i="37"/>
  <c r="U18" i="37"/>
  <c r="Q18" i="37"/>
  <c r="R17" i="37"/>
  <c r="S16" i="37"/>
  <c r="T15" i="37"/>
  <c r="P15" i="37"/>
  <c r="U14" i="37"/>
  <c r="Q14" i="37"/>
  <c r="R13" i="37"/>
  <c r="S12" i="37"/>
  <c r="T11" i="37"/>
  <c r="P11" i="37"/>
  <c r="U10" i="37"/>
  <c r="Q10" i="37"/>
  <c r="R9" i="37"/>
  <c r="S8" i="37"/>
  <c r="S37" i="37"/>
  <c r="T36" i="37"/>
  <c r="U35" i="37"/>
  <c r="R32" i="37"/>
  <c r="S31" i="37"/>
  <c r="T30" i="37"/>
  <c r="P30" i="37"/>
  <c r="U29" i="37"/>
  <c r="Q29" i="37"/>
  <c r="R28" i="37"/>
  <c r="S27" i="37"/>
  <c r="T26" i="37"/>
  <c r="P26" i="37"/>
  <c r="U25" i="37"/>
  <c r="Q25" i="37"/>
  <c r="R24" i="37"/>
  <c r="S23" i="37"/>
  <c r="T22" i="37"/>
  <c r="P22" i="37"/>
  <c r="U21" i="37"/>
  <c r="Q21" i="37"/>
  <c r="R20" i="37"/>
  <c r="S19" i="37"/>
  <c r="T18" i="37"/>
  <c r="P18" i="37"/>
  <c r="U17" i="37"/>
  <c r="Q17" i="37"/>
  <c r="R16" i="37"/>
  <c r="S15" i="37"/>
  <c r="T14" i="37"/>
  <c r="P14" i="37"/>
  <c r="U13" i="37"/>
  <c r="Q13" i="37"/>
  <c r="R12" i="37"/>
  <c r="S11" i="37"/>
  <c r="T10" i="37"/>
  <c r="P10" i="37"/>
  <c r="U9" i="37"/>
  <c r="Q9" i="37"/>
  <c r="R8" i="37"/>
  <c r="P37" i="37"/>
  <c r="Q36" i="37"/>
  <c r="R35" i="37"/>
  <c r="S34" i="37"/>
  <c r="T33" i="37"/>
  <c r="U32" i="37"/>
  <c r="Q32" i="37"/>
  <c r="R31" i="37"/>
  <c r="S30" i="37"/>
  <c r="T29" i="37"/>
  <c r="P29" i="37"/>
  <c r="U28" i="37"/>
  <c r="Q28" i="37"/>
  <c r="R27" i="37"/>
  <c r="S26" i="37"/>
  <c r="T25" i="37"/>
  <c r="P25" i="37"/>
  <c r="U24" i="37"/>
  <c r="Q24" i="37"/>
  <c r="R23" i="37"/>
  <c r="S22" i="37"/>
  <c r="T21" i="37"/>
  <c r="P21" i="37"/>
  <c r="U20" i="37"/>
  <c r="Q20" i="37"/>
  <c r="R19" i="37"/>
  <c r="S18" i="37"/>
  <c r="T17" i="37"/>
  <c r="P17" i="37"/>
  <c r="U16" i="37"/>
  <c r="Q16" i="37"/>
  <c r="R15" i="37"/>
  <c r="S14" i="37"/>
  <c r="T13" i="37"/>
  <c r="P13" i="37"/>
  <c r="U12" i="37"/>
  <c r="P36" i="37"/>
  <c r="Q35" i="37"/>
  <c r="R34" i="37"/>
  <c r="S33" i="37"/>
  <c r="T32" i="37"/>
  <c r="P32" i="37"/>
  <c r="U31" i="37"/>
  <c r="Q31" i="37"/>
  <c r="R30" i="37"/>
  <c r="S29" i="37"/>
  <c r="T28" i="37"/>
  <c r="P28" i="37"/>
  <c r="U27" i="37"/>
  <c r="Q27" i="37"/>
  <c r="R26" i="37"/>
  <c r="S25" i="37"/>
  <c r="T24" i="37"/>
  <c r="P24" i="37"/>
  <c r="U23" i="37"/>
  <c r="Q23" i="37"/>
  <c r="R22" i="37"/>
  <c r="S21" i="37"/>
  <c r="T20" i="37"/>
  <c r="P20" i="37"/>
  <c r="U19" i="37"/>
  <c r="Q19" i="37"/>
  <c r="R18" i="37"/>
  <c r="S17" i="37"/>
  <c r="T16" i="37"/>
  <c r="P16" i="37"/>
  <c r="U15" i="37"/>
  <c r="Q15" i="37"/>
  <c r="R14" i="37"/>
  <c r="S13" i="37"/>
  <c r="T12" i="37"/>
  <c r="P12" i="37"/>
  <c r="U11" i="37"/>
  <c r="P8" i="37"/>
  <c r="U7" i="37"/>
  <c r="Q7" i="37"/>
  <c r="R6" i="37"/>
  <c r="U97" i="36"/>
  <c r="Q97" i="36"/>
  <c r="U96" i="36"/>
  <c r="Q96" i="36"/>
  <c r="U95" i="36"/>
  <c r="Q95" i="36"/>
  <c r="U94" i="36"/>
  <c r="Q94" i="36"/>
  <c r="U93" i="36"/>
  <c r="Q93" i="36"/>
  <c r="U92" i="36"/>
  <c r="Q92" i="36"/>
  <c r="U91" i="36"/>
  <c r="Q91" i="36"/>
  <c r="U90" i="36"/>
  <c r="Q90" i="36"/>
  <c r="U89" i="36"/>
  <c r="Q89" i="36"/>
  <c r="U88" i="36"/>
  <c r="Q88" i="36"/>
  <c r="U87" i="36"/>
  <c r="Q87" i="36"/>
  <c r="U86" i="36"/>
  <c r="Q86" i="36"/>
  <c r="U85" i="36"/>
  <c r="Q85" i="36"/>
  <c r="U84" i="36"/>
  <c r="Q84" i="36"/>
  <c r="U83" i="36"/>
  <c r="Q83" i="36"/>
  <c r="U82" i="36"/>
  <c r="Q82" i="36"/>
  <c r="U81" i="36"/>
  <c r="Q81" i="36"/>
  <c r="U80" i="36"/>
  <c r="Q80" i="36"/>
  <c r="U79" i="36"/>
  <c r="Q79" i="36"/>
  <c r="U78" i="36"/>
  <c r="Q78" i="36"/>
  <c r="U77" i="36"/>
  <c r="Q77" i="36"/>
  <c r="U76" i="36"/>
  <c r="Q76" i="36"/>
  <c r="U75" i="36"/>
  <c r="Q75" i="36"/>
  <c r="U74" i="36"/>
  <c r="Q74" i="36"/>
  <c r="U73" i="36"/>
  <c r="R11" i="37"/>
  <c r="S10" i="37"/>
  <c r="T9" i="37"/>
  <c r="U8" i="37"/>
  <c r="T7" i="37"/>
  <c r="P7" i="37"/>
  <c r="U6" i="37"/>
  <c r="Q6" i="37"/>
  <c r="T97" i="36"/>
  <c r="P97" i="36"/>
  <c r="T96" i="36"/>
  <c r="P96" i="36"/>
  <c r="T95" i="36"/>
  <c r="P95" i="36"/>
  <c r="T94" i="36"/>
  <c r="P94" i="36"/>
  <c r="T93" i="36"/>
  <c r="P93" i="36"/>
  <c r="T92" i="36"/>
  <c r="P92" i="36"/>
  <c r="T91" i="36"/>
  <c r="P91" i="36"/>
  <c r="T90" i="36"/>
  <c r="P90" i="36"/>
  <c r="T89" i="36"/>
  <c r="P89" i="36"/>
  <c r="T88" i="36"/>
  <c r="P88" i="36"/>
  <c r="T87" i="36"/>
  <c r="P87" i="36"/>
  <c r="T86" i="36"/>
  <c r="P86" i="36"/>
  <c r="T85" i="36"/>
  <c r="P85" i="36"/>
  <c r="T84" i="36"/>
  <c r="P84" i="36"/>
  <c r="T83" i="36"/>
  <c r="P83" i="36"/>
  <c r="T82" i="36"/>
  <c r="P82" i="36"/>
  <c r="T81" i="36"/>
  <c r="P81" i="36"/>
  <c r="T80" i="36"/>
  <c r="P80" i="36"/>
  <c r="T79" i="36"/>
  <c r="P79" i="36"/>
  <c r="T78" i="36"/>
  <c r="P78" i="36"/>
  <c r="T77" i="36"/>
  <c r="P77" i="36"/>
  <c r="T76" i="36"/>
  <c r="P76" i="36"/>
  <c r="T75" i="36"/>
  <c r="P75" i="36"/>
  <c r="T74" i="36"/>
  <c r="P74" i="36"/>
  <c r="Q12" i="37"/>
  <c r="Q11" i="37"/>
  <c r="R10" i="37"/>
  <c r="S9" i="37"/>
  <c r="T8" i="37"/>
  <c r="S7" i="37"/>
  <c r="T6" i="37"/>
  <c r="P6" i="37"/>
  <c r="S97" i="36"/>
  <c r="S96" i="36"/>
  <c r="S95" i="36"/>
  <c r="S94" i="36"/>
  <c r="S93" i="36"/>
  <c r="S92" i="36"/>
  <c r="S91" i="36"/>
  <c r="S90" i="36"/>
  <c r="S89" i="36"/>
  <c r="S88" i="36"/>
  <c r="S87" i="36"/>
  <c r="S86" i="36"/>
  <c r="S85" i="36"/>
  <c r="S84" i="36"/>
  <c r="S83" i="36"/>
  <c r="S82" i="36"/>
  <c r="S81" i="36"/>
  <c r="S80" i="36"/>
  <c r="S79" i="36"/>
  <c r="P9" i="37"/>
  <c r="Q8" i="37"/>
  <c r="R7" i="37"/>
  <c r="S6" i="37"/>
  <c r="R97" i="36"/>
  <c r="R96" i="36"/>
  <c r="R95" i="36"/>
  <c r="R94" i="36"/>
  <c r="R93" i="36"/>
  <c r="R92" i="36"/>
  <c r="R91" i="36"/>
  <c r="R90" i="36"/>
  <c r="R89" i="36"/>
  <c r="R88" i="36"/>
  <c r="R87" i="36"/>
  <c r="R86" i="36"/>
  <c r="R85" i="36"/>
  <c r="R84" i="36"/>
  <c r="R83" i="36"/>
  <c r="R82" i="36"/>
  <c r="R81" i="36"/>
  <c r="R80" i="36"/>
  <c r="R79" i="36"/>
  <c r="R78" i="36"/>
  <c r="R77" i="36"/>
  <c r="R76" i="36"/>
  <c r="R75" i="36"/>
  <c r="R74" i="36"/>
  <c r="T73" i="36"/>
  <c r="P73" i="36"/>
  <c r="T72" i="36"/>
  <c r="P72" i="36"/>
  <c r="T71" i="36"/>
  <c r="P71" i="36"/>
  <c r="T70" i="36"/>
  <c r="P70" i="36"/>
  <c r="T69" i="36"/>
  <c r="P69" i="36"/>
  <c r="T68" i="36"/>
  <c r="P68" i="36"/>
  <c r="T67" i="36"/>
  <c r="P67" i="36"/>
  <c r="T66" i="36"/>
  <c r="P66" i="36"/>
  <c r="T65" i="36"/>
  <c r="P65" i="36"/>
  <c r="T64" i="36"/>
  <c r="P64" i="36"/>
  <c r="T63" i="36"/>
  <c r="P63" i="36"/>
  <c r="T62" i="36"/>
  <c r="P62" i="36"/>
  <c r="T61" i="36"/>
  <c r="P61" i="36"/>
  <c r="T60" i="36"/>
  <c r="P60" i="36"/>
  <c r="T59" i="36"/>
  <c r="P59" i="36"/>
  <c r="T58" i="36"/>
  <c r="P58" i="36"/>
  <c r="T57" i="36"/>
  <c r="P57" i="36"/>
  <c r="T56" i="36"/>
  <c r="P56" i="36"/>
  <c r="T55" i="36"/>
  <c r="P55" i="36"/>
  <c r="T54" i="36"/>
  <c r="P54" i="36"/>
  <c r="T53" i="36"/>
  <c r="P53" i="36"/>
  <c r="T52" i="36"/>
  <c r="P52" i="36"/>
  <c r="T51" i="36"/>
  <c r="P51" i="36"/>
  <c r="T50" i="36"/>
  <c r="P50" i="36"/>
  <c r="T49" i="36"/>
  <c r="P49" i="36"/>
  <c r="T48" i="36"/>
  <c r="P48" i="36"/>
  <c r="T47" i="36"/>
  <c r="P47" i="36"/>
  <c r="T46" i="36"/>
  <c r="P46" i="36"/>
  <c r="T45" i="36"/>
  <c r="P45" i="36"/>
  <c r="T44" i="36"/>
  <c r="P44" i="36"/>
  <c r="S73" i="36"/>
  <c r="S72" i="36"/>
  <c r="S71" i="36"/>
  <c r="S70" i="36"/>
  <c r="S69" i="36"/>
  <c r="S68" i="36"/>
  <c r="S67" i="36"/>
  <c r="S66" i="36"/>
  <c r="S65" i="36"/>
  <c r="S64" i="36"/>
  <c r="S63" i="36"/>
  <c r="S62" i="36"/>
  <c r="S61" i="36"/>
  <c r="S60" i="36"/>
  <c r="S59" i="36"/>
  <c r="S58" i="36"/>
  <c r="S57" i="36"/>
  <c r="S56" i="36"/>
  <c r="S55" i="36"/>
  <c r="S54" i="36"/>
  <c r="S53" i="36"/>
  <c r="S52" i="36"/>
  <c r="S51" i="36"/>
  <c r="S50" i="36"/>
  <c r="S49" i="36"/>
  <c r="S48" i="36"/>
  <c r="S47" i="36"/>
  <c r="S46" i="36"/>
  <c r="S45" i="36"/>
  <c r="S44" i="36"/>
  <c r="S78" i="36"/>
  <c r="R73" i="36"/>
  <c r="R72" i="36"/>
  <c r="R71" i="36"/>
  <c r="R70" i="36"/>
  <c r="R69" i="36"/>
  <c r="R68" i="36"/>
  <c r="R67" i="36"/>
  <c r="R66" i="36"/>
  <c r="R65" i="36"/>
  <c r="R64" i="36"/>
  <c r="R63" i="36"/>
  <c r="R62" i="36"/>
  <c r="R61" i="36"/>
  <c r="R60" i="36"/>
  <c r="R59" i="36"/>
  <c r="R58" i="36"/>
  <c r="R57" i="36"/>
  <c r="R56" i="36"/>
  <c r="R55" i="36"/>
  <c r="R54" i="36"/>
  <c r="R53" i="36"/>
  <c r="R52" i="36"/>
  <c r="R51" i="36"/>
  <c r="R50" i="36"/>
  <c r="R49" i="36"/>
  <c r="R48" i="36"/>
  <c r="S77" i="36"/>
  <c r="S76" i="36"/>
  <c r="S75" i="36"/>
  <c r="S74" i="36"/>
  <c r="Q73" i="36"/>
  <c r="U72" i="36"/>
  <c r="Q72" i="36"/>
  <c r="U71" i="36"/>
  <c r="Q71" i="36"/>
  <c r="U70" i="36"/>
  <c r="Q70" i="36"/>
  <c r="U69" i="36"/>
  <c r="Q69" i="36"/>
  <c r="U68" i="36"/>
  <c r="Q68" i="36"/>
  <c r="U67" i="36"/>
  <c r="Q67" i="36"/>
  <c r="U66" i="36"/>
  <c r="Q66" i="36"/>
  <c r="U65" i="36"/>
  <c r="Q65" i="36"/>
  <c r="U64" i="36"/>
  <c r="Q64" i="36"/>
  <c r="U63" i="36"/>
  <c r="Q63" i="36"/>
  <c r="U62" i="36"/>
  <c r="Q62" i="36"/>
  <c r="U61" i="36"/>
  <c r="Q61" i="36"/>
  <c r="U60" i="36"/>
  <c r="Q60" i="36"/>
  <c r="U59" i="36"/>
  <c r="Q59" i="36"/>
  <c r="U58" i="36"/>
  <c r="Q58" i="36"/>
  <c r="U57" i="36"/>
  <c r="Q57" i="36"/>
  <c r="U56" i="36"/>
  <c r="Q56" i="36"/>
  <c r="U55" i="36"/>
  <c r="Q55" i="36"/>
  <c r="U54" i="36"/>
  <c r="Q54" i="36"/>
  <c r="U53" i="36"/>
  <c r="Q53" i="36"/>
  <c r="U52" i="36"/>
  <c r="Q52" i="36"/>
  <c r="U51" i="36"/>
  <c r="Q51" i="36"/>
  <c r="U50" i="36"/>
  <c r="Q50" i="36"/>
  <c r="U49" i="36"/>
  <c r="Q49" i="36"/>
  <c r="U48" i="36"/>
  <c r="Q48" i="36"/>
  <c r="U47" i="36"/>
  <c r="R47" i="36"/>
  <c r="R46" i="36"/>
  <c r="R45" i="36"/>
  <c r="R44" i="36"/>
  <c r="R37" i="36"/>
  <c r="R36" i="36"/>
  <c r="R35" i="36"/>
  <c r="R34" i="36"/>
  <c r="R33" i="36"/>
  <c r="R32" i="36"/>
  <c r="R31" i="36"/>
  <c r="R30" i="36"/>
  <c r="R29" i="36"/>
  <c r="R28" i="36"/>
  <c r="R27" i="36"/>
  <c r="R26" i="36"/>
  <c r="R25" i="36"/>
  <c r="R24" i="36"/>
  <c r="R23" i="36"/>
  <c r="R22" i="36"/>
  <c r="R21" i="36"/>
  <c r="R20" i="36"/>
  <c r="R19" i="36"/>
  <c r="R18" i="36"/>
  <c r="R17" i="36"/>
  <c r="R16" i="36"/>
  <c r="R15" i="36"/>
  <c r="R14" i="36"/>
  <c r="Q47" i="36"/>
  <c r="Q46" i="36"/>
  <c r="Q45" i="36"/>
  <c r="Q44" i="36"/>
  <c r="U37" i="36"/>
  <c r="Q37" i="36"/>
  <c r="U36" i="36"/>
  <c r="Q36" i="36"/>
  <c r="U35" i="36"/>
  <c r="Q35" i="36"/>
  <c r="U34" i="36"/>
  <c r="Q34" i="36"/>
  <c r="U33" i="36"/>
  <c r="Q33" i="36"/>
  <c r="U32" i="36"/>
  <c r="Q32" i="36"/>
  <c r="U31" i="36"/>
  <c r="Q31" i="36"/>
  <c r="U30" i="36"/>
  <c r="Q30" i="36"/>
  <c r="U29" i="36"/>
  <c r="Q29" i="36"/>
  <c r="U28" i="36"/>
  <c r="Q28" i="36"/>
  <c r="U27" i="36"/>
  <c r="Q27" i="36"/>
  <c r="U26" i="36"/>
  <c r="Q26" i="36"/>
  <c r="U25" i="36"/>
  <c r="Q25" i="36"/>
  <c r="U24" i="36"/>
  <c r="Q24" i="36"/>
  <c r="U23" i="36"/>
  <c r="Q23" i="36"/>
  <c r="U22" i="36"/>
  <c r="Q22" i="36"/>
  <c r="U21" i="36"/>
  <c r="Q21" i="36"/>
  <c r="U20" i="36"/>
  <c r="Q20" i="36"/>
  <c r="U19" i="36"/>
  <c r="Q19" i="36"/>
  <c r="U18" i="36"/>
  <c r="Q18" i="36"/>
  <c r="U17" i="36"/>
  <c r="Q17" i="36"/>
  <c r="U16" i="36"/>
  <c r="Q16" i="36"/>
  <c r="U15" i="36"/>
  <c r="Q15" i="36"/>
  <c r="U14" i="36"/>
  <c r="Q14" i="36"/>
  <c r="T37" i="36"/>
  <c r="P37" i="36"/>
  <c r="T36" i="36"/>
  <c r="P36" i="36"/>
  <c r="T35" i="36"/>
  <c r="P35" i="36"/>
  <c r="T34" i="36"/>
  <c r="P34" i="36"/>
  <c r="T33" i="36"/>
  <c r="P33" i="36"/>
  <c r="T32" i="36"/>
  <c r="P32" i="36"/>
  <c r="T31" i="36"/>
  <c r="P31" i="36"/>
  <c r="T30" i="36"/>
  <c r="P30" i="36"/>
  <c r="T29" i="36"/>
  <c r="P29" i="36"/>
  <c r="T28" i="36"/>
  <c r="P28" i="36"/>
  <c r="T27" i="36"/>
  <c r="P27" i="36"/>
  <c r="T26" i="36"/>
  <c r="P26" i="36"/>
  <c r="T25" i="36"/>
  <c r="P25" i="36"/>
  <c r="T24" i="36"/>
  <c r="P24" i="36"/>
  <c r="T23" i="36"/>
  <c r="P23" i="36"/>
  <c r="T22" i="36"/>
  <c r="P22" i="36"/>
  <c r="T21" i="36"/>
  <c r="P21" i="36"/>
  <c r="T20" i="36"/>
  <c r="P20" i="36"/>
  <c r="T19" i="36"/>
  <c r="P19" i="36"/>
  <c r="T18" i="36"/>
  <c r="P18" i="36"/>
  <c r="T17" i="36"/>
  <c r="P17" i="36"/>
  <c r="U46" i="36"/>
  <c r="U45" i="36"/>
  <c r="U44" i="36"/>
  <c r="S37" i="36"/>
  <c r="S36" i="36"/>
  <c r="S35" i="36"/>
  <c r="S34" i="36"/>
  <c r="S33" i="36"/>
  <c r="S32" i="36"/>
  <c r="S31" i="36"/>
  <c r="S30" i="36"/>
  <c r="S29" i="36"/>
  <c r="S28" i="36"/>
  <c r="S27" i="36"/>
  <c r="S26" i="36"/>
  <c r="S25" i="36"/>
  <c r="S24" i="36"/>
  <c r="S23" i="36"/>
  <c r="S22" i="36"/>
  <c r="S21" i="36"/>
  <c r="S20" i="36"/>
  <c r="S19" i="36"/>
  <c r="S18" i="36"/>
  <c r="S17" i="36"/>
  <c r="P16" i="36"/>
  <c r="P15" i="36"/>
  <c r="P14" i="36"/>
  <c r="U13" i="36"/>
  <c r="Q13" i="36"/>
  <c r="U12" i="36"/>
  <c r="Q12" i="36"/>
  <c r="U11" i="36"/>
  <c r="Q11" i="36"/>
  <c r="U10" i="36"/>
  <c r="Q10" i="36"/>
  <c r="U9" i="36"/>
  <c r="Q9" i="36"/>
  <c r="U8" i="36"/>
  <c r="Q8" i="36"/>
  <c r="U7" i="36"/>
  <c r="Q7" i="36"/>
  <c r="R6" i="36"/>
  <c r="T13" i="36"/>
  <c r="P13" i="36"/>
  <c r="T12" i="36"/>
  <c r="P12" i="36"/>
  <c r="T11" i="36"/>
  <c r="P11" i="36"/>
  <c r="T10" i="36"/>
  <c r="P10" i="36"/>
  <c r="T9" i="36"/>
  <c r="P9" i="36"/>
  <c r="T8" i="36"/>
  <c r="P8" i="36"/>
  <c r="T7" i="36"/>
  <c r="P7" i="36"/>
  <c r="U6" i="36"/>
  <c r="Q6" i="36"/>
  <c r="T16" i="36"/>
  <c r="T15" i="36"/>
  <c r="T14" i="36"/>
  <c r="S13" i="36"/>
  <c r="S12" i="36"/>
  <c r="S11" i="36"/>
  <c r="S10" i="36"/>
  <c r="S9" i="36"/>
  <c r="S8" i="36"/>
  <c r="S7" i="36"/>
  <c r="T6" i="36"/>
  <c r="P6" i="36"/>
  <c r="S16" i="36"/>
  <c r="S15" i="36"/>
  <c r="S14" i="36"/>
  <c r="R13" i="36"/>
  <c r="R12" i="36"/>
  <c r="R11" i="36"/>
  <c r="R10" i="36"/>
  <c r="R9" i="36"/>
  <c r="R8" i="36"/>
  <c r="R7" i="36"/>
  <c r="S6" i="36"/>
  <c r="AY97" i="37"/>
  <c r="AU97" i="37"/>
  <c r="AQ97" i="37"/>
  <c r="AM97" i="37"/>
  <c r="AI97" i="37"/>
  <c r="AE97" i="37"/>
  <c r="AA97" i="37"/>
  <c r="W97" i="37"/>
  <c r="AV96" i="37"/>
  <c r="AR96" i="37"/>
  <c r="AN96" i="37"/>
  <c r="AJ96" i="37"/>
  <c r="AF96" i="37"/>
  <c r="AB96" i="37"/>
  <c r="X96" i="37"/>
  <c r="AW95" i="37"/>
  <c r="AS95" i="37"/>
  <c r="AO95" i="37"/>
  <c r="AK95" i="37"/>
  <c r="AG95" i="37"/>
  <c r="AC95" i="37"/>
  <c r="Y95" i="37"/>
  <c r="AX94" i="37"/>
  <c r="AT94" i="37"/>
  <c r="AP94" i="37"/>
  <c r="AL94" i="37"/>
  <c r="AH94" i="37"/>
  <c r="AD94" i="37"/>
  <c r="Z94" i="37"/>
  <c r="V94" i="37"/>
  <c r="AY93" i="37"/>
  <c r="AU93" i="37"/>
  <c r="AQ93" i="37"/>
  <c r="AM93" i="37"/>
  <c r="AI93" i="37"/>
  <c r="AE93" i="37"/>
  <c r="AA93" i="37"/>
  <c r="W93" i="37"/>
  <c r="AV92" i="37"/>
  <c r="AR92" i="37"/>
  <c r="AN92" i="37"/>
  <c r="AJ92" i="37"/>
  <c r="AF92" i="37"/>
  <c r="AB92" i="37"/>
  <c r="X92" i="37"/>
  <c r="AW91" i="37"/>
  <c r="AS91" i="37"/>
  <c r="AO91" i="37"/>
  <c r="AK91" i="37"/>
  <c r="AG91" i="37"/>
  <c r="AC91" i="37"/>
  <c r="Y91" i="37"/>
  <c r="AX97" i="37"/>
  <c r="AT97" i="37"/>
  <c r="AP97" i="37"/>
  <c r="AL97" i="37"/>
  <c r="AH97" i="37"/>
  <c r="AD97" i="37"/>
  <c r="Z97" i="37"/>
  <c r="V97" i="37"/>
  <c r="AY96" i="37"/>
  <c r="AU96" i="37"/>
  <c r="AQ96" i="37"/>
  <c r="AM96" i="37"/>
  <c r="AI96" i="37"/>
  <c r="AE96" i="37"/>
  <c r="AA96" i="37"/>
  <c r="W96" i="37"/>
  <c r="AV95" i="37"/>
  <c r="AR95" i="37"/>
  <c r="AN95" i="37"/>
  <c r="AJ95" i="37"/>
  <c r="AF95" i="37"/>
  <c r="AB95" i="37"/>
  <c r="X95" i="37"/>
  <c r="AW94" i="37"/>
  <c r="AS94" i="37"/>
  <c r="AO94" i="37"/>
  <c r="AK94" i="37"/>
  <c r="AG94" i="37"/>
  <c r="AC94" i="37"/>
  <c r="Y94" i="37"/>
  <c r="AX93" i="37"/>
  <c r="AT93" i="37"/>
  <c r="AP93" i="37"/>
  <c r="AL93" i="37"/>
  <c r="AH93" i="37"/>
  <c r="AD93" i="37"/>
  <c r="Z93" i="37"/>
  <c r="V93" i="37"/>
  <c r="AY92" i="37"/>
  <c r="AU92" i="37"/>
  <c r="AQ92" i="37"/>
  <c r="AM92" i="37"/>
  <c r="AI92" i="37"/>
  <c r="AE92" i="37"/>
  <c r="AA92" i="37"/>
  <c r="W92" i="37"/>
  <c r="AV91" i="37"/>
  <c r="AR91" i="37"/>
  <c r="AN91" i="37"/>
  <c r="AJ91" i="37"/>
  <c r="AF91" i="37"/>
  <c r="AB91" i="37"/>
  <c r="AW97" i="37"/>
  <c r="AS97" i="37"/>
  <c r="AO97" i="37"/>
  <c r="AK97" i="37"/>
  <c r="AG97" i="37"/>
  <c r="AC97" i="37"/>
  <c r="Y97" i="37"/>
  <c r="AX96" i="37"/>
  <c r="AT96" i="37"/>
  <c r="AP96" i="37"/>
  <c r="AL96" i="37"/>
  <c r="AH96" i="37"/>
  <c r="AD96" i="37"/>
  <c r="Z96" i="37"/>
  <c r="V96" i="37"/>
  <c r="AY95" i="37"/>
  <c r="AU95" i="37"/>
  <c r="AQ95" i="37"/>
  <c r="AM95" i="37"/>
  <c r="AI95" i="37"/>
  <c r="AE95" i="37"/>
  <c r="AA95" i="37"/>
  <c r="W95" i="37"/>
  <c r="AV94" i="37"/>
  <c r="AR94" i="37"/>
  <c r="AN94" i="37"/>
  <c r="AJ94" i="37"/>
  <c r="AF94" i="37"/>
  <c r="AB94" i="37"/>
  <c r="X94" i="37"/>
  <c r="AW93" i="37"/>
  <c r="AS93" i="37"/>
  <c r="AO93" i="37"/>
  <c r="AK93" i="37"/>
  <c r="AG93" i="37"/>
  <c r="AC93" i="37"/>
  <c r="Y93" i="37"/>
  <c r="AX92" i="37"/>
  <c r="AT92" i="37"/>
  <c r="AP92" i="37"/>
  <c r="AL92" i="37"/>
  <c r="AH92" i="37"/>
  <c r="AD92" i="37"/>
  <c r="Z92" i="37"/>
  <c r="V92" i="37"/>
  <c r="AY91" i="37"/>
  <c r="AU91" i="37"/>
  <c r="AQ91" i="37"/>
  <c r="AM91" i="37"/>
  <c r="AI91" i="37"/>
  <c r="AE91" i="37"/>
  <c r="AA91" i="37"/>
  <c r="W91" i="37"/>
  <c r="AV97" i="37"/>
  <c r="AR97" i="37"/>
  <c r="AN97" i="37"/>
  <c r="AJ97" i="37"/>
  <c r="AF97" i="37"/>
  <c r="AB97" i="37"/>
  <c r="X97" i="37"/>
  <c r="AW96" i="37"/>
  <c r="AS96" i="37"/>
  <c r="AO96" i="37"/>
  <c r="AK96" i="37"/>
  <c r="AG96" i="37"/>
  <c r="AC96" i="37"/>
  <c r="Y96" i="37"/>
  <c r="AX95" i="37"/>
  <c r="AT95" i="37"/>
  <c r="AP95" i="37"/>
  <c r="AL95" i="37"/>
  <c r="AH95" i="37"/>
  <c r="AD95" i="37"/>
  <c r="Z95" i="37"/>
  <c r="V95" i="37"/>
  <c r="AY94" i="37"/>
  <c r="AU94" i="37"/>
  <c r="AQ94" i="37"/>
  <c r="AM94" i="37"/>
  <c r="AI94" i="37"/>
  <c r="AE94" i="37"/>
  <c r="AA94" i="37"/>
  <c r="W94" i="37"/>
  <c r="AV93" i="37"/>
  <c r="AR93" i="37"/>
  <c r="AN93" i="37"/>
  <c r="AJ93" i="37"/>
  <c r="AF93" i="37"/>
  <c r="AB93" i="37"/>
  <c r="X93" i="37"/>
  <c r="AW92" i="37"/>
  <c r="AS92" i="37"/>
  <c r="AO92" i="37"/>
  <c r="AK92" i="37"/>
  <c r="AG92" i="37"/>
  <c r="AC92" i="37"/>
  <c r="Y92" i="37"/>
  <c r="AX91" i="37"/>
  <c r="AT91" i="37"/>
  <c r="AP91" i="37"/>
  <c r="AL91" i="37"/>
  <c r="AH91" i="37"/>
  <c r="AD91" i="37"/>
  <c r="Z91" i="37"/>
  <c r="AY90" i="37"/>
  <c r="AU90" i="37"/>
  <c r="AQ90" i="37"/>
  <c r="AM90" i="37"/>
  <c r="AI90" i="37"/>
  <c r="AE90" i="37"/>
  <c r="AA90" i="37"/>
  <c r="W90" i="37"/>
  <c r="AV89" i="37"/>
  <c r="AR89" i="37"/>
  <c r="AN89" i="37"/>
  <c r="AJ89" i="37"/>
  <c r="AF89" i="37"/>
  <c r="AB89" i="37"/>
  <c r="X89" i="37"/>
  <c r="AW88" i="37"/>
  <c r="AS88" i="37"/>
  <c r="AO88" i="37"/>
  <c r="AK88" i="37"/>
  <c r="AG88" i="37"/>
  <c r="AC88" i="37"/>
  <c r="Y88" i="37"/>
  <c r="AX87" i="37"/>
  <c r="AT87" i="37"/>
  <c r="AP87" i="37"/>
  <c r="AL87" i="37"/>
  <c r="AH87" i="37"/>
  <c r="AD87" i="37"/>
  <c r="Z87" i="37"/>
  <c r="V87" i="37"/>
  <c r="AY86" i="37"/>
  <c r="AU86" i="37"/>
  <c r="AX90" i="37"/>
  <c r="AT90" i="37"/>
  <c r="AP90" i="37"/>
  <c r="AL90" i="37"/>
  <c r="AH90" i="37"/>
  <c r="AD90" i="37"/>
  <c r="Z90" i="37"/>
  <c r="V90" i="37"/>
  <c r="AY89" i="37"/>
  <c r="AU89" i="37"/>
  <c r="AQ89" i="37"/>
  <c r="AM89" i="37"/>
  <c r="AI89" i="37"/>
  <c r="AE89" i="37"/>
  <c r="AA89" i="37"/>
  <c r="W89" i="37"/>
  <c r="AV88" i="37"/>
  <c r="AR88" i="37"/>
  <c r="AN88" i="37"/>
  <c r="AJ88" i="37"/>
  <c r="AF88" i="37"/>
  <c r="AB88" i="37"/>
  <c r="X88" i="37"/>
  <c r="AW87" i="37"/>
  <c r="AS87" i="37"/>
  <c r="AO87" i="37"/>
  <c r="AK87" i="37"/>
  <c r="AG87" i="37"/>
  <c r="AC87" i="37"/>
  <c r="Y87" i="37"/>
  <c r="AX86" i="37"/>
  <c r="AT86" i="37"/>
  <c r="AP86" i="37"/>
  <c r="AL86" i="37"/>
  <c r="AH86" i="37"/>
  <c r="AD86" i="37"/>
  <c r="Z86" i="37"/>
  <c r="V86" i="37"/>
  <c r="AY85" i="37"/>
  <c r="AU85" i="37"/>
  <c r="AQ85" i="37"/>
  <c r="AM85" i="37"/>
  <c r="AI85" i="37"/>
  <c r="AE85" i="37"/>
  <c r="AA85" i="37"/>
  <c r="W85" i="37"/>
  <c r="AV84" i="37"/>
  <c r="AR84" i="37"/>
  <c r="AN84" i="37"/>
  <c r="AJ84" i="37"/>
  <c r="AF84" i="37"/>
  <c r="AB84" i="37"/>
  <c r="X84" i="37"/>
  <c r="X91" i="37"/>
  <c r="AW90" i="37"/>
  <c r="AS90" i="37"/>
  <c r="AO90" i="37"/>
  <c r="AK90" i="37"/>
  <c r="AG90" i="37"/>
  <c r="AC90" i="37"/>
  <c r="Y90" i="37"/>
  <c r="AX89" i="37"/>
  <c r="AT89" i="37"/>
  <c r="AP89" i="37"/>
  <c r="AL89" i="37"/>
  <c r="AH89" i="37"/>
  <c r="AD89" i="37"/>
  <c r="Z89" i="37"/>
  <c r="V89" i="37"/>
  <c r="AY88" i="37"/>
  <c r="AU88" i="37"/>
  <c r="AQ88" i="37"/>
  <c r="AM88" i="37"/>
  <c r="AI88" i="37"/>
  <c r="AE88" i="37"/>
  <c r="AA88" i="37"/>
  <c r="W88" i="37"/>
  <c r="AV87" i="37"/>
  <c r="AR87" i="37"/>
  <c r="AN87" i="37"/>
  <c r="AJ87" i="37"/>
  <c r="AF87" i="37"/>
  <c r="AB87" i="37"/>
  <c r="X87" i="37"/>
  <c r="AW86" i="37"/>
  <c r="AS86" i="37"/>
  <c r="AO86" i="37"/>
  <c r="AK86" i="37"/>
  <c r="AG86" i="37"/>
  <c r="AC86" i="37"/>
  <c r="Y86" i="37"/>
  <c r="AX85" i="37"/>
  <c r="AT85" i="37"/>
  <c r="AP85" i="37"/>
  <c r="AL85" i="37"/>
  <c r="AH85" i="37"/>
  <c r="AD85" i="37"/>
  <c r="Z85" i="37"/>
  <c r="V85" i="37"/>
  <c r="AY84" i="37"/>
  <c r="AU84" i="37"/>
  <c r="AQ84" i="37"/>
  <c r="AM84" i="37"/>
  <c r="AI84" i="37"/>
  <c r="AE84" i="37"/>
  <c r="AA84" i="37"/>
  <c r="W84" i="37"/>
  <c r="V91" i="37"/>
  <c r="AV90" i="37"/>
  <c r="AR90" i="37"/>
  <c r="AN90" i="37"/>
  <c r="AJ90" i="37"/>
  <c r="AF90" i="37"/>
  <c r="AB90" i="37"/>
  <c r="X90" i="37"/>
  <c r="AW89" i="37"/>
  <c r="AS89" i="37"/>
  <c r="AO89" i="37"/>
  <c r="AK89" i="37"/>
  <c r="AG89" i="37"/>
  <c r="AC89" i="37"/>
  <c r="Y89" i="37"/>
  <c r="AX88" i="37"/>
  <c r="AT88" i="37"/>
  <c r="AP88" i="37"/>
  <c r="AL88" i="37"/>
  <c r="AH88" i="37"/>
  <c r="AD88" i="37"/>
  <c r="Z88" i="37"/>
  <c r="V88" i="37"/>
  <c r="AY87" i="37"/>
  <c r="AU87" i="37"/>
  <c r="AQ87" i="37"/>
  <c r="AM87" i="37"/>
  <c r="AI87" i="37"/>
  <c r="AE87" i="37"/>
  <c r="AA87" i="37"/>
  <c r="W87" i="37"/>
  <c r="AQ86" i="37"/>
  <c r="AI86" i="37"/>
  <c r="AA86" i="37"/>
  <c r="AR85" i="37"/>
  <c r="AJ85" i="37"/>
  <c r="AB85" i="37"/>
  <c r="AS84" i="37"/>
  <c r="AK84" i="37"/>
  <c r="AC84" i="37"/>
  <c r="AW83" i="37"/>
  <c r="AS83" i="37"/>
  <c r="AO83" i="37"/>
  <c r="AK83" i="37"/>
  <c r="AG83" i="37"/>
  <c r="AC83" i="37"/>
  <c r="Y83" i="37"/>
  <c r="BD82" i="37"/>
  <c r="AZ82" i="37"/>
  <c r="AP82" i="37"/>
  <c r="AL82" i="37"/>
  <c r="AH82" i="37"/>
  <c r="AD82" i="37"/>
  <c r="Z82" i="37"/>
  <c r="V82" i="37"/>
  <c r="BE81" i="37"/>
  <c r="BA81" i="37"/>
  <c r="AQ81" i="37"/>
  <c r="AM81" i="37"/>
  <c r="AI81" i="37"/>
  <c r="AE81" i="37"/>
  <c r="AA81" i="37"/>
  <c r="W81" i="37"/>
  <c r="BB80" i="37"/>
  <c r="AR80" i="37"/>
  <c r="AN80" i="37"/>
  <c r="AJ80" i="37"/>
  <c r="AF80" i="37"/>
  <c r="AB80" i="37"/>
  <c r="X80" i="37"/>
  <c r="BC79" i="37"/>
  <c r="AS79" i="37"/>
  <c r="AO79" i="37"/>
  <c r="AK79" i="37"/>
  <c r="AG79" i="37"/>
  <c r="AC79" i="37"/>
  <c r="Y79" i="37"/>
  <c r="BD78" i="37"/>
  <c r="AZ78" i="37"/>
  <c r="AP78" i="37"/>
  <c r="AL78" i="37"/>
  <c r="AN86" i="37"/>
  <c r="AF86" i="37"/>
  <c r="X86" i="37"/>
  <c r="AW85" i="37"/>
  <c r="AO85" i="37"/>
  <c r="AG85" i="37"/>
  <c r="Y85" i="37"/>
  <c r="AX84" i="37"/>
  <c r="AP84" i="37"/>
  <c r="AH84" i="37"/>
  <c r="Z84" i="37"/>
  <c r="AV83" i="37"/>
  <c r="AR83" i="37"/>
  <c r="AN83" i="37"/>
  <c r="AJ83" i="37"/>
  <c r="AF83" i="37"/>
  <c r="AB83" i="37"/>
  <c r="X83" i="37"/>
  <c r="BC82" i="37"/>
  <c r="AS82" i="37"/>
  <c r="AO82" i="37"/>
  <c r="AK82" i="37"/>
  <c r="AG82" i="37"/>
  <c r="AC82" i="37"/>
  <c r="Y82" i="37"/>
  <c r="BD81" i="37"/>
  <c r="AZ81" i="37"/>
  <c r="AP81" i="37"/>
  <c r="AL81" i="37"/>
  <c r="AH81" i="37"/>
  <c r="AD81" i="37"/>
  <c r="Z81" i="37"/>
  <c r="V81" i="37"/>
  <c r="BE80" i="37"/>
  <c r="BA80" i="37"/>
  <c r="AQ80" i="37"/>
  <c r="AM80" i="37"/>
  <c r="AI80" i="37"/>
  <c r="AE80" i="37"/>
  <c r="AA80" i="37"/>
  <c r="W80" i="37"/>
  <c r="BB79" i="37"/>
  <c r="AR79" i="37"/>
  <c r="AN79" i="37"/>
  <c r="AJ79" i="37"/>
  <c r="AF79" i="37"/>
  <c r="AB79" i="37"/>
  <c r="X79" i="37"/>
  <c r="BC78" i="37"/>
  <c r="AS78" i="37"/>
  <c r="AO78" i="37"/>
  <c r="AK78" i="37"/>
  <c r="AG78" i="37"/>
  <c r="AV86" i="37"/>
  <c r="AM86" i="37"/>
  <c r="AE86" i="37"/>
  <c r="W86" i="37"/>
  <c r="AV85" i="37"/>
  <c r="AN85" i="37"/>
  <c r="AF85" i="37"/>
  <c r="X85" i="37"/>
  <c r="AW84" i="37"/>
  <c r="AO84" i="37"/>
  <c r="AG84" i="37"/>
  <c r="Y84" i="37"/>
  <c r="AY83" i="37"/>
  <c r="AU83" i="37"/>
  <c r="AQ83" i="37"/>
  <c r="AM83" i="37"/>
  <c r="AI83" i="37"/>
  <c r="AE83" i="37"/>
  <c r="AA83" i="37"/>
  <c r="W83" i="37"/>
  <c r="BB82" i="37"/>
  <c r="AR82" i="37"/>
  <c r="AN82" i="37"/>
  <c r="AJ82" i="37"/>
  <c r="AF82" i="37"/>
  <c r="AB82" i="37"/>
  <c r="X82" i="37"/>
  <c r="BC81" i="37"/>
  <c r="AS81" i="37"/>
  <c r="AO81" i="37"/>
  <c r="AK81" i="37"/>
  <c r="AG81" i="37"/>
  <c r="AC81" i="37"/>
  <c r="Y81" i="37"/>
  <c r="BD80" i="37"/>
  <c r="AZ80" i="37"/>
  <c r="AP80" i="37"/>
  <c r="AL80" i="37"/>
  <c r="AH80" i="37"/>
  <c r="AD80" i="37"/>
  <c r="Z80" i="37"/>
  <c r="V80" i="37"/>
  <c r="BE79" i="37"/>
  <c r="BA79" i="37"/>
  <c r="AQ79" i="37"/>
  <c r="AM79" i="37"/>
  <c r="AI79" i="37"/>
  <c r="AE79" i="37"/>
  <c r="AA79" i="37"/>
  <c r="W79" i="37"/>
  <c r="BB78" i="37"/>
  <c r="AB86" i="37"/>
  <c r="AS85" i="37"/>
  <c r="AD84" i="37"/>
  <c r="AP83" i="37"/>
  <c r="Z83" i="37"/>
  <c r="AQ82" i="37"/>
  <c r="AA82" i="37"/>
  <c r="AR81" i="37"/>
  <c r="AB81" i="37"/>
  <c r="AS80" i="37"/>
  <c r="AC80" i="37"/>
  <c r="AZ79" i="37"/>
  <c r="AD79" i="37"/>
  <c r="BA78" i="37"/>
  <c r="AM78" i="37"/>
  <c r="AF78" i="37"/>
  <c r="AB78" i="37"/>
  <c r="X78" i="37"/>
  <c r="BC77" i="37"/>
  <c r="AS77" i="37"/>
  <c r="AO77" i="37"/>
  <c r="AK77" i="37"/>
  <c r="AG77" i="37"/>
  <c r="AC77" i="37"/>
  <c r="Y77" i="37"/>
  <c r="BD76" i="37"/>
  <c r="AZ76" i="37"/>
  <c r="AP76" i="37"/>
  <c r="AL76" i="37"/>
  <c r="AH76" i="37"/>
  <c r="AD76" i="37"/>
  <c r="Z76" i="37"/>
  <c r="V76" i="37"/>
  <c r="AK85" i="37"/>
  <c r="V84" i="37"/>
  <c r="AL83" i="37"/>
  <c r="V83" i="37"/>
  <c r="AM82" i="37"/>
  <c r="W82" i="37"/>
  <c r="AN81" i="37"/>
  <c r="X81" i="37"/>
  <c r="AO80" i="37"/>
  <c r="Y80" i="37"/>
  <c r="AP79" i="37"/>
  <c r="Z79" i="37"/>
  <c r="AR78" i="37"/>
  <c r="AJ78" i="37"/>
  <c r="AE78" i="37"/>
  <c r="AA78" i="37"/>
  <c r="W78" i="37"/>
  <c r="BB77" i="37"/>
  <c r="AR77" i="37"/>
  <c r="AN77" i="37"/>
  <c r="AJ77" i="37"/>
  <c r="AF77" i="37"/>
  <c r="AB77" i="37"/>
  <c r="X77" i="37"/>
  <c r="BC76" i="37"/>
  <c r="AS76" i="37"/>
  <c r="AO76" i="37"/>
  <c r="AK76" i="37"/>
  <c r="AG76" i="37"/>
  <c r="AC76" i="37"/>
  <c r="Y76" i="37"/>
  <c r="BD75" i="37"/>
  <c r="AZ75" i="37"/>
  <c r="AP75" i="37"/>
  <c r="AL75" i="37"/>
  <c r="AH75" i="37"/>
  <c r="AD75" i="37"/>
  <c r="Z75" i="37"/>
  <c r="V75" i="37"/>
  <c r="BE74" i="37"/>
  <c r="BA74" i="37"/>
  <c r="AQ74" i="37"/>
  <c r="AM74" i="37"/>
  <c r="AI74" i="37"/>
  <c r="AE74" i="37"/>
  <c r="AA74" i="37"/>
  <c r="W74" i="37"/>
  <c r="BB73" i="37"/>
  <c r="AR73" i="37"/>
  <c r="AN73" i="37"/>
  <c r="AJ73" i="37"/>
  <c r="AF73" i="37"/>
  <c r="AB73" i="37"/>
  <c r="X73" i="37"/>
  <c r="AR86" i="37"/>
  <c r="AC85" i="37"/>
  <c r="AT84" i="37"/>
  <c r="AX83" i="37"/>
  <c r="AH83" i="37"/>
  <c r="BE82" i="37"/>
  <c r="AI82" i="37"/>
  <c r="AJ81" i="37"/>
  <c r="AK80" i="37"/>
  <c r="AL79" i="37"/>
  <c r="V79" i="37"/>
  <c r="AQ78" i="37"/>
  <c r="AI78" i="37"/>
  <c r="AD78" i="37"/>
  <c r="Z78" i="37"/>
  <c r="V78" i="37"/>
  <c r="BE77" i="37"/>
  <c r="BA77" i="37"/>
  <c r="AQ77" i="37"/>
  <c r="AM77" i="37"/>
  <c r="AI77" i="37"/>
  <c r="AE77" i="37"/>
  <c r="AA77" i="37"/>
  <c r="W77" i="37"/>
  <c r="BB76" i="37"/>
  <c r="AR76" i="37"/>
  <c r="AN76" i="37"/>
  <c r="AJ76" i="37"/>
  <c r="AF76" i="37"/>
  <c r="AB76" i="37"/>
  <c r="X76" i="37"/>
  <c r="BC75" i="37"/>
  <c r="AS75" i="37"/>
  <c r="AO75" i="37"/>
  <c r="AK75" i="37"/>
  <c r="AG75" i="37"/>
  <c r="AC75" i="37"/>
  <c r="Y75" i="37"/>
  <c r="BD74" i="37"/>
  <c r="AZ74" i="37"/>
  <c r="AP74" i="37"/>
  <c r="AL74" i="37"/>
  <c r="AH74" i="37"/>
  <c r="AD74" i="37"/>
  <c r="Z74" i="37"/>
  <c r="V74" i="37"/>
  <c r="BE73" i="37"/>
  <c r="BA73" i="37"/>
  <c r="AQ73" i="37"/>
  <c r="AM73" i="37"/>
  <c r="AI73" i="37"/>
  <c r="AE73" i="37"/>
  <c r="AA73" i="37"/>
  <c r="W73" i="37"/>
  <c r="AJ86" i="37"/>
  <c r="AL84" i="37"/>
  <c r="AT83" i="37"/>
  <c r="AD83" i="37"/>
  <c r="BA82" i="37"/>
  <c r="AE82" i="37"/>
  <c r="BB81" i="37"/>
  <c r="AF81" i="37"/>
  <c r="BC80" i="37"/>
  <c r="AG80" i="37"/>
  <c r="BD79" i="37"/>
  <c r="AH79" i="37"/>
  <c r="BE78" i="37"/>
  <c r="AN78" i="37"/>
  <c r="AH78" i="37"/>
  <c r="AC78" i="37"/>
  <c r="Y78" i="37"/>
  <c r="BD77" i="37"/>
  <c r="AZ77" i="37"/>
  <c r="AP77" i="37"/>
  <c r="AL77" i="37"/>
  <c r="AH77" i="37"/>
  <c r="AD77" i="37"/>
  <c r="Z77" i="37"/>
  <c r="V77" i="37"/>
  <c r="BE76" i="37"/>
  <c r="BA76" i="37"/>
  <c r="AQ76" i="37"/>
  <c r="AM76" i="37"/>
  <c r="AI76" i="37"/>
  <c r="AE76" i="37"/>
  <c r="AA76" i="37"/>
  <c r="W76" i="37"/>
  <c r="BB75" i="37"/>
  <c r="AR75" i="37"/>
  <c r="AN75" i="37"/>
  <c r="AJ75" i="37"/>
  <c r="AF75" i="37"/>
  <c r="AB75" i="37"/>
  <c r="X75" i="37"/>
  <c r="BC74" i="37"/>
  <c r="AS74" i="37"/>
  <c r="AO74" i="37"/>
  <c r="AK74" i="37"/>
  <c r="AG74" i="37"/>
  <c r="AC74" i="37"/>
  <c r="Y74" i="37"/>
  <c r="BD73" i="37"/>
  <c r="AZ73" i="37"/>
  <c r="AP73" i="37"/>
  <c r="AL73" i="37"/>
  <c r="AH73" i="37"/>
  <c r="AD73" i="37"/>
  <c r="AQ75" i="37"/>
  <c r="AA75" i="37"/>
  <c r="AR74" i="37"/>
  <c r="AB74" i="37"/>
  <c r="AS73" i="37"/>
  <c r="AC73" i="37"/>
  <c r="BC72" i="37"/>
  <c r="AS72" i="37"/>
  <c r="AO72" i="37"/>
  <c r="AK72" i="37"/>
  <c r="AG72" i="37"/>
  <c r="AC72" i="37"/>
  <c r="Y72" i="37"/>
  <c r="BD71" i="37"/>
  <c r="AZ71" i="37"/>
  <c r="AP71" i="37"/>
  <c r="AL71" i="37"/>
  <c r="AH71" i="37"/>
  <c r="AD71" i="37"/>
  <c r="Z71" i="37"/>
  <c r="V71" i="37"/>
  <c r="BE70" i="37"/>
  <c r="BA70" i="37"/>
  <c r="AQ70" i="37"/>
  <c r="AM70" i="37"/>
  <c r="AI70" i="37"/>
  <c r="AE70" i="37"/>
  <c r="AA70" i="37"/>
  <c r="W70" i="37"/>
  <c r="BB69" i="37"/>
  <c r="AX69" i="37"/>
  <c r="AT69" i="37"/>
  <c r="AJ69" i="37"/>
  <c r="AF69" i="37"/>
  <c r="AB69" i="37"/>
  <c r="X69" i="37"/>
  <c r="BC68" i="37"/>
  <c r="AY68" i="37"/>
  <c r="AU68" i="37"/>
  <c r="AK68" i="37"/>
  <c r="AG68" i="37"/>
  <c r="AC68" i="37"/>
  <c r="Y68" i="37"/>
  <c r="BD67" i="37"/>
  <c r="AZ67" i="37"/>
  <c r="AV67" i="37"/>
  <c r="AL67" i="37"/>
  <c r="AH67" i="37"/>
  <c r="AD67" i="37"/>
  <c r="Z67" i="37"/>
  <c r="V67" i="37"/>
  <c r="BE66" i="37"/>
  <c r="BA66" i="37"/>
  <c r="AW66" i="37"/>
  <c r="AM66" i="37"/>
  <c r="AI66" i="37"/>
  <c r="AE66" i="37"/>
  <c r="AA66" i="37"/>
  <c r="W66" i="37"/>
  <c r="BB65" i="37"/>
  <c r="AX65" i="37"/>
  <c r="AT65" i="37"/>
  <c r="AJ65" i="37"/>
  <c r="AF65" i="37"/>
  <c r="AB65" i="37"/>
  <c r="X65" i="37"/>
  <c r="BC64" i="37"/>
  <c r="AY64" i="37"/>
  <c r="AU64" i="37"/>
  <c r="AK64" i="37"/>
  <c r="AG64" i="37"/>
  <c r="AC64" i="37"/>
  <c r="Y64" i="37"/>
  <c r="BD63" i="37"/>
  <c r="AZ63" i="37"/>
  <c r="AV63" i="37"/>
  <c r="AL63" i="37"/>
  <c r="AH63" i="37"/>
  <c r="AD63" i="37"/>
  <c r="Z63" i="37"/>
  <c r="V63" i="37"/>
  <c r="BE62" i="37"/>
  <c r="BA62" i="37"/>
  <c r="AW62" i="37"/>
  <c r="AM62" i="37"/>
  <c r="AI62" i="37"/>
  <c r="AE62" i="37"/>
  <c r="AA62" i="37"/>
  <c r="W62" i="37"/>
  <c r="BB61" i="37"/>
  <c r="AX61" i="37"/>
  <c r="AT61" i="37"/>
  <c r="AJ61" i="37"/>
  <c r="AF61" i="37"/>
  <c r="AB61" i="37"/>
  <c r="X61" i="37"/>
  <c r="BC60" i="37"/>
  <c r="AY60" i="37"/>
  <c r="AU60" i="37"/>
  <c r="AK60" i="37"/>
  <c r="AG60" i="37"/>
  <c r="AC60" i="37"/>
  <c r="Y60" i="37"/>
  <c r="AM75" i="37"/>
  <c r="W75" i="37"/>
  <c r="AN74" i="37"/>
  <c r="X74" i="37"/>
  <c r="AO73" i="37"/>
  <c r="Z73" i="37"/>
  <c r="BB72" i="37"/>
  <c r="AR72" i="37"/>
  <c r="AN72" i="37"/>
  <c r="AJ72" i="37"/>
  <c r="AF72" i="37"/>
  <c r="AB72" i="37"/>
  <c r="X72" i="37"/>
  <c r="BC71" i="37"/>
  <c r="AS71" i="37"/>
  <c r="AO71" i="37"/>
  <c r="AK71" i="37"/>
  <c r="AG71" i="37"/>
  <c r="AC71" i="37"/>
  <c r="Y71" i="37"/>
  <c r="BD70" i="37"/>
  <c r="AZ70" i="37"/>
  <c r="AP70" i="37"/>
  <c r="AL70" i="37"/>
  <c r="AH70" i="37"/>
  <c r="AD70" i="37"/>
  <c r="Z70" i="37"/>
  <c r="V70" i="37"/>
  <c r="BE69" i="37"/>
  <c r="BA69" i="37"/>
  <c r="AW69" i="37"/>
  <c r="AM69" i="37"/>
  <c r="AI69" i="37"/>
  <c r="AE69" i="37"/>
  <c r="AA69" i="37"/>
  <c r="W69" i="37"/>
  <c r="BB68" i="37"/>
  <c r="AX68" i="37"/>
  <c r="AT68" i="37"/>
  <c r="AJ68" i="37"/>
  <c r="AF68" i="37"/>
  <c r="AB68" i="37"/>
  <c r="X68" i="37"/>
  <c r="BC67" i="37"/>
  <c r="AY67" i="37"/>
  <c r="AU67" i="37"/>
  <c r="AK67" i="37"/>
  <c r="AG67" i="37"/>
  <c r="AC67" i="37"/>
  <c r="Y67" i="37"/>
  <c r="BD66" i="37"/>
  <c r="AZ66" i="37"/>
  <c r="AV66" i="37"/>
  <c r="AL66" i="37"/>
  <c r="AH66" i="37"/>
  <c r="AD66" i="37"/>
  <c r="Z66" i="37"/>
  <c r="V66" i="37"/>
  <c r="BE65" i="37"/>
  <c r="BA65" i="37"/>
  <c r="AW65" i="37"/>
  <c r="AM65" i="37"/>
  <c r="AI65" i="37"/>
  <c r="AE65" i="37"/>
  <c r="AA65" i="37"/>
  <c r="W65" i="37"/>
  <c r="BB64" i="37"/>
  <c r="AX64" i="37"/>
  <c r="AT64" i="37"/>
  <c r="AJ64" i="37"/>
  <c r="AF64" i="37"/>
  <c r="AB64" i="37"/>
  <c r="X64" i="37"/>
  <c r="BC63" i="37"/>
  <c r="AY63" i="37"/>
  <c r="AU63" i="37"/>
  <c r="AK63" i="37"/>
  <c r="AG63" i="37"/>
  <c r="AC63" i="37"/>
  <c r="Y63" i="37"/>
  <c r="BD62" i="37"/>
  <c r="AZ62" i="37"/>
  <c r="AV62" i="37"/>
  <c r="AL62" i="37"/>
  <c r="AH62" i="37"/>
  <c r="AD62" i="37"/>
  <c r="Z62" i="37"/>
  <c r="V62" i="37"/>
  <c r="BE61" i="37"/>
  <c r="BA61" i="37"/>
  <c r="AW61" i="37"/>
  <c r="AM61" i="37"/>
  <c r="AI61" i="37"/>
  <c r="AE61" i="37"/>
  <c r="AA61" i="37"/>
  <c r="W61" i="37"/>
  <c r="BB60" i="37"/>
  <c r="AX60" i="37"/>
  <c r="AT60" i="37"/>
  <c r="AJ60" i="37"/>
  <c r="AF60" i="37"/>
  <c r="AB60" i="37"/>
  <c r="X60" i="37"/>
  <c r="BE75" i="37"/>
  <c r="AI75" i="37"/>
  <c r="AJ74" i="37"/>
  <c r="AK73" i="37"/>
  <c r="Y73" i="37"/>
  <c r="BE72" i="37"/>
  <c r="BA72" i="37"/>
  <c r="AQ72" i="37"/>
  <c r="AM72" i="37"/>
  <c r="AI72" i="37"/>
  <c r="AE72" i="37"/>
  <c r="AA72" i="37"/>
  <c r="W72" i="37"/>
  <c r="BB71" i="37"/>
  <c r="AR71" i="37"/>
  <c r="AN71" i="37"/>
  <c r="AJ71" i="37"/>
  <c r="AF71" i="37"/>
  <c r="AB71" i="37"/>
  <c r="X71" i="37"/>
  <c r="BC70" i="37"/>
  <c r="AS70" i="37"/>
  <c r="AO70" i="37"/>
  <c r="AK70" i="37"/>
  <c r="AG70" i="37"/>
  <c r="AC70" i="37"/>
  <c r="Y70" i="37"/>
  <c r="BD69" i="37"/>
  <c r="AZ69" i="37"/>
  <c r="AV69" i="37"/>
  <c r="AL69" i="37"/>
  <c r="AH69" i="37"/>
  <c r="AD69" i="37"/>
  <c r="Z69" i="37"/>
  <c r="V69" i="37"/>
  <c r="BE68" i="37"/>
  <c r="BA68" i="37"/>
  <c r="AW68" i="37"/>
  <c r="AM68" i="37"/>
  <c r="AI68" i="37"/>
  <c r="AE68" i="37"/>
  <c r="AA68" i="37"/>
  <c r="W68" i="37"/>
  <c r="BB67" i="37"/>
  <c r="BA75" i="37"/>
  <c r="AE75" i="37"/>
  <c r="BB74" i="37"/>
  <c r="AF74" i="37"/>
  <c r="BC73" i="37"/>
  <c r="AG73" i="37"/>
  <c r="V73" i="37"/>
  <c r="BD72" i="37"/>
  <c r="AZ72" i="37"/>
  <c r="AP72" i="37"/>
  <c r="AL72" i="37"/>
  <c r="AH72" i="37"/>
  <c r="AD72" i="37"/>
  <c r="Z72" i="37"/>
  <c r="V72" i="37"/>
  <c r="BE71" i="37"/>
  <c r="BA71" i="37"/>
  <c r="AQ71" i="37"/>
  <c r="AM71" i="37"/>
  <c r="AI71" i="37"/>
  <c r="AE71" i="37"/>
  <c r="AA71" i="37"/>
  <c r="W71" i="37"/>
  <c r="BB70" i="37"/>
  <c r="AR70" i="37"/>
  <c r="AN70" i="37"/>
  <c r="AJ70" i="37"/>
  <c r="AF70" i="37"/>
  <c r="AB70" i="37"/>
  <c r="X70" i="37"/>
  <c r="BC69" i="37"/>
  <c r="AY69" i="37"/>
  <c r="AU69" i="37"/>
  <c r="AK69" i="37"/>
  <c r="AG69" i="37"/>
  <c r="AC69" i="37"/>
  <c r="Y69" i="37"/>
  <c r="BD68" i="37"/>
  <c r="AZ68" i="37"/>
  <c r="AV68" i="37"/>
  <c r="AL68" i="37"/>
  <c r="AH68" i="37"/>
  <c r="AD68" i="37"/>
  <c r="Z68" i="37"/>
  <c r="V68" i="37"/>
  <c r="BE67" i="37"/>
  <c r="BA67" i="37"/>
  <c r="AW67" i="37"/>
  <c r="AM67" i="37"/>
  <c r="AI67" i="37"/>
  <c r="AE67" i="37"/>
  <c r="AA67" i="37"/>
  <c r="W67" i="37"/>
  <c r="AJ67" i="37"/>
  <c r="BC66" i="37"/>
  <c r="AU66" i="37"/>
  <c r="AG66" i="37"/>
  <c r="Y66" i="37"/>
  <c r="BD65" i="37"/>
  <c r="AV65" i="37"/>
  <c r="AH65" i="37"/>
  <c r="Z65" i="37"/>
  <c r="BE64" i="37"/>
  <c r="AW64" i="37"/>
  <c r="AI64" i="37"/>
  <c r="AA64" i="37"/>
  <c r="AX63" i="37"/>
  <c r="AJ63" i="37"/>
  <c r="AB63" i="37"/>
  <c r="AY62" i="37"/>
  <c r="AK62" i="37"/>
  <c r="AC62" i="37"/>
  <c r="AZ61" i="37"/>
  <c r="AL61" i="37"/>
  <c r="AD61" i="37"/>
  <c r="V61" i="37"/>
  <c r="BA60" i="37"/>
  <c r="AM60" i="37"/>
  <c r="AE60" i="37"/>
  <c r="W60" i="37"/>
  <c r="BC59" i="37"/>
  <c r="AY59" i="37"/>
  <c r="AU59" i="37"/>
  <c r="AK59" i="37"/>
  <c r="AG59" i="37"/>
  <c r="AC59" i="37"/>
  <c r="Y59" i="37"/>
  <c r="BD58" i="37"/>
  <c r="AZ58" i="37"/>
  <c r="AV58" i="37"/>
  <c r="AL58" i="37"/>
  <c r="AH58" i="37"/>
  <c r="AD58" i="37"/>
  <c r="Z58" i="37"/>
  <c r="V58" i="37"/>
  <c r="BE57" i="37"/>
  <c r="BA57" i="37"/>
  <c r="AW57" i="37"/>
  <c r="AS57" i="37"/>
  <c r="AO57" i="37"/>
  <c r="AE57" i="37"/>
  <c r="AA57" i="37"/>
  <c r="W57" i="37"/>
  <c r="BB56" i="37"/>
  <c r="AX56" i="37"/>
  <c r="AT56" i="37"/>
  <c r="AP56" i="37"/>
  <c r="AF56" i="37"/>
  <c r="AB56" i="37"/>
  <c r="X56" i="37"/>
  <c r="BC55" i="37"/>
  <c r="AY55" i="37"/>
  <c r="AU55" i="37"/>
  <c r="AQ55" i="37"/>
  <c r="AG55" i="37"/>
  <c r="AC55" i="37"/>
  <c r="Y55" i="37"/>
  <c r="BD54" i="37"/>
  <c r="AZ54" i="37"/>
  <c r="AV54" i="37"/>
  <c r="AR54" i="37"/>
  <c r="AN54" i="37"/>
  <c r="AD54" i="37"/>
  <c r="Z54" i="37"/>
  <c r="V54" i="37"/>
  <c r="BE53" i="37"/>
  <c r="BA53" i="37"/>
  <c r="AW53" i="37"/>
  <c r="AS53" i="37"/>
  <c r="AO53" i="37"/>
  <c r="AE53" i="37"/>
  <c r="AA53" i="37"/>
  <c r="W53" i="37"/>
  <c r="BB52" i="37"/>
  <c r="AX52" i="37"/>
  <c r="AT52" i="37"/>
  <c r="AP52" i="37"/>
  <c r="AF52" i="37"/>
  <c r="AB52" i="37"/>
  <c r="X52" i="37"/>
  <c r="BC51" i="37"/>
  <c r="AY51" i="37"/>
  <c r="AU51" i="37"/>
  <c r="AQ51" i="37"/>
  <c r="AG51" i="37"/>
  <c r="AC51" i="37"/>
  <c r="Y51" i="37"/>
  <c r="BD50" i="37"/>
  <c r="AZ50" i="37"/>
  <c r="AV50" i="37"/>
  <c r="AR50" i="37"/>
  <c r="AN50" i="37"/>
  <c r="AD50" i="37"/>
  <c r="Z50" i="37"/>
  <c r="V50" i="37"/>
  <c r="BE49" i="37"/>
  <c r="BA49" i="37"/>
  <c r="AW49" i="37"/>
  <c r="AS49" i="37"/>
  <c r="AO49" i="37"/>
  <c r="AK49" i="37"/>
  <c r="AF67" i="37"/>
  <c r="BB66" i="37"/>
  <c r="AT66" i="37"/>
  <c r="AF66" i="37"/>
  <c r="X66" i="37"/>
  <c r="BC65" i="37"/>
  <c r="AU65" i="37"/>
  <c r="AG65" i="37"/>
  <c r="Y65" i="37"/>
  <c r="BD64" i="37"/>
  <c r="AV64" i="37"/>
  <c r="AH64" i="37"/>
  <c r="Z64" i="37"/>
  <c r="BE63" i="37"/>
  <c r="AW63" i="37"/>
  <c r="AI63" i="37"/>
  <c r="AA63" i="37"/>
  <c r="AX62" i="37"/>
  <c r="AJ62" i="37"/>
  <c r="AB62" i="37"/>
  <c r="AY61" i="37"/>
  <c r="AK61" i="37"/>
  <c r="AC61" i="37"/>
  <c r="AZ60" i="37"/>
  <c r="AL60" i="37"/>
  <c r="AD60" i="37"/>
  <c r="V60" i="37"/>
  <c r="BB59" i="37"/>
  <c r="AX59" i="37"/>
  <c r="AT59" i="37"/>
  <c r="AJ59" i="37"/>
  <c r="AF59" i="37"/>
  <c r="AB59" i="37"/>
  <c r="X59" i="37"/>
  <c r="BC58" i="37"/>
  <c r="AY58" i="37"/>
  <c r="AU58" i="37"/>
  <c r="AK58" i="37"/>
  <c r="AG58" i="37"/>
  <c r="AC58" i="37"/>
  <c r="Y58" i="37"/>
  <c r="BD57" i="37"/>
  <c r="AZ57" i="37"/>
  <c r="AV57" i="37"/>
  <c r="AR57" i="37"/>
  <c r="AN57" i="37"/>
  <c r="AD57" i="37"/>
  <c r="Z57" i="37"/>
  <c r="V57" i="37"/>
  <c r="BE56" i="37"/>
  <c r="BA56" i="37"/>
  <c r="AW56" i="37"/>
  <c r="AS56" i="37"/>
  <c r="AO56" i="37"/>
  <c r="AE56" i="37"/>
  <c r="AA56" i="37"/>
  <c r="W56" i="37"/>
  <c r="BB55" i="37"/>
  <c r="AX55" i="37"/>
  <c r="AT55" i="37"/>
  <c r="AP55" i="37"/>
  <c r="AF55" i="37"/>
  <c r="AB55" i="37"/>
  <c r="X55" i="37"/>
  <c r="BC54" i="37"/>
  <c r="AY54" i="37"/>
  <c r="AU54" i="37"/>
  <c r="AQ54" i="37"/>
  <c r="AG54" i="37"/>
  <c r="AC54" i="37"/>
  <c r="Y54" i="37"/>
  <c r="BD53" i="37"/>
  <c r="AZ53" i="37"/>
  <c r="AV53" i="37"/>
  <c r="AR53" i="37"/>
  <c r="AN53" i="37"/>
  <c r="AD53" i="37"/>
  <c r="Z53" i="37"/>
  <c r="V53" i="37"/>
  <c r="BE52" i="37"/>
  <c r="BA52" i="37"/>
  <c r="AW52" i="37"/>
  <c r="AS52" i="37"/>
  <c r="AO52" i="37"/>
  <c r="AE52" i="37"/>
  <c r="AA52" i="37"/>
  <c r="W52" i="37"/>
  <c r="BB51" i="37"/>
  <c r="AX51" i="37"/>
  <c r="AT51" i="37"/>
  <c r="AP51" i="37"/>
  <c r="AF51" i="37"/>
  <c r="AB51" i="37"/>
  <c r="X51" i="37"/>
  <c r="BC50" i="37"/>
  <c r="AY50" i="37"/>
  <c r="AU50" i="37"/>
  <c r="AQ50" i="37"/>
  <c r="AG50" i="37"/>
  <c r="AC50" i="37"/>
  <c r="Y50" i="37"/>
  <c r="BD49" i="37"/>
  <c r="AX67" i="37"/>
  <c r="AB67" i="37"/>
  <c r="AY66" i="37"/>
  <c r="AK66" i="37"/>
  <c r="AC66" i="37"/>
  <c r="AZ65" i="37"/>
  <c r="AL65" i="37"/>
  <c r="AD65" i="37"/>
  <c r="V65" i="37"/>
  <c r="BA64" i="37"/>
  <c r="AM64" i="37"/>
  <c r="AE64" i="37"/>
  <c r="W64" i="37"/>
  <c r="BB63" i="37"/>
  <c r="AT63" i="37"/>
  <c r="AF63" i="37"/>
  <c r="X63" i="37"/>
  <c r="BC62" i="37"/>
  <c r="AU62" i="37"/>
  <c r="AG62" i="37"/>
  <c r="Y62" i="37"/>
  <c r="BD61" i="37"/>
  <c r="AV61" i="37"/>
  <c r="AH61" i="37"/>
  <c r="Z61" i="37"/>
  <c r="BE60" i="37"/>
  <c r="AW60" i="37"/>
  <c r="AI60" i="37"/>
  <c r="AA60" i="37"/>
  <c r="BE59" i="37"/>
  <c r="BA59" i="37"/>
  <c r="AW59" i="37"/>
  <c r="AM59" i="37"/>
  <c r="AI59" i="37"/>
  <c r="AE59" i="37"/>
  <c r="AA59" i="37"/>
  <c r="W59" i="37"/>
  <c r="BB58" i="37"/>
  <c r="AX58" i="37"/>
  <c r="AT58" i="37"/>
  <c r="AJ58" i="37"/>
  <c r="AF58" i="37"/>
  <c r="AB58" i="37"/>
  <c r="X58" i="37"/>
  <c r="BC57" i="37"/>
  <c r="AY57" i="37"/>
  <c r="AU57" i="37"/>
  <c r="AQ57" i="37"/>
  <c r="AG57" i="37"/>
  <c r="AC57" i="37"/>
  <c r="Y57" i="37"/>
  <c r="BD56" i="37"/>
  <c r="AZ56" i="37"/>
  <c r="AV56" i="37"/>
  <c r="AR56" i="37"/>
  <c r="AN56" i="37"/>
  <c r="AD56" i="37"/>
  <c r="Z56" i="37"/>
  <c r="V56" i="37"/>
  <c r="BE55" i="37"/>
  <c r="BA55" i="37"/>
  <c r="AW55" i="37"/>
  <c r="AS55" i="37"/>
  <c r="AO55" i="37"/>
  <c r="AE55" i="37"/>
  <c r="AA55" i="37"/>
  <c r="W55" i="37"/>
  <c r="BB54" i="37"/>
  <c r="AX54" i="37"/>
  <c r="AT54" i="37"/>
  <c r="AP54" i="37"/>
  <c r="AF54" i="37"/>
  <c r="AB54" i="37"/>
  <c r="X54" i="37"/>
  <c r="BC53" i="37"/>
  <c r="AY53" i="37"/>
  <c r="AU53" i="37"/>
  <c r="AQ53" i="37"/>
  <c r="AT67" i="37"/>
  <c r="X67" i="37"/>
  <c r="AX66" i="37"/>
  <c r="AJ66" i="37"/>
  <c r="AB66" i="37"/>
  <c r="AY65" i="37"/>
  <c r="AK65" i="37"/>
  <c r="AC65" i="37"/>
  <c r="AZ64" i="37"/>
  <c r="AL64" i="37"/>
  <c r="AD64" i="37"/>
  <c r="V64" i="37"/>
  <c r="BA63" i="37"/>
  <c r="AM63" i="37"/>
  <c r="AE63" i="37"/>
  <c r="W63" i="37"/>
  <c r="BB62" i="37"/>
  <c r="AT62" i="37"/>
  <c r="AF62" i="37"/>
  <c r="X62" i="37"/>
  <c r="BC61" i="37"/>
  <c r="AU61" i="37"/>
  <c r="AG61" i="37"/>
  <c r="Y61" i="37"/>
  <c r="BD60" i="37"/>
  <c r="AV60" i="37"/>
  <c r="AH60" i="37"/>
  <c r="Z60" i="37"/>
  <c r="BD59" i="37"/>
  <c r="AZ59" i="37"/>
  <c r="AV59" i="37"/>
  <c r="AL59" i="37"/>
  <c r="AH59" i="37"/>
  <c r="AD59" i="37"/>
  <c r="Z59" i="37"/>
  <c r="V59" i="37"/>
  <c r="BE58" i="37"/>
  <c r="BA58" i="37"/>
  <c r="AW58" i="37"/>
  <c r="AM58" i="37"/>
  <c r="AI58" i="37"/>
  <c r="AE58" i="37"/>
  <c r="AA58" i="37"/>
  <c r="W58" i="37"/>
  <c r="BB57" i="37"/>
  <c r="AX57" i="37"/>
  <c r="AT57" i="37"/>
  <c r="AP57" i="37"/>
  <c r="AF57" i="37"/>
  <c r="AB57" i="37"/>
  <c r="X57" i="37"/>
  <c r="BC56" i="37"/>
  <c r="AY56" i="37"/>
  <c r="AU56" i="37"/>
  <c r="AQ56" i="37"/>
  <c r="AG56" i="37"/>
  <c r="AC56" i="37"/>
  <c r="Y56" i="37"/>
  <c r="BD55" i="37"/>
  <c r="AZ55" i="37"/>
  <c r="AV55" i="37"/>
  <c r="AR55" i="37"/>
  <c r="AN55" i="37"/>
  <c r="AD55" i="37"/>
  <c r="Z55" i="37"/>
  <c r="V55" i="37"/>
  <c r="BE54" i="37"/>
  <c r="BA54" i="37"/>
  <c r="AW54" i="37"/>
  <c r="AS54" i="37"/>
  <c r="AO54" i="37"/>
  <c r="AE54" i="37"/>
  <c r="AA54" i="37"/>
  <c r="W54" i="37"/>
  <c r="BB53" i="37"/>
  <c r="AX53" i="37"/>
  <c r="AT53" i="37"/>
  <c r="AP53" i="37"/>
  <c r="AC53" i="37"/>
  <c r="AZ52" i="37"/>
  <c r="AR52" i="37"/>
  <c r="AD52" i="37"/>
  <c r="V52" i="37"/>
  <c r="BA51" i="37"/>
  <c r="AS51" i="37"/>
  <c r="AE51" i="37"/>
  <c r="W51" i="37"/>
  <c r="BB50" i="37"/>
  <c r="AT50" i="37"/>
  <c r="AF50" i="37"/>
  <c r="X50" i="37"/>
  <c r="BC49" i="37"/>
  <c r="AX49" i="37"/>
  <c r="AR49" i="37"/>
  <c r="AM49" i="37"/>
  <c r="AH49" i="37"/>
  <c r="X49" i="37"/>
  <c r="BC48" i="37"/>
  <c r="AY48" i="37"/>
  <c r="AU48" i="37"/>
  <c r="AQ48" i="37"/>
  <c r="AM48" i="37"/>
  <c r="AI48" i="37"/>
  <c r="Y48" i="37"/>
  <c r="BD47" i="37"/>
  <c r="AZ47" i="37"/>
  <c r="AV47" i="37"/>
  <c r="AR47" i="37"/>
  <c r="AN47" i="37"/>
  <c r="AJ47" i="37"/>
  <c r="Z47" i="37"/>
  <c r="V47" i="37"/>
  <c r="BE46" i="37"/>
  <c r="BA46" i="37"/>
  <c r="AW46" i="37"/>
  <c r="AS46" i="37"/>
  <c r="AO46" i="37"/>
  <c r="AK46" i="37"/>
  <c r="AA46" i="37"/>
  <c r="W46" i="37"/>
  <c r="BB45" i="37"/>
  <c r="AX45" i="37"/>
  <c r="AT45" i="37"/>
  <c r="AP45" i="37"/>
  <c r="AL45" i="37"/>
  <c r="AH45" i="37"/>
  <c r="X45" i="37"/>
  <c r="BC44" i="37"/>
  <c r="AY44" i="37"/>
  <c r="AU44" i="37"/>
  <c r="AQ44" i="37"/>
  <c r="AM44" i="37"/>
  <c r="AI44" i="37"/>
  <c r="AE44" i="37"/>
  <c r="BD43" i="37"/>
  <c r="AZ43" i="37"/>
  <c r="AV43" i="37"/>
  <c r="AR43" i="37"/>
  <c r="AN43" i="37"/>
  <c r="AJ43" i="37"/>
  <c r="AF43" i="37"/>
  <c r="AB43" i="37"/>
  <c r="X43" i="37"/>
  <c r="BE42" i="37"/>
  <c r="BA42" i="37"/>
  <c r="AW42" i="37"/>
  <c r="AS42" i="37"/>
  <c r="AO42" i="37"/>
  <c r="AK42" i="37"/>
  <c r="AG42" i="37"/>
  <c r="AC42" i="37"/>
  <c r="Y42" i="37"/>
  <c r="BB41" i="37"/>
  <c r="AX41" i="37"/>
  <c r="AT41" i="37"/>
  <c r="AP41" i="37"/>
  <c r="AL41" i="37"/>
  <c r="AH41" i="37"/>
  <c r="AD41" i="37"/>
  <c r="Z41" i="37"/>
  <c r="V41" i="37"/>
  <c r="BC40" i="37"/>
  <c r="AY40" i="37"/>
  <c r="AU40" i="37"/>
  <c r="AQ40" i="37"/>
  <c r="AM40" i="37"/>
  <c r="AI40" i="37"/>
  <c r="AE40" i="37"/>
  <c r="AA40" i="37"/>
  <c r="W40" i="37"/>
  <c r="BD39" i="37"/>
  <c r="AZ39" i="37"/>
  <c r="AV39" i="37"/>
  <c r="AR39" i="37"/>
  <c r="AN39" i="37"/>
  <c r="AJ39" i="37"/>
  <c r="AF39" i="37"/>
  <c r="AB39" i="37"/>
  <c r="X39" i="37"/>
  <c r="BE38" i="37"/>
  <c r="BA38" i="37"/>
  <c r="AW38" i="37"/>
  <c r="AS38" i="37"/>
  <c r="AO38" i="37"/>
  <c r="AK38" i="37"/>
  <c r="AG38" i="37"/>
  <c r="AC38" i="37"/>
  <c r="Y38" i="37"/>
  <c r="BB37" i="37"/>
  <c r="AX37" i="37"/>
  <c r="AT37" i="37"/>
  <c r="AP37" i="37"/>
  <c r="AL37" i="37"/>
  <c r="AH37" i="37"/>
  <c r="AD37" i="37"/>
  <c r="Z37" i="37"/>
  <c r="V37" i="37"/>
  <c r="BC36" i="37"/>
  <c r="AY36" i="37"/>
  <c r="AU36" i="37"/>
  <c r="AQ36" i="37"/>
  <c r="AM36" i="37"/>
  <c r="AI36" i="37"/>
  <c r="AE36" i="37"/>
  <c r="AA36" i="37"/>
  <c r="W36" i="37"/>
  <c r="BD35" i="37"/>
  <c r="AZ35" i="37"/>
  <c r="AV35" i="37"/>
  <c r="AR35" i="37"/>
  <c r="AN35" i="37"/>
  <c r="AJ35" i="37"/>
  <c r="AF35" i="37"/>
  <c r="AB35" i="37"/>
  <c r="X35" i="37"/>
  <c r="BE34" i="37"/>
  <c r="BA34" i="37"/>
  <c r="AW34" i="37"/>
  <c r="AS34" i="37"/>
  <c r="AO34" i="37"/>
  <c r="AK34" i="37"/>
  <c r="AG34" i="37"/>
  <c r="AC34" i="37"/>
  <c r="Y34" i="37"/>
  <c r="BB33" i="37"/>
  <c r="AX33" i="37"/>
  <c r="AT33" i="37"/>
  <c r="AP33" i="37"/>
  <c r="AL33" i="37"/>
  <c r="AH33" i="37"/>
  <c r="AD33" i="37"/>
  <c r="Z33" i="37"/>
  <c r="V33" i="37"/>
  <c r="BC32" i="37"/>
  <c r="AB53" i="37"/>
  <c r="AY52" i="37"/>
  <c r="AQ52" i="37"/>
  <c r="AC52" i="37"/>
  <c r="AZ51" i="37"/>
  <c r="AR51" i="37"/>
  <c r="AD51" i="37"/>
  <c r="V51" i="37"/>
  <c r="BA50" i="37"/>
  <c r="AS50" i="37"/>
  <c r="AE50" i="37"/>
  <c r="W50" i="37"/>
  <c r="BB49" i="37"/>
  <c r="AV49" i="37"/>
  <c r="AQ49" i="37"/>
  <c r="AL49" i="37"/>
  <c r="AA49" i="37"/>
  <c r="W49" i="37"/>
  <c r="BB48" i="37"/>
  <c r="AX48" i="37"/>
  <c r="AT48" i="37"/>
  <c r="AP48" i="37"/>
  <c r="AL48" i="37"/>
  <c r="AH48" i="37"/>
  <c r="X48" i="37"/>
  <c r="BC47" i="37"/>
  <c r="AY47" i="37"/>
  <c r="AU47" i="37"/>
  <c r="AQ47" i="37"/>
  <c r="AM47" i="37"/>
  <c r="AI47" i="37"/>
  <c r="Y47" i="37"/>
  <c r="BD46" i="37"/>
  <c r="AZ46" i="37"/>
  <c r="AV46" i="37"/>
  <c r="AR46" i="37"/>
  <c r="AN46" i="37"/>
  <c r="AJ46" i="37"/>
  <c r="Z46" i="37"/>
  <c r="V46" i="37"/>
  <c r="BE45" i="37"/>
  <c r="BA45" i="37"/>
  <c r="AW45" i="37"/>
  <c r="AS45" i="37"/>
  <c r="AO45" i="37"/>
  <c r="AK45" i="37"/>
  <c r="AA45" i="37"/>
  <c r="W45" i="37"/>
  <c r="BB44" i="37"/>
  <c r="AX44" i="37"/>
  <c r="AT44" i="37"/>
  <c r="AP44" i="37"/>
  <c r="AL44" i="37"/>
  <c r="AH44" i="37"/>
  <c r="AD44" i="37"/>
  <c r="BC43" i="37"/>
  <c r="AY43" i="37"/>
  <c r="AU43" i="37"/>
  <c r="AQ43" i="37"/>
  <c r="AM43" i="37"/>
  <c r="AI43" i="37"/>
  <c r="AE43" i="37"/>
  <c r="AA43" i="37"/>
  <c r="W43" i="37"/>
  <c r="BD42" i="37"/>
  <c r="AZ42" i="37"/>
  <c r="AV42" i="37"/>
  <c r="AR42" i="37"/>
  <c r="AN42" i="37"/>
  <c r="AJ42" i="37"/>
  <c r="AF42" i="37"/>
  <c r="AB42" i="37"/>
  <c r="X42" i="37"/>
  <c r="BE41" i="37"/>
  <c r="BA41" i="37"/>
  <c r="AW41" i="37"/>
  <c r="AS41" i="37"/>
  <c r="AO41" i="37"/>
  <c r="AK41" i="37"/>
  <c r="AG41" i="37"/>
  <c r="AC41" i="37"/>
  <c r="Y41" i="37"/>
  <c r="BB40" i="37"/>
  <c r="AX40" i="37"/>
  <c r="AT40" i="37"/>
  <c r="AP40" i="37"/>
  <c r="AL40" i="37"/>
  <c r="AH40" i="37"/>
  <c r="AD40" i="37"/>
  <c r="Z40" i="37"/>
  <c r="V40" i="37"/>
  <c r="BC39" i="37"/>
  <c r="AY39" i="37"/>
  <c r="AU39" i="37"/>
  <c r="AQ39" i="37"/>
  <c r="AM39" i="37"/>
  <c r="AI39" i="37"/>
  <c r="AE39" i="37"/>
  <c r="AA39" i="37"/>
  <c r="W39" i="37"/>
  <c r="BD38" i="37"/>
  <c r="AZ38" i="37"/>
  <c r="AV38" i="37"/>
  <c r="AR38" i="37"/>
  <c r="AN38" i="37"/>
  <c r="AJ38" i="37"/>
  <c r="AF38" i="37"/>
  <c r="AB38" i="37"/>
  <c r="X38" i="37"/>
  <c r="BE37" i="37"/>
  <c r="BA37" i="37"/>
  <c r="AW37" i="37"/>
  <c r="AS37" i="37"/>
  <c r="AO37" i="37"/>
  <c r="AK37" i="37"/>
  <c r="AG37" i="37"/>
  <c r="AC37" i="37"/>
  <c r="Y37" i="37"/>
  <c r="BB36" i="37"/>
  <c r="AX36" i="37"/>
  <c r="AT36" i="37"/>
  <c r="AP36" i="37"/>
  <c r="AL36" i="37"/>
  <c r="AH36" i="37"/>
  <c r="AD36" i="37"/>
  <c r="Z36" i="37"/>
  <c r="V36" i="37"/>
  <c r="BC35" i="37"/>
  <c r="AY35" i="37"/>
  <c r="AU35" i="37"/>
  <c r="AQ35" i="37"/>
  <c r="AM35" i="37"/>
  <c r="AI35" i="37"/>
  <c r="AE35" i="37"/>
  <c r="AA35" i="37"/>
  <c r="W35" i="37"/>
  <c r="BD34" i="37"/>
  <c r="AZ34" i="37"/>
  <c r="AV34" i="37"/>
  <c r="AR34" i="37"/>
  <c r="AN34" i="37"/>
  <c r="AJ34" i="37"/>
  <c r="AF34" i="37"/>
  <c r="AB34" i="37"/>
  <c r="X34" i="37"/>
  <c r="BE33" i="37"/>
  <c r="BA33" i="37"/>
  <c r="AW33" i="37"/>
  <c r="AS33" i="37"/>
  <c r="AO33" i="37"/>
  <c r="AK33" i="37"/>
  <c r="AG33" i="37"/>
  <c r="AC33" i="37"/>
  <c r="Y33" i="37"/>
  <c r="BB32" i="37"/>
  <c r="AG53" i="37"/>
  <c r="Y53" i="37"/>
  <c r="BD52" i="37"/>
  <c r="AV52" i="37"/>
  <c r="AN52" i="37"/>
  <c r="Z52" i="37"/>
  <c r="BE51" i="37"/>
  <c r="AW51" i="37"/>
  <c r="AO51" i="37"/>
  <c r="AA51" i="37"/>
  <c r="AX50" i="37"/>
  <c r="AP50" i="37"/>
  <c r="AB50" i="37"/>
  <c r="AZ49" i="37"/>
  <c r="AU49" i="37"/>
  <c r="AP49" i="37"/>
  <c r="AJ49" i="37"/>
  <c r="Z49" i="37"/>
  <c r="V49" i="37"/>
  <c r="BE48" i="37"/>
  <c r="BA48" i="37"/>
  <c r="AW48" i="37"/>
  <c r="AS48" i="37"/>
  <c r="AO48" i="37"/>
  <c r="AK48" i="37"/>
  <c r="AA48" i="37"/>
  <c r="W48" i="37"/>
  <c r="BB47" i="37"/>
  <c r="AX47" i="37"/>
  <c r="AT47" i="37"/>
  <c r="AP47" i="37"/>
  <c r="AL47" i="37"/>
  <c r="AH47" i="37"/>
  <c r="X47" i="37"/>
  <c r="BC46" i="37"/>
  <c r="AY46" i="37"/>
  <c r="AU46" i="37"/>
  <c r="AQ46" i="37"/>
  <c r="AM46" i="37"/>
  <c r="AI46" i="37"/>
  <c r="Y46" i="37"/>
  <c r="BD45" i="37"/>
  <c r="AZ45" i="37"/>
  <c r="AV45" i="37"/>
  <c r="AR45" i="37"/>
  <c r="AN45" i="37"/>
  <c r="AJ45" i="37"/>
  <c r="Z45" i="37"/>
  <c r="V45" i="37"/>
  <c r="BE44" i="37"/>
  <c r="BA44" i="37"/>
  <c r="AW44" i="37"/>
  <c r="AS44" i="37"/>
  <c r="AO44" i="37"/>
  <c r="AK44" i="37"/>
  <c r="AG44" i="37"/>
  <c r="AC44" i="37"/>
  <c r="BB43" i="37"/>
  <c r="AX43" i="37"/>
  <c r="AT43" i="37"/>
  <c r="AP43" i="37"/>
  <c r="AL43" i="37"/>
  <c r="AH43" i="37"/>
  <c r="AD43" i="37"/>
  <c r="Z43" i="37"/>
  <c r="V43" i="37"/>
  <c r="BC42" i="37"/>
  <c r="AY42" i="37"/>
  <c r="AU42" i="37"/>
  <c r="AQ42" i="37"/>
  <c r="AM42" i="37"/>
  <c r="AI42" i="37"/>
  <c r="AE42" i="37"/>
  <c r="AA42" i="37"/>
  <c r="W42" i="37"/>
  <c r="BD41" i="37"/>
  <c r="AZ41" i="37"/>
  <c r="AV41" i="37"/>
  <c r="AR41" i="37"/>
  <c r="AN41" i="37"/>
  <c r="AJ41" i="37"/>
  <c r="AF41" i="37"/>
  <c r="AB41" i="37"/>
  <c r="X41" i="37"/>
  <c r="BE40" i="37"/>
  <c r="BA40" i="37"/>
  <c r="AW40" i="37"/>
  <c r="AS40" i="37"/>
  <c r="AO40" i="37"/>
  <c r="AK40" i="37"/>
  <c r="AG40" i="37"/>
  <c r="AC40" i="37"/>
  <c r="Y40" i="37"/>
  <c r="BB39" i="37"/>
  <c r="AX39" i="37"/>
  <c r="AT39" i="37"/>
  <c r="AP39" i="37"/>
  <c r="AL39" i="37"/>
  <c r="AH39" i="37"/>
  <c r="AD39" i="37"/>
  <c r="Z39" i="37"/>
  <c r="V39" i="37"/>
  <c r="BC38" i="37"/>
  <c r="AY38" i="37"/>
  <c r="AU38" i="37"/>
  <c r="AQ38" i="37"/>
  <c r="AM38" i="37"/>
  <c r="AI38" i="37"/>
  <c r="AE38" i="37"/>
  <c r="AA38" i="37"/>
  <c r="W38" i="37"/>
  <c r="BD37" i="37"/>
  <c r="AZ37" i="37"/>
  <c r="AF53" i="37"/>
  <c r="X53" i="37"/>
  <c r="BC52" i="37"/>
  <c r="AU52" i="37"/>
  <c r="AG52" i="37"/>
  <c r="Y52" i="37"/>
  <c r="BD51" i="37"/>
  <c r="AV51" i="37"/>
  <c r="AN51" i="37"/>
  <c r="Z51" i="37"/>
  <c r="BE50" i="37"/>
  <c r="AW50" i="37"/>
  <c r="AO50" i="37"/>
  <c r="AA50" i="37"/>
  <c r="AY49" i="37"/>
  <c r="AT49" i="37"/>
  <c r="AN49" i="37"/>
  <c r="AI49" i="37"/>
  <c r="Y49" i="37"/>
  <c r="BD48" i="37"/>
  <c r="AZ48" i="37"/>
  <c r="AV48" i="37"/>
  <c r="AR48" i="37"/>
  <c r="AN48" i="37"/>
  <c r="AJ48" i="37"/>
  <c r="Z48" i="37"/>
  <c r="V48" i="37"/>
  <c r="BE47" i="37"/>
  <c r="BA47" i="37"/>
  <c r="AW47" i="37"/>
  <c r="AS47" i="37"/>
  <c r="AO47" i="37"/>
  <c r="AK47" i="37"/>
  <c r="AA47" i="37"/>
  <c r="W47" i="37"/>
  <c r="BB46" i="37"/>
  <c r="AX46" i="37"/>
  <c r="AT46" i="37"/>
  <c r="AP46" i="37"/>
  <c r="AL46" i="37"/>
  <c r="AH46" i="37"/>
  <c r="X46" i="37"/>
  <c r="BC45" i="37"/>
  <c r="AY45" i="37"/>
  <c r="AU45" i="37"/>
  <c r="AQ45" i="37"/>
  <c r="AM45" i="37"/>
  <c r="AI45" i="37"/>
  <c r="Y45" i="37"/>
  <c r="BD44" i="37"/>
  <c r="AZ44" i="37"/>
  <c r="AV44" i="37"/>
  <c r="AR44" i="37"/>
  <c r="AN44" i="37"/>
  <c r="AJ44" i="37"/>
  <c r="AF44" i="37"/>
  <c r="AB44" i="37"/>
  <c r="BE43" i="37"/>
  <c r="BA43" i="37"/>
  <c r="AW43" i="37"/>
  <c r="AS43" i="37"/>
  <c r="AO43" i="37"/>
  <c r="AK43" i="37"/>
  <c r="AG43" i="37"/>
  <c r="AC43" i="37"/>
  <c r="Y43" i="37"/>
  <c r="BB42" i="37"/>
  <c r="AX42" i="37"/>
  <c r="AT42" i="37"/>
  <c r="AP42" i="37"/>
  <c r="AL42" i="37"/>
  <c r="AH42" i="37"/>
  <c r="AD42" i="37"/>
  <c r="Z42" i="37"/>
  <c r="V42" i="37"/>
  <c r="BC41" i="37"/>
  <c r="AY41" i="37"/>
  <c r="AU41" i="37"/>
  <c r="AQ41" i="37"/>
  <c r="AM41" i="37"/>
  <c r="AI41" i="37"/>
  <c r="AE41" i="37"/>
  <c r="AA41" i="37"/>
  <c r="W41" i="37"/>
  <c r="BD40" i="37"/>
  <c r="AZ40" i="37"/>
  <c r="AV40" i="37"/>
  <c r="AR40" i="37"/>
  <c r="AN40" i="37"/>
  <c r="AJ40" i="37"/>
  <c r="AF40" i="37"/>
  <c r="AB40" i="37"/>
  <c r="X40" i="37"/>
  <c r="BE39" i="37"/>
  <c r="BA39" i="37"/>
  <c r="AW39" i="37"/>
  <c r="AS39" i="37"/>
  <c r="AO39" i="37"/>
  <c r="AK39" i="37"/>
  <c r="AG39" i="37"/>
  <c r="AC39" i="37"/>
  <c r="Y39" i="37"/>
  <c r="BB38" i="37"/>
  <c r="AX38" i="37"/>
  <c r="AT38" i="37"/>
  <c r="AP38" i="37"/>
  <c r="AL38" i="37"/>
  <c r="AH38" i="37"/>
  <c r="AD38" i="37"/>
  <c r="Z38" i="37"/>
  <c r="V38" i="37"/>
  <c r="BC37" i="37"/>
  <c r="AY37" i="37"/>
  <c r="AR37" i="37"/>
  <c r="AJ37" i="37"/>
  <c r="AB37" i="37"/>
  <c r="BA36" i="37"/>
  <c r="AS36" i="37"/>
  <c r="AK36" i="37"/>
  <c r="AC36" i="37"/>
  <c r="BB35" i="37"/>
  <c r="AT35" i="37"/>
  <c r="AL35" i="37"/>
  <c r="AD35" i="37"/>
  <c r="V35" i="37"/>
  <c r="BC34" i="37"/>
  <c r="AU34" i="37"/>
  <c r="AM34" i="37"/>
  <c r="AE34" i="37"/>
  <c r="W34" i="37"/>
  <c r="BD33" i="37"/>
  <c r="AV33" i="37"/>
  <c r="AN33" i="37"/>
  <c r="AF33" i="37"/>
  <c r="X33" i="37"/>
  <c r="BE32" i="37"/>
  <c r="AY32" i="37"/>
  <c r="AU32" i="37"/>
  <c r="AQ32" i="37"/>
  <c r="AM32" i="37"/>
  <c r="AI32" i="37"/>
  <c r="AE32" i="37"/>
  <c r="AA32" i="37"/>
  <c r="W32" i="37"/>
  <c r="BD31" i="37"/>
  <c r="AZ31" i="37"/>
  <c r="AV31" i="37"/>
  <c r="AR31" i="37"/>
  <c r="AN31" i="37"/>
  <c r="AJ31" i="37"/>
  <c r="AF31" i="37"/>
  <c r="AB31" i="37"/>
  <c r="X31" i="37"/>
  <c r="BE30" i="37"/>
  <c r="BA30" i="37"/>
  <c r="AW30" i="37"/>
  <c r="AS30" i="37"/>
  <c r="AO30" i="37"/>
  <c r="AK30" i="37"/>
  <c r="AG30" i="37"/>
  <c r="AC30" i="37"/>
  <c r="Y30" i="37"/>
  <c r="BB29" i="37"/>
  <c r="AX29" i="37"/>
  <c r="AT29" i="37"/>
  <c r="AP29" i="37"/>
  <c r="AL29" i="37"/>
  <c r="AH29" i="37"/>
  <c r="AD29" i="37"/>
  <c r="Z29" i="37"/>
  <c r="V29" i="37"/>
  <c r="BC28" i="37"/>
  <c r="AY28" i="37"/>
  <c r="AU28" i="37"/>
  <c r="AQ28" i="37"/>
  <c r="AM28" i="37"/>
  <c r="AI28" i="37"/>
  <c r="AE28" i="37"/>
  <c r="AA28" i="37"/>
  <c r="W28" i="37"/>
  <c r="BD27" i="37"/>
  <c r="AZ27" i="37"/>
  <c r="AV27" i="37"/>
  <c r="AR27" i="37"/>
  <c r="AN27" i="37"/>
  <c r="AJ27" i="37"/>
  <c r="AF27" i="37"/>
  <c r="AB27" i="37"/>
  <c r="X27" i="37"/>
  <c r="BE26" i="37"/>
  <c r="BA26" i="37"/>
  <c r="AW26" i="37"/>
  <c r="AS26" i="37"/>
  <c r="AO26" i="37"/>
  <c r="AK26" i="37"/>
  <c r="AG26" i="37"/>
  <c r="AC26" i="37"/>
  <c r="Y26" i="37"/>
  <c r="BB25" i="37"/>
  <c r="AX25" i="37"/>
  <c r="AT25" i="37"/>
  <c r="AP25" i="37"/>
  <c r="AL25" i="37"/>
  <c r="AH25" i="37"/>
  <c r="AD25" i="37"/>
  <c r="Z25" i="37"/>
  <c r="V25" i="37"/>
  <c r="BC24" i="37"/>
  <c r="AY24" i="37"/>
  <c r="AU24" i="37"/>
  <c r="AQ24" i="37"/>
  <c r="AM24" i="37"/>
  <c r="AI24" i="37"/>
  <c r="AE24" i="37"/>
  <c r="AA24" i="37"/>
  <c r="W24" i="37"/>
  <c r="BD23" i="37"/>
  <c r="AZ23" i="37"/>
  <c r="AV23" i="37"/>
  <c r="AR23" i="37"/>
  <c r="AN23" i="37"/>
  <c r="AJ23" i="37"/>
  <c r="AF23" i="37"/>
  <c r="AB23" i="37"/>
  <c r="X23" i="37"/>
  <c r="BE22" i="37"/>
  <c r="BA22" i="37"/>
  <c r="AW22" i="37"/>
  <c r="AS22" i="37"/>
  <c r="AO22" i="37"/>
  <c r="AK22" i="37"/>
  <c r="AG22" i="37"/>
  <c r="AC22" i="37"/>
  <c r="Y22" i="37"/>
  <c r="BB21" i="37"/>
  <c r="AX21" i="37"/>
  <c r="AT21" i="37"/>
  <c r="AP21" i="37"/>
  <c r="AL21" i="37"/>
  <c r="AH21" i="37"/>
  <c r="AD21" i="37"/>
  <c r="Z21" i="37"/>
  <c r="V21" i="37"/>
  <c r="BC20" i="37"/>
  <c r="AY20" i="37"/>
  <c r="AU20" i="37"/>
  <c r="AQ20" i="37"/>
  <c r="AM20" i="37"/>
  <c r="AI20" i="37"/>
  <c r="AE20" i="37"/>
  <c r="AA20" i="37"/>
  <c r="W20" i="37"/>
  <c r="BD19" i="37"/>
  <c r="AZ19" i="37"/>
  <c r="AV19" i="37"/>
  <c r="AR19" i="37"/>
  <c r="AN19" i="37"/>
  <c r="AJ19" i="37"/>
  <c r="AF19" i="37"/>
  <c r="AB19" i="37"/>
  <c r="X19" i="37"/>
  <c r="BE18" i="37"/>
  <c r="BA18" i="37"/>
  <c r="AW18" i="37"/>
  <c r="AS18" i="37"/>
  <c r="AO18" i="37"/>
  <c r="AK18" i="37"/>
  <c r="AG18" i="37"/>
  <c r="AC18" i="37"/>
  <c r="Y18" i="37"/>
  <c r="BB17" i="37"/>
  <c r="AX17" i="37"/>
  <c r="AT17" i="37"/>
  <c r="AP17" i="37"/>
  <c r="AL17" i="37"/>
  <c r="AH17" i="37"/>
  <c r="AD17" i="37"/>
  <c r="Z17" i="37"/>
  <c r="V17" i="37"/>
  <c r="BC16" i="37"/>
  <c r="AY16" i="37"/>
  <c r="AU16" i="37"/>
  <c r="AQ16" i="37"/>
  <c r="AM16" i="37"/>
  <c r="AI16" i="37"/>
  <c r="AE16" i="37"/>
  <c r="AA16" i="37"/>
  <c r="W16" i="37"/>
  <c r="BD15" i="37"/>
  <c r="AZ15" i="37"/>
  <c r="AV15" i="37"/>
  <c r="AR15" i="37"/>
  <c r="AN15" i="37"/>
  <c r="AJ15" i="37"/>
  <c r="AF15" i="37"/>
  <c r="AB15" i="37"/>
  <c r="X15" i="37"/>
  <c r="BE14" i="37"/>
  <c r="BA14" i="37"/>
  <c r="AW14" i="37"/>
  <c r="AS14" i="37"/>
  <c r="AO14" i="37"/>
  <c r="AK14" i="37"/>
  <c r="AG14" i="37"/>
  <c r="AC14" i="37"/>
  <c r="Y14" i="37"/>
  <c r="BB13" i="37"/>
  <c r="AX13" i="37"/>
  <c r="AT13" i="37"/>
  <c r="AP13" i="37"/>
  <c r="AL13" i="37"/>
  <c r="AH13" i="37"/>
  <c r="AD13" i="37"/>
  <c r="Z13" i="37"/>
  <c r="V13" i="37"/>
  <c r="BC12" i="37"/>
  <c r="AY12" i="37"/>
  <c r="AU12" i="37"/>
  <c r="AQ12" i="37"/>
  <c r="AM12" i="37"/>
  <c r="AI12" i="37"/>
  <c r="AE12" i="37"/>
  <c r="AA12" i="37"/>
  <c r="W12" i="37"/>
  <c r="BD11" i="37"/>
  <c r="AZ11" i="37"/>
  <c r="AV11" i="37"/>
  <c r="AR11" i="37"/>
  <c r="AN11" i="37"/>
  <c r="AJ11" i="37"/>
  <c r="AF11" i="37"/>
  <c r="AB11" i="37"/>
  <c r="X11" i="37"/>
  <c r="BE10" i="37"/>
  <c r="BA10" i="37"/>
  <c r="AW10" i="37"/>
  <c r="AS10" i="37"/>
  <c r="AO10" i="37"/>
  <c r="AK10" i="37"/>
  <c r="AG10" i="37"/>
  <c r="AC10" i="37"/>
  <c r="Y10" i="37"/>
  <c r="BB9" i="37"/>
  <c r="AX9" i="37"/>
  <c r="AT9" i="37"/>
  <c r="AP9" i="37"/>
  <c r="AL9" i="37"/>
  <c r="AH9" i="37"/>
  <c r="AD9" i="37"/>
  <c r="Z9" i="37"/>
  <c r="V9" i="37"/>
  <c r="BC8" i="37"/>
  <c r="AY8" i="37"/>
  <c r="AU8" i="37"/>
  <c r="AQ8" i="37"/>
  <c r="AM8" i="37"/>
  <c r="AI8" i="37"/>
  <c r="AE8" i="37"/>
  <c r="AA8" i="37"/>
  <c r="W8" i="37"/>
  <c r="BD7" i="37"/>
  <c r="AZ7" i="37"/>
  <c r="AV7" i="37"/>
  <c r="AR7" i="37"/>
  <c r="AN7" i="37"/>
  <c r="AJ7" i="37"/>
  <c r="AQ37" i="37"/>
  <c r="AI37" i="37"/>
  <c r="AA37" i="37"/>
  <c r="AZ36" i="37"/>
  <c r="AR36" i="37"/>
  <c r="AJ36" i="37"/>
  <c r="AB36" i="37"/>
  <c r="BA35" i="37"/>
  <c r="AS35" i="37"/>
  <c r="AK35" i="37"/>
  <c r="AC35" i="37"/>
  <c r="BB34" i="37"/>
  <c r="AT34" i="37"/>
  <c r="AL34" i="37"/>
  <c r="AD34" i="37"/>
  <c r="V34" i="37"/>
  <c r="BC33" i="37"/>
  <c r="AU33" i="37"/>
  <c r="AM33" i="37"/>
  <c r="AE33" i="37"/>
  <c r="W33" i="37"/>
  <c r="BD32" i="37"/>
  <c r="AX32" i="37"/>
  <c r="AT32" i="37"/>
  <c r="AP32" i="37"/>
  <c r="AL32" i="37"/>
  <c r="AH32" i="37"/>
  <c r="AD32" i="37"/>
  <c r="Z32" i="37"/>
  <c r="V32" i="37"/>
  <c r="BC31" i="37"/>
  <c r="AY31" i="37"/>
  <c r="AU31" i="37"/>
  <c r="AQ31" i="37"/>
  <c r="AM31" i="37"/>
  <c r="AI31" i="37"/>
  <c r="AE31" i="37"/>
  <c r="AA31" i="37"/>
  <c r="W31" i="37"/>
  <c r="BD30" i="37"/>
  <c r="AZ30" i="37"/>
  <c r="AV30" i="37"/>
  <c r="AR30" i="37"/>
  <c r="AN30" i="37"/>
  <c r="AJ30" i="37"/>
  <c r="AF30" i="37"/>
  <c r="AB30" i="37"/>
  <c r="X30" i="37"/>
  <c r="BE29" i="37"/>
  <c r="BA29" i="37"/>
  <c r="AW29" i="37"/>
  <c r="AS29" i="37"/>
  <c r="AO29" i="37"/>
  <c r="AK29" i="37"/>
  <c r="AG29" i="37"/>
  <c r="AC29" i="37"/>
  <c r="Y29" i="37"/>
  <c r="BB28" i="37"/>
  <c r="AX28" i="37"/>
  <c r="AT28" i="37"/>
  <c r="AP28" i="37"/>
  <c r="AL28" i="37"/>
  <c r="AH28" i="37"/>
  <c r="AD28" i="37"/>
  <c r="Z28" i="37"/>
  <c r="V28" i="37"/>
  <c r="BC27" i="37"/>
  <c r="AY27" i="37"/>
  <c r="AU27" i="37"/>
  <c r="AQ27" i="37"/>
  <c r="AM27" i="37"/>
  <c r="AI27" i="37"/>
  <c r="AE27" i="37"/>
  <c r="AA27" i="37"/>
  <c r="W27" i="37"/>
  <c r="BD26" i="37"/>
  <c r="AZ26" i="37"/>
  <c r="AV26" i="37"/>
  <c r="AR26" i="37"/>
  <c r="AN26" i="37"/>
  <c r="AJ26" i="37"/>
  <c r="AF26" i="37"/>
  <c r="AB26" i="37"/>
  <c r="X26" i="37"/>
  <c r="BE25" i="37"/>
  <c r="BA25" i="37"/>
  <c r="AW25" i="37"/>
  <c r="AS25" i="37"/>
  <c r="AO25" i="37"/>
  <c r="AK25" i="37"/>
  <c r="AG25" i="37"/>
  <c r="AC25" i="37"/>
  <c r="Y25" i="37"/>
  <c r="BB24" i="37"/>
  <c r="AX24" i="37"/>
  <c r="AT24" i="37"/>
  <c r="AP24" i="37"/>
  <c r="AL24" i="37"/>
  <c r="AH24" i="37"/>
  <c r="AD24" i="37"/>
  <c r="Z24" i="37"/>
  <c r="V24" i="37"/>
  <c r="BC23" i="37"/>
  <c r="AY23" i="37"/>
  <c r="AU23" i="37"/>
  <c r="AQ23" i="37"/>
  <c r="AM23" i="37"/>
  <c r="AI23" i="37"/>
  <c r="AE23" i="37"/>
  <c r="AA23" i="37"/>
  <c r="W23" i="37"/>
  <c r="BD22" i="37"/>
  <c r="AZ22" i="37"/>
  <c r="AV22" i="37"/>
  <c r="AR22" i="37"/>
  <c r="AN22" i="37"/>
  <c r="AJ22" i="37"/>
  <c r="AF22" i="37"/>
  <c r="AB22" i="37"/>
  <c r="X22" i="37"/>
  <c r="BE21" i="37"/>
  <c r="BA21" i="37"/>
  <c r="AW21" i="37"/>
  <c r="AS21" i="37"/>
  <c r="AO21" i="37"/>
  <c r="AK21" i="37"/>
  <c r="AG21" i="37"/>
  <c r="AC21" i="37"/>
  <c r="Y21" i="37"/>
  <c r="BB20" i="37"/>
  <c r="AX20" i="37"/>
  <c r="AT20" i="37"/>
  <c r="AP20" i="37"/>
  <c r="AL20" i="37"/>
  <c r="AH20" i="37"/>
  <c r="AD20" i="37"/>
  <c r="Z20" i="37"/>
  <c r="V20" i="37"/>
  <c r="BC19" i="37"/>
  <c r="AY19" i="37"/>
  <c r="AU19" i="37"/>
  <c r="AQ19" i="37"/>
  <c r="AM19" i="37"/>
  <c r="AI19" i="37"/>
  <c r="AE19" i="37"/>
  <c r="AA19" i="37"/>
  <c r="W19" i="37"/>
  <c r="BD18" i="37"/>
  <c r="AZ18" i="37"/>
  <c r="AV18" i="37"/>
  <c r="AR18" i="37"/>
  <c r="AN18" i="37"/>
  <c r="AJ18" i="37"/>
  <c r="AF18" i="37"/>
  <c r="AB18" i="37"/>
  <c r="X18" i="37"/>
  <c r="BE17" i="37"/>
  <c r="BA17" i="37"/>
  <c r="AW17" i="37"/>
  <c r="AS17" i="37"/>
  <c r="AO17" i="37"/>
  <c r="AK17" i="37"/>
  <c r="AG17" i="37"/>
  <c r="AC17" i="37"/>
  <c r="Y17" i="37"/>
  <c r="BB16" i="37"/>
  <c r="AX16" i="37"/>
  <c r="AT16" i="37"/>
  <c r="AP16" i="37"/>
  <c r="AL16" i="37"/>
  <c r="AH16" i="37"/>
  <c r="AD16" i="37"/>
  <c r="Z16" i="37"/>
  <c r="V16" i="37"/>
  <c r="BC15" i="37"/>
  <c r="AY15" i="37"/>
  <c r="AU15" i="37"/>
  <c r="AQ15" i="37"/>
  <c r="AM15" i="37"/>
  <c r="AI15" i="37"/>
  <c r="AE15" i="37"/>
  <c r="AA15" i="37"/>
  <c r="W15" i="37"/>
  <c r="BD14" i="37"/>
  <c r="AZ14" i="37"/>
  <c r="AV14" i="37"/>
  <c r="AR14" i="37"/>
  <c r="AN14" i="37"/>
  <c r="AJ14" i="37"/>
  <c r="AF14" i="37"/>
  <c r="AB14" i="37"/>
  <c r="X14" i="37"/>
  <c r="BE13" i="37"/>
  <c r="BA13" i="37"/>
  <c r="AW13" i="37"/>
  <c r="AS13" i="37"/>
  <c r="AO13" i="37"/>
  <c r="AK13" i="37"/>
  <c r="AG13" i="37"/>
  <c r="AC13" i="37"/>
  <c r="Y13" i="37"/>
  <c r="BB12" i="37"/>
  <c r="AX12" i="37"/>
  <c r="AT12" i="37"/>
  <c r="AP12" i="37"/>
  <c r="AL12" i="37"/>
  <c r="AH12" i="37"/>
  <c r="AD12" i="37"/>
  <c r="Z12" i="37"/>
  <c r="V12" i="37"/>
  <c r="BC11" i="37"/>
  <c r="AY11" i="37"/>
  <c r="AU11" i="37"/>
  <c r="AQ11" i="37"/>
  <c r="AM11" i="37"/>
  <c r="AI11" i="37"/>
  <c r="AE11" i="37"/>
  <c r="AA11" i="37"/>
  <c r="W11" i="37"/>
  <c r="BD10" i="37"/>
  <c r="AZ10" i="37"/>
  <c r="AV10" i="37"/>
  <c r="AR10" i="37"/>
  <c r="AN10" i="37"/>
  <c r="AJ10" i="37"/>
  <c r="AF10" i="37"/>
  <c r="AB10" i="37"/>
  <c r="X10" i="37"/>
  <c r="BE9" i="37"/>
  <c r="BA9" i="37"/>
  <c r="AW9" i="37"/>
  <c r="AS9" i="37"/>
  <c r="AO9" i="37"/>
  <c r="AK9" i="37"/>
  <c r="AG9" i="37"/>
  <c r="AC9" i="37"/>
  <c r="Y9" i="37"/>
  <c r="BB8" i="37"/>
  <c r="AX8" i="37"/>
  <c r="AT8" i="37"/>
  <c r="AP8" i="37"/>
  <c r="AL8" i="37"/>
  <c r="AH8" i="37"/>
  <c r="AD8" i="37"/>
  <c r="Z8" i="37"/>
  <c r="V8" i="37"/>
  <c r="BC7" i="37"/>
  <c r="AY7" i="37"/>
  <c r="AU7" i="37"/>
  <c r="AQ7" i="37"/>
  <c r="AM7" i="37"/>
  <c r="AI7" i="37"/>
  <c r="AV37" i="37"/>
  <c r="AN37" i="37"/>
  <c r="AF37" i="37"/>
  <c r="X37" i="37"/>
  <c r="BE36" i="37"/>
  <c r="AW36" i="37"/>
  <c r="AO36" i="37"/>
  <c r="AG36" i="37"/>
  <c r="Y36" i="37"/>
  <c r="AX35" i="37"/>
  <c r="AP35" i="37"/>
  <c r="AH35" i="37"/>
  <c r="Z35" i="37"/>
  <c r="AY34" i="37"/>
  <c r="AQ34" i="37"/>
  <c r="AI34" i="37"/>
  <c r="AA34" i="37"/>
  <c r="AZ33" i="37"/>
  <c r="AR33" i="37"/>
  <c r="AJ33" i="37"/>
  <c r="AB33" i="37"/>
  <c r="BA32" i="37"/>
  <c r="AW32" i="37"/>
  <c r="AS32" i="37"/>
  <c r="AO32" i="37"/>
  <c r="AK32" i="37"/>
  <c r="AG32" i="37"/>
  <c r="AC32" i="37"/>
  <c r="Y32" i="37"/>
  <c r="BB31" i="37"/>
  <c r="AX31" i="37"/>
  <c r="AT31" i="37"/>
  <c r="AP31" i="37"/>
  <c r="AL31" i="37"/>
  <c r="AH31" i="37"/>
  <c r="AD31" i="37"/>
  <c r="Z31" i="37"/>
  <c r="V31" i="37"/>
  <c r="BC30" i="37"/>
  <c r="AY30" i="37"/>
  <c r="AU30" i="37"/>
  <c r="AQ30" i="37"/>
  <c r="AM30" i="37"/>
  <c r="AI30" i="37"/>
  <c r="AE30" i="37"/>
  <c r="AA30" i="37"/>
  <c r="W30" i="37"/>
  <c r="BD29" i="37"/>
  <c r="AZ29" i="37"/>
  <c r="AV29" i="37"/>
  <c r="AR29" i="37"/>
  <c r="AN29" i="37"/>
  <c r="AJ29" i="37"/>
  <c r="AF29" i="37"/>
  <c r="AB29" i="37"/>
  <c r="X29" i="37"/>
  <c r="BE28" i="37"/>
  <c r="BA28" i="37"/>
  <c r="AW28" i="37"/>
  <c r="AS28" i="37"/>
  <c r="AO28" i="37"/>
  <c r="AK28" i="37"/>
  <c r="AG28" i="37"/>
  <c r="AC28" i="37"/>
  <c r="Y28" i="37"/>
  <c r="BB27" i="37"/>
  <c r="AX27" i="37"/>
  <c r="AT27" i="37"/>
  <c r="AP27" i="37"/>
  <c r="AL27" i="37"/>
  <c r="AH27" i="37"/>
  <c r="AD27" i="37"/>
  <c r="Z27" i="37"/>
  <c r="V27" i="37"/>
  <c r="BC26" i="37"/>
  <c r="AY26" i="37"/>
  <c r="AU26" i="37"/>
  <c r="AQ26" i="37"/>
  <c r="AM26" i="37"/>
  <c r="AI26" i="37"/>
  <c r="AE26" i="37"/>
  <c r="AA26" i="37"/>
  <c r="W26" i="37"/>
  <c r="BD25" i="37"/>
  <c r="AZ25" i="37"/>
  <c r="AV25" i="37"/>
  <c r="AR25" i="37"/>
  <c r="AN25" i="37"/>
  <c r="AJ25" i="37"/>
  <c r="AF25" i="37"/>
  <c r="AB25" i="37"/>
  <c r="X25" i="37"/>
  <c r="BE24" i="37"/>
  <c r="BA24" i="37"/>
  <c r="AW24" i="37"/>
  <c r="AS24" i="37"/>
  <c r="AO24" i="37"/>
  <c r="AK24" i="37"/>
  <c r="AG24" i="37"/>
  <c r="AC24" i="37"/>
  <c r="Y24" i="37"/>
  <c r="BB23" i="37"/>
  <c r="AX23" i="37"/>
  <c r="AT23" i="37"/>
  <c r="AP23" i="37"/>
  <c r="AL23" i="37"/>
  <c r="AH23" i="37"/>
  <c r="AD23" i="37"/>
  <c r="Z23" i="37"/>
  <c r="V23" i="37"/>
  <c r="BC22" i="37"/>
  <c r="AY22" i="37"/>
  <c r="AU22" i="37"/>
  <c r="AQ22" i="37"/>
  <c r="AM22" i="37"/>
  <c r="AI22" i="37"/>
  <c r="AE22" i="37"/>
  <c r="AA22" i="37"/>
  <c r="W22" i="37"/>
  <c r="BD21" i="37"/>
  <c r="AZ21" i="37"/>
  <c r="AV21" i="37"/>
  <c r="AR21" i="37"/>
  <c r="AN21" i="37"/>
  <c r="AJ21" i="37"/>
  <c r="AF21" i="37"/>
  <c r="AB21" i="37"/>
  <c r="X21" i="37"/>
  <c r="BE20" i="37"/>
  <c r="BA20" i="37"/>
  <c r="AW20" i="37"/>
  <c r="AS20" i="37"/>
  <c r="AO20" i="37"/>
  <c r="AK20" i="37"/>
  <c r="AG20" i="37"/>
  <c r="AC20" i="37"/>
  <c r="Y20" i="37"/>
  <c r="BB19" i="37"/>
  <c r="AX19" i="37"/>
  <c r="AT19" i="37"/>
  <c r="AP19" i="37"/>
  <c r="AL19" i="37"/>
  <c r="AH19" i="37"/>
  <c r="AD19" i="37"/>
  <c r="Z19" i="37"/>
  <c r="V19" i="37"/>
  <c r="BC18" i="37"/>
  <c r="AY18" i="37"/>
  <c r="AU18" i="37"/>
  <c r="AQ18" i="37"/>
  <c r="AM18" i="37"/>
  <c r="AI18" i="37"/>
  <c r="AE18" i="37"/>
  <c r="AA18" i="37"/>
  <c r="W18" i="37"/>
  <c r="BD17" i="37"/>
  <c r="AZ17" i="37"/>
  <c r="AV17" i="37"/>
  <c r="AR17" i="37"/>
  <c r="AN17" i="37"/>
  <c r="AJ17" i="37"/>
  <c r="AF17" i="37"/>
  <c r="AB17" i="37"/>
  <c r="X17" i="37"/>
  <c r="BE16" i="37"/>
  <c r="BA16" i="37"/>
  <c r="AW16" i="37"/>
  <c r="AS16" i="37"/>
  <c r="AO16" i="37"/>
  <c r="AK16" i="37"/>
  <c r="AG16" i="37"/>
  <c r="AC16" i="37"/>
  <c r="Y16" i="37"/>
  <c r="BB15" i="37"/>
  <c r="AX15" i="37"/>
  <c r="AT15" i="37"/>
  <c r="AP15" i="37"/>
  <c r="AL15" i="37"/>
  <c r="AH15" i="37"/>
  <c r="AD15" i="37"/>
  <c r="Z15" i="37"/>
  <c r="V15" i="37"/>
  <c r="BC14" i="37"/>
  <c r="AY14" i="37"/>
  <c r="AU14" i="37"/>
  <c r="AQ14" i="37"/>
  <c r="AM14" i="37"/>
  <c r="AI14" i="37"/>
  <c r="AE14" i="37"/>
  <c r="AA14" i="37"/>
  <c r="W14" i="37"/>
  <c r="BD13" i="37"/>
  <c r="AZ13" i="37"/>
  <c r="AV13" i="37"/>
  <c r="AR13" i="37"/>
  <c r="AN13" i="37"/>
  <c r="AJ13" i="37"/>
  <c r="AF13" i="37"/>
  <c r="AB13" i="37"/>
  <c r="X13" i="37"/>
  <c r="BE12" i="37"/>
  <c r="BA12" i="37"/>
  <c r="AW12" i="37"/>
  <c r="AS12" i="37"/>
  <c r="AO12" i="37"/>
  <c r="AK12" i="37"/>
  <c r="AG12" i="37"/>
  <c r="AC12" i="37"/>
  <c r="Y12" i="37"/>
  <c r="AU37" i="37"/>
  <c r="AM37" i="37"/>
  <c r="AE37" i="37"/>
  <c r="W37" i="37"/>
  <c r="BD36" i="37"/>
  <c r="AV36" i="37"/>
  <c r="AN36" i="37"/>
  <c r="AF36" i="37"/>
  <c r="X36" i="37"/>
  <c r="BE35" i="37"/>
  <c r="AW35" i="37"/>
  <c r="AO35" i="37"/>
  <c r="AG35" i="37"/>
  <c r="Y35" i="37"/>
  <c r="AX34" i="37"/>
  <c r="AP34" i="37"/>
  <c r="AH34" i="37"/>
  <c r="Z34" i="37"/>
  <c r="AY33" i="37"/>
  <c r="AQ33" i="37"/>
  <c r="AI33" i="37"/>
  <c r="AA33" i="37"/>
  <c r="AZ32" i="37"/>
  <c r="AV32" i="37"/>
  <c r="AR32" i="37"/>
  <c r="AN32" i="37"/>
  <c r="AJ32" i="37"/>
  <c r="AF32" i="37"/>
  <c r="AB32" i="37"/>
  <c r="X32" i="37"/>
  <c r="BE31" i="37"/>
  <c r="BA31" i="37"/>
  <c r="AW31" i="37"/>
  <c r="AS31" i="37"/>
  <c r="AO31" i="37"/>
  <c r="AK31" i="37"/>
  <c r="AG31" i="37"/>
  <c r="AC31" i="37"/>
  <c r="Y31" i="37"/>
  <c r="BB30" i="37"/>
  <c r="AX30" i="37"/>
  <c r="AT30" i="37"/>
  <c r="AP30" i="37"/>
  <c r="AL30" i="37"/>
  <c r="AH30" i="37"/>
  <c r="AD30" i="37"/>
  <c r="Z30" i="37"/>
  <c r="V30" i="37"/>
  <c r="BC29" i="37"/>
  <c r="AY29" i="37"/>
  <c r="AU29" i="37"/>
  <c r="AQ29" i="37"/>
  <c r="AM29" i="37"/>
  <c r="AI29" i="37"/>
  <c r="AE29" i="37"/>
  <c r="AA29" i="37"/>
  <c r="W29" i="37"/>
  <c r="BD28" i="37"/>
  <c r="AZ28" i="37"/>
  <c r="AV28" i="37"/>
  <c r="AR28" i="37"/>
  <c r="AN28" i="37"/>
  <c r="AJ28" i="37"/>
  <c r="AF28" i="37"/>
  <c r="AB28" i="37"/>
  <c r="X28" i="37"/>
  <c r="BE27" i="37"/>
  <c r="BA27" i="37"/>
  <c r="AW27" i="37"/>
  <c r="AS27" i="37"/>
  <c r="AO27" i="37"/>
  <c r="AK27" i="37"/>
  <c r="AG27" i="37"/>
  <c r="AC27" i="37"/>
  <c r="Y27" i="37"/>
  <c r="BB26" i="37"/>
  <c r="AX26" i="37"/>
  <c r="AT26" i="37"/>
  <c r="AP26" i="37"/>
  <c r="AL26" i="37"/>
  <c r="AH26" i="37"/>
  <c r="AD26" i="37"/>
  <c r="Z26" i="37"/>
  <c r="V26" i="37"/>
  <c r="BC25" i="37"/>
  <c r="AY25" i="37"/>
  <c r="AU25" i="37"/>
  <c r="AQ25" i="37"/>
  <c r="AM25" i="37"/>
  <c r="AI25" i="37"/>
  <c r="AE25" i="37"/>
  <c r="AA25" i="37"/>
  <c r="W25" i="37"/>
  <c r="BD24" i="37"/>
  <c r="AZ24" i="37"/>
  <c r="AV24" i="37"/>
  <c r="AR24" i="37"/>
  <c r="AN24" i="37"/>
  <c r="AJ24" i="37"/>
  <c r="AF24" i="37"/>
  <c r="AB24" i="37"/>
  <c r="X24" i="37"/>
  <c r="BE23" i="37"/>
  <c r="BA23" i="37"/>
  <c r="AW23" i="37"/>
  <c r="AS23" i="37"/>
  <c r="AO23" i="37"/>
  <c r="AK23" i="37"/>
  <c r="AG23" i="37"/>
  <c r="AC23" i="37"/>
  <c r="Y23" i="37"/>
  <c r="BB22" i="37"/>
  <c r="AX22" i="37"/>
  <c r="AT22" i="37"/>
  <c r="AP22" i="37"/>
  <c r="AL22" i="37"/>
  <c r="AH22" i="37"/>
  <c r="AD22" i="37"/>
  <c r="Z22" i="37"/>
  <c r="V22" i="37"/>
  <c r="BC21" i="37"/>
  <c r="AY21" i="37"/>
  <c r="AU21" i="37"/>
  <c r="AQ21" i="37"/>
  <c r="AM21" i="37"/>
  <c r="AI21" i="37"/>
  <c r="AE21" i="37"/>
  <c r="AA21" i="37"/>
  <c r="W21" i="37"/>
  <c r="BD20" i="37"/>
  <c r="AZ20" i="37"/>
  <c r="AV20" i="37"/>
  <c r="AR20" i="37"/>
  <c r="AN20" i="37"/>
  <c r="AJ20" i="37"/>
  <c r="AF20" i="37"/>
  <c r="AB20" i="37"/>
  <c r="X20" i="37"/>
  <c r="BE19" i="37"/>
  <c r="BA19" i="37"/>
  <c r="AW19" i="37"/>
  <c r="AS19" i="37"/>
  <c r="AO19" i="37"/>
  <c r="AK19" i="37"/>
  <c r="AG19" i="37"/>
  <c r="AC19" i="37"/>
  <c r="Y19" i="37"/>
  <c r="BB18" i="37"/>
  <c r="AX18" i="37"/>
  <c r="AT18" i="37"/>
  <c r="AP18" i="37"/>
  <c r="AL18" i="37"/>
  <c r="AH18" i="37"/>
  <c r="AD18" i="37"/>
  <c r="Z18" i="37"/>
  <c r="V18" i="37"/>
  <c r="BC17" i="37"/>
  <c r="AY17" i="37"/>
  <c r="AU17" i="37"/>
  <c r="AQ17" i="37"/>
  <c r="AM17" i="37"/>
  <c r="AI17" i="37"/>
  <c r="AE17" i="37"/>
  <c r="AA17" i="37"/>
  <c r="W17" i="37"/>
  <c r="BD16" i="37"/>
  <c r="AZ16" i="37"/>
  <c r="AV16" i="37"/>
  <c r="AR16" i="37"/>
  <c r="AN16" i="37"/>
  <c r="AJ16" i="37"/>
  <c r="AF16" i="37"/>
  <c r="AB16" i="37"/>
  <c r="X16" i="37"/>
  <c r="BE15" i="37"/>
  <c r="BA15" i="37"/>
  <c r="AW15" i="37"/>
  <c r="AS15" i="37"/>
  <c r="AO15" i="37"/>
  <c r="AK15" i="37"/>
  <c r="AG15" i="37"/>
  <c r="AC15" i="37"/>
  <c r="Y15" i="37"/>
  <c r="BB14" i="37"/>
  <c r="AX14" i="37"/>
  <c r="AT14" i="37"/>
  <c r="AP14" i="37"/>
  <c r="AL14" i="37"/>
  <c r="AH14" i="37"/>
  <c r="AD14" i="37"/>
  <c r="Z14" i="37"/>
  <c r="V14" i="37"/>
  <c r="BC13" i="37"/>
  <c r="AY13" i="37"/>
  <c r="AU13" i="37"/>
  <c r="AQ13" i="37"/>
  <c r="AM13" i="37"/>
  <c r="AI13" i="37"/>
  <c r="AE13" i="37"/>
  <c r="AA13" i="37"/>
  <c r="W13" i="37"/>
  <c r="BD12" i="37"/>
  <c r="AZ12" i="37"/>
  <c r="AV12" i="37"/>
  <c r="AR12" i="37"/>
  <c r="AN12" i="37"/>
  <c r="AJ12" i="37"/>
  <c r="AF12" i="37"/>
  <c r="AB12" i="37"/>
  <c r="X12" i="37"/>
  <c r="BE11" i="37"/>
  <c r="BA11" i="37"/>
  <c r="AW11" i="37"/>
  <c r="AS11" i="37"/>
  <c r="AO11" i="37"/>
  <c r="AK11" i="37"/>
  <c r="AG11" i="37"/>
  <c r="AP11" i="37"/>
  <c r="AC11" i="37"/>
  <c r="BB10" i="37"/>
  <c r="AT10" i="37"/>
  <c r="AL10" i="37"/>
  <c r="AD10" i="37"/>
  <c r="V10" i="37"/>
  <c r="BC9" i="37"/>
  <c r="AU9" i="37"/>
  <c r="AM9" i="37"/>
  <c r="AE9" i="37"/>
  <c r="W9" i="37"/>
  <c r="BD8" i="37"/>
  <c r="AV8" i="37"/>
  <c r="AN8" i="37"/>
  <c r="AF8" i="37"/>
  <c r="X8" i="37"/>
  <c r="BE7" i="37"/>
  <c r="AW7" i="37"/>
  <c r="AO7" i="37"/>
  <c r="AG7" i="37"/>
  <c r="AC7" i="37"/>
  <c r="Y7" i="37"/>
  <c r="BB6" i="37"/>
  <c r="AX6" i="37"/>
  <c r="AT6" i="37"/>
  <c r="AP6" i="37"/>
  <c r="AL6" i="37"/>
  <c r="AH6" i="37"/>
  <c r="AD6" i="37"/>
  <c r="Z6" i="37"/>
  <c r="V6" i="37"/>
  <c r="AW97" i="36"/>
  <c r="AS97" i="36"/>
  <c r="AO97" i="36"/>
  <c r="AK97" i="36"/>
  <c r="AG97" i="36"/>
  <c r="AC97" i="36"/>
  <c r="Y97" i="36"/>
  <c r="AW96" i="36"/>
  <c r="AS96" i="36"/>
  <c r="AO96" i="36"/>
  <c r="AK96" i="36"/>
  <c r="AG96" i="36"/>
  <c r="AC96" i="36"/>
  <c r="Y96" i="36"/>
  <c r="AW95" i="36"/>
  <c r="AS95" i="36"/>
  <c r="AO95" i="36"/>
  <c r="AK95" i="36"/>
  <c r="AG95" i="36"/>
  <c r="AC95" i="36"/>
  <c r="Y95" i="36"/>
  <c r="AW94" i="36"/>
  <c r="AS94" i="36"/>
  <c r="AO94" i="36"/>
  <c r="AK94" i="36"/>
  <c r="AG94" i="36"/>
  <c r="AC94" i="36"/>
  <c r="Y94" i="36"/>
  <c r="AW93" i="36"/>
  <c r="AS93" i="36"/>
  <c r="AO93" i="36"/>
  <c r="AK93" i="36"/>
  <c r="AG93" i="36"/>
  <c r="AC93" i="36"/>
  <c r="Y93" i="36"/>
  <c r="AW92" i="36"/>
  <c r="AS92" i="36"/>
  <c r="AO92" i="36"/>
  <c r="AK92" i="36"/>
  <c r="AG92" i="36"/>
  <c r="AC92" i="36"/>
  <c r="Y92" i="36"/>
  <c r="AW91" i="36"/>
  <c r="AS91" i="36"/>
  <c r="AO91" i="36"/>
  <c r="AK91" i="36"/>
  <c r="AG91" i="36"/>
  <c r="AC91" i="36"/>
  <c r="Y91" i="36"/>
  <c r="AW90" i="36"/>
  <c r="AS90" i="36"/>
  <c r="AO90" i="36"/>
  <c r="AK90" i="36"/>
  <c r="AG90" i="36"/>
  <c r="AC90" i="36"/>
  <c r="Y90" i="36"/>
  <c r="AW89" i="36"/>
  <c r="AS89" i="36"/>
  <c r="AO89" i="36"/>
  <c r="AK89" i="36"/>
  <c r="AG89" i="36"/>
  <c r="AC89" i="36"/>
  <c r="Y89" i="36"/>
  <c r="AW88" i="36"/>
  <c r="AS88" i="36"/>
  <c r="AO88" i="36"/>
  <c r="AK88" i="36"/>
  <c r="AG88" i="36"/>
  <c r="AC88" i="36"/>
  <c r="Y88" i="36"/>
  <c r="AW87" i="36"/>
  <c r="AS87" i="36"/>
  <c r="AO87" i="36"/>
  <c r="AK87" i="36"/>
  <c r="AG87" i="36"/>
  <c r="AC87" i="36"/>
  <c r="Y87" i="36"/>
  <c r="AW86" i="36"/>
  <c r="AS86" i="36"/>
  <c r="AO86" i="36"/>
  <c r="AK86" i="36"/>
  <c r="AG86" i="36"/>
  <c r="AC86" i="36"/>
  <c r="Y86" i="36"/>
  <c r="AW85" i="36"/>
  <c r="AS85" i="36"/>
  <c r="AO85" i="36"/>
  <c r="AK85" i="36"/>
  <c r="AG85" i="36"/>
  <c r="AC85" i="36"/>
  <c r="Y85" i="36"/>
  <c r="AW84" i="36"/>
  <c r="AS84" i="36"/>
  <c r="AO84" i="36"/>
  <c r="AK84" i="36"/>
  <c r="AG84" i="36"/>
  <c r="AC84" i="36"/>
  <c r="Y84" i="36"/>
  <c r="AW83" i="36"/>
  <c r="AS83" i="36"/>
  <c r="AO83" i="36"/>
  <c r="AK83" i="36"/>
  <c r="AG83" i="36"/>
  <c r="AC83" i="36"/>
  <c r="Y83" i="36"/>
  <c r="BC82" i="36"/>
  <c r="AS82" i="36"/>
  <c r="AO82" i="36"/>
  <c r="AK82" i="36"/>
  <c r="AG82" i="36"/>
  <c r="AC82" i="36"/>
  <c r="Y82" i="36"/>
  <c r="BC81" i="36"/>
  <c r="AS81" i="36"/>
  <c r="AO81" i="36"/>
  <c r="AK81" i="36"/>
  <c r="AG81" i="36"/>
  <c r="AC81" i="36"/>
  <c r="Y81" i="36"/>
  <c r="BC80" i="36"/>
  <c r="AS80" i="36"/>
  <c r="AO80" i="36"/>
  <c r="AK80" i="36"/>
  <c r="AG80" i="36"/>
  <c r="AC80" i="36"/>
  <c r="Y80" i="36"/>
  <c r="BC79" i="36"/>
  <c r="AS79" i="36"/>
  <c r="AO79" i="36"/>
  <c r="AK79" i="36"/>
  <c r="AG79" i="36"/>
  <c r="AC79" i="36"/>
  <c r="Y79" i="36"/>
  <c r="BC78" i="36"/>
  <c r="AS78" i="36"/>
  <c r="AO78" i="36"/>
  <c r="AK78" i="36"/>
  <c r="AG78" i="36"/>
  <c r="AC78" i="36"/>
  <c r="Y78" i="36"/>
  <c r="BC77" i="36"/>
  <c r="AS77" i="36"/>
  <c r="AO77" i="36"/>
  <c r="AK77" i="36"/>
  <c r="AG77" i="36"/>
  <c r="AC77" i="36"/>
  <c r="Y77" i="36"/>
  <c r="BC76" i="36"/>
  <c r="AS76" i="36"/>
  <c r="AO76" i="36"/>
  <c r="AK76" i="36"/>
  <c r="AG76" i="36"/>
  <c r="AC76" i="36"/>
  <c r="Y76" i="36"/>
  <c r="BC75" i="36"/>
  <c r="AS75" i="36"/>
  <c r="AO75" i="36"/>
  <c r="AK75" i="36"/>
  <c r="AG75" i="36"/>
  <c r="AC75" i="36"/>
  <c r="Y75" i="36"/>
  <c r="BC74" i="36"/>
  <c r="AS74" i="36"/>
  <c r="AO74" i="36"/>
  <c r="AK74" i="36"/>
  <c r="AG74" i="36"/>
  <c r="AC74" i="36"/>
  <c r="Y74" i="36"/>
  <c r="BC73" i="36"/>
  <c r="AS73" i="36"/>
  <c r="AO73" i="36"/>
  <c r="AK73" i="36"/>
  <c r="AG73" i="36"/>
  <c r="AC73" i="36"/>
  <c r="Y73" i="36"/>
  <c r="BB11" i="37"/>
  <c r="AL11" i="37"/>
  <c r="Z11" i="37"/>
  <c r="AY10" i="37"/>
  <c r="AQ10" i="37"/>
  <c r="AI10" i="37"/>
  <c r="AA10" i="37"/>
  <c r="AZ9" i="37"/>
  <c r="AR9" i="37"/>
  <c r="AJ9" i="37"/>
  <c r="AB9" i="37"/>
  <c r="BA8" i="37"/>
  <c r="AS8" i="37"/>
  <c r="AK8" i="37"/>
  <c r="AC8" i="37"/>
  <c r="BB7" i="37"/>
  <c r="AT7" i="37"/>
  <c r="AL7" i="37"/>
  <c r="AF7" i="37"/>
  <c r="AB7" i="37"/>
  <c r="X7" i="37"/>
  <c r="BE6" i="37"/>
  <c r="BA6" i="37"/>
  <c r="AW6" i="37"/>
  <c r="AS6" i="37"/>
  <c r="AO6" i="37"/>
  <c r="AK6" i="37"/>
  <c r="AG6" i="37"/>
  <c r="AC6" i="37"/>
  <c r="Y6" i="37"/>
  <c r="AV97" i="36"/>
  <c r="AR97" i="36"/>
  <c r="AN97" i="36"/>
  <c r="AJ97" i="36"/>
  <c r="AF97" i="36"/>
  <c r="AB97" i="36"/>
  <c r="X97" i="36"/>
  <c r="AV96" i="36"/>
  <c r="AR96" i="36"/>
  <c r="AN96" i="36"/>
  <c r="AJ96" i="36"/>
  <c r="AF96" i="36"/>
  <c r="AB96" i="36"/>
  <c r="X96" i="36"/>
  <c r="AV95" i="36"/>
  <c r="AR95" i="36"/>
  <c r="AN95" i="36"/>
  <c r="AJ95" i="36"/>
  <c r="AF95" i="36"/>
  <c r="AB95" i="36"/>
  <c r="X95" i="36"/>
  <c r="AV94" i="36"/>
  <c r="AR94" i="36"/>
  <c r="AN94" i="36"/>
  <c r="AJ94" i="36"/>
  <c r="AF94" i="36"/>
  <c r="AB94" i="36"/>
  <c r="X94" i="36"/>
  <c r="AV93" i="36"/>
  <c r="AR93" i="36"/>
  <c r="AN93" i="36"/>
  <c r="AJ93" i="36"/>
  <c r="AF93" i="36"/>
  <c r="AB93" i="36"/>
  <c r="X93" i="36"/>
  <c r="AV92" i="36"/>
  <c r="AR92" i="36"/>
  <c r="AN92" i="36"/>
  <c r="AJ92" i="36"/>
  <c r="AF92" i="36"/>
  <c r="AB92" i="36"/>
  <c r="X92" i="36"/>
  <c r="AV91" i="36"/>
  <c r="AR91" i="36"/>
  <c r="AN91" i="36"/>
  <c r="AJ91" i="36"/>
  <c r="AF91" i="36"/>
  <c r="AB91" i="36"/>
  <c r="X91" i="36"/>
  <c r="AV90" i="36"/>
  <c r="AR90" i="36"/>
  <c r="AN90" i="36"/>
  <c r="AJ90" i="36"/>
  <c r="AF90" i="36"/>
  <c r="AB90" i="36"/>
  <c r="X90" i="36"/>
  <c r="AV89" i="36"/>
  <c r="AR89" i="36"/>
  <c r="AN89" i="36"/>
  <c r="AJ89" i="36"/>
  <c r="AF89" i="36"/>
  <c r="AB89" i="36"/>
  <c r="X89" i="36"/>
  <c r="AV88" i="36"/>
  <c r="AR88" i="36"/>
  <c r="AN88" i="36"/>
  <c r="AJ88" i="36"/>
  <c r="AF88" i="36"/>
  <c r="AB88" i="36"/>
  <c r="X88" i="36"/>
  <c r="AV87" i="36"/>
  <c r="AR87" i="36"/>
  <c r="AN87" i="36"/>
  <c r="AJ87" i="36"/>
  <c r="AF87" i="36"/>
  <c r="AB87" i="36"/>
  <c r="X87" i="36"/>
  <c r="AV86" i="36"/>
  <c r="AR86" i="36"/>
  <c r="AN86" i="36"/>
  <c r="AJ86" i="36"/>
  <c r="AF86" i="36"/>
  <c r="AB86" i="36"/>
  <c r="X86" i="36"/>
  <c r="AV85" i="36"/>
  <c r="AR85" i="36"/>
  <c r="AN85" i="36"/>
  <c r="AJ85" i="36"/>
  <c r="AF85" i="36"/>
  <c r="AB85" i="36"/>
  <c r="X85" i="36"/>
  <c r="AV84" i="36"/>
  <c r="AR84" i="36"/>
  <c r="AN84" i="36"/>
  <c r="AJ84" i="36"/>
  <c r="AF84" i="36"/>
  <c r="AB84" i="36"/>
  <c r="X84" i="36"/>
  <c r="AV83" i="36"/>
  <c r="AR83" i="36"/>
  <c r="AN83" i="36"/>
  <c r="AJ83" i="36"/>
  <c r="AF83" i="36"/>
  <c r="AB83" i="36"/>
  <c r="X83" i="36"/>
  <c r="BB82" i="36"/>
  <c r="AR82" i="36"/>
  <c r="AN82" i="36"/>
  <c r="AJ82" i="36"/>
  <c r="AF82" i="36"/>
  <c r="AB82" i="36"/>
  <c r="X82" i="36"/>
  <c r="BB81" i="36"/>
  <c r="AR81" i="36"/>
  <c r="AN81" i="36"/>
  <c r="AJ81" i="36"/>
  <c r="AF81" i="36"/>
  <c r="AB81" i="36"/>
  <c r="X81" i="36"/>
  <c r="BB80" i="36"/>
  <c r="AR80" i="36"/>
  <c r="AN80" i="36"/>
  <c r="AJ80" i="36"/>
  <c r="AF80" i="36"/>
  <c r="AB80" i="36"/>
  <c r="X80" i="36"/>
  <c r="BB79" i="36"/>
  <c r="AR79" i="36"/>
  <c r="AN79" i="36"/>
  <c r="AJ79" i="36"/>
  <c r="AF79" i="36"/>
  <c r="AB79" i="36"/>
  <c r="X79" i="36"/>
  <c r="BB78" i="36"/>
  <c r="AR78" i="36"/>
  <c r="AN78" i="36"/>
  <c r="AJ78" i="36"/>
  <c r="AF78" i="36"/>
  <c r="AB78" i="36"/>
  <c r="X78" i="36"/>
  <c r="BB77" i="36"/>
  <c r="AR77" i="36"/>
  <c r="AN77" i="36"/>
  <c r="AJ77" i="36"/>
  <c r="AF77" i="36"/>
  <c r="AB77" i="36"/>
  <c r="X77" i="36"/>
  <c r="BB76" i="36"/>
  <c r="AR76" i="36"/>
  <c r="AN76" i="36"/>
  <c r="AJ76" i="36"/>
  <c r="AF76" i="36"/>
  <c r="AB76" i="36"/>
  <c r="X76" i="36"/>
  <c r="BB75" i="36"/>
  <c r="AR75" i="36"/>
  <c r="AN75" i="36"/>
  <c r="AJ75" i="36"/>
  <c r="AF75" i="36"/>
  <c r="AB75" i="36"/>
  <c r="X75" i="36"/>
  <c r="BB74" i="36"/>
  <c r="AR74" i="36"/>
  <c r="AN74" i="36"/>
  <c r="AJ74" i="36"/>
  <c r="AF74" i="36"/>
  <c r="AB74" i="36"/>
  <c r="X74" i="36"/>
  <c r="BB73" i="36"/>
  <c r="AR73" i="36"/>
  <c r="AN73" i="36"/>
  <c r="AJ73" i="36"/>
  <c r="AF73" i="36"/>
  <c r="AB73" i="36"/>
  <c r="AX11" i="37"/>
  <c r="AH11" i="37"/>
  <c r="Y11" i="37"/>
  <c r="AX10" i="37"/>
  <c r="AP10" i="37"/>
  <c r="AH10" i="37"/>
  <c r="Z10" i="37"/>
  <c r="AY9" i="37"/>
  <c r="AQ9" i="37"/>
  <c r="AI9" i="37"/>
  <c r="AA9" i="37"/>
  <c r="AZ8" i="37"/>
  <c r="AR8" i="37"/>
  <c r="AJ8" i="37"/>
  <c r="AB8" i="37"/>
  <c r="BA7" i="37"/>
  <c r="AS7" i="37"/>
  <c r="AK7" i="37"/>
  <c r="AE7" i="37"/>
  <c r="AA7" i="37"/>
  <c r="W7" i="37"/>
  <c r="BD6" i="37"/>
  <c r="AZ6" i="37"/>
  <c r="AV6" i="37"/>
  <c r="AR6" i="37"/>
  <c r="AN6" i="37"/>
  <c r="AJ6" i="37"/>
  <c r="AF6" i="37"/>
  <c r="AB6" i="37"/>
  <c r="X6" i="37"/>
  <c r="AY97" i="36"/>
  <c r="AU97" i="36"/>
  <c r="AQ97" i="36"/>
  <c r="AM97" i="36"/>
  <c r="AI97" i="36"/>
  <c r="AE97" i="36"/>
  <c r="AA97" i="36"/>
  <c r="W97" i="36"/>
  <c r="AY96" i="36"/>
  <c r="AU96" i="36"/>
  <c r="AQ96" i="36"/>
  <c r="AM96" i="36"/>
  <c r="AI96" i="36"/>
  <c r="AE96" i="36"/>
  <c r="AA96" i="36"/>
  <c r="W96" i="36"/>
  <c r="AY95" i="36"/>
  <c r="AU95" i="36"/>
  <c r="AQ95" i="36"/>
  <c r="AM95" i="36"/>
  <c r="AI95" i="36"/>
  <c r="AE95" i="36"/>
  <c r="AA95" i="36"/>
  <c r="W95" i="36"/>
  <c r="AY94" i="36"/>
  <c r="AU94" i="36"/>
  <c r="AQ94" i="36"/>
  <c r="AM94" i="36"/>
  <c r="AI94" i="36"/>
  <c r="AE94" i="36"/>
  <c r="AA94" i="36"/>
  <c r="W94" i="36"/>
  <c r="AY93" i="36"/>
  <c r="AU93" i="36"/>
  <c r="AQ93" i="36"/>
  <c r="AM93" i="36"/>
  <c r="AI93" i="36"/>
  <c r="AE93" i="36"/>
  <c r="AA93" i="36"/>
  <c r="W93" i="36"/>
  <c r="AY92" i="36"/>
  <c r="AU92" i="36"/>
  <c r="AQ92" i="36"/>
  <c r="AM92" i="36"/>
  <c r="AI92" i="36"/>
  <c r="AE92" i="36"/>
  <c r="AA92" i="36"/>
  <c r="W92" i="36"/>
  <c r="AY91" i="36"/>
  <c r="AU91" i="36"/>
  <c r="AQ91" i="36"/>
  <c r="AM91" i="36"/>
  <c r="AI91" i="36"/>
  <c r="AE91" i="36"/>
  <c r="AA91" i="36"/>
  <c r="W91" i="36"/>
  <c r="AY90" i="36"/>
  <c r="AU90" i="36"/>
  <c r="AQ90" i="36"/>
  <c r="AM90" i="36"/>
  <c r="AI90" i="36"/>
  <c r="AE90" i="36"/>
  <c r="AA90" i="36"/>
  <c r="W90" i="36"/>
  <c r="AY89" i="36"/>
  <c r="AU89" i="36"/>
  <c r="AQ89" i="36"/>
  <c r="AM89" i="36"/>
  <c r="AI89" i="36"/>
  <c r="AE89" i="36"/>
  <c r="AA89" i="36"/>
  <c r="W89" i="36"/>
  <c r="AY88" i="36"/>
  <c r="AU88" i="36"/>
  <c r="AQ88" i="36"/>
  <c r="AM88" i="36"/>
  <c r="AI88" i="36"/>
  <c r="AE88" i="36"/>
  <c r="AA88" i="36"/>
  <c r="W88" i="36"/>
  <c r="AY87" i="36"/>
  <c r="AU87" i="36"/>
  <c r="AQ87" i="36"/>
  <c r="AM87" i="36"/>
  <c r="AI87" i="36"/>
  <c r="AE87" i="36"/>
  <c r="AA87" i="36"/>
  <c r="W87" i="36"/>
  <c r="AY86" i="36"/>
  <c r="AU86" i="36"/>
  <c r="AQ86" i="36"/>
  <c r="AM86" i="36"/>
  <c r="AI86" i="36"/>
  <c r="AE86" i="36"/>
  <c r="AA86" i="36"/>
  <c r="W86" i="36"/>
  <c r="AY85" i="36"/>
  <c r="AU85" i="36"/>
  <c r="AQ85" i="36"/>
  <c r="AM85" i="36"/>
  <c r="AI85" i="36"/>
  <c r="AE85" i="36"/>
  <c r="AA85" i="36"/>
  <c r="W85" i="36"/>
  <c r="AY84" i="36"/>
  <c r="AU84" i="36"/>
  <c r="AQ84" i="36"/>
  <c r="AM84" i="36"/>
  <c r="AI84" i="36"/>
  <c r="AE84" i="36"/>
  <c r="AA84" i="36"/>
  <c r="W84" i="36"/>
  <c r="AY83" i="36"/>
  <c r="AU83" i="36"/>
  <c r="AQ83" i="36"/>
  <c r="AM83" i="36"/>
  <c r="AI83" i="36"/>
  <c r="AE83" i="36"/>
  <c r="AA83" i="36"/>
  <c r="W83" i="36"/>
  <c r="BE82" i="36"/>
  <c r="BA82" i="36"/>
  <c r="AQ82" i="36"/>
  <c r="AM82" i="36"/>
  <c r="AI82" i="36"/>
  <c r="AE82" i="36"/>
  <c r="AA82" i="36"/>
  <c r="W82" i="36"/>
  <c r="BE81" i="36"/>
  <c r="BA81" i="36"/>
  <c r="AQ81" i="36"/>
  <c r="AM81" i="36"/>
  <c r="AI81" i="36"/>
  <c r="AE81" i="36"/>
  <c r="AA81" i="36"/>
  <c r="W81" i="36"/>
  <c r="BE80" i="36"/>
  <c r="BA80" i="36"/>
  <c r="AQ80" i="36"/>
  <c r="AM80" i="36"/>
  <c r="AI80" i="36"/>
  <c r="AE80" i="36"/>
  <c r="AA80" i="36"/>
  <c r="W80" i="36"/>
  <c r="BE79" i="36"/>
  <c r="BA79" i="36"/>
  <c r="AQ79" i="36"/>
  <c r="AM79" i="36"/>
  <c r="AI79" i="36"/>
  <c r="AE79" i="36"/>
  <c r="AA79" i="36"/>
  <c r="W79" i="36"/>
  <c r="BE78" i="36"/>
  <c r="BA78" i="36"/>
  <c r="AQ78" i="36"/>
  <c r="AM78" i="36"/>
  <c r="AI78" i="36"/>
  <c r="AE78" i="36"/>
  <c r="AA78" i="36"/>
  <c r="W78" i="36"/>
  <c r="AT11" i="37"/>
  <c r="AD11" i="37"/>
  <c r="V11" i="37"/>
  <c r="BC10" i="37"/>
  <c r="AU10" i="37"/>
  <c r="AM10" i="37"/>
  <c r="AE10" i="37"/>
  <c r="W10" i="37"/>
  <c r="BD9" i="37"/>
  <c r="AV9" i="37"/>
  <c r="AN9" i="37"/>
  <c r="AF9" i="37"/>
  <c r="X9" i="37"/>
  <c r="BE8" i="37"/>
  <c r="AW8" i="37"/>
  <c r="AO8" i="37"/>
  <c r="AG8" i="37"/>
  <c r="Y8" i="37"/>
  <c r="AX7" i="37"/>
  <c r="AP7" i="37"/>
  <c r="AH7" i="37"/>
  <c r="AD7" i="37"/>
  <c r="Z7" i="37"/>
  <c r="V7" i="37"/>
  <c r="BC6" i="37"/>
  <c r="AY6" i="37"/>
  <c r="AU6" i="37"/>
  <c r="AQ6" i="37"/>
  <c r="AM6" i="37"/>
  <c r="AI6" i="37"/>
  <c r="AE6" i="37"/>
  <c r="AA6" i="37"/>
  <c r="W6" i="37"/>
  <c r="AX97" i="36"/>
  <c r="AT97" i="36"/>
  <c r="AP97" i="36"/>
  <c r="AL97" i="36"/>
  <c r="AH97" i="36"/>
  <c r="AD97" i="36"/>
  <c r="Z97" i="36"/>
  <c r="V97" i="36"/>
  <c r="AX96" i="36"/>
  <c r="AT96" i="36"/>
  <c r="AP96" i="36"/>
  <c r="AL96" i="36"/>
  <c r="AH96" i="36"/>
  <c r="AD96" i="36"/>
  <c r="Z96" i="36"/>
  <c r="V96" i="36"/>
  <c r="AX95" i="36"/>
  <c r="AT95" i="36"/>
  <c r="AP95" i="36"/>
  <c r="AL95" i="36"/>
  <c r="AH95" i="36"/>
  <c r="AD95" i="36"/>
  <c r="Z95" i="36"/>
  <c r="V95" i="36"/>
  <c r="AX94" i="36"/>
  <c r="AT94" i="36"/>
  <c r="AP94" i="36"/>
  <c r="AL94" i="36"/>
  <c r="AH94" i="36"/>
  <c r="AD94" i="36"/>
  <c r="Z94" i="36"/>
  <c r="V94" i="36"/>
  <c r="AX93" i="36"/>
  <c r="AT93" i="36"/>
  <c r="AP93" i="36"/>
  <c r="AL93" i="36"/>
  <c r="AH93" i="36"/>
  <c r="AD93" i="36"/>
  <c r="Z93" i="36"/>
  <c r="V93" i="36"/>
  <c r="AX92" i="36"/>
  <c r="AT92" i="36"/>
  <c r="AP92" i="36"/>
  <c r="AL92" i="36"/>
  <c r="AH92" i="36"/>
  <c r="AD92" i="36"/>
  <c r="Z92" i="36"/>
  <c r="V92" i="36"/>
  <c r="AX91" i="36"/>
  <c r="AT91" i="36"/>
  <c r="AP91" i="36"/>
  <c r="AL91" i="36"/>
  <c r="AH91" i="36"/>
  <c r="AD91" i="36"/>
  <c r="Z91" i="36"/>
  <c r="V91" i="36"/>
  <c r="AX90" i="36"/>
  <c r="AT90" i="36"/>
  <c r="AP90" i="36"/>
  <c r="AL90" i="36"/>
  <c r="AH90" i="36"/>
  <c r="AD90" i="36"/>
  <c r="Z90" i="36"/>
  <c r="V90" i="36"/>
  <c r="AX89" i="36"/>
  <c r="AT89" i="36"/>
  <c r="AP89" i="36"/>
  <c r="AL89" i="36"/>
  <c r="AH89" i="36"/>
  <c r="AD89" i="36"/>
  <c r="Z89" i="36"/>
  <c r="V89" i="36"/>
  <c r="AX88" i="36"/>
  <c r="AT88" i="36"/>
  <c r="AP88" i="36"/>
  <c r="AL88" i="36"/>
  <c r="AH88" i="36"/>
  <c r="AD88" i="36"/>
  <c r="Z88" i="36"/>
  <c r="V88" i="36"/>
  <c r="AX87" i="36"/>
  <c r="AT87" i="36"/>
  <c r="AP87" i="36"/>
  <c r="AL87" i="36"/>
  <c r="AH87" i="36"/>
  <c r="AD87" i="36"/>
  <c r="Z87" i="36"/>
  <c r="V87" i="36"/>
  <c r="AX86" i="36"/>
  <c r="AT86" i="36"/>
  <c r="AP86" i="36"/>
  <c r="AL86" i="36"/>
  <c r="AH86" i="36"/>
  <c r="AD86" i="36"/>
  <c r="Z86" i="36"/>
  <c r="V86" i="36"/>
  <c r="AX85" i="36"/>
  <c r="AT85" i="36"/>
  <c r="AP85" i="36"/>
  <c r="AL85" i="36"/>
  <c r="AH85" i="36"/>
  <c r="AD85" i="36"/>
  <c r="Z85" i="36"/>
  <c r="V85" i="36"/>
  <c r="AX84" i="36"/>
  <c r="AT84" i="36"/>
  <c r="AP84" i="36"/>
  <c r="AL84" i="36"/>
  <c r="AH84" i="36"/>
  <c r="AD84" i="36"/>
  <c r="Z84" i="36"/>
  <c r="V84" i="36"/>
  <c r="AX83" i="36"/>
  <c r="AT83" i="36"/>
  <c r="AP83" i="36"/>
  <c r="AL83" i="36"/>
  <c r="AH83" i="36"/>
  <c r="AD83" i="36"/>
  <c r="Z83" i="36"/>
  <c r="V83" i="36"/>
  <c r="BD82" i="36"/>
  <c r="AZ82" i="36"/>
  <c r="AP82" i="36"/>
  <c r="AL82" i="36"/>
  <c r="AH82" i="36"/>
  <c r="AD82" i="36"/>
  <c r="Z82" i="36"/>
  <c r="V82" i="36"/>
  <c r="BD81" i="36"/>
  <c r="AZ81" i="36"/>
  <c r="AP81" i="36"/>
  <c r="AL81" i="36"/>
  <c r="AH81" i="36"/>
  <c r="AD81" i="36"/>
  <c r="Z81" i="36"/>
  <c r="V81" i="36"/>
  <c r="BD80" i="36"/>
  <c r="AZ80" i="36"/>
  <c r="AP80" i="36"/>
  <c r="AL80" i="36"/>
  <c r="AH80" i="36"/>
  <c r="AD80" i="36"/>
  <c r="Z80" i="36"/>
  <c r="V80" i="36"/>
  <c r="BD79" i="36"/>
  <c r="AZ79" i="36"/>
  <c r="AP79" i="36"/>
  <c r="AL79" i="36"/>
  <c r="AH79" i="36"/>
  <c r="AD79" i="36"/>
  <c r="Z79" i="36"/>
  <c r="V79" i="36"/>
  <c r="BD78" i="36"/>
  <c r="AZ78" i="36"/>
  <c r="AP78" i="36"/>
  <c r="AL78" i="36"/>
  <c r="AH78" i="36"/>
  <c r="AD78" i="36"/>
  <c r="Z78" i="36"/>
  <c r="V78" i="36"/>
  <c r="BD77" i="36"/>
  <c r="AZ77" i="36"/>
  <c r="AP77" i="36"/>
  <c r="AQ77" i="36"/>
  <c r="AH77" i="36"/>
  <c r="Z77" i="36"/>
  <c r="BD76" i="36"/>
  <c r="AP76" i="36"/>
  <c r="AH76" i="36"/>
  <c r="Z76" i="36"/>
  <c r="BD75" i="36"/>
  <c r="AP75" i="36"/>
  <c r="AH75" i="36"/>
  <c r="Z75" i="36"/>
  <c r="BD74" i="36"/>
  <c r="AP74" i="36"/>
  <c r="AH74" i="36"/>
  <c r="Z74" i="36"/>
  <c r="BD73" i="36"/>
  <c r="AP73" i="36"/>
  <c r="AH73" i="36"/>
  <c r="Z73" i="36"/>
  <c r="BB72" i="36"/>
  <c r="AR72" i="36"/>
  <c r="AN72" i="36"/>
  <c r="AJ72" i="36"/>
  <c r="AF72" i="36"/>
  <c r="AB72" i="36"/>
  <c r="X72" i="36"/>
  <c r="BB71" i="36"/>
  <c r="AR71" i="36"/>
  <c r="AN71" i="36"/>
  <c r="AJ71" i="36"/>
  <c r="AF71" i="36"/>
  <c r="AB71" i="36"/>
  <c r="X71" i="36"/>
  <c r="BB70" i="36"/>
  <c r="AR70" i="36"/>
  <c r="AN70" i="36"/>
  <c r="AJ70" i="36"/>
  <c r="AF70" i="36"/>
  <c r="AB70" i="36"/>
  <c r="X70" i="36"/>
  <c r="BB69" i="36"/>
  <c r="AX69" i="36"/>
  <c r="AT69" i="36"/>
  <c r="AJ69" i="36"/>
  <c r="AF69" i="36"/>
  <c r="AB69" i="36"/>
  <c r="X69" i="36"/>
  <c r="BB68" i="36"/>
  <c r="AX68" i="36"/>
  <c r="AT68" i="36"/>
  <c r="AJ68" i="36"/>
  <c r="AF68" i="36"/>
  <c r="AB68" i="36"/>
  <c r="X68" i="36"/>
  <c r="BB67" i="36"/>
  <c r="AX67" i="36"/>
  <c r="AT67" i="36"/>
  <c r="AJ67" i="36"/>
  <c r="AF67" i="36"/>
  <c r="AB67" i="36"/>
  <c r="X67" i="36"/>
  <c r="BB66" i="36"/>
  <c r="AX66" i="36"/>
  <c r="AT66" i="36"/>
  <c r="AJ66" i="36"/>
  <c r="AF66" i="36"/>
  <c r="AB66" i="36"/>
  <c r="X66" i="36"/>
  <c r="BB65" i="36"/>
  <c r="AX65" i="36"/>
  <c r="AT65" i="36"/>
  <c r="AJ65" i="36"/>
  <c r="AF65" i="36"/>
  <c r="AB65" i="36"/>
  <c r="X65" i="36"/>
  <c r="BB64" i="36"/>
  <c r="AX64" i="36"/>
  <c r="AT64" i="36"/>
  <c r="AJ64" i="36"/>
  <c r="AF64" i="36"/>
  <c r="AB64" i="36"/>
  <c r="X64" i="36"/>
  <c r="BB63" i="36"/>
  <c r="AX63" i="36"/>
  <c r="AT63" i="36"/>
  <c r="AJ63" i="36"/>
  <c r="AF63" i="36"/>
  <c r="AB63" i="36"/>
  <c r="X63" i="36"/>
  <c r="BB62" i="36"/>
  <c r="AX62" i="36"/>
  <c r="AT62" i="36"/>
  <c r="AJ62" i="36"/>
  <c r="AF62" i="36"/>
  <c r="AB62" i="36"/>
  <c r="X62" i="36"/>
  <c r="BB61" i="36"/>
  <c r="AX61" i="36"/>
  <c r="AT61" i="36"/>
  <c r="AJ61" i="36"/>
  <c r="AF61" i="36"/>
  <c r="AB61" i="36"/>
  <c r="X61" i="36"/>
  <c r="BB60" i="36"/>
  <c r="AX60" i="36"/>
  <c r="AT60" i="36"/>
  <c r="AJ60" i="36"/>
  <c r="AF60" i="36"/>
  <c r="AB60" i="36"/>
  <c r="X60" i="36"/>
  <c r="BB59" i="36"/>
  <c r="AX59" i="36"/>
  <c r="AT59" i="36"/>
  <c r="AJ59" i="36"/>
  <c r="AF59" i="36"/>
  <c r="AB59" i="36"/>
  <c r="X59" i="36"/>
  <c r="BB58" i="36"/>
  <c r="AX58" i="36"/>
  <c r="AT58" i="36"/>
  <c r="AJ58" i="36"/>
  <c r="AF58" i="36"/>
  <c r="AB58" i="36"/>
  <c r="X58" i="36"/>
  <c r="BB57" i="36"/>
  <c r="AX57" i="36"/>
  <c r="AT57" i="36"/>
  <c r="AP57" i="36"/>
  <c r="AF57" i="36"/>
  <c r="AB57" i="36"/>
  <c r="X57" i="36"/>
  <c r="BB56" i="36"/>
  <c r="AX56" i="36"/>
  <c r="AT56" i="36"/>
  <c r="AP56" i="36"/>
  <c r="AF56" i="36"/>
  <c r="AB56" i="36"/>
  <c r="X56" i="36"/>
  <c r="BB55" i="36"/>
  <c r="AX55" i="36"/>
  <c r="AT55" i="36"/>
  <c r="AP55" i="36"/>
  <c r="AF55" i="36"/>
  <c r="AB55" i="36"/>
  <c r="X55" i="36"/>
  <c r="BB54" i="36"/>
  <c r="AX54" i="36"/>
  <c r="AT54" i="36"/>
  <c r="AP54" i="36"/>
  <c r="AF54" i="36"/>
  <c r="AB54" i="36"/>
  <c r="X54" i="36"/>
  <c r="BB53" i="36"/>
  <c r="AX53" i="36"/>
  <c r="AT53" i="36"/>
  <c r="AP53" i="36"/>
  <c r="AF53" i="36"/>
  <c r="AB53" i="36"/>
  <c r="X53" i="36"/>
  <c r="BB52" i="36"/>
  <c r="AX52" i="36"/>
  <c r="AT52" i="36"/>
  <c r="AP52" i="36"/>
  <c r="AF52" i="36"/>
  <c r="AB52" i="36"/>
  <c r="X52" i="36"/>
  <c r="BB51" i="36"/>
  <c r="AX51" i="36"/>
  <c r="AT51" i="36"/>
  <c r="AP51" i="36"/>
  <c r="AF51" i="36"/>
  <c r="AB51" i="36"/>
  <c r="X51" i="36"/>
  <c r="BB50" i="36"/>
  <c r="AX50" i="36"/>
  <c r="AT50" i="36"/>
  <c r="AP50" i="36"/>
  <c r="AF50" i="36"/>
  <c r="AB50" i="36"/>
  <c r="X50" i="36"/>
  <c r="BB49" i="36"/>
  <c r="AX49" i="36"/>
  <c r="AT49" i="36"/>
  <c r="AP49" i="36"/>
  <c r="AL49" i="36"/>
  <c r="AH49" i="36"/>
  <c r="X49" i="36"/>
  <c r="BB48" i="36"/>
  <c r="AX48" i="36"/>
  <c r="AT48" i="36"/>
  <c r="AP48" i="36"/>
  <c r="AL48" i="36"/>
  <c r="AH48" i="36"/>
  <c r="X48" i="36"/>
  <c r="BB47" i="36"/>
  <c r="AX47" i="36"/>
  <c r="AT47" i="36"/>
  <c r="AP47" i="36"/>
  <c r="AL47" i="36"/>
  <c r="AH47" i="36"/>
  <c r="X47" i="36"/>
  <c r="BB46" i="36"/>
  <c r="AX46" i="36"/>
  <c r="AT46" i="36"/>
  <c r="AP46" i="36"/>
  <c r="AL46" i="36"/>
  <c r="AH46" i="36"/>
  <c r="X46" i="36"/>
  <c r="BB45" i="36"/>
  <c r="AX45" i="36"/>
  <c r="AT45" i="36"/>
  <c r="AP45" i="36"/>
  <c r="AL45" i="36"/>
  <c r="AH45" i="36"/>
  <c r="X45" i="36"/>
  <c r="BB44" i="36"/>
  <c r="AX44" i="36"/>
  <c r="AT44" i="36"/>
  <c r="AP44" i="36"/>
  <c r="AL44" i="36"/>
  <c r="AH44" i="36"/>
  <c r="AD44" i="36"/>
  <c r="BB43" i="36"/>
  <c r="AX43" i="36"/>
  <c r="AT43" i="36"/>
  <c r="AP43" i="36"/>
  <c r="AL43" i="36"/>
  <c r="AH43" i="36"/>
  <c r="AD43" i="36"/>
  <c r="Z43" i="36"/>
  <c r="V43" i="36"/>
  <c r="AM77" i="36"/>
  <c r="AE77" i="36"/>
  <c r="W77" i="36"/>
  <c r="BA76" i="36"/>
  <c r="AM76" i="36"/>
  <c r="AE76" i="36"/>
  <c r="W76" i="36"/>
  <c r="BA75" i="36"/>
  <c r="AM75" i="36"/>
  <c r="AE75" i="36"/>
  <c r="W75" i="36"/>
  <c r="BA74" i="36"/>
  <c r="AM74" i="36"/>
  <c r="AE74" i="36"/>
  <c r="W74" i="36"/>
  <c r="BA73" i="36"/>
  <c r="AM73" i="36"/>
  <c r="AE73" i="36"/>
  <c r="X73" i="36"/>
  <c r="BE72" i="36"/>
  <c r="BA72" i="36"/>
  <c r="AQ72" i="36"/>
  <c r="AM72" i="36"/>
  <c r="AI72" i="36"/>
  <c r="AE72" i="36"/>
  <c r="AA72" i="36"/>
  <c r="W72" i="36"/>
  <c r="BE71" i="36"/>
  <c r="BA71" i="36"/>
  <c r="AQ71" i="36"/>
  <c r="AM71" i="36"/>
  <c r="AI71" i="36"/>
  <c r="AE71" i="36"/>
  <c r="AA71" i="36"/>
  <c r="W71" i="36"/>
  <c r="BE70" i="36"/>
  <c r="BA70" i="36"/>
  <c r="AQ70" i="36"/>
  <c r="AM70" i="36"/>
  <c r="AI70" i="36"/>
  <c r="AE70" i="36"/>
  <c r="AA70" i="36"/>
  <c r="W70" i="36"/>
  <c r="BE69" i="36"/>
  <c r="BA69" i="36"/>
  <c r="AW69" i="36"/>
  <c r="AM69" i="36"/>
  <c r="AI69" i="36"/>
  <c r="AE69" i="36"/>
  <c r="AA69" i="36"/>
  <c r="W69" i="36"/>
  <c r="BE68" i="36"/>
  <c r="BA68" i="36"/>
  <c r="AW68" i="36"/>
  <c r="AM68" i="36"/>
  <c r="AI68" i="36"/>
  <c r="AE68" i="36"/>
  <c r="AA68" i="36"/>
  <c r="W68" i="36"/>
  <c r="BE67" i="36"/>
  <c r="BA67" i="36"/>
  <c r="AW67" i="36"/>
  <c r="AM67" i="36"/>
  <c r="AI67" i="36"/>
  <c r="AE67" i="36"/>
  <c r="AA67" i="36"/>
  <c r="W67" i="36"/>
  <c r="BE66" i="36"/>
  <c r="BA66" i="36"/>
  <c r="AW66" i="36"/>
  <c r="AM66" i="36"/>
  <c r="AI66" i="36"/>
  <c r="AE66" i="36"/>
  <c r="AA66" i="36"/>
  <c r="W66" i="36"/>
  <c r="BE65" i="36"/>
  <c r="BA65" i="36"/>
  <c r="AW65" i="36"/>
  <c r="AM65" i="36"/>
  <c r="AI65" i="36"/>
  <c r="AE65" i="36"/>
  <c r="AA65" i="36"/>
  <c r="W65" i="36"/>
  <c r="BE64" i="36"/>
  <c r="BA64" i="36"/>
  <c r="AW64" i="36"/>
  <c r="AM64" i="36"/>
  <c r="AI64" i="36"/>
  <c r="AE64" i="36"/>
  <c r="AA64" i="36"/>
  <c r="W64" i="36"/>
  <c r="BE63" i="36"/>
  <c r="BA63" i="36"/>
  <c r="AW63" i="36"/>
  <c r="AM63" i="36"/>
  <c r="AI63" i="36"/>
  <c r="AE63" i="36"/>
  <c r="AA63" i="36"/>
  <c r="W63" i="36"/>
  <c r="BE62" i="36"/>
  <c r="BA62" i="36"/>
  <c r="AW62" i="36"/>
  <c r="AM62" i="36"/>
  <c r="AI62" i="36"/>
  <c r="AE62" i="36"/>
  <c r="AA62" i="36"/>
  <c r="W62" i="36"/>
  <c r="BE61" i="36"/>
  <c r="BA61" i="36"/>
  <c r="AW61" i="36"/>
  <c r="AM61" i="36"/>
  <c r="AI61" i="36"/>
  <c r="AE61" i="36"/>
  <c r="AA61" i="36"/>
  <c r="W61" i="36"/>
  <c r="BE60" i="36"/>
  <c r="BA60" i="36"/>
  <c r="AW60" i="36"/>
  <c r="AM60" i="36"/>
  <c r="AI60" i="36"/>
  <c r="AE60" i="36"/>
  <c r="AA60" i="36"/>
  <c r="W60" i="36"/>
  <c r="BE59" i="36"/>
  <c r="BA59" i="36"/>
  <c r="AW59" i="36"/>
  <c r="AM59" i="36"/>
  <c r="AI59" i="36"/>
  <c r="AE59" i="36"/>
  <c r="AA59" i="36"/>
  <c r="W59" i="36"/>
  <c r="BE58" i="36"/>
  <c r="BA58" i="36"/>
  <c r="AW58" i="36"/>
  <c r="AM58" i="36"/>
  <c r="AI58" i="36"/>
  <c r="AE58" i="36"/>
  <c r="AA58" i="36"/>
  <c r="W58" i="36"/>
  <c r="BE57" i="36"/>
  <c r="BA57" i="36"/>
  <c r="AW57" i="36"/>
  <c r="AS57" i="36"/>
  <c r="AO57" i="36"/>
  <c r="AE57" i="36"/>
  <c r="AA57" i="36"/>
  <c r="W57" i="36"/>
  <c r="BE56" i="36"/>
  <c r="BA56" i="36"/>
  <c r="AW56" i="36"/>
  <c r="AS56" i="36"/>
  <c r="AO56" i="36"/>
  <c r="AE56" i="36"/>
  <c r="AA56" i="36"/>
  <c r="W56" i="36"/>
  <c r="BE55" i="36"/>
  <c r="BA55" i="36"/>
  <c r="AW55" i="36"/>
  <c r="AS55" i="36"/>
  <c r="AO55" i="36"/>
  <c r="AE55" i="36"/>
  <c r="AA55" i="36"/>
  <c r="W55" i="36"/>
  <c r="BE54" i="36"/>
  <c r="BA54" i="36"/>
  <c r="AW54" i="36"/>
  <c r="AS54" i="36"/>
  <c r="AO54" i="36"/>
  <c r="AE54" i="36"/>
  <c r="AA54" i="36"/>
  <c r="W54" i="36"/>
  <c r="BE53" i="36"/>
  <c r="BA53" i="36"/>
  <c r="AW53" i="36"/>
  <c r="AS53" i="36"/>
  <c r="AO53" i="36"/>
  <c r="AE53" i="36"/>
  <c r="AA53" i="36"/>
  <c r="W53" i="36"/>
  <c r="BE52" i="36"/>
  <c r="BA52" i="36"/>
  <c r="AW52" i="36"/>
  <c r="AS52" i="36"/>
  <c r="AO52" i="36"/>
  <c r="AE52" i="36"/>
  <c r="AA52" i="36"/>
  <c r="W52" i="36"/>
  <c r="BE51" i="36"/>
  <c r="BA51" i="36"/>
  <c r="AW51" i="36"/>
  <c r="AS51" i="36"/>
  <c r="AO51" i="36"/>
  <c r="AE51" i="36"/>
  <c r="AA51" i="36"/>
  <c r="W51" i="36"/>
  <c r="BE50" i="36"/>
  <c r="BA50" i="36"/>
  <c r="AW50" i="36"/>
  <c r="AS50" i="36"/>
  <c r="AO50" i="36"/>
  <c r="AE50" i="36"/>
  <c r="AA50" i="36"/>
  <c r="W50" i="36"/>
  <c r="BE49" i="36"/>
  <c r="BA49" i="36"/>
  <c r="AW49" i="36"/>
  <c r="AS49" i="36"/>
  <c r="AO49" i="36"/>
  <c r="AK49" i="36"/>
  <c r="AA49" i="36"/>
  <c r="W49" i="36"/>
  <c r="BE48" i="36"/>
  <c r="BA48" i="36"/>
  <c r="AW48" i="36"/>
  <c r="AS48" i="36"/>
  <c r="AO48" i="36"/>
  <c r="AK48" i="36"/>
  <c r="AA48" i="36"/>
  <c r="W48" i="36"/>
  <c r="BE47" i="36"/>
  <c r="BA47" i="36"/>
  <c r="AW47" i="36"/>
  <c r="AS47" i="36"/>
  <c r="AO47" i="36"/>
  <c r="AK47" i="36"/>
  <c r="AA47" i="36"/>
  <c r="W47" i="36"/>
  <c r="BE46" i="36"/>
  <c r="BA46" i="36"/>
  <c r="AW46" i="36"/>
  <c r="AS46" i="36"/>
  <c r="AO46" i="36"/>
  <c r="AK46" i="36"/>
  <c r="AA46" i="36"/>
  <c r="W46" i="36"/>
  <c r="BE45" i="36"/>
  <c r="BA45" i="36"/>
  <c r="AW45" i="36"/>
  <c r="AS45" i="36"/>
  <c r="AO45" i="36"/>
  <c r="AK45" i="36"/>
  <c r="AA45" i="36"/>
  <c r="W45" i="36"/>
  <c r="BE44" i="36"/>
  <c r="BA44" i="36"/>
  <c r="AW44" i="36"/>
  <c r="AS44" i="36"/>
  <c r="AO44" i="36"/>
  <c r="AK44" i="36"/>
  <c r="AG44" i="36"/>
  <c r="AC44" i="36"/>
  <c r="BE43" i="36"/>
  <c r="BA43" i="36"/>
  <c r="AW43" i="36"/>
  <c r="AS43" i="36"/>
  <c r="AO43" i="36"/>
  <c r="AK43" i="36"/>
  <c r="AG43" i="36"/>
  <c r="AC43" i="36"/>
  <c r="Y43" i="36"/>
  <c r="BE77" i="36"/>
  <c r="AL77" i="36"/>
  <c r="AD77" i="36"/>
  <c r="V77" i="36"/>
  <c r="AZ76" i="36"/>
  <c r="AL76" i="36"/>
  <c r="AD76" i="36"/>
  <c r="V76" i="36"/>
  <c r="AZ75" i="36"/>
  <c r="AL75" i="36"/>
  <c r="AD75" i="36"/>
  <c r="V75" i="36"/>
  <c r="AZ74" i="36"/>
  <c r="AL74" i="36"/>
  <c r="AD74" i="36"/>
  <c r="V74" i="36"/>
  <c r="AZ73" i="36"/>
  <c r="AL73" i="36"/>
  <c r="AD73" i="36"/>
  <c r="W73" i="36"/>
  <c r="BD72" i="36"/>
  <c r="AZ72" i="36"/>
  <c r="AP72" i="36"/>
  <c r="AL72" i="36"/>
  <c r="AH72" i="36"/>
  <c r="AD72" i="36"/>
  <c r="Z72" i="36"/>
  <c r="V72" i="36"/>
  <c r="BD71" i="36"/>
  <c r="AZ71" i="36"/>
  <c r="AP71" i="36"/>
  <c r="AL71" i="36"/>
  <c r="AH71" i="36"/>
  <c r="AD71" i="36"/>
  <c r="Z71" i="36"/>
  <c r="V71" i="36"/>
  <c r="BD70" i="36"/>
  <c r="AZ70" i="36"/>
  <c r="AP70" i="36"/>
  <c r="AL70" i="36"/>
  <c r="AH70" i="36"/>
  <c r="AD70" i="36"/>
  <c r="Z70" i="36"/>
  <c r="V70" i="36"/>
  <c r="BD69" i="36"/>
  <c r="AZ69" i="36"/>
  <c r="AV69" i="36"/>
  <c r="AL69" i="36"/>
  <c r="AH69" i="36"/>
  <c r="AD69" i="36"/>
  <c r="Z69" i="36"/>
  <c r="V69" i="36"/>
  <c r="BD68" i="36"/>
  <c r="AZ68" i="36"/>
  <c r="AV68" i="36"/>
  <c r="AL68" i="36"/>
  <c r="AH68" i="36"/>
  <c r="AD68" i="36"/>
  <c r="Z68" i="36"/>
  <c r="V68" i="36"/>
  <c r="BD67" i="36"/>
  <c r="AZ67" i="36"/>
  <c r="AV67" i="36"/>
  <c r="AL67" i="36"/>
  <c r="AH67" i="36"/>
  <c r="AD67" i="36"/>
  <c r="Z67" i="36"/>
  <c r="V67" i="36"/>
  <c r="BD66" i="36"/>
  <c r="AZ66" i="36"/>
  <c r="AV66" i="36"/>
  <c r="AL66" i="36"/>
  <c r="AH66" i="36"/>
  <c r="AD66" i="36"/>
  <c r="Z66" i="36"/>
  <c r="V66" i="36"/>
  <c r="BD65" i="36"/>
  <c r="AZ65" i="36"/>
  <c r="AV65" i="36"/>
  <c r="AL65" i="36"/>
  <c r="AH65" i="36"/>
  <c r="AD65" i="36"/>
  <c r="Z65" i="36"/>
  <c r="V65" i="36"/>
  <c r="BD64" i="36"/>
  <c r="AZ64" i="36"/>
  <c r="AV64" i="36"/>
  <c r="AL64" i="36"/>
  <c r="AH64" i="36"/>
  <c r="AD64" i="36"/>
  <c r="Z64" i="36"/>
  <c r="V64" i="36"/>
  <c r="BD63" i="36"/>
  <c r="AZ63" i="36"/>
  <c r="AV63" i="36"/>
  <c r="AL63" i="36"/>
  <c r="AH63" i="36"/>
  <c r="AD63" i="36"/>
  <c r="Z63" i="36"/>
  <c r="V63" i="36"/>
  <c r="BD62" i="36"/>
  <c r="AZ62" i="36"/>
  <c r="AV62" i="36"/>
  <c r="AL62" i="36"/>
  <c r="AH62" i="36"/>
  <c r="AD62" i="36"/>
  <c r="Z62" i="36"/>
  <c r="V62" i="36"/>
  <c r="BD61" i="36"/>
  <c r="AZ61" i="36"/>
  <c r="AV61" i="36"/>
  <c r="AL61" i="36"/>
  <c r="AH61" i="36"/>
  <c r="AD61" i="36"/>
  <c r="Z61" i="36"/>
  <c r="V61" i="36"/>
  <c r="BD60" i="36"/>
  <c r="AZ60" i="36"/>
  <c r="AV60" i="36"/>
  <c r="AL60" i="36"/>
  <c r="AH60" i="36"/>
  <c r="AD60" i="36"/>
  <c r="Z60" i="36"/>
  <c r="V60" i="36"/>
  <c r="BD59" i="36"/>
  <c r="AZ59" i="36"/>
  <c r="AV59" i="36"/>
  <c r="AL59" i="36"/>
  <c r="AH59" i="36"/>
  <c r="AD59" i="36"/>
  <c r="Z59" i="36"/>
  <c r="V59" i="36"/>
  <c r="BD58" i="36"/>
  <c r="AZ58" i="36"/>
  <c r="AV58" i="36"/>
  <c r="AL58" i="36"/>
  <c r="AH58" i="36"/>
  <c r="AD58" i="36"/>
  <c r="Z58" i="36"/>
  <c r="V58" i="36"/>
  <c r="BD57" i="36"/>
  <c r="AZ57" i="36"/>
  <c r="AV57" i="36"/>
  <c r="AR57" i="36"/>
  <c r="AN57" i="36"/>
  <c r="AD57" i="36"/>
  <c r="Z57" i="36"/>
  <c r="V57" i="36"/>
  <c r="BD56" i="36"/>
  <c r="AZ56" i="36"/>
  <c r="AV56" i="36"/>
  <c r="AR56" i="36"/>
  <c r="AN56" i="36"/>
  <c r="AD56" i="36"/>
  <c r="Z56" i="36"/>
  <c r="V56" i="36"/>
  <c r="BD55" i="36"/>
  <c r="AZ55" i="36"/>
  <c r="AV55" i="36"/>
  <c r="AR55" i="36"/>
  <c r="AN55" i="36"/>
  <c r="AD55" i="36"/>
  <c r="Z55" i="36"/>
  <c r="V55" i="36"/>
  <c r="BD54" i="36"/>
  <c r="AZ54" i="36"/>
  <c r="AV54" i="36"/>
  <c r="AR54" i="36"/>
  <c r="AN54" i="36"/>
  <c r="AD54" i="36"/>
  <c r="Z54" i="36"/>
  <c r="V54" i="36"/>
  <c r="BD53" i="36"/>
  <c r="AZ53" i="36"/>
  <c r="AV53" i="36"/>
  <c r="AR53" i="36"/>
  <c r="AN53" i="36"/>
  <c r="AD53" i="36"/>
  <c r="Z53" i="36"/>
  <c r="V53" i="36"/>
  <c r="BD52" i="36"/>
  <c r="AZ52" i="36"/>
  <c r="AV52" i="36"/>
  <c r="AR52" i="36"/>
  <c r="AN52" i="36"/>
  <c r="AD52" i="36"/>
  <c r="Z52" i="36"/>
  <c r="V52" i="36"/>
  <c r="BD51" i="36"/>
  <c r="AZ51" i="36"/>
  <c r="AV51" i="36"/>
  <c r="AR51" i="36"/>
  <c r="AN51" i="36"/>
  <c r="AD51" i="36"/>
  <c r="Z51" i="36"/>
  <c r="V51" i="36"/>
  <c r="BD50" i="36"/>
  <c r="AZ50" i="36"/>
  <c r="AV50" i="36"/>
  <c r="AR50" i="36"/>
  <c r="AN50" i="36"/>
  <c r="AD50" i="36"/>
  <c r="Z50" i="36"/>
  <c r="V50" i="36"/>
  <c r="BD49" i="36"/>
  <c r="AZ49" i="36"/>
  <c r="AV49" i="36"/>
  <c r="AR49" i="36"/>
  <c r="AN49" i="36"/>
  <c r="AJ49" i="36"/>
  <c r="Z49" i="36"/>
  <c r="V49" i="36"/>
  <c r="BD48" i="36"/>
  <c r="AZ48" i="36"/>
  <c r="AV48" i="36"/>
  <c r="AR48" i="36"/>
  <c r="AN48" i="36"/>
  <c r="AJ48" i="36"/>
  <c r="Z48" i="36"/>
  <c r="V48" i="36"/>
  <c r="BD47" i="36"/>
  <c r="AZ47" i="36"/>
  <c r="AV47" i="36"/>
  <c r="AR47" i="36"/>
  <c r="AN47" i="36"/>
  <c r="AJ47" i="36"/>
  <c r="BA77" i="36"/>
  <c r="AI77" i="36"/>
  <c r="AA77" i="36"/>
  <c r="BE76" i="36"/>
  <c r="AQ76" i="36"/>
  <c r="AI76" i="36"/>
  <c r="AA76" i="36"/>
  <c r="BE75" i="36"/>
  <c r="AQ75" i="36"/>
  <c r="AI75" i="36"/>
  <c r="AA75" i="36"/>
  <c r="BE74" i="36"/>
  <c r="AQ74" i="36"/>
  <c r="AI74" i="36"/>
  <c r="AA74" i="36"/>
  <c r="BE73" i="36"/>
  <c r="AQ73" i="36"/>
  <c r="AI73" i="36"/>
  <c r="AA73" i="36"/>
  <c r="V73" i="36"/>
  <c r="BC72" i="36"/>
  <c r="AS72" i="36"/>
  <c r="AO72" i="36"/>
  <c r="AK72" i="36"/>
  <c r="AG72" i="36"/>
  <c r="AC72" i="36"/>
  <c r="Y72" i="36"/>
  <c r="BC71" i="36"/>
  <c r="AS71" i="36"/>
  <c r="AO71" i="36"/>
  <c r="AK71" i="36"/>
  <c r="AG71" i="36"/>
  <c r="AC71" i="36"/>
  <c r="Y71" i="36"/>
  <c r="BC70" i="36"/>
  <c r="AS70" i="36"/>
  <c r="AO70" i="36"/>
  <c r="AK70" i="36"/>
  <c r="AG70" i="36"/>
  <c r="AC70" i="36"/>
  <c r="Y70" i="36"/>
  <c r="BC69" i="36"/>
  <c r="AY69" i="36"/>
  <c r="AU69" i="36"/>
  <c r="AK69" i="36"/>
  <c r="AG69" i="36"/>
  <c r="AC69" i="36"/>
  <c r="Y69" i="36"/>
  <c r="BC68" i="36"/>
  <c r="AY68" i="36"/>
  <c r="AU68" i="36"/>
  <c r="AK68" i="36"/>
  <c r="AG68" i="36"/>
  <c r="AC68" i="36"/>
  <c r="Y68" i="36"/>
  <c r="BC67" i="36"/>
  <c r="AY67" i="36"/>
  <c r="AU67" i="36"/>
  <c r="AK67" i="36"/>
  <c r="AG67" i="36"/>
  <c r="AC67" i="36"/>
  <c r="Y67" i="36"/>
  <c r="BC66" i="36"/>
  <c r="AY66" i="36"/>
  <c r="AU66" i="36"/>
  <c r="AK66" i="36"/>
  <c r="AG66" i="36"/>
  <c r="AC66" i="36"/>
  <c r="Y66" i="36"/>
  <c r="BC65" i="36"/>
  <c r="AY65" i="36"/>
  <c r="AU65" i="36"/>
  <c r="AK65" i="36"/>
  <c r="AG65" i="36"/>
  <c r="AC65" i="36"/>
  <c r="Y65" i="36"/>
  <c r="BC64" i="36"/>
  <c r="AY64" i="36"/>
  <c r="AU64" i="36"/>
  <c r="AK64" i="36"/>
  <c r="AG64" i="36"/>
  <c r="AC64" i="36"/>
  <c r="Y64" i="36"/>
  <c r="BC63" i="36"/>
  <c r="AY63" i="36"/>
  <c r="AU63" i="36"/>
  <c r="AK63" i="36"/>
  <c r="AG63" i="36"/>
  <c r="AC63" i="36"/>
  <c r="Y63" i="36"/>
  <c r="BC62" i="36"/>
  <c r="AY62" i="36"/>
  <c r="AU62" i="36"/>
  <c r="AK62" i="36"/>
  <c r="AG62" i="36"/>
  <c r="AC62" i="36"/>
  <c r="Y62" i="36"/>
  <c r="BC61" i="36"/>
  <c r="AY61" i="36"/>
  <c r="AU61" i="36"/>
  <c r="AK61" i="36"/>
  <c r="AG61" i="36"/>
  <c r="AC61" i="36"/>
  <c r="Y61" i="36"/>
  <c r="BC60" i="36"/>
  <c r="AY60" i="36"/>
  <c r="AU60" i="36"/>
  <c r="AK60" i="36"/>
  <c r="AG60" i="36"/>
  <c r="AC60" i="36"/>
  <c r="Y60" i="36"/>
  <c r="BC59" i="36"/>
  <c r="AY59" i="36"/>
  <c r="AU59" i="36"/>
  <c r="AK59" i="36"/>
  <c r="AG59" i="36"/>
  <c r="AC59" i="36"/>
  <c r="Y59" i="36"/>
  <c r="BC58" i="36"/>
  <c r="AY58" i="36"/>
  <c r="AU58" i="36"/>
  <c r="AK58" i="36"/>
  <c r="AG58" i="36"/>
  <c r="AC58" i="36"/>
  <c r="Y58" i="36"/>
  <c r="BC57" i="36"/>
  <c r="AY57" i="36"/>
  <c r="AU57" i="36"/>
  <c r="AQ57" i="36"/>
  <c r="AG57" i="36"/>
  <c r="AC57" i="36"/>
  <c r="Y57" i="36"/>
  <c r="BC56" i="36"/>
  <c r="AY56" i="36"/>
  <c r="AU56" i="36"/>
  <c r="AQ56" i="36"/>
  <c r="AG56" i="36"/>
  <c r="AC56" i="36"/>
  <c r="Y56" i="36"/>
  <c r="BC55" i="36"/>
  <c r="AY55" i="36"/>
  <c r="AU55" i="36"/>
  <c r="AQ55" i="36"/>
  <c r="AG55" i="36"/>
  <c r="AC55" i="36"/>
  <c r="Y55" i="36"/>
  <c r="BC54" i="36"/>
  <c r="AY54" i="36"/>
  <c r="AU54" i="36"/>
  <c r="AQ54" i="36"/>
  <c r="AG54" i="36"/>
  <c r="AC54" i="36"/>
  <c r="Y54" i="36"/>
  <c r="BC53" i="36"/>
  <c r="AY53" i="36"/>
  <c r="AU53" i="36"/>
  <c r="AQ53" i="36"/>
  <c r="AG53" i="36"/>
  <c r="AC53" i="36"/>
  <c r="Y53" i="36"/>
  <c r="BC52" i="36"/>
  <c r="AY52" i="36"/>
  <c r="AU52" i="36"/>
  <c r="AQ52" i="36"/>
  <c r="AG52" i="36"/>
  <c r="AC52" i="36"/>
  <c r="Y52" i="36"/>
  <c r="BC51" i="36"/>
  <c r="AY51" i="36"/>
  <c r="AU51" i="36"/>
  <c r="AQ51" i="36"/>
  <c r="AG51" i="36"/>
  <c r="AC51" i="36"/>
  <c r="Y51" i="36"/>
  <c r="BC50" i="36"/>
  <c r="AY50" i="36"/>
  <c r="AU50" i="36"/>
  <c r="AQ50" i="36"/>
  <c r="AG50" i="36"/>
  <c r="AC50" i="36"/>
  <c r="Y50" i="36"/>
  <c r="BC49" i="36"/>
  <c r="AY49" i="36"/>
  <c r="AU49" i="36"/>
  <c r="AQ49" i="36"/>
  <c r="AM49" i="36"/>
  <c r="AI49" i="36"/>
  <c r="Y49" i="36"/>
  <c r="BC48" i="36"/>
  <c r="AY48" i="36"/>
  <c r="AU48" i="36"/>
  <c r="AQ48" i="36"/>
  <c r="AM48" i="36"/>
  <c r="AI48" i="36"/>
  <c r="Y48" i="36"/>
  <c r="BC47" i="36"/>
  <c r="AY47" i="36"/>
  <c r="AU47" i="36"/>
  <c r="AQ47" i="36"/>
  <c r="AM47" i="36"/>
  <c r="AI47" i="36"/>
  <c r="Y47" i="36"/>
  <c r="BD46" i="36"/>
  <c r="AV46" i="36"/>
  <c r="AN46" i="36"/>
  <c r="Z46" i="36"/>
  <c r="BD45" i="36"/>
  <c r="AV45" i="36"/>
  <c r="AN45" i="36"/>
  <c r="Z45" i="36"/>
  <c r="BD44" i="36"/>
  <c r="AV44" i="36"/>
  <c r="AN44" i="36"/>
  <c r="AF44" i="36"/>
  <c r="BD43" i="36"/>
  <c r="AV43" i="36"/>
  <c r="AN43" i="36"/>
  <c r="AF43" i="36"/>
  <c r="X43" i="36"/>
  <c r="BB42" i="36"/>
  <c r="AX42" i="36"/>
  <c r="AT42" i="36"/>
  <c r="AP42" i="36"/>
  <c r="AL42" i="36"/>
  <c r="AH42" i="36"/>
  <c r="AD42" i="36"/>
  <c r="Z42" i="36"/>
  <c r="V42" i="36"/>
  <c r="BB41" i="36"/>
  <c r="AX41" i="36"/>
  <c r="AT41" i="36"/>
  <c r="AP41" i="36"/>
  <c r="AL41" i="36"/>
  <c r="AH41" i="36"/>
  <c r="AD41" i="36"/>
  <c r="Z41" i="36"/>
  <c r="V41" i="36"/>
  <c r="BB40" i="36"/>
  <c r="AX40" i="36"/>
  <c r="AT40" i="36"/>
  <c r="AP40" i="36"/>
  <c r="AL40" i="36"/>
  <c r="AH40" i="36"/>
  <c r="AD40" i="36"/>
  <c r="Z40" i="36"/>
  <c r="V40" i="36"/>
  <c r="BB39" i="36"/>
  <c r="AX39" i="36"/>
  <c r="AT39" i="36"/>
  <c r="AP39" i="36"/>
  <c r="AL39" i="36"/>
  <c r="AH39" i="36"/>
  <c r="AD39" i="36"/>
  <c r="Z39" i="36"/>
  <c r="V39" i="36"/>
  <c r="BB38" i="36"/>
  <c r="AX38" i="36"/>
  <c r="AT38" i="36"/>
  <c r="AP38" i="36"/>
  <c r="AL38" i="36"/>
  <c r="AH38" i="36"/>
  <c r="AD38" i="36"/>
  <c r="Z38" i="36"/>
  <c r="V38" i="36"/>
  <c r="BB37" i="36"/>
  <c r="AX37" i="36"/>
  <c r="AT37" i="36"/>
  <c r="AP37" i="36"/>
  <c r="AL37" i="36"/>
  <c r="AH37" i="36"/>
  <c r="AD37" i="36"/>
  <c r="Z37" i="36"/>
  <c r="V37" i="36"/>
  <c r="BB36" i="36"/>
  <c r="AX36" i="36"/>
  <c r="AT36" i="36"/>
  <c r="AP36" i="36"/>
  <c r="AL36" i="36"/>
  <c r="AH36" i="36"/>
  <c r="AD36" i="36"/>
  <c r="Z36" i="36"/>
  <c r="V36" i="36"/>
  <c r="BB35" i="36"/>
  <c r="AX35" i="36"/>
  <c r="AT35" i="36"/>
  <c r="AP35" i="36"/>
  <c r="AL35" i="36"/>
  <c r="AH35" i="36"/>
  <c r="AD35" i="36"/>
  <c r="Z35" i="36"/>
  <c r="V35" i="36"/>
  <c r="BB34" i="36"/>
  <c r="AX34" i="36"/>
  <c r="AT34" i="36"/>
  <c r="AP34" i="36"/>
  <c r="AL34" i="36"/>
  <c r="AH34" i="36"/>
  <c r="AD34" i="36"/>
  <c r="Z34" i="36"/>
  <c r="V34" i="36"/>
  <c r="BB33" i="36"/>
  <c r="AX33" i="36"/>
  <c r="AT33" i="36"/>
  <c r="AP33" i="36"/>
  <c r="AL33" i="36"/>
  <c r="AH33" i="36"/>
  <c r="AD33" i="36"/>
  <c r="Z33" i="36"/>
  <c r="V33" i="36"/>
  <c r="BB32" i="36"/>
  <c r="AX32" i="36"/>
  <c r="AT32" i="36"/>
  <c r="AP32" i="36"/>
  <c r="AL32" i="36"/>
  <c r="AH32" i="36"/>
  <c r="AD32" i="36"/>
  <c r="Z32" i="36"/>
  <c r="V32" i="36"/>
  <c r="BB31" i="36"/>
  <c r="AX31" i="36"/>
  <c r="AT31" i="36"/>
  <c r="AP31" i="36"/>
  <c r="AL31" i="36"/>
  <c r="AH31" i="36"/>
  <c r="AD31" i="36"/>
  <c r="Z31" i="36"/>
  <c r="V31" i="36"/>
  <c r="BB30" i="36"/>
  <c r="AX30" i="36"/>
  <c r="AT30" i="36"/>
  <c r="AP30" i="36"/>
  <c r="AL30" i="36"/>
  <c r="AH30" i="36"/>
  <c r="AD30" i="36"/>
  <c r="Z30" i="36"/>
  <c r="V30" i="36"/>
  <c r="BB29" i="36"/>
  <c r="AX29" i="36"/>
  <c r="AT29" i="36"/>
  <c r="AP29" i="36"/>
  <c r="AL29" i="36"/>
  <c r="AH29" i="36"/>
  <c r="AD29" i="36"/>
  <c r="Z29" i="36"/>
  <c r="V29" i="36"/>
  <c r="BB28" i="36"/>
  <c r="AX28" i="36"/>
  <c r="AT28" i="36"/>
  <c r="AP28" i="36"/>
  <c r="AL28" i="36"/>
  <c r="AH28" i="36"/>
  <c r="AD28" i="36"/>
  <c r="Z28" i="36"/>
  <c r="V28" i="36"/>
  <c r="BB27" i="36"/>
  <c r="AX27" i="36"/>
  <c r="AT27" i="36"/>
  <c r="AP27" i="36"/>
  <c r="AL27" i="36"/>
  <c r="AH27" i="36"/>
  <c r="AD27" i="36"/>
  <c r="Z27" i="36"/>
  <c r="V27" i="36"/>
  <c r="BB26" i="36"/>
  <c r="AX26" i="36"/>
  <c r="AT26" i="36"/>
  <c r="AP26" i="36"/>
  <c r="AL26" i="36"/>
  <c r="AH26" i="36"/>
  <c r="AD26" i="36"/>
  <c r="Z26" i="36"/>
  <c r="V26" i="36"/>
  <c r="BB25" i="36"/>
  <c r="AX25" i="36"/>
  <c r="AT25" i="36"/>
  <c r="AP25" i="36"/>
  <c r="AL25" i="36"/>
  <c r="AH25" i="36"/>
  <c r="AD25" i="36"/>
  <c r="Z25" i="36"/>
  <c r="V25" i="36"/>
  <c r="BB24" i="36"/>
  <c r="AX24" i="36"/>
  <c r="AT24" i="36"/>
  <c r="AP24" i="36"/>
  <c r="AL24" i="36"/>
  <c r="AH24" i="36"/>
  <c r="AD24" i="36"/>
  <c r="Z24" i="36"/>
  <c r="V24" i="36"/>
  <c r="BB23" i="36"/>
  <c r="AX23" i="36"/>
  <c r="AT23" i="36"/>
  <c r="AP23" i="36"/>
  <c r="AL23" i="36"/>
  <c r="AH23" i="36"/>
  <c r="AD23" i="36"/>
  <c r="Z23" i="36"/>
  <c r="V23" i="36"/>
  <c r="BB22" i="36"/>
  <c r="AX22" i="36"/>
  <c r="AT22" i="36"/>
  <c r="AP22" i="36"/>
  <c r="AL22" i="36"/>
  <c r="AH22" i="36"/>
  <c r="AD22" i="36"/>
  <c r="Z22" i="36"/>
  <c r="V22" i="36"/>
  <c r="BB21" i="36"/>
  <c r="AX21" i="36"/>
  <c r="AT21" i="36"/>
  <c r="AP21" i="36"/>
  <c r="AL21" i="36"/>
  <c r="AH21" i="36"/>
  <c r="AD21" i="36"/>
  <c r="Z21" i="36"/>
  <c r="V21" i="36"/>
  <c r="BB20" i="36"/>
  <c r="AX20" i="36"/>
  <c r="AT20" i="36"/>
  <c r="AP20" i="36"/>
  <c r="AL20" i="36"/>
  <c r="AH20" i="36"/>
  <c r="AD20" i="36"/>
  <c r="Z20" i="36"/>
  <c r="V20" i="36"/>
  <c r="BB19" i="36"/>
  <c r="AX19" i="36"/>
  <c r="AT19" i="36"/>
  <c r="AP19" i="36"/>
  <c r="AL19" i="36"/>
  <c r="AH19" i="36"/>
  <c r="AD19" i="36"/>
  <c r="Z19" i="36"/>
  <c r="V19" i="36"/>
  <c r="BB18" i="36"/>
  <c r="AX18" i="36"/>
  <c r="AT18" i="36"/>
  <c r="AP18" i="36"/>
  <c r="AL18" i="36"/>
  <c r="AH18" i="36"/>
  <c r="AD18" i="36"/>
  <c r="Z18" i="36"/>
  <c r="V18" i="36"/>
  <c r="BB17" i="36"/>
  <c r="AX17" i="36"/>
  <c r="AT17" i="36"/>
  <c r="AP17" i="36"/>
  <c r="AL17" i="36"/>
  <c r="AH17" i="36"/>
  <c r="AD17" i="36"/>
  <c r="Z17" i="36"/>
  <c r="V17" i="36"/>
  <c r="BB16" i="36"/>
  <c r="AX16" i="36"/>
  <c r="AT16" i="36"/>
  <c r="AP16" i="36"/>
  <c r="AL16" i="36"/>
  <c r="AH16" i="36"/>
  <c r="AD16" i="36"/>
  <c r="Z16" i="36"/>
  <c r="V16" i="36"/>
  <c r="BB15" i="36"/>
  <c r="AX15" i="36"/>
  <c r="AT15" i="36"/>
  <c r="AP15" i="36"/>
  <c r="AL15" i="36"/>
  <c r="AH15" i="36"/>
  <c r="AD15" i="36"/>
  <c r="Z15" i="36"/>
  <c r="V15" i="36"/>
  <c r="BB14" i="36"/>
  <c r="AX14" i="36"/>
  <c r="AT14" i="36"/>
  <c r="AP14" i="36"/>
  <c r="AL14" i="36"/>
  <c r="AH14" i="36"/>
  <c r="AD14" i="36"/>
  <c r="Z14" i="36"/>
  <c r="V14" i="36"/>
  <c r="BB13" i="36"/>
  <c r="AX13" i="36"/>
  <c r="AT13" i="36"/>
  <c r="AP13" i="36"/>
  <c r="AL13" i="36"/>
  <c r="AH13" i="36"/>
  <c r="BC46" i="36"/>
  <c r="AU46" i="36"/>
  <c r="AM46" i="36"/>
  <c r="Y46" i="36"/>
  <c r="BC45" i="36"/>
  <c r="AU45" i="36"/>
  <c r="AM45" i="36"/>
  <c r="Y45" i="36"/>
  <c r="BC44" i="36"/>
  <c r="AU44" i="36"/>
  <c r="AM44" i="36"/>
  <c r="AE44" i="36"/>
  <c r="BC43" i="36"/>
  <c r="AU43" i="36"/>
  <c r="AM43" i="36"/>
  <c r="AE43" i="36"/>
  <c r="W43" i="36"/>
  <c r="BE42" i="36"/>
  <c r="BA42" i="36"/>
  <c r="AW42" i="36"/>
  <c r="AS42" i="36"/>
  <c r="AO42" i="36"/>
  <c r="AK42" i="36"/>
  <c r="AG42" i="36"/>
  <c r="AC42" i="36"/>
  <c r="Y42" i="36"/>
  <c r="BE41" i="36"/>
  <c r="BA41" i="36"/>
  <c r="AW41" i="36"/>
  <c r="AS41" i="36"/>
  <c r="AO41" i="36"/>
  <c r="AK41" i="36"/>
  <c r="AG41" i="36"/>
  <c r="AC41" i="36"/>
  <c r="Y41" i="36"/>
  <c r="BE40" i="36"/>
  <c r="BA40" i="36"/>
  <c r="AW40" i="36"/>
  <c r="AS40" i="36"/>
  <c r="AO40" i="36"/>
  <c r="AK40" i="36"/>
  <c r="AG40" i="36"/>
  <c r="AC40" i="36"/>
  <c r="Y40" i="36"/>
  <c r="BE39" i="36"/>
  <c r="BA39" i="36"/>
  <c r="AW39" i="36"/>
  <c r="AS39" i="36"/>
  <c r="AO39" i="36"/>
  <c r="AK39" i="36"/>
  <c r="AG39" i="36"/>
  <c r="AC39" i="36"/>
  <c r="Y39" i="36"/>
  <c r="BE38" i="36"/>
  <c r="BA38" i="36"/>
  <c r="AW38" i="36"/>
  <c r="AS38" i="36"/>
  <c r="AO38" i="36"/>
  <c r="AK38" i="36"/>
  <c r="AG38" i="36"/>
  <c r="AC38" i="36"/>
  <c r="Y38" i="36"/>
  <c r="BE37" i="36"/>
  <c r="BA37" i="36"/>
  <c r="AW37" i="36"/>
  <c r="AS37" i="36"/>
  <c r="AO37" i="36"/>
  <c r="AK37" i="36"/>
  <c r="AG37" i="36"/>
  <c r="AC37" i="36"/>
  <c r="Y37" i="36"/>
  <c r="BE36" i="36"/>
  <c r="BA36" i="36"/>
  <c r="AW36" i="36"/>
  <c r="AS36" i="36"/>
  <c r="AO36" i="36"/>
  <c r="AK36" i="36"/>
  <c r="AG36" i="36"/>
  <c r="AC36" i="36"/>
  <c r="Y36" i="36"/>
  <c r="BE35" i="36"/>
  <c r="BA35" i="36"/>
  <c r="AW35" i="36"/>
  <c r="AS35" i="36"/>
  <c r="AO35" i="36"/>
  <c r="AK35" i="36"/>
  <c r="AG35" i="36"/>
  <c r="AC35" i="36"/>
  <c r="Y35" i="36"/>
  <c r="BE34" i="36"/>
  <c r="BA34" i="36"/>
  <c r="AW34" i="36"/>
  <c r="AS34" i="36"/>
  <c r="AO34" i="36"/>
  <c r="AK34" i="36"/>
  <c r="AG34" i="36"/>
  <c r="AC34" i="36"/>
  <c r="Y34" i="36"/>
  <c r="BE33" i="36"/>
  <c r="BA33" i="36"/>
  <c r="AW33" i="36"/>
  <c r="AS33" i="36"/>
  <c r="AO33" i="36"/>
  <c r="AK33" i="36"/>
  <c r="AG33" i="36"/>
  <c r="AC33" i="36"/>
  <c r="Y33" i="36"/>
  <c r="BE32" i="36"/>
  <c r="BA32" i="36"/>
  <c r="AW32" i="36"/>
  <c r="AS32" i="36"/>
  <c r="AO32" i="36"/>
  <c r="AK32" i="36"/>
  <c r="AG32" i="36"/>
  <c r="AC32" i="36"/>
  <c r="Y32" i="36"/>
  <c r="BE31" i="36"/>
  <c r="BA31" i="36"/>
  <c r="AW31" i="36"/>
  <c r="AS31" i="36"/>
  <c r="AO31" i="36"/>
  <c r="AK31" i="36"/>
  <c r="AG31" i="36"/>
  <c r="AC31" i="36"/>
  <c r="Y31" i="36"/>
  <c r="BE30" i="36"/>
  <c r="BA30" i="36"/>
  <c r="AW30" i="36"/>
  <c r="AS30" i="36"/>
  <c r="AO30" i="36"/>
  <c r="AK30" i="36"/>
  <c r="AG30" i="36"/>
  <c r="AC30" i="36"/>
  <c r="Y30" i="36"/>
  <c r="BE29" i="36"/>
  <c r="BA29" i="36"/>
  <c r="AW29" i="36"/>
  <c r="AS29" i="36"/>
  <c r="AO29" i="36"/>
  <c r="AK29" i="36"/>
  <c r="AG29" i="36"/>
  <c r="AC29" i="36"/>
  <c r="Y29" i="36"/>
  <c r="BE28" i="36"/>
  <c r="BA28" i="36"/>
  <c r="AW28" i="36"/>
  <c r="AS28" i="36"/>
  <c r="AO28" i="36"/>
  <c r="AK28" i="36"/>
  <c r="AG28" i="36"/>
  <c r="AC28" i="36"/>
  <c r="Y28" i="36"/>
  <c r="BE27" i="36"/>
  <c r="BA27" i="36"/>
  <c r="AW27" i="36"/>
  <c r="AS27" i="36"/>
  <c r="AO27" i="36"/>
  <c r="AK27" i="36"/>
  <c r="AG27" i="36"/>
  <c r="AC27" i="36"/>
  <c r="Y27" i="36"/>
  <c r="BE26" i="36"/>
  <c r="BA26" i="36"/>
  <c r="AW26" i="36"/>
  <c r="AS26" i="36"/>
  <c r="AO26" i="36"/>
  <c r="AK26" i="36"/>
  <c r="AG26" i="36"/>
  <c r="AC26" i="36"/>
  <c r="Y26" i="36"/>
  <c r="BE25" i="36"/>
  <c r="BA25" i="36"/>
  <c r="AW25" i="36"/>
  <c r="AS25" i="36"/>
  <c r="AO25" i="36"/>
  <c r="AK25" i="36"/>
  <c r="AG25" i="36"/>
  <c r="AC25" i="36"/>
  <c r="Y25" i="36"/>
  <c r="BE24" i="36"/>
  <c r="BA24" i="36"/>
  <c r="AW24" i="36"/>
  <c r="AS24" i="36"/>
  <c r="AO24" i="36"/>
  <c r="AK24" i="36"/>
  <c r="AG24" i="36"/>
  <c r="AC24" i="36"/>
  <c r="Y24" i="36"/>
  <c r="BE23" i="36"/>
  <c r="BA23" i="36"/>
  <c r="AW23" i="36"/>
  <c r="AS23" i="36"/>
  <c r="AO23" i="36"/>
  <c r="AK23" i="36"/>
  <c r="AG23" i="36"/>
  <c r="AC23" i="36"/>
  <c r="Y23" i="36"/>
  <c r="BE22" i="36"/>
  <c r="BA22" i="36"/>
  <c r="AW22" i="36"/>
  <c r="AS22" i="36"/>
  <c r="AO22" i="36"/>
  <c r="AK22" i="36"/>
  <c r="AG22" i="36"/>
  <c r="AC22" i="36"/>
  <c r="Y22" i="36"/>
  <c r="BE21" i="36"/>
  <c r="BA21" i="36"/>
  <c r="AW21" i="36"/>
  <c r="AS21" i="36"/>
  <c r="AO21" i="36"/>
  <c r="AK21" i="36"/>
  <c r="AG21" i="36"/>
  <c r="AC21" i="36"/>
  <c r="Y21" i="36"/>
  <c r="BE20" i="36"/>
  <c r="BA20" i="36"/>
  <c r="AW20" i="36"/>
  <c r="AS20" i="36"/>
  <c r="AO20" i="36"/>
  <c r="AK20" i="36"/>
  <c r="AG20" i="36"/>
  <c r="AC20" i="36"/>
  <c r="Y20" i="36"/>
  <c r="BE19" i="36"/>
  <c r="BA19" i="36"/>
  <c r="AW19" i="36"/>
  <c r="AS19" i="36"/>
  <c r="AO19" i="36"/>
  <c r="AK19" i="36"/>
  <c r="AG19" i="36"/>
  <c r="AC19" i="36"/>
  <c r="Y19" i="36"/>
  <c r="BE18" i="36"/>
  <c r="BA18" i="36"/>
  <c r="AW18" i="36"/>
  <c r="AS18" i="36"/>
  <c r="AO18" i="36"/>
  <c r="AK18" i="36"/>
  <c r="AG18" i="36"/>
  <c r="AC18" i="36"/>
  <c r="Y18" i="36"/>
  <c r="BE17" i="36"/>
  <c r="BA17" i="36"/>
  <c r="AW17" i="36"/>
  <c r="AS17" i="36"/>
  <c r="AO17" i="36"/>
  <c r="AK17" i="36"/>
  <c r="AG17" i="36"/>
  <c r="AC17" i="36"/>
  <c r="Y17" i="36"/>
  <c r="BE16" i="36"/>
  <c r="BA16" i="36"/>
  <c r="AW16" i="36"/>
  <c r="AS16" i="36"/>
  <c r="AO16" i="36"/>
  <c r="AK16" i="36"/>
  <c r="AG16" i="36"/>
  <c r="AC16" i="36"/>
  <c r="Y16" i="36"/>
  <c r="BE15" i="36"/>
  <c r="BA15" i="36"/>
  <c r="AW15" i="36"/>
  <c r="AS15" i="36"/>
  <c r="AO15" i="36"/>
  <c r="AK15" i="36"/>
  <c r="AG15" i="36"/>
  <c r="AC15" i="36"/>
  <c r="Y15" i="36"/>
  <c r="BE14" i="36"/>
  <c r="BA14" i="36"/>
  <c r="AW14" i="36"/>
  <c r="AS14" i="36"/>
  <c r="AO14" i="36"/>
  <c r="AK14" i="36"/>
  <c r="AG14" i="36"/>
  <c r="AC14" i="36"/>
  <c r="Y14" i="36"/>
  <c r="BE13" i="36"/>
  <c r="BA13" i="36"/>
  <c r="AW13" i="36"/>
  <c r="AS13" i="36"/>
  <c r="AO13" i="36"/>
  <c r="AK13" i="36"/>
  <c r="Z47" i="36"/>
  <c r="AZ46" i="36"/>
  <c r="AR46" i="36"/>
  <c r="AJ46" i="36"/>
  <c r="V46" i="36"/>
  <c r="AZ45" i="36"/>
  <c r="AR45" i="36"/>
  <c r="AJ45" i="36"/>
  <c r="V45" i="36"/>
  <c r="AZ44" i="36"/>
  <c r="AR44" i="36"/>
  <c r="AJ44" i="36"/>
  <c r="AB44" i="36"/>
  <c r="AZ43" i="36"/>
  <c r="AR43" i="36"/>
  <c r="AJ43" i="36"/>
  <c r="AB43" i="36"/>
  <c r="BD42" i="36"/>
  <c r="AZ42" i="36"/>
  <c r="AV42" i="36"/>
  <c r="AR42" i="36"/>
  <c r="AN42" i="36"/>
  <c r="AJ42" i="36"/>
  <c r="AF42" i="36"/>
  <c r="AB42" i="36"/>
  <c r="X42" i="36"/>
  <c r="BD41" i="36"/>
  <c r="AZ41" i="36"/>
  <c r="AV41" i="36"/>
  <c r="AR41" i="36"/>
  <c r="AN41" i="36"/>
  <c r="AJ41" i="36"/>
  <c r="AF41" i="36"/>
  <c r="AB41" i="36"/>
  <c r="X41" i="36"/>
  <c r="BD40" i="36"/>
  <c r="AZ40" i="36"/>
  <c r="AV40" i="36"/>
  <c r="AR40" i="36"/>
  <c r="AN40" i="36"/>
  <c r="AJ40" i="36"/>
  <c r="AF40" i="36"/>
  <c r="AB40" i="36"/>
  <c r="X40" i="36"/>
  <c r="BD39" i="36"/>
  <c r="AZ39" i="36"/>
  <c r="AV39" i="36"/>
  <c r="AR39" i="36"/>
  <c r="AN39" i="36"/>
  <c r="AJ39" i="36"/>
  <c r="AF39" i="36"/>
  <c r="AB39" i="36"/>
  <c r="X39" i="36"/>
  <c r="BD38" i="36"/>
  <c r="AZ38" i="36"/>
  <c r="AV38" i="36"/>
  <c r="AR38" i="36"/>
  <c r="AN38" i="36"/>
  <c r="AJ38" i="36"/>
  <c r="AF38" i="36"/>
  <c r="AB38" i="36"/>
  <c r="X38" i="36"/>
  <c r="BD37" i="36"/>
  <c r="AZ37" i="36"/>
  <c r="AV37" i="36"/>
  <c r="AR37" i="36"/>
  <c r="AN37" i="36"/>
  <c r="AJ37" i="36"/>
  <c r="AF37" i="36"/>
  <c r="AB37" i="36"/>
  <c r="X37" i="36"/>
  <c r="BD36" i="36"/>
  <c r="AZ36" i="36"/>
  <c r="AV36" i="36"/>
  <c r="AR36" i="36"/>
  <c r="AN36" i="36"/>
  <c r="AJ36" i="36"/>
  <c r="AF36" i="36"/>
  <c r="AB36" i="36"/>
  <c r="X36" i="36"/>
  <c r="BD35" i="36"/>
  <c r="AZ35" i="36"/>
  <c r="AV35" i="36"/>
  <c r="AR35" i="36"/>
  <c r="AN35" i="36"/>
  <c r="AJ35" i="36"/>
  <c r="AF35" i="36"/>
  <c r="AB35" i="36"/>
  <c r="X35" i="36"/>
  <c r="BD34" i="36"/>
  <c r="AZ34" i="36"/>
  <c r="AV34" i="36"/>
  <c r="AR34" i="36"/>
  <c r="AN34" i="36"/>
  <c r="AJ34" i="36"/>
  <c r="AF34" i="36"/>
  <c r="AB34" i="36"/>
  <c r="X34" i="36"/>
  <c r="BD33" i="36"/>
  <c r="AZ33" i="36"/>
  <c r="AV33" i="36"/>
  <c r="AR33" i="36"/>
  <c r="AN33" i="36"/>
  <c r="AJ33" i="36"/>
  <c r="AF33" i="36"/>
  <c r="AB33" i="36"/>
  <c r="X33" i="36"/>
  <c r="BD32" i="36"/>
  <c r="AZ32" i="36"/>
  <c r="AV32" i="36"/>
  <c r="AR32" i="36"/>
  <c r="AN32" i="36"/>
  <c r="AJ32" i="36"/>
  <c r="AF32" i="36"/>
  <c r="AB32" i="36"/>
  <c r="X32" i="36"/>
  <c r="BD31" i="36"/>
  <c r="AZ31" i="36"/>
  <c r="AV31" i="36"/>
  <c r="AR31" i="36"/>
  <c r="AN31" i="36"/>
  <c r="AJ31" i="36"/>
  <c r="AF31" i="36"/>
  <c r="AB31" i="36"/>
  <c r="X31" i="36"/>
  <c r="BD30" i="36"/>
  <c r="AZ30" i="36"/>
  <c r="AV30" i="36"/>
  <c r="AR30" i="36"/>
  <c r="AN30" i="36"/>
  <c r="AJ30" i="36"/>
  <c r="AF30" i="36"/>
  <c r="AB30" i="36"/>
  <c r="X30" i="36"/>
  <c r="BD29" i="36"/>
  <c r="AZ29" i="36"/>
  <c r="AV29" i="36"/>
  <c r="AR29" i="36"/>
  <c r="AN29" i="36"/>
  <c r="AJ29" i="36"/>
  <c r="AF29" i="36"/>
  <c r="AB29" i="36"/>
  <c r="X29" i="36"/>
  <c r="BD28" i="36"/>
  <c r="AZ28" i="36"/>
  <c r="AV28" i="36"/>
  <c r="AR28" i="36"/>
  <c r="AN28" i="36"/>
  <c r="AJ28" i="36"/>
  <c r="AF28" i="36"/>
  <c r="AB28" i="36"/>
  <c r="X28" i="36"/>
  <c r="BD27" i="36"/>
  <c r="AZ27" i="36"/>
  <c r="AV27" i="36"/>
  <c r="AR27" i="36"/>
  <c r="AN27" i="36"/>
  <c r="AJ27" i="36"/>
  <c r="AF27" i="36"/>
  <c r="AB27" i="36"/>
  <c r="X27" i="36"/>
  <c r="BD26" i="36"/>
  <c r="AZ26" i="36"/>
  <c r="AV26" i="36"/>
  <c r="AR26" i="36"/>
  <c r="AN26" i="36"/>
  <c r="AJ26" i="36"/>
  <c r="AF26" i="36"/>
  <c r="AB26" i="36"/>
  <c r="X26" i="36"/>
  <c r="BD25" i="36"/>
  <c r="AZ25" i="36"/>
  <c r="AV25" i="36"/>
  <c r="AR25" i="36"/>
  <c r="AN25" i="36"/>
  <c r="AJ25" i="36"/>
  <c r="AF25" i="36"/>
  <c r="AB25" i="36"/>
  <c r="X25" i="36"/>
  <c r="BD24" i="36"/>
  <c r="AZ24" i="36"/>
  <c r="AV24" i="36"/>
  <c r="AR24" i="36"/>
  <c r="AN24" i="36"/>
  <c r="AJ24" i="36"/>
  <c r="AF24" i="36"/>
  <c r="AB24" i="36"/>
  <c r="X24" i="36"/>
  <c r="BD23" i="36"/>
  <c r="AZ23" i="36"/>
  <c r="AV23" i="36"/>
  <c r="AR23" i="36"/>
  <c r="AN23" i="36"/>
  <c r="AJ23" i="36"/>
  <c r="AF23" i="36"/>
  <c r="AB23" i="36"/>
  <c r="X23" i="36"/>
  <c r="BD22" i="36"/>
  <c r="AZ22" i="36"/>
  <c r="AV22" i="36"/>
  <c r="AR22" i="36"/>
  <c r="AN22" i="36"/>
  <c r="AJ22" i="36"/>
  <c r="AF22" i="36"/>
  <c r="AB22" i="36"/>
  <c r="X22" i="36"/>
  <c r="BD21" i="36"/>
  <c r="AZ21" i="36"/>
  <c r="AV21" i="36"/>
  <c r="AR21" i="36"/>
  <c r="AN21" i="36"/>
  <c r="AJ21" i="36"/>
  <c r="AF21" i="36"/>
  <c r="AB21" i="36"/>
  <c r="X21" i="36"/>
  <c r="BD20" i="36"/>
  <c r="AZ20" i="36"/>
  <c r="AV20" i="36"/>
  <c r="AR20" i="36"/>
  <c r="AN20" i="36"/>
  <c r="AJ20" i="36"/>
  <c r="AF20" i="36"/>
  <c r="AB20" i="36"/>
  <c r="X20" i="36"/>
  <c r="BD19" i="36"/>
  <c r="AZ19" i="36"/>
  <c r="AV19" i="36"/>
  <c r="AR19" i="36"/>
  <c r="AN19" i="36"/>
  <c r="AJ19" i="36"/>
  <c r="AF19" i="36"/>
  <c r="AB19" i="36"/>
  <c r="X19" i="36"/>
  <c r="BD18" i="36"/>
  <c r="AZ18" i="36"/>
  <c r="AV18" i="36"/>
  <c r="AR18" i="36"/>
  <c r="AN18" i="36"/>
  <c r="AJ18" i="36"/>
  <c r="AF18" i="36"/>
  <c r="AB18" i="36"/>
  <c r="X18" i="36"/>
  <c r="BD17" i="36"/>
  <c r="AZ17" i="36"/>
  <c r="AV17" i="36"/>
  <c r="AR17" i="36"/>
  <c r="AN17" i="36"/>
  <c r="AJ17" i="36"/>
  <c r="AF17" i="36"/>
  <c r="AB17" i="36"/>
  <c r="X17" i="36"/>
  <c r="BD16" i="36"/>
  <c r="V47" i="36"/>
  <c r="AY46" i="36"/>
  <c r="AQ46" i="36"/>
  <c r="AI46" i="36"/>
  <c r="AY45" i="36"/>
  <c r="AQ45" i="36"/>
  <c r="AI45" i="36"/>
  <c r="AY44" i="36"/>
  <c r="AQ44" i="36"/>
  <c r="AI44" i="36"/>
  <c r="AY43" i="36"/>
  <c r="AQ43" i="36"/>
  <c r="AI43" i="36"/>
  <c r="AA43" i="36"/>
  <c r="BC42" i="36"/>
  <c r="AY42" i="36"/>
  <c r="AU42" i="36"/>
  <c r="AQ42" i="36"/>
  <c r="AM42" i="36"/>
  <c r="AI42" i="36"/>
  <c r="AE42" i="36"/>
  <c r="AA42" i="36"/>
  <c r="W42" i="36"/>
  <c r="BC41" i="36"/>
  <c r="AY41" i="36"/>
  <c r="AU41" i="36"/>
  <c r="AQ41" i="36"/>
  <c r="AM41" i="36"/>
  <c r="AI41" i="36"/>
  <c r="AE41" i="36"/>
  <c r="AA41" i="36"/>
  <c r="W41" i="36"/>
  <c r="BC40" i="36"/>
  <c r="AY40" i="36"/>
  <c r="AU40" i="36"/>
  <c r="AQ40" i="36"/>
  <c r="AM40" i="36"/>
  <c r="AI40" i="36"/>
  <c r="AE40" i="36"/>
  <c r="AA40" i="36"/>
  <c r="W40" i="36"/>
  <c r="BC39" i="36"/>
  <c r="AY39" i="36"/>
  <c r="AU39" i="36"/>
  <c r="AQ39" i="36"/>
  <c r="AM39" i="36"/>
  <c r="AI39" i="36"/>
  <c r="AE39" i="36"/>
  <c r="AA39" i="36"/>
  <c r="W39" i="36"/>
  <c r="BC38" i="36"/>
  <c r="AY38" i="36"/>
  <c r="AU38" i="36"/>
  <c r="AQ38" i="36"/>
  <c r="AM38" i="36"/>
  <c r="AI38" i="36"/>
  <c r="AE38" i="36"/>
  <c r="AA38" i="36"/>
  <c r="W38" i="36"/>
  <c r="BC37" i="36"/>
  <c r="AY37" i="36"/>
  <c r="AU37" i="36"/>
  <c r="AQ37" i="36"/>
  <c r="AM37" i="36"/>
  <c r="AI37" i="36"/>
  <c r="AE37" i="36"/>
  <c r="AA37" i="36"/>
  <c r="W37" i="36"/>
  <c r="BC36" i="36"/>
  <c r="AY36" i="36"/>
  <c r="AU36" i="36"/>
  <c r="AQ36" i="36"/>
  <c r="AM36" i="36"/>
  <c r="AI36" i="36"/>
  <c r="AE36" i="36"/>
  <c r="AA36" i="36"/>
  <c r="W36" i="36"/>
  <c r="BC35" i="36"/>
  <c r="AY35" i="36"/>
  <c r="AU35" i="36"/>
  <c r="AQ35" i="36"/>
  <c r="AM35" i="36"/>
  <c r="AI35" i="36"/>
  <c r="AE35" i="36"/>
  <c r="AA35" i="36"/>
  <c r="W35" i="36"/>
  <c r="BC34" i="36"/>
  <c r="AY34" i="36"/>
  <c r="AU34" i="36"/>
  <c r="AQ34" i="36"/>
  <c r="AM34" i="36"/>
  <c r="AI34" i="36"/>
  <c r="AE34" i="36"/>
  <c r="AA34" i="36"/>
  <c r="W34" i="36"/>
  <c r="BC33" i="36"/>
  <c r="AY33" i="36"/>
  <c r="AU33" i="36"/>
  <c r="AQ33" i="36"/>
  <c r="AM33" i="36"/>
  <c r="AI33" i="36"/>
  <c r="AE33" i="36"/>
  <c r="AA33" i="36"/>
  <c r="W33" i="36"/>
  <c r="BC32" i="36"/>
  <c r="AY32" i="36"/>
  <c r="AU32" i="36"/>
  <c r="AQ32" i="36"/>
  <c r="AM32" i="36"/>
  <c r="AI32" i="36"/>
  <c r="AE32" i="36"/>
  <c r="AA32" i="36"/>
  <c r="W32" i="36"/>
  <c r="BC31" i="36"/>
  <c r="AY31" i="36"/>
  <c r="AU31" i="36"/>
  <c r="AQ31" i="36"/>
  <c r="AM31" i="36"/>
  <c r="AI31" i="36"/>
  <c r="AE31" i="36"/>
  <c r="AA31" i="36"/>
  <c r="W31" i="36"/>
  <c r="BC30" i="36"/>
  <c r="AY30" i="36"/>
  <c r="AU30" i="36"/>
  <c r="AQ30" i="36"/>
  <c r="AM30" i="36"/>
  <c r="AI30" i="36"/>
  <c r="AE30" i="36"/>
  <c r="AA30" i="36"/>
  <c r="W30" i="36"/>
  <c r="BC29" i="36"/>
  <c r="AY29" i="36"/>
  <c r="AU29" i="36"/>
  <c r="AQ29" i="36"/>
  <c r="AM29" i="36"/>
  <c r="AI29" i="36"/>
  <c r="AE29" i="36"/>
  <c r="AA29" i="36"/>
  <c r="W29" i="36"/>
  <c r="BC28" i="36"/>
  <c r="AY28" i="36"/>
  <c r="AU28" i="36"/>
  <c r="AQ28" i="36"/>
  <c r="AM28" i="36"/>
  <c r="AI28" i="36"/>
  <c r="AE28" i="36"/>
  <c r="AA28" i="36"/>
  <c r="W28" i="36"/>
  <c r="BC27" i="36"/>
  <c r="AY27" i="36"/>
  <c r="AU27" i="36"/>
  <c r="AQ27" i="36"/>
  <c r="AM27" i="36"/>
  <c r="AI27" i="36"/>
  <c r="AE27" i="36"/>
  <c r="AA27" i="36"/>
  <c r="W27" i="36"/>
  <c r="BC26" i="36"/>
  <c r="AY26" i="36"/>
  <c r="AU26" i="36"/>
  <c r="AQ26" i="36"/>
  <c r="AM26" i="36"/>
  <c r="AI26" i="36"/>
  <c r="AE26" i="36"/>
  <c r="AA26" i="36"/>
  <c r="W26" i="36"/>
  <c r="BC25" i="36"/>
  <c r="AY25" i="36"/>
  <c r="AU25" i="36"/>
  <c r="AQ25" i="36"/>
  <c r="AM25" i="36"/>
  <c r="AI25" i="36"/>
  <c r="AE25" i="36"/>
  <c r="AA25" i="36"/>
  <c r="W25" i="36"/>
  <c r="BC24" i="36"/>
  <c r="AY24" i="36"/>
  <c r="AU24" i="36"/>
  <c r="AQ24" i="36"/>
  <c r="AM24" i="36"/>
  <c r="AI24" i="36"/>
  <c r="AE24" i="36"/>
  <c r="AA24" i="36"/>
  <c r="W24" i="36"/>
  <c r="BC23" i="36"/>
  <c r="AY23" i="36"/>
  <c r="AU23" i="36"/>
  <c r="AQ23" i="36"/>
  <c r="AM23" i="36"/>
  <c r="AI23" i="36"/>
  <c r="AE23" i="36"/>
  <c r="AA23" i="36"/>
  <c r="W23" i="36"/>
  <c r="BC22" i="36"/>
  <c r="AY22" i="36"/>
  <c r="AU22" i="36"/>
  <c r="AQ22" i="36"/>
  <c r="AM22" i="36"/>
  <c r="AI22" i="36"/>
  <c r="AE22" i="36"/>
  <c r="AA22" i="36"/>
  <c r="W22" i="36"/>
  <c r="BC21" i="36"/>
  <c r="AY21" i="36"/>
  <c r="AU21" i="36"/>
  <c r="AQ21" i="36"/>
  <c r="AM21" i="36"/>
  <c r="AI21" i="36"/>
  <c r="AE21" i="36"/>
  <c r="AA21" i="36"/>
  <c r="W21" i="36"/>
  <c r="BC20" i="36"/>
  <c r="AY20" i="36"/>
  <c r="AU20" i="36"/>
  <c r="AQ20" i="36"/>
  <c r="AM20" i="36"/>
  <c r="AI20" i="36"/>
  <c r="AE20" i="36"/>
  <c r="AA20" i="36"/>
  <c r="W20" i="36"/>
  <c r="BC19" i="36"/>
  <c r="AY19" i="36"/>
  <c r="AU19" i="36"/>
  <c r="AQ19" i="36"/>
  <c r="AM19" i="36"/>
  <c r="AI19" i="36"/>
  <c r="AE19" i="36"/>
  <c r="AA19" i="36"/>
  <c r="W19" i="36"/>
  <c r="BC18" i="36"/>
  <c r="AY18" i="36"/>
  <c r="AU18" i="36"/>
  <c r="AQ18" i="36"/>
  <c r="AM18" i="36"/>
  <c r="AI18" i="36"/>
  <c r="AE18" i="36"/>
  <c r="AA18" i="36"/>
  <c r="W18" i="36"/>
  <c r="BC17" i="36"/>
  <c r="AY17" i="36"/>
  <c r="AU17" i="36"/>
  <c r="AQ17" i="36"/>
  <c r="AM17" i="36"/>
  <c r="AI17" i="36"/>
  <c r="AE17" i="36"/>
  <c r="AA17" i="36"/>
  <c r="W17" i="36"/>
  <c r="BC16" i="36"/>
  <c r="AV16" i="36"/>
  <c r="AN16" i="36"/>
  <c r="AF16" i="36"/>
  <c r="X16" i="36"/>
  <c r="BD15" i="36"/>
  <c r="AV15" i="36"/>
  <c r="AN15" i="36"/>
  <c r="AF15" i="36"/>
  <c r="X15" i="36"/>
  <c r="BD14" i="36"/>
  <c r="AV14" i="36"/>
  <c r="AN14" i="36"/>
  <c r="AF14" i="36"/>
  <c r="X14" i="36"/>
  <c r="BD13" i="36"/>
  <c r="AV13" i="36"/>
  <c r="AN13" i="36"/>
  <c r="AG13" i="36"/>
  <c r="AC13" i="36"/>
  <c r="Y13" i="36"/>
  <c r="BE12" i="36"/>
  <c r="BA12" i="36"/>
  <c r="AW12" i="36"/>
  <c r="AS12" i="36"/>
  <c r="AO12" i="36"/>
  <c r="AK12" i="36"/>
  <c r="AG12" i="36"/>
  <c r="AC12" i="36"/>
  <c r="Y12" i="36"/>
  <c r="BE11" i="36"/>
  <c r="BA11" i="36"/>
  <c r="AW11" i="36"/>
  <c r="AS11" i="36"/>
  <c r="AO11" i="36"/>
  <c r="AK11" i="36"/>
  <c r="AG11" i="36"/>
  <c r="AC11" i="36"/>
  <c r="Y11" i="36"/>
  <c r="BE10" i="36"/>
  <c r="BA10" i="36"/>
  <c r="AW10" i="36"/>
  <c r="AS10" i="36"/>
  <c r="AO10" i="36"/>
  <c r="AK10" i="36"/>
  <c r="AG10" i="36"/>
  <c r="AC10" i="36"/>
  <c r="Y10" i="36"/>
  <c r="BE9" i="36"/>
  <c r="BA9" i="36"/>
  <c r="AW9" i="36"/>
  <c r="AS9" i="36"/>
  <c r="AO9" i="36"/>
  <c r="AK9" i="36"/>
  <c r="AG9" i="36"/>
  <c r="AC9" i="36"/>
  <c r="Y9" i="36"/>
  <c r="BE8" i="36"/>
  <c r="BA8" i="36"/>
  <c r="AW8" i="36"/>
  <c r="AS8" i="36"/>
  <c r="AO8" i="36"/>
  <c r="AK8" i="36"/>
  <c r="AG8" i="36"/>
  <c r="AC8" i="36"/>
  <c r="Y8" i="36"/>
  <c r="BE7" i="36"/>
  <c r="BA7" i="36"/>
  <c r="AW7" i="36"/>
  <c r="AS7" i="36"/>
  <c r="AO7" i="36"/>
  <c r="AK7" i="36"/>
  <c r="AG7" i="36"/>
  <c r="AC7" i="36"/>
  <c r="Y7" i="36"/>
  <c r="BB6" i="36"/>
  <c r="AX6" i="36"/>
  <c r="AT6" i="36"/>
  <c r="AP6" i="36"/>
  <c r="AL6" i="36"/>
  <c r="AH6" i="36"/>
  <c r="AD6" i="36"/>
  <c r="Z6" i="36"/>
  <c r="V6" i="36"/>
  <c r="AU16" i="36"/>
  <c r="AM16" i="36"/>
  <c r="AE16" i="36"/>
  <c r="W16" i="36"/>
  <c r="BC15" i="36"/>
  <c r="AU15" i="36"/>
  <c r="AM15" i="36"/>
  <c r="AE15" i="36"/>
  <c r="W15" i="36"/>
  <c r="BC14" i="36"/>
  <c r="AU14" i="36"/>
  <c r="AM14" i="36"/>
  <c r="AE14" i="36"/>
  <c r="W14" i="36"/>
  <c r="BC13" i="36"/>
  <c r="AU13" i="36"/>
  <c r="AM13" i="36"/>
  <c r="AF13" i="36"/>
  <c r="AB13" i="36"/>
  <c r="X13" i="36"/>
  <c r="BD12" i="36"/>
  <c r="AZ12" i="36"/>
  <c r="AV12" i="36"/>
  <c r="AR12" i="36"/>
  <c r="AN12" i="36"/>
  <c r="AJ12" i="36"/>
  <c r="AF12" i="36"/>
  <c r="AB12" i="36"/>
  <c r="X12" i="36"/>
  <c r="BD11" i="36"/>
  <c r="AZ11" i="36"/>
  <c r="AV11" i="36"/>
  <c r="AR11" i="36"/>
  <c r="AN11" i="36"/>
  <c r="AJ11" i="36"/>
  <c r="AF11" i="36"/>
  <c r="AB11" i="36"/>
  <c r="X11" i="36"/>
  <c r="BD10" i="36"/>
  <c r="AZ10" i="36"/>
  <c r="AV10" i="36"/>
  <c r="AR10" i="36"/>
  <c r="AN10" i="36"/>
  <c r="AJ10" i="36"/>
  <c r="AF10" i="36"/>
  <c r="AB10" i="36"/>
  <c r="X10" i="36"/>
  <c r="BD9" i="36"/>
  <c r="AZ9" i="36"/>
  <c r="AV9" i="36"/>
  <c r="AR9" i="36"/>
  <c r="AN9" i="36"/>
  <c r="AJ9" i="36"/>
  <c r="AF9" i="36"/>
  <c r="AB9" i="36"/>
  <c r="X9" i="36"/>
  <c r="BD8" i="36"/>
  <c r="AZ8" i="36"/>
  <c r="AV8" i="36"/>
  <c r="AR8" i="36"/>
  <c r="AN8" i="36"/>
  <c r="AJ8" i="36"/>
  <c r="AF8" i="36"/>
  <c r="AB8" i="36"/>
  <c r="X8" i="36"/>
  <c r="BD7" i="36"/>
  <c r="AZ7" i="36"/>
  <c r="AV7" i="36"/>
  <c r="AR7" i="36"/>
  <c r="AN7" i="36"/>
  <c r="AJ7" i="36"/>
  <c r="AF7" i="36"/>
  <c r="AB7" i="36"/>
  <c r="X7" i="36"/>
  <c r="BE6" i="36"/>
  <c r="BA6" i="36"/>
  <c r="AW6" i="36"/>
  <c r="AS6" i="36"/>
  <c r="AO6" i="36"/>
  <c r="AK6" i="36"/>
  <c r="AG6" i="36"/>
  <c r="AC6" i="36"/>
  <c r="Y6" i="36"/>
  <c r="AZ16" i="36"/>
  <c r="AR16" i="36"/>
  <c r="AJ16" i="36"/>
  <c r="AB16" i="36"/>
  <c r="AZ15" i="36"/>
  <c r="AR15" i="36"/>
  <c r="AJ15" i="36"/>
  <c r="AB15" i="36"/>
  <c r="AZ14" i="36"/>
  <c r="AR14" i="36"/>
  <c r="AJ14" i="36"/>
  <c r="AB14" i="36"/>
  <c r="AZ13" i="36"/>
  <c r="AR13" i="36"/>
  <c r="AJ13" i="36"/>
  <c r="AE13" i="36"/>
  <c r="AA13" i="36"/>
  <c r="W13" i="36"/>
  <c r="BC12" i="36"/>
  <c r="AY12" i="36"/>
  <c r="AU12" i="36"/>
  <c r="AQ12" i="36"/>
  <c r="AM12" i="36"/>
  <c r="AI12" i="36"/>
  <c r="AE12" i="36"/>
  <c r="AA12" i="36"/>
  <c r="W12" i="36"/>
  <c r="BC11" i="36"/>
  <c r="AY11" i="36"/>
  <c r="AU11" i="36"/>
  <c r="AQ11" i="36"/>
  <c r="AM11" i="36"/>
  <c r="AI11" i="36"/>
  <c r="AE11" i="36"/>
  <c r="AA11" i="36"/>
  <c r="W11" i="36"/>
  <c r="BC10" i="36"/>
  <c r="AY10" i="36"/>
  <c r="AU10" i="36"/>
  <c r="AQ10" i="36"/>
  <c r="AM10" i="36"/>
  <c r="AI10" i="36"/>
  <c r="AE10" i="36"/>
  <c r="AA10" i="36"/>
  <c r="W10" i="36"/>
  <c r="BC9" i="36"/>
  <c r="AY9" i="36"/>
  <c r="AU9" i="36"/>
  <c r="AQ9" i="36"/>
  <c r="AM9" i="36"/>
  <c r="AI9" i="36"/>
  <c r="AE9" i="36"/>
  <c r="AA9" i="36"/>
  <c r="W9" i="36"/>
  <c r="BC8" i="36"/>
  <c r="AY8" i="36"/>
  <c r="AU8" i="36"/>
  <c r="AQ8" i="36"/>
  <c r="AM8" i="36"/>
  <c r="AI8" i="36"/>
  <c r="AE8" i="36"/>
  <c r="AA8" i="36"/>
  <c r="W8" i="36"/>
  <c r="BC7" i="36"/>
  <c r="AY7" i="36"/>
  <c r="AU7" i="36"/>
  <c r="AQ7" i="36"/>
  <c r="AM7" i="36"/>
  <c r="AI7" i="36"/>
  <c r="AE7" i="36"/>
  <c r="AA7" i="36"/>
  <c r="W7" i="36"/>
  <c r="BD6" i="36"/>
  <c r="AZ6" i="36"/>
  <c r="AV6" i="36"/>
  <c r="AR6" i="36"/>
  <c r="AN6" i="36"/>
  <c r="AJ6" i="36"/>
  <c r="AF6" i="36"/>
  <c r="AB6" i="36"/>
  <c r="X6" i="36"/>
  <c r="AY16" i="36"/>
  <c r="AQ16" i="36"/>
  <c r="AI16" i="36"/>
  <c r="AA16" i="36"/>
  <c r="AY15" i="36"/>
  <c r="AQ15" i="36"/>
  <c r="AI15" i="36"/>
  <c r="AA15" i="36"/>
  <c r="AY14" i="36"/>
  <c r="AQ14" i="36"/>
  <c r="AI14" i="36"/>
  <c r="AA14" i="36"/>
  <c r="AY13" i="36"/>
  <c r="AQ13" i="36"/>
  <c r="AI13" i="36"/>
  <c r="AD13" i="36"/>
  <c r="Z13" i="36"/>
  <c r="V13" i="36"/>
  <c r="BB12" i="36"/>
  <c r="AX12" i="36"/>
  <c r="AT12" i="36"/>
  <c r="AP12" i="36"/>
  <c r="AL12" i="36"/>
  <c r="AH12" i="36"/>
  <c r="AD12" i="36"/>
  <c r="Z12" i="36"/>
  <c r="V12" i="36"/>
  <c r="BB11" i="36"/>
  <c r="AX11" i="36"/>
  <c r="AT11" i="36"/>
  <c r="AP11" i="36"/>
  <c r="AL11" i="36"/>
  <c r="AH11" i="36"/>
  <c r="AD11" i="36"/>
  <c r="Z11" i="36"/>
  <c r="V11" i="36"/>
  <c r="BB10" i="36"/>
  <c r="AX10" i="36"/>
  <c r="AT10" i="36"/>
  <c r="AP10" i="36"/>
  <c r="AL10" i="36"/>
  <c r="AH10" i="36"/>
  <c r="AD10" i="36"/>
  <c r="Z10" i="36"/>
  <c r="V10" i="36"/>
  <c r="BB9" i="36"/>
  <c r="AX9" i="36"/>
  <c r="AT9" i="36"/>
  <c r="AP9" i="36"/>
  <c r="AL9" i="36"/>
  <c r="AH9" i="36"/>
  <c r="AD9" i="36"/>
  <c r="Z9" i="36"/>
  <c r="V9" i="36"/>
  <c r="BB8" i="36"/>
  <c r="AX8" i="36"/>
  <c r="AT8" i="36"/>
  <c r="AP8" i="36"/>
  <c r="AL8" i="36"/>
  <c r="AH8" i="36"/>
  <c r="AD8" i="36"/>
  <c r="Z8" i="36"/>
  <c r="V8" i="36"/>
  <c r="BB7" i="36"/>
  <c r="AX7" i="36"/>
  <c r="AT7" i="36"/>
  <c r="AP7" i="36"/>
  <c r="AL7" i="36"/>
  <c r="AH7" i="36"/>
  <c r="AD7" i="36"/>
  <c r="Z7" i="36"/>
  <c r="V7" i="36"/>
  <c r="BC6" i="36"/>
  <c r="AY6" i="36"/>
  <c r="AU6" i="36"/>
  <c r="AQ6" i="36"/>
  <c r="AM6" i="36"/>
  <c r="AI6" i="36"/>
  <c r="AE6" i="36"/>
  <c r="AA6" i="36"/>
  <c r="W6" i="36"/>
  <c r="F19" i="4"/>
  <c r="F20" i="4" l="1"/>
  <c r="F21" i="4" l="1"/>
  <c r="F22" i="4" l="1"/>
  <c r="F12" i="16"/>
  <c r="O97" i="37" l="1"/>
  <c r="K97" i="37"/>
  <c r="G97" i="37"/>
  <c r="L96" i="37"/>
  <c r="H96" i="37"/>
  <c r="D96" i="37"/>
  <c r="M95" i="37"/>
  <c r="I95" i="37"/>
  <c r="E95" i="37"/>
  <c r="N94" i="37"/>
  <c r="J94" i="37"/>
  <c r="F94" i="37"/>
  <c r="O93" i="37"/>
  <c r="K93" i="37"/>
  <c r="G93" i="37"/>
  <c r="L92" i="37"/>
  <c r="H92" i="37"/>
  <c r="D92" i="37"/>
  <c r="N97" i="37"/>
  <c r="J97" i="37"/>
  <c r="F97" i="37"/>
  <c r="O96" i="37"/>
  <c r="K96" i="37"/>
  <c r="G96" i="37"/>
  <c r="L95" i="37"/>
  <c r="H95" i="37"/>
  <c r="D95" i="37"/>
  <c r="M94" i="37"/>
  <c r="I94" i="37"/>
  <c r="E94" i="37"/>
  <c r="N93" i="37"/>
  <c r="J93" i="37"/>
  <c r="F93" i="37"/>
  <c r="O92" i="37"/>
  <c r="K92" i="37"/>
  <c r="G92" i="37"/>
  <c r="M97" i="37"/>
  <c r="I97" i="37"/>
  <c r="E97" i="37"/>
  <c r="N96" i="37"/>
  <c r="J96" i="37"/>
  <c r="F96" i="37"/>
  <c r="O95" i="37"/>
  <c r="K95" i="37"/>
  <c r="G95" i="37"/>
  <c r="L94" i="37"/>
  <c r="H94" i="37"/>
  <c r="D94" i="37"/>
  <c r="M93" i="37"/>
  <c r="I93" i="37"/>
  <c r="E93" i="37"/>
  <c r="N92" i="37"/>
  <c r="J92" i="37"/>
  <c r="F92" i="37"/>
  <c r="O91" i="37"/>
  <c r="K91" i="37"/>
  <c r="L97" i="37"/>
  <c r="H97" i="37"/>
  <c r="D97" i="37"/>
  <c r="M96" i="37"/>
  <c r="I96" i="37"/>
  <c r="E96" i="37"/>
  <c r="N95" i="37"/>
  <c r="J95" i="37"/>
  <c r="F95" i="37"/>
  <c r="O94" i="37"/>
  <c r="K94" i="37"/>
  <c r="G94" i="37"/>
  <c r="L93" i="37"/>
  <c r="H93" i="37"/>
  <c r="D93" i="37"/>
  <c r="M92" i="37"/>
  <c r="I92" i="37"/>
  <c r="E92" i="37"/>
  <c r="J91" i="37"/>
  <c r="F91" i="37"/>
  <c r="O90" i="37"/>
  <c r="K90" i="37"/>
  <c r="G90" i="37"/>
  <c r="L89" i="37"/>
  <c r="H89" i="37"/>
  <c r="D89" i="37"/>
  <c r="M88" i="37"/>
  <c r="I88" i="37"/>
  <c r="E88" i="37"/>
  <c r="N87" i="37"/>
  <c r="J87" i="37"/>
  <c r="F87" i="37"/>
  <c r="N91" i="37"/>
  <c r="I91" i="37"/>
  <c r="E91" i="37"/>
  <c r="N90" i="37"/>
  <c r="J90" i="37"/>
  <c r="F90" i="37"/>
  <c r="O89" i="37"/>
  <c r="K89" i="37"/>
  <c r="G89" i="37"/>
  <c r="L88" i="37"/>
  <c r="H88" i="37"/>
  <c r="D88" i="37"/>
  <c r="M87" i="37"/>
  <c r="I87" i="37"/>
  <c r="E87" i="37"/>
  <c r="N86" i="37"/>
  <c r="J86" i="37"/>
  <c r="F86" i="37"/>
  <c r="O85" i="37"/>
  <c r="K85" i="37"/>
  <c r="G85" i="37"/>
  <c r="M91" i="37"/>
  <c r="H91" i="37"/>
  <c r="D91" i="37"/>
  <c r="M90" i="37"/>
  <c r="I90" i="37"/>
  <c r="E90" i="37"/>
  <c r="N89" i="37"/>
  <c r="J89" i="37"/>
  <c r="F89" i="37"/>
  <c r="O88" i="37"/>
  <c r="K88" i="37"/>
  <c r="G88" i="37"/>
  <c r="L87" i="37"/>
  <c r="H87" i="37"/>
  <c r="D87" i="37"/>
  <c r="M86" i="37"/>
  <c r="I86" i="37"/>
  <c r="E86" i="37"/>
  <c r="N85" i="37"/>
  <c r="J85" i="37"/>
  <c r="F85" i="37"/>
  <c r="L91" i="37"/>
  <c r="G91" i="37"/>
  <c r="L90" i="37"/>
  <c r="H90" i="37"/>
  <c r="D90" i="37"/>
  <c r="M89" i="37"/>
  <c r="I89" i="37"/>
  <c r="E89" i="37"/>
  <c r="N88" i="37"/>
  <c r="J88" i="37"/>
  <c r="F88" i="37"/>
  <c r="O87" i="37"/>
  <c r="K87" i="37"/>
  <c r="G87" i="37"/>
  <c r="K86" i="37"/>
  <c r="L85" i="37"/>
  <c r="D85" i="37"/>
  <c r="L84" i="37"/>
  <c r="H84" i="37"/>
  <c r="D84" i="37"/>
  <c r="M83" i="37"/>
  <c r="I83" i="37"/>
  <c r="E83" i="37"/>
  <c r="N82" i="37"/>
  <c r="J82" i="37"/>
  <c r="F82" i="37"/>
  <c r="O81" i="37"/>
  <c r="K81" i="37"/>
  <c r="G81" i="37"/>
  <c r="L80" i="37"/>
  <c r="H80" i="37"/>
  <c r="D80" i="37"/>
  <c r="M79" i="37"/>
  <c r="I79" i="37"/>
  <c r="E79" i="37"/>
  <c r="H86" i="37"/>
  <c r="I85" i="37"/>
  <c r="O84" i="37"/>
  <c r="K84" i="37"/>
  <c r="G84" i="37"/>
  <c r="L83" i="37"/>
  <c r="H83" i="37"/>
  <c r="D83" i="37"/>
  <c r="M82" i="37"/>
  <c r="I82" i="37"/>
  <c r="E82" i="37"/>
  <c r="N81" i="37"/>
  <c r="J81" i="37"/>
  <c r="F81" i="37"/>
  <c r="O80" i="37"/>
  <c r="K80" i="37"/>
  <c r="G80" i="37"/>
  <c r="L79" i="37"/>
  <c r="H79" i="37"/>
  <c r="D79" i="37"/>
  <c r="O86" i="37"/>
  <c r="G86" i="37"/>
  <c r="H85" i="37"/>
  <c r="N84" i="37"/>
  <c r="J84" i="37"/>
  <c r="F84" i="37"/>
  <c r="O83" i="37"/>
  <c r="K83" i="37"/>
  <c r="G83" i="37"/>
  <c r="L82" i="37"/>
  <c r="H82" i="37"/>
  <c r="D82" i="37"/>
  <c r="M81" i="37"/>
  <c r="I81" i="37"/>
  <c r="E81" i="37"/>
  <c r="N80" i="37"/>
  <c r="J80" i="37"/>
  <c r="F80" i="37"/>
  <c r="O79" i="37"/>
  <c r="K79" i="37"/>
  <c r="G79" i="37"/>
  <c r="M85" i="37"/>
  <c r="I84" i="37"/>
  <c r="J83" i="37"/>
  <c r="K82" i="37"/>
  <c r="L81" i="37"/>
  <c r="M80" i="37"/>
  <c r="N79" i="37"/>
  <c r="L78" i="37"/>
  <c r="H78" i="37"/>
  <c r="D78" i="37"/>
  <c r="M77" i="37"/>
  <c r="I77" i="37"/>
  <c r="E77" i="37"/>
  <c r="N76" i="37"/>
  <c r="J76" i="37"/>
  <c r="F76" i="37"/>
  <c r="E85" i="37"/>
  <c r="E84" i="37"/>
  <c r="F83" i="37"/>
  <c r="G82" i="37"/>
  <c r="H81" i="37"/>
  <c r="I80" i="37"/>
  <c r="J79" i="37"/>
  <c r="O78" i="37"/>
  <c r="K78" i="37"/>
  <c r="G78" i="37"/>
  <c r="L77" i="37"/>
  <c r="H77" i="37"/>
  <c r="D77" i="37"/>
  <c r="M76" i="37"/>
  <c r="I76" i="37"/>
  <c r="E76" i="37"/>
  <c r="N75" i="37"/>
  <c r="J75" i="37"/>
  <c r="F75" i="37"/>
  <c r="O74" i="37"/>
  <c r="K74" i="37"/>
  <c r="G74" i="37"/>
  <c r="L73" i="37"/>
  <c r="L86" i="37"/>
  <c r="D81" i="37"/>
  <c r="E80" i="37"/>
  <c r="F79" i="37"/>
  <c r="N78" i="37"/>
  <c r="J78" i="37"/>
  <c r="F78" i="37"/>
  <c r="O77" i="37"/>
  <c r="K77" i="37"/>
  <c r="G77" i="37"/>
  <c r="L76" i="37"/>
  <c r="H76" i="37"/>
  <c r="D76" i="37"/>
  <c r="M75" i="37"/>
  <c r="I75" i="37"/>
  <c r="E75" i="37"/>
  <c r="N74" i="37"/>
  <c r="J74" i="37"/>
  <c r="F74" i="37"/>
  <c r="O73" i="37"/>
  <c r="D86" i="37"/>
  <c r="M84" i="37"/>
  <c r="N83" i="37"/>
  <c r="O82" i="37"/>
  <c r="M78" i="37"/>
  <c r="I78" i="37"/>
  <c r="E78" i="37"/>
  <c r="N77" i="37"/>
  <c r="J77" i="37"/>
  <c r="F77" i="37"/>
  <c r="O76" i="37"/>
  <c r="K76" i="37"/>
  <c r="G76" i="37"/>
  <c r="L75" i="37"/>
  <c r="H75" i="37"/>
  <c r="D75" i="37"/>
  <c r="M74" i="37"/>
  <c r="I74" i="37"/>
  <c r="E74" i="37"/>
  <c r="K75" i="37"/>
  <c r="L74" i="37"/>
  <c r="M73" i="37"/>
  <c r="H73" i="37"/>
  <c r="D73" i="37"/>
  <c r="M72" i="37"/>
  <c r="I72" i="37"/>
  <c r="E72" i="37"/>
  <c r="N71" i="37"/>
  <c r="J71" i="37"/>
  <c r="F71" i="37"/>
  <c r="O70" i="37"/>
  <c r="K70" i="37"/>
  <c r="G70" i="37"/>
  <c r="L69" i="37"/>
  <c r="H69" i="37"/>
  <c r="D69" i="37"/>
  <c r="M68" i="37"/>
  <c r="I68" i="37"/>
  <c r="E68" i="37"/>
  <c r="N67" i="37"/>
  <c r="J67" i="37"/>
  <c r="F67" i="37"/>
  <c r="O66" i="37"/>
  <c r="K66" i="37"/>
  <c r="G66" i="37"/>
  <c r="L65" i="37"/>
  <c r="H65" i="37"/>
  <c r="D65" i="37"/>
  <c r="M64" i="37"/>
  <c r="I64" i="37"/>
  <c r="E64" i="37"/>
  <c r="N63" i="37"/>
  <c r="J63" i="37"/>
  <c r="F63" i="37"/>
  <c r="O62" i="37"/>
  <c r="K62" i="37"/>
  <c r="G62" i="37"/>
  <c r="L61" i="37"/>
  <c r="H61" i="37"/>
  <c r="D61" i="37"/>
  <c r="M60" i="37"/>
  <c r="I60" i="37"/>
  <c r="G75" i="37"/>
  <c r="H74" i="37"/>
  <c r="K73" i="37"/>
  <c r="G73" i="37"/>
  <c r="L72" i="37"/>
  <c r="H72" i="37"/>
  <c r="D72" i="37"/>
  <c r="M71" i="37"/>
  <c r="I71" i="37"/>
  <c r="E71" i="37"/>
  <c r="N70" i="37"/>
  <c r="J70" i="37"/>
  <c r="F70" i="37"/>
  <c r="O69" i="37"/>
  <c r="K69" i="37"/>
  <c r="G69" i="37"/>
  <c r="L68" i="37"/>
  <c r="H68" i="37"/>
  <c r="D68" i="37"/>
  <c r="M67" i="37"/>
  <c r="I67" i="37"/>
  <c r="E67" i="37"/>
  <c r="N66" i="37"/>
  <c r="J66" i="37"/>
  <c r="F66" i="37"/>
  <c r="O65" i="37"/>
  <c r="K65" i="37"/>
  <c r="G65" i="37"/>
  <c r="L64" i="37"/>
  <c r="H64" i="37"/>
  <c r="D64" i="37"/>
  <c r="M63" i="37"/>
  <c r="I63" i="37"/>
  <c r="E63" i="37"/>
  <c r="N62" i="37"/>
  <c r="J62" i="37"/>
  <c r="F62" i="37"/>
  <c r="O61" i="37"/>
  <c r="K61" i="37"/>
  <c r="G61" i="37"/>
  <c r="L60" i="37"/>
  <c r="D74" i="37"/>
  <c r="J73" i="37"/>
  <c r="F73" i="37"/>
  <c r="O72" i="37"/>
  <c r="K72" i="37"/>
  <c r="G72" i="37"/>
  <c r="L71" i="37"/>
  <c r="H71" i="37"/>
  <c r="D71" i="37"/>
  <c r="M70" i="37"/>
  <c r="I70" i="37"/>
  <c r="E70" i="37"/>
  <c r="N69" i="37"/>
  <c r="J69" i="37"/>
  <c r="F69" i="37"/>
  <c r="O68" i="37"/>
  <c r="K68" i="37"/>
  <c r="G68" i="37"/>
  <c r="O75" i="37"/>
  <c r="N73" i="37"/>
  <c r="I73" i="37"/>
  <c r="E73" i="37"/>
  <c r="N72" i="37"/>
  <c r="J72" i="37"/>
  <c r="F72" i="37"/>
  <c r="O71" i="37"/>
  <c r="K71" i="37"/>
  <c r="G71" i="37"/>
  <c r="L70" i="37"/>
  <c r="H70" i="37"/>
  <c r="D70" i="37"/>
  <c r="M69" i="37"/>
  <c r="I69" i="37"/>
  <c r="E69" i="37"/>
  <c r="N68" i="37"/>
  <c r="J68" i="37"/>
  <c r="F68" i="37"/>
  <c r="O67" i="37"/>
  <c r="H67" i="37"/>
  <c r="I66" i="37"/>
  <c r="J65" i="37"/>
  <c r="K64" i="37"/>
  <c r="L63" i="37"/>
  <c r="D63" i="37"/>
  <c r="M62" i="37"/>
  <c r="E62" i="37"/>
  <c r="N61" i="37"/>
  <c r="F61" i="37"/>
  <c r="O60" i="37"/>
  <c r="H60" i="37"/>
  <c r="D60" i="37"/>
  <c r="M59" i="37"/>
  <c r="I59" i="37"/>
  <c r="E59" i="37"/>
  <c r="N58" i="37"/>
  <c r="J58" i="37"/>
  <c r="F58" i="37"/>
  <c r="O57" i="37"/>
  <c r="K57" i="37"/>
  <c r="G57" i="37"/>
  <c r="L56" i="37"/>
  <c r="H56" i="37"/>
  <c r="D56" i="37"/>
  <c r="M55" i="37"/>
  <c r="I55" i="37"/>
  <c r="E55" i="37"/>
  <c r="N54" i="37"/>
  <c r="J54" i="37"/>
  <c r="F54" i="37"/>
  <c r="O53" i="37"/>
  <c r="K53" i="37"/>
  <c r="G53" i="37"/>
  <c r="L52" i="37"/>
  <c r="H52" i="37"/>
  <c r="D52" i="37"/>
  <c r="M51" i="37"/>
  <c r="I51" i="37"/>
  <c r="E51" i="37"/>
  <c r="N50" i="37"/>
  <c r="J50" i="37"/>
  <c r="F50" i="37"/>
  <c r="G67" i="37"/>
  <c r="H66" i="37"/>
  <c r="I65" i="37"/>
  <c r="J64" i="37"/>
  <c r="K63" i="37"/>
  <c r="L62" i="37"/>
  <c r="D62" i="37"/>
  <c r="M61" i="37"/>
  <c r="E61" i="37"/>
  <c r="N60" i="37"/>
  <c r="G60" i="37"/>
  <c r="L59" i="37"/>
  <c r="H59" i="37"/>
  <c r="D59" i="37"/>
  <c r="M58" i="37"/>
  <c r="I58" i="37"/>
  <c r="E58" i="37"/>
  <c r="N57" i="37"/>
  <c r="J57" i="37"/>
  <c r="F57" i="37"/>
  <c r="O56" i="37"/>
  <c r="K56" i="37"/>
  <c r="G56" i="37"/>
  <c r="L55" i="37"/>
  <c r="H55" i="37"/>
  <c r="D55" i="37"/>
  <c r="M54" i="37"/>
  <c r="I54" i="37"/>
  <c r="E54" i="37"/>
  <c r="N53" i="37"/>
  <c r="J53" i="37"/>
  <c r="F53" i="37"/>
  <c r="O52" i="37"/>
  <c r="K52" i="37"/>
  <c r="G52" i="37"/>
  <c r="L51" i="37"/>
  <c r="H51" i="37"/>
  <c r="D51" i="37"/>
  <c r="M50" i="37"/>
  <c r="I50" i="37"/>
  <c r="E50" i="37"/>
  <c r="L67" i="37"/>
  <c r="D67" i="37"/>
  <c r="M66" i="37"/>
  <c r="E66" i="37"/>
  <c r="N65" i="37"/>
  <c r="F65" i="37"/>
  <c r="O64" i="37"/>
  <c r="G64" i="37"/>
  <c r="H63" i="37"/>
  <c r="I62" i="37"/>
  <c r="J61" i="37"/>
  <c r="K60" i="37"/>
  <c r="F60" i="37"/>
  <c r="O59" i="37"/>
  <c r="K59" i="37"/>
  <c r="G59" i="37"/>
  <c r="L58" i="37"/>
  <c r="H58" i="37"/>
  <c r="D58" i="37"/>
  <c r="M57" i="37"/>
  <c r="I57" i="37"/>
  <c r="E57" i="37"/>
  <c r="N56" i="37"/>
  <c r="J56" i="37"/>
  <c r="F56" i="37"/>
  <c r="O55" i="37"/>
  <c r="K55" i="37"/>
  <c r="G55" i="37"/>
  <c r="L54" i="37"/>
  <c r="H54" i="37"/>
  <c r="D54" i="37"/>
  <c r="K67" i="37"/>
  <c r="L66" i="37"/>
  <c r="D66" i="37"/>
  <c r="M65" i="37"/>
  <c r="E65" i="37"/>
  <c r="N64" i="37"/>
  <c r="F64" i="37"/>
  <c r="O63" i="37"/>
  <c r="G63" i="37"/>
  <c r="H62" i="37"/>
  <c r="I61" i="37"/>
  <c r="J60" i="37"/>
  <c r="E60" i="37"/>
  <c r="N59" i="37"/>
  <c r="J59" i="37"/>
  <c r="F59" i="37"/>
  <c r="O58" i="37"/>
  <c r="K58" i="37"/>
  <c r="G58" i="37"/>
  <c r="L57" i="37"/>
  <c r="H57" i="37"/>
  <c r="D57" i="37"/>
  <c r="M56" i="37"/>
  <c r="I56" i="37"/>
  <c r="E56" i="37"/>
  <c r="N55" i="37"/>
  <c r="J55" i="37"/>
  <c r="F55" i="37"/>
  <c r="O54" i="37"/>
  <c r="K54" i="37"/>
  <c r="G54" i="37"/>
  <c r="M53" i="37"/>
  <c r="E53" i="37"/>
  <c r="N52" i="37"/>
  <c r="F52" i="37"/>
  <c r="O51" i="37"/>
  <c r="G51" i="37"/>
  <c r="H50" i="37"/>
  <c r="L49" i="37"/>
  <c r="H49" i="37"/>
  <c r="D49" i="37"/>
  <c r="M48" i="37"/>
  <c r="I48" i="37"/>
  <c r="E48" i="37"/>
  <c r="N47" i="37"/>
  <c r="J47" i="37"/>
  <c r="F47" i="37"/>
  <c r="O46" i="37"/>
  <c r="K46" i="37"/>
  <c r="G46" i="37"/>
  <c r="L45" i="37"/>
  <c r="H45" i="37"/>
  <c r="D45" i="37"/>
  <c r="M44" i="37"/>
  <c r="I44" i="37"/>
  <c r="E44" i="37"/>
  <c r="N43" i="37"/>
  <c r="J43" i="37"/>
  <c r="F43" i="37"/>
  <c r="O42" i="37"/>
  <c r="K42" i="37"/>
  <c r="G42" i="37"/>
  <c r="L41" i="37"/>
  <c r="H41" i="37"/>
  <c r="D41" i="37"/>
  <c r="M40" i="37"/>
  <c r="I40" i="37"/>
  <c r="E40" i="37"/>
  <c r="N39" i="37"/>
  <c r="J39" i="37"/>
  <c r="F39" i="37"/>
  <c r="O38" i="37"/>
  <c r="K38" i="37"/>
  <c r="G38" i="37"/>
  <c r="H37" i="37"/>
  <c r="D37" i="37"/>
  <c r="I36" i="37"/>
  <c r="E36" i="37"/>
  <c r="F35" i="37"/>
  <c r="G34" i="37"/>
  <c r="H33" i="37"/>
  <c r="D33" i="37"/>
  <c r="L53" i="37"/>
  <c r="D53" i="37"/>
  <c r="M52" i="37"/>
  <c r="E52" i="37"/>
  <c r="N51" i="37"/>
  <c r="F51" i="37"/>
  <c r="O50" i="37"/>
  <c r="G50" i="37"/>
  <c r="O49" i="37"/>
  <c r="K49" i="37"/>
  <c r="G49" i="37"/>
  <c r="L48" i="37"/>
  <c r="H48" i="37"/>
  <c r="D48" i="37"/>
  <c r="M47" i="37"/>
  <c r="I47" i="37"/>
  <c r="E47" i="37"/>
  <c r="N46" i="37"/>
  <c r="J46" i="37"/>
  <c r="F46" i="37"/>
  <c r="O45" i="37"/>
  <c r="K45" i="37"/>
  <c r="G45" i="37"/>
  <c r="L44" i="37"/>
  <c r="H44" i="37"/>
  <c r="D44" i="37"/>
  <c r="M43" i="37"/>
  <c r="I43" i="37"/>
  <c r="E43" i="37"/>
  <c r="N42" i="37"/>
  <c r="J42" i="37"/>
  <c r="F42" i="37"/>
  <c r="O41" i="37"/>
  <c r="K41" i="37"/>
  <c r="G41" i="37"/>
  <c r="L40" i="37"/>
  <c r="H40" i="37"/>
  <c r="D40" i="37"/>
  <c r="M39" i="37"/>
  <c r="I39" i="37"/>
  <c r="E39" i="37"/>
  <c r="N38" i="37"/>
  <c r="J38" i="37"/>
  <c r="F38" i="37"/>
  <c r="G37" i="37"/>
  <c r="H36" i="37"/>
  <c r="D36" i="37"/>
  <c r="I35" i="37"/>
  <c r="E35" i="37"/>
  <c r="F34" i="37"/>
  <c r="G33" i="37"/>
  <c r="I53" i="37"/>
  <c r="J52" i="37"/>
  <c r="K51" i="37"/>
  <c r="L50" i="37"/>
  <c r="D50" i="37"/>
  <c r="N49" i="37"/>
  <c r="J49" i="37"/>
  <c r="F49" i="37"/>
  <c r="O48" i="37"/>
  <c r="K48" i="37"/>
  <c r="G48" i="37"/>
  <c r="L47" i="37"/>
  <c r="H47" i="37"/>
  <c r="D47" i="37"/>
  <c r="M46" i="37"/>
  <c r="I46" i="37"/>
  <c r="E46" i="37"/>
  <c r="N45" i="37"/>
  <c r="J45" i="37"/>
  <c r="F45" i="37"/>
  <c r="O44" i="37"/>
  <c r="K44" i="37"/>
  <c r="G44" i="37"/>
  <c r="L43" i="37"/>
  <c r="H43" i="37"/>
  <c r="D43" i="37"/>
  <c r="M42" i="37"/>
  <c r="I42" i="37"/>
  <c r="E42" i="37"/>
  <c r="N41" i="37"/>
  <c r="J41" i="37"/>
  <c r="F41" i="37"/>
  <c r="O40" i="37"/>
  <c r="K40" i="37"/>
  <c r="G40" i="37"/>
  <c r="L39" i="37"/>
  <c r="H39" i="37"/>
  <c r="D39" i="37"/>
  <c r="M38" i="37"/>
  <c r="I38" i="37"/>
  <c r="E38" i="37"/>
  <c r="H53" i="37"/>
  <c r="I52" i="37"/>
  <c r="J51" i="37"/>
  <c r="K50" i="37"/>
  <c r="M49" i="37"/>
  <c r="I49" i="37"/>
  <c r="E49" i="37"/>
  <c r="N48" i="37"/>
  <c r="J48" i="37"/>
  <c r="F48" i="37"/>
  <c r="O47" i="37"/>
  <c r="K47" i="37"/>
  <c r="G47" i="37"/>
  <c r="L46" i="37"/>
  <c r="H46" i="37"/>
  <c r="D46" i="37"/>
  <c r="M45" i="37"/>
  <c r="I45" i="37"/>
  <c r="E45" i="37"/>
  <c r="N44" i="37"/>
  <c r="J44" i="37"/>
  <c r="F44" i="37"/>
  <c r="O43" i="37"/>
  <c r="K43" i="37"/>
  <c r="G43" i="37"/>
  <c r="L42" i="37"/>
  <c r="H42" i="37"/>
  <c r="D42" i="37"/>
  <c r="M41" i="37"/>
  <c r="I41" i="37"/>
  <c r="E41" i="37"/>
  <c r="N40" i="37"/>
  <c r="J40" i="37"/>
  <c r="F40" i="37"/>
  <c r="O39" i="37"/>
  <c r="K39" i="37"/>
  <c r="G39" i="37"/>
  <c r="L38" i="37"/>
  <c r="H38" i="37"/>
  <c r="D38" i="37"/>
  <c r="F37" i="37"/>
  <c r="G36" i="37"/>
  <c r="H35" i="37"/>
  <c r="I34" i="37"/>
  <c r="I32" i="37"/>
  <c r="E32" i="37"/>
  <c r="F31" i="37"/>
  <c r="G30" i="37"/>
  <c r="H29" i="37"/>
  <c r="D29" i="37"/>
  <c r="I28" i="37"/>
  <c r="E28" i="37"/>
  <c r="F27" i="37"/>
  <c r="M26" i="37"/>
  <c r="N25" i="37"/>
  <c r="J25" i="37"/>
  <c r="O24" i="37"/>
  <c r="K24" i="37"/>
  <c r="L23" i="37"/>
  <c r="M22" i="37"/>
  <c r="N21" i="37"/>
  <c r="J21" i="37"/>
  <c r="O20" i="37"/>
  <c r="K20" i="37"/>
  <c r="L19" i="37"/>
  <c r="M18" i="37"/>
  <c r="N17" i="37"/>
  <c r="J17" i="37"/>
  <c r="O16" i="37"/>
  <c r="K16" i="37"/>
  <c r="L15" i="37"/>
  <c r="M14" i="37"/>
  <c r="N13" i="37"/>
  <c r="J13" i="37"/>
  <c r="O12" i="37"/>
  <c r="K12" i="37"/>
  <c r="L11" i="37"/>
  <c r="M10" i="37"/>
  <c r="N9" i="37"/>
  <c r="J9" i="37"/>
  <c r="O8" i="37"/>
  <c r="K8" i="37"/>
  <c r="E37" i="37"/>
  <c r="F36" i="37"/>
  <c r="G35" i="37"/>
  <c r="H34" i="37"/>
  <c r="I33" i="37"/>
  <c r="H32" i="37"/>
  <c r="D32" i="37"/>
  <c r="I31" i="37"/>
  <c r="E31" i="37"/>
  <c r="F30" i="37"/>
  <c r="G29" i="37"/>
  <c r="H28" i="37"/>
  <c r="D28" i="37"/>
  <c r="I27" i="37"/>
  <c r="E27" i="37"/>
  <c r="L26" i="37"/>
  <c r="M25" i="37"/>
  <c r="N24" i="37"/>
  <c r="J24" i="37"/>
  <c r="O23" i="37"/>
  <c r="K23" i="37"/>
  <c r="L22" i="37"/>
  <c r="M21" i="37"/>
  <c r="N20" i="37"/>
  <c r="J20" i="37"/>
  <c r="O19" i="37"/>
  <c r="K19" i="37"/>
  <c r="L18" i="37"/>
  <c r="M17" i="37"/>
  <c r="N16" i="37"/>
  <c r="J16" i="37"/>
  <c r="O15" i="37"/>
  <c r="K15" i="37"/>
  <c r="L14" i="37"/>
  <c r="M13" i="37"/>
  <c r="N12" i="37"/>
  <c r="J12" i="37"/>
  <c r="O11" i="37"/>
  <c r="K11" i="37"/>
  <c r="L10" i="37"/>
  <c r="M9" i="37"/>
  <c r="N8" i="37"/>
  <c r="J8" i="37"/>
  <c r="D35" i="37"/>
  <c r="E34" i="37"/>
  <c r="F33" i="37"/>
  <c r="G32" i="37"/>
  <c r="H31" i="37"/>
  <c r="D31" i="37"/>
  <c r="I30" i="37"/>
  <c r="E30" i="37"/>
  <c r="F29" i="37"/>
  <c r="G28" i="37"/>
  <c r="H27" i="37"/>
  <c r="D27" i="37"/>
  <c r="O26" i="37"/>
  <c r="K26" i="37"/>
  <c r="L25" i="37"/>
  <c r="M24" i="37"/>
  <c r="N23" i="37"/>
  <c r="J23" i="37"/>
  <c r="O22" i="37"/>
  <c r="K22" i="37"/>
  <c r="L21" i="37"/>
  <c r="M20" i="37"/>
  <c r="N19" i="37"/>
  <c r="J19" i="37"/>
  <c r="O18" i="37"/>
  <c r="K18" i="37"/>
  <c r="L17" i="37"/>
  <c r="M16" i="37"/>
  <c r="N15" i="37"/>
  <c r="J15" i="37"/>
  <c r="O14" i="37"/>
  <c r="K14" i="37"/>
  <c r="L13" i="37"/>
  <c r="I37" i="37"/>
  <c r="D34" i="37"/>
  <c r="E33" i="37"/>
  <c r="F32" i="37"/>
  <c r="G31" i="37"/>
  <c r="H30" i="37"/>
  <c r="D30" i="37"/>
  <c r="I29" i="37"/>
  <c r="E29" i="37"/>
  <c r="F28" i="37"/>
  <c r="G27" i="37"/>
  <c r="N26" i="37"/>
  <c r="J26" i="37"/>
  <c r="O25" i="37"/>
  <c r="K25" i="37"/>
  <c r="L24" i="37"/>
  <c r="M23" i="37"/>
  <c r="N22" i="37"/>
  <c r="J22" i="37"/>
  <c r="O21" i="37"/>
  <c r="K21" i="37"/>
  <c r="L20" i="37"/>
  <c r="M19" i="37"/>
  <c r="N18" i="37"/>
  <c r="J18" i="37"/>
  <c r="O17" i="37"/>
  <c r="K17" i="37"/>
  <c r="L16" i="37"/>
  <c r="M15" i="37"/>
  <c r="N14" i="37"/>
  <c r="J14" i="37"/>
  <c r="O13" i="37"/>
  <c r="K13" i="37"/>
  <c r="L12" i="37"/>
  <c r="M11" i="37"/>
  <c r="N10" i="37"/>
  <c r="O9" i="37"/>
  <c r="M7" i="37"/>
  <c r="F7" i="37"/>
  <c r="F8" i="37" s="1"/>
  <c r="N6" i="37"/>
  <c r="J6" i="37"/>
  <c r="M97" i="36"/>
  <c r="I97" i="36"/>
  <c r="E97" i="36"/>
  <c r="M96" i="36"/>
  <c r="I96" i="36"/>
  <c r="E96" i="36"/>
  <c r="M95" i="36"/>
  <c r="I95" i="36"/>
  <c r="E95" i="36"/>
  <c r="M94" i="36"/>
  <c r="I94" i="36"/>
  <c r="E94" i="36"/>
  <c r="M93" i="36"/>
  <c r="I93" i="36"/>
  <c r="E93" i="36"/>
  <c r="M92" i="36"/>
  <c r="I92" i="36"/>
  <c r="E92" i="36"/>
  <c r="M91" i="36"/>
  <c r="I91" i="36"/>
  <c r="E91" i="36"/>
  <c r="M90" i="36"/>
  <c r="I90" i="36"/>
  <c r="E90" i="36"/>
  <c r="M89" i="36"/>
  <c r="I89" i="36"/>
  <c r="E89" i="36"/>
  <c r="M88" i="36"/>
  <c r="I88" i="36"/>
  <c r="E88" i="36"/>
  <c r="M87" i="36"/>
  <c r="I87" i="36"/>
  <c r="E87" i="36"/>
  <c r="M86" i="36"/>
  <c r="I86" i="36"/>
  <c r="E86" i="36"/>
  <c r="M85" i="36"/>
  <c r="I85" i="36"/>
  <c r="E85" i="36"/>
  <c r="M84" i="36"/>
  <c r="I84" i="36"/>
  <c r="E84" i="36"/>
  <c r="M83" i="36"/>
  <c r="I83" i="36"/>
  <c r="E83" i="36"/>
  <c r="M82" i="36"/>
  <c r="I82" i="36"/>
  <c r="E82" i="36"/>
  <c r="M81" i="36"/>
  <c r="I81" i="36"/>
  <c r="E81" i="36"/>
  <c r="M80" i="36"/>
  <c r="I80" i="36"/>
  <c r="E80" i="36"/>
  <c r="M79" i="36"/>
  <c r="I79" i="36"/>
  <c r="E79" i="36"/>
  <c r="M78" i="36"/>
  <c r="I78" i="36"/>
  <c r="E78" i="36"/>
  <c r="M77" i="36"/>
  <c r="I77" i="36"/>
  <c r="E77" i="36"/>
  <c r="M76" i="36"/>
  <c r="I76" i="36"/>
  <c r="E76" i="36"/>
  <c r="M75" i="36"/>
  <c r="I75" i="36"/>
  <c r="E75" i="36"/>
  <c r="M74" i="36"/>
  <c r="I74" i="36"/>
  <c r="E74" i="36"/>
  <c r="J11" i="37"/>
  <c r="K10" i="37"/>
  <c r="L9" i="37"/>
  <c r="M8" i="37"/>
  <c r="L7" i="37"/>
  <c r="M6" i="37"/>
  <c r="I7" i="37"/>
  <c r="L97" i="36"/>
  <c r="H97" i="36"/>
  <c r="D97" i="36"/>
  <c r="L96" i="36"/>
  <c r="H96" i="36"/>
  <c r="D96" i="36"/>
  <c r="L95" i="36"/>
  <c r="H95" i="36"/>
  <c r="D95" i="36"/>
  <c r="L94" i="36"/>
  <c r="H94" i="36"/>
  <c r="D94" i="36"/>
  <c r="L93" i="36"/>
  <c r="H93" i="36"/>
  <c r="D93" i="36"/>
  <c r="L92" i="36"/>
  <c r="H92" i="36"/>
  <c r="D92" i="36"/>
  <c r="L91" i="36"/>
  <c r="H91" i="36"/>
  <c r="D91" i="36"/>
  <c r="L90" i="36"/>
  <c r="H90" i="36"/>
  <c r="D90" i="36"/>
  <c r="L89" i="36"/>
  <c r="H89" i="36"/>
  <c r="D89" i="36"/>
  <c r="L88" i="36"/>
  <c r="H88" i="36"/>
  <c r="D88" i="36"/>
  <c r="L87" i="36"/>
  <c r="H87" i="36"/>
  <c r="D87" i="36"/>
  <c r="L86" i="36"/>
  <c r="H86" i="36"/>
  <c r="D86" i="36"/>
  <c r="L85" i="36"/>
  <c r="H85" i="36"/>
  <c r="D85" i="36"/>
  <c r="L84" i="36"/>
  <c r="H84" i="36"/>
  <c r="D84" i="36"/>
  <c r="L83" i="36"/>
  <c r="H83" i="36"/>
  <c r="D83" i="36"/>
  <c r="L82" i="36"/>
  <c r="H82" i="36"/>
  <c r="D82" i="36"/>
  <c r="L81" i="36"/>
  <c r="H81" i="36"/>
  <c r="D81" i="36"/>
  <c r="L80" i="36"/>
  <c r="H80" i="36"/>
  <c r="D80" i="36"/>
  <c r="L79" i="36"/>
  <c r="H79" i="36"/>
  <c r="D79" i="36"/>
  <c r="L78" i="36"/>
  <c r="H78" i="36"/>
  <c r="D78" i="36"/>
  <c r="L77" i="36"/>
  <c r="H77" i="36"/>
  <c r="D77" i="36"/>
  <c r="L76" i="36"/>
  <c r="H76" i="36"/>
  <c r="D76" i="36"/>
  <c r="L75" i="36"/>
  <c r="H75" i="36"/>
  <c r="D75" i="36"/>
  <c r="L74" i="36"/>
  <c r="H74" i="36"/>
  <c r="D74" i="36"/>
  <c r="J10" i="37"/>
  <c r="K9" i="37"/>
  <c r="L8" i="37"/>
  <c r="O7" i="37"/>
  <c r="K7" i="37"/>
  <c r="L6" i="37"/>
  <c r="O97" i="36"/>
  <c r="K97" i="36"/>
  <c r="G97" i="36"/>
  <c r="O96" i="36"/>
  <c r="K96" i="36"/>
  <c r="G96" i="36"/>
  <c r="O95" i="36"/>
  <c r="K95" i="36"/>
  <c r="G95" i="36"/>
  <c r="O94" i="36"/>
  <c r="K94" i="36"/>
  <c r="G94" i="36"/>
  <c r="O93" i="36"/>
  <c r="K93" i="36"/>
  <c r="G93" i="36"/>
  <c r="O92" i="36"/>
  <c r="K92" i="36"/>
  <c r="G92" i="36"/>
  <c r="O91" i="36"/>
  <c r="K91" i="36"/>
  <c r="G91" i="36"/>
  <c r="O90" i="36"/>
  <c r="K90" i="36"/>
  <c r="G90" i="36"/>
  <c r="O89" i="36"/>
  <c r="K89" i="36"/>
  <c r="G89" i="36"/>
  <c r="O88" i="36"/>
  <c r="K88" i="36"/>
  <c r="G88" i="36"/>
  <c r="O87" i="36"/>
  <c r="K87" i="36"/>
  <c r="G87" i="36"/>
  <c r="O86" i="36"/>
  <c r="K86" i="36"/>
  <c r="G86" i="36"/>
  <c r="O85" i="36"/>
  <c r="K85" i="36"/>
  <c r="G85" i="36"/>
  <c r="O84" i="36"/>
  <c r="K84" i="36"/>
  <c r="G84" i="36"/>
  <c r="O83" i="36"/>
  <c r="K83" i="36"/>
  <c r="G83" i="36"/>
  <c r="O82" i="36"/>
  <c r="K82" i="36"/>
  <c r="G82" i="36"/>
  <c r="O81" i="36"/>
  <c r="K81" i="36"/>
  <c r="G81" i="36"/>
  <c r="O80" i="36"/>
  <c r="K80" i="36"/>
  <c r="G80" i="36"/>
  <c r="O79" i="36"/>
  <c r="K79" i="36"/>
  <c r="G79" i="36"/>
  <c r="M12" i="37"/>
  <c r="N11" i="37"/>
  <c r="O10" i="37"/>
  <c r="N7" i="37"/>
  <c r="J7" i="37"/>
  <c r="O6" i="37"/>
  <c r="K6" i="37"/>
  <c r="N97" i="36"/>
  <c r="J97" i="36"/>
  <c r="F97" i="36"/>
  <c r="N96" i="36"/>
  <c r="J96" i="36"/>
  <c r="F96" i="36"/>
  <c r="N95" i="36"/>
  <c r="J95" i="36"/>
  <c r="F95" i="36"/>
  <c r="N94" i="36"/>
  <c r="J94" i="36"/>
  <c r="F94" i="36"/>
  <c r="N93" i="36"/>
  <c r="J93" i="36"/>
  <c r="F93" i="36"/>
  <c r="N92" i="36"/>
  <c r="J92" i="36"/>
  <c r="F92" i="36"/>
  <c r="N91" i="36"/>
  <c r="J91" i="36"/>
  <c r="F91" i="36"/>
  <c r="N90" i="36"/>
  <c r="J90" i="36"/>
  <c r="F90" i="36"/>
  <c r="N89" i="36"/>
  <c r="J89" i="36"/>
  <c r="F89" i="36"/>
  <c r="N88" i="36"/>
  <c r="J88" i="36"/>
  <c r="F88" i="36"/>
  <c r="N87" i="36"/>
  <c r="J87" i="36"/>
  <c r="F87" i="36"/>
  <c r="N86" i="36"/>
  <c r="J86" i="36"/>
  <c r="F86" i="36"/>
  <c r="N85" i="36"/>
  <c r="J85" i="36"/>
  <c r="F85" i="36"/>
  <c r="N84" i="36"/>
  <c r="J84" i="36"/>
  <c r="F84" i="36"/>
  <c r="N83" i="36"/>
  <c r="J83" i="36"/>
  <c r="F83" i="36"/>
  <c r="N82" i="36"/>
  <c r="J82" i="36"/>
  <c r="F82" i="36"/>
  <c r="N81" i="36"/>
  <c r="J81" i="36"/>
  <c r="F81" i="36"/>
  <c r="N80" i="36"/>
  <c r="J80" i="36"/>
  <c r="F80" i="36"/>
  <c r="N79" i="36"/>
  <c r="J79" i="36"/>
  <c r="F79" i="36"/>
  <c r="N78" i="36"/>
  <c r="J78" i="36"/>
  <c r="F78" i="36"/>
  <c r="K78" i="36"/>
  <c r="J77" i="36"/>
  <c r="J76" i="36"/>
  <c r="J75" i="36"/>
  <c r="J74" i="36"/>
  <c r="L73" i="36"/>
  <c r="H73" i="36"/>
  <c r="D73" i="36"/>
  <c r="L72" i="36"/>
  <c r="H72" i="36"/>
  <c r="D72" i="36"/>
  <c r="L71" i="36"/>
  <c r="H71" i="36"/>
  <c r="D71" i="36"/>
  <c r="L70" i="36"/>
  <c r="H70" i="36"/>
  <c r="D70" i="36"/>
  <c r="L69" i="36"/>
  <c r="H69" i="36"/>
  <c r="D69" i="36"/>
  <c r="L68" i="36"/>
  <c r="H68" i="36"/>
  <c r="D68" i="36"/>
  <c r="L67" i="36"/>
  <c r="H67" i="36"/>
  <c r="D67" i="36"/>
  <c r="L66" i="36"/>
  <c r="H66" i="36"/>
  <c r="D66" i="36"/>
  <c r="L65" i="36"/>
  <c r="H65" i="36"/>
  <c r="D65" i="36"/>
  <c r="L64" i="36"/>
  <c r="H64" i="36"/>
  <c r="D64" i="36"/>
  <c r="L63" i="36"/>
  <c r="H63" i="36"/>
  <c r="D63" i="36"/>
  <c r="L62" i="36"/>
  <c r="H62" i="36"/>
  <c r="D62" i="36"/>
  <c r="L61" i="36"/>
  <c r="H61" i="36"/>
  <c r="D61" i="36"/>
  <c r="L60" i="36"/>
  <c r="H60" i="36"/>
  <c r="D60" i="36"/>
  <c r="L59" i="36"/>
  <c r="H59" i="36"/>
  <c r="D59" i="36"/>
  <c r="L58" i="36"/>
  <c r="H58" i="36"/>
  <c r="D58" i="36"/>
  <c r="L57" i="36"/>
  <c r="H57" i="36"/>
  <c r="D57" i="36"/>
  <c r="L56" i="36"/>
  <c r="H56" i="36"/>
  <c r="D56" i="36"/>
  <c r="L55" i="36"/>
  <c r="H55" i="36"/>
  <c r="D55" i="36"/>
  <c r="L54" i="36"/>
  <c r="H54" i="36"/>
  <c r="D54" i="36"/>
  <c r="L53" i="36"/>
  <c r="H53" i="36"/>
  <c r="D53" i="36"/>
  <c r="L52" i="36"/>
  <c r="H52" i="36"/>
  <c r="D52" i="36"/>
  <c r="L51" i="36"/>
  <c r="H51" i="36"/>
  <c r="D51" i="36"/>
  <c r="L50" i="36"/>
  <c r="H50" i="36"/>
  <c r="D50" i="36"/>
  <c r="L49" i="36"/>
  <c r="H49" i="36"/>
  <c r="D49" i="36"/>
  <c r="L48" i="36"/>
  <c r="H48" i="36"/>
  <c r="D48" i="36"/>
  <c r="L47" i="36"/>
  <c r="H47" i="36"/>
  <c r="D47" i="36"/>
  <c r="L46" i="36"/>
  <c r="H46" i="36"/>
  <c r="D46" i="36"/>
  <c r="L45" i="36"/>
  <c r="H45" i="36"/>
  <c r="D45" i="36"/>
  <c r="L44" i="36"/>
  <c r="H44" i="36"/>
  <c r="D44" i="36"/>
  <c r="G78" i="36"/>
  <c r="O77" i="36"/>
  <c r="G77" i="36"/>
  <c r="O76" i="36"/>
  <c r="G76" i="36"/>
  <c r="O75" i="36"/>
  <c r="G75" i="36"/>
  <c r="O74" i="36"/>
  <c r="G74" i="36"/>
  <c r="O73" i="36"/>
  <c r="K73" i="36"/>
  <c r="G73" i="36"/>
  <c r="O72" i="36"/>
  <c r="K72" i="36"/>
  <c r="G72" i="36"/>
  <c r="O71" i="36"/>
  <c r="K71" i="36"/>
  <c r="G71" i="36"/>
  <c r="O70" i="36"/>
  <c r="K70" i="36"/>
  <c r="G70" i="36"/>
  <c r="O69" i="36"/>
  <c r="K69" i="36"/>
  <c r="G69" i="36"/>
  <c r="O68" i="36"/>
  <c r="K68" i="36"/>
  <c r="G68" i="36"/>
  <c r="O67" i="36"/>
  <c r="K67" i="36"/>
  <c r="G67" i="36"/>
  <c r="O66" i="36"/>
  <c r="K66" i="36"/>
  <c r="G66" i="36"/>
  <c r="O65" i="36"/>
  <c r="K65" i="36"/>
  <c r="G65" i="36"/>
  <c r="O64" i="36"/>
  <c r="K64" i="36"/>
  <c r="G64" i="36"/>
  <c r="O63" i="36"/>
  <c r="K63" i="36"/>
  <c r="G63" i="36"/>
  <c r="O62" i="36"/>
  <c r="K62" i="36"/>
  <c r="G62" i="36"/>
  <c r="O61" i="36"/>
  <c r="K61" i="36"/>
  <c r="G61" i="36"/>
  <c r="O60" i="36"/>
  <c r="K60" i="36"/>
  <c r="G60" i="36"/>
  <c r="O59" i="36"/>
  <c r="K59" i="36"/>
  <c r="G59" i="36"/>
  <c r="O58" i="36"/>
  <c r="K58" i="36"/>
  <c r="G58" i="36"/>
  <c r="O57" i="36"/>
  <c r="K57" i="36"/>
  <c r="G57" i="36"/>
  <c r="O56" i="36"/>
  <c r="K56" i="36"/>
  <c r="G56" i="36"/>
  <c r="O55" i="36"/>
  <c r="K55" i="36"/>
  <c r="G55" i="36"/>
  <c r="O54" i="36"/>
  <c r="K54" i="36"/>
  <c r="G54" i="36"/>
  <c r="O53" i="36"/>
  <c r="K53" i="36"/>
  <c r="G53" i="36"/>
  <c r="O52" i="36"/>
  <c r="K52" i="36"/>
  <c r="G52" i="36"/>
  <c r="O51" i="36"/>
  <c r="K51" i="36"/>
  <c r="G51" i="36"/>
  <c r="O50" i="36"/>
  <c r="K50" i="36"/>
  <c r="G50" i="36"/>
  <c r="O49" i="36"/>
  <c r="K49" i="36"/>
  <c r="G49" i="36"/>
  <c r="O48" i="36"/>
  <c r="K48" i="36"/>
  <c r="G48" i="36"/>
  <c r="O47" i="36"/>
  <c r="K47" i="36"/>
  <c r="G47" i="36"/>
  <c r="O46" i="36"/>
  <c r="K46" i="36"/>
  <c r="G46" i="36"/>
  <c r="O45" i="36"/>
  <c r="K45" i="36"/>
  <c r="G45" i="36"/>
  <c r="O44" i="36"/>
  <c r="K44" i="36"/>
  <c r="G44" i="36"/>
  <c r="O43" i="36"/>
  <c r="N77" i="36"/>
  <c r="F77" i="36"/>
  <c r="N76" i="36"/>
  <c r="F76" i="36"/>
  <c r="N75" i="36"/>
  <c r="F75" i="36"/>
  <c r="N74" i="36"/>
  <c r="F74" i="36"/>
  <c r="N73" i="36"/>
  <c r="J73" i="36"/>
  <c r="F73" i="36"/>
  <c r="N72" i="36"/>
  <c r="J72" i="36"/>
  <c r="F72" i="36"/>
  <c r="N71" i="36"/>
  <c r="J71" i="36"/>
  <c r="F71" i="36"/>
  <c r="N70" i="36"/>
  <c r="J70" i="36"/>
  <c r="F70" i="36"/>
  <c r="N69" i="36"/>
  <c r="J69" i="36"/>
  <c r="F69" i="36"/>
  <c r="N68" i="36"/>
  <c r="J68" i="36"/>
  <c r="F68" i="36"/>
  <c r="N67" i="36"/>
  <c r="J67" i="36"/>
  <c r="F67" i="36"/>
  <c r="N66" i="36"/>
  <c r="J66" i="36"/>
  <c r="F66" i="36"/>
  <c r="N65" i="36"/>
  <c r="J65" i="36"/>
  <c r="F65" i="36"/>
  <c r="N64" i="36"/>
  <c r="J64" i="36"/>
  <c r="F64" i="36"/>
  <c r="N63" i="36"/>
  <c r="J63" i="36"/>
  <c r="F63" i="36"/>
  <c r="N62" i="36"/>
  <c r="J62" i="36"/>
  <c r="F62" i="36"/>
  <c r="N61" i="36"/>
  <c r="J61" i="36"/>
  <c r="F61" i="36"/>
  <c r="N60" i="36"/>
  <c r="J60" i="36"/>
  <c r="F60" i="36"/>
  <c r="N59" i="36"/>
  <c r="J59" i="36"/>
  <c r="F59" i="36"/>
  <c r="N58" i="36"/>
  <c r="J58" i="36"/>
  <c r="F58" i="36"/>
  <c r="N57" i="36"/>
  <c r="J57" i="36"/>
  <c r="F57" i="36"/>
  <c r="N56" i="36"/>
  <c r="J56" i="36"/>
  <c r="F56" i="36"/>
  <c r="N55" i="36"/>
  <c r="J55" i="36"/>
  <c r="F55" i="36"/>
  <c r="N54" i="36"/>
  <c r="J54" i="36"/>
  <c r="F54" i="36"/>
  <c r="N53" i="36"/>
  <c r="J53" i="36"/>
  <c r="F53" i="36"/>
  <c r="N52" i="36"/>
  <c r="J52" i="36"/>
  <c r="F52" i="36"/>
  <c r="N51" i="36"/>
  <c r="J51" i="36"/>
  <c r="F51" i="36"/>
  <c r="N50" i="36"/>
  <c r="J50" i="36"/>
  <c r="F50" i="36"/>
  <c r="N49" i="36"/>
  <c r="J49" i="36"/>
  <c r="F49" i="36"/>
  <c r="N48" i="36"/>
  <c r="J48" i="36"/>
  <c r="F48" i="36"/>
  <c r="O78" i="36"/>
  <c r="K77" i="36"/>
  <c r="K76" i="36"/>
  <c r="K75" i="36"/>
  <c r="K74" i="36"/>
  <c r="M73" i="36"/>
  <c r="I73" i="36"/>
  <c r="E73" i="36"/>
  <c r="M72" i="36"/>
  <c r="I72" i="36"/>
  <c r="E72" i="36"/>
  <c r="M71" i="36"/>
  <c r="I71" i="36"/>
  <c r="E71" i="36"/>
  <c r="M70" i="36"/>
  <c r="I70" i="36"/>
  <c r="E70" i="36"/>
  <c r="M69" i="36"/>
  <c r="I69" i="36"/>
  <c r="E69" i="36"/>
  <c r="M68" i="36"/>
  <c r="I68" i="36"/>
  <c r="E68" i="36"/>
  <c r="M67" i="36"/>
  <c r="I67" i="36"/>
  <c r="E67" i="36"/>
  <c r="M66" i="36"/>
  <c r="I66" i="36"/>
  <c r="E66" i="36"/>
  <c r="M65" i="36"/>
  <c r="I65" i="36"/>
  <c r="E65" i="36"/>
  <c r="M64" i="36"/>
  <c r="I64" i="36"/>
  <c r="E64" i="36"/>
  <c r="M63" i="36"/>
  <c r="I63" i="36"/>
  <c r="E63" i="36"/>
  <c r="M62" i="36"/>
  <c r="I62" i="36"/>
  <c r="E62" i="36"/>
  <c r="M61" i="36"/>
  <c r="I61" i="36"/>
  <c r="E61" i="36"/>
  <c r="M60" i="36"/>
  <c r="I60" i="36"/>
  <c r="E60" i="36"/>
  <c r="M59" i="36"/>
  <c r="I59" i="36"/>
  <c r="E59" i="36"/>
  <c r="M58" i="36"/>
  <c r="I58" i="36"/>
  <c r="E58" i="36"/>
  <c r="M57" i="36"/>
  <c r="I57" i="36"/>
  <c r="E57" i="36"/>
  <c r="M56" i="36"/>
  <c r="I56" i="36"/>
  <c r="E56" i="36"/>
  <c r="M55" i="36"/>
  <c r="I55" i="36"/>
  <c r="E55" i="36"/>
  <c r="M54" i="36"/>
  <c r="I54" i="36"/>
  <c r="E54" i="36"/>
  <c r="M53" i="36"/>
  <c r="I53" i="36"/>
  <c r="E53" i="36"/>
  <c r="M52" i="36"/>
  <c r="I52" i="36"/>
  <c r="E52" i="36"/>
  <c r="M51" i="36"/>
  <c r="I51" i="36"/>
  <c r="E51" i="36"/>
  <c r="M50" i="36"/>
  <c r="I50" i="36"/>
  <c r="E50" i="36"/>
  <c r="M49" i="36"/>
  <c r="I49" i="36"/>
  <c r="E49" i="36"/>
  <c r="M48" i="36"/>
  <c r="I48" i="36"/>
  <c r="E48" i="36"/>
  <c r="J47" i="36"/>
  <c r="J46" i="36"/>
  <c r="J45" i="36"/>
  <c r="J44" i="36"/>
  <c r="L43" i="36"/>
  <c r="H43" i="36"/>
  <c r="D43" i="36"/>
  <c r="L42" i="36"/>
  <c r="H42" i="36"/>
  <c r="D42" i="36"/>
  <c r="L41" i="36"/>
  <c r="H41" i="36"/>
  <c r="D41" i="36"/>
  <c r="L40" i="36"/>
  <c r="H40" i="36"/>
  <c r="D40" i="36"/>
  <c r="L39" i="36"/>
  <c r="H39" i="36"/>
  <c r="D39" i="36"/>
  <c r="L38" i="36"/>
  <c r="H38" i="36"/>
  <c r="D38" i="36"/>
  <c r="H37" i="36"/>
  <c r="D37" i="36"/>
  <c r="H36" i="36"/>
  <c r="D36" i="36"/>
  <c r="H35" i="36"/>
  <c r="D35" i="36"/>
  <c r="H34" i="36"/>
  <c r="D34" i="36"/>
  <c r="H33" i="36"/>
  <c r="D33" i="36"/>
  <c r="H32" i="36"/>
  <c r="D32" i="36"/>
  <c r="H31" i="36"/>
  <c r="D31" i="36"/>
  <c r="H30" i="36"/>
  <c r="D30" i="36"/>
  <c r="H29" i="36"/>
  <c r="D29" i="36"/>
  <c r="H28" i="36"/>
  <c r="D28" i="36"/>
  <c r="H27" i="36"/>
  <c r="D27" i="36"/>
  <c r="N26" i="36"/>
  <c r="J26" i="36"/>
  <c r="N25" i="36"/>
  <c r="J25" i="36"/>
  <c r="N24" i="36"/>
  <c r="J24" i="36"/>
  <c r="N23" i="36"/>
  <c r="J23" i="36"/>
  <c r="N22" i="36"/>
  <c r="J22" i="36"/>
  <c r="N21" i="36"/>
  <c r="J21" i="36"/>
  <c r="N20" i="36"/>
  <c r="J20" i="36"/>
  <c r="N19" i="36"/>
  <c r="J19" i="36"/>
  <c r="N18" i="36"/>
  <c r="J18" i="36"/>
  <c r="N17" i="36"/>
  <c r="J17" i="36"/>
  <c r="N16" i="36"/>
  <c r="J16" i="36"/>
  <c r="N15" i="36"/>
  <c r="J15" i="36"/>
  <c r="N14" i="36"/>
  <c r="J14" i="36"/>
  <c r="I47" i="36"/>
  <c r="I46" i="36"/>
  <c r="I45" i="36"/>
  <c r="I44" i="36"/>
  <c r="K43" i="36"/>
  <c r="G43" i="36"/>
  <c r="O42" i="36"/>
  <c r="K42" i="36"/>
  <c r="G42" i="36"/>
  <c r="O41" i="36"/>
  <c r="K41" i="36"/>
  <c r="G41" i="36"/>
  <c r="O40" i="36"/>
  <c r="K40" i="36"/>
  <c r="G40" i="36"/>
  <c r="O39" i="36"/>
  <c r="K39" i="36"/>
  <c r="G39" i="36"/>
  <c r="O38" i="36"/>
  <c r="K38" i="36"/>
  <c r="G38" i="36"/>
  <c r="G37" i="36"/>
  <c r="G36" i="36"/>
  <c r="G35" i="36"/>
  <c r="G34" i="36"/>
  <c r="G33" i="36"/>
  <c r="G32" i="36"/>
  <c r="G31" i="36"/>
  <c r="G30" i="36"/>
  <c r="G29" i="36"/>
  <c r="G28" i="36"/>
  <c r="G27" i="36"/>
  <c r="M26" i="36"/>
  <c r="M25" i="36"/>
  <c r="M24" i="36"/>
  <c r="M23" i="36"/>
  <c r="M22" i="36"/>
  <c r="M21" i="36"/>
  <c r="M20" i="36"/>
  <c r="M19" i="36"/>
  <c r="M18" i="36"/>
  <c r="M17" i="36"/>
  <c r="M16" i="36"/>
  <c r="M15" i="36"/>
  <c r="M14" i="36"/>
  <c r="N47" i="36"/>
  <c r="F47" i="36"/>
  <c r="N46" i="36"/>
  <c r="F46" i="36"/>
  <c r="N45" i="36"/>
  <c r="F45" i="36"/>
  <c r="N44" i="36"/>
  <c r="F44" i="36"/>
  <c r="N43" i="36"/>
  <c r="J43" i="36"/>
  <c r="F43" i="36"/>
  <c r="N42" i="36"/>
  <c r="J42" i="36"/>
  <c r="F42" i="36"/>
  <c r="N41" i="36"/>
  <c r="J41" i="36"/>
  <c r="F41" i="36"/>
  <c r="N40" i="36"/>
  <c r="J40" i="36"/>
  <c r="F40" i="36"/>
  <c r="N39" i="36"/>
  <c r="J39" i="36"/>
  <c r="F39" i="36"/>
  <c r="N38" i="36"/>
  <c r="J38" i="36"/>
  <c r="F38" i="36"/>
  <c r="F37" i="36"/>
  <c r="F36" i="36"/>
  <c r="F35" i="36"/>
  <c r="F34" i="36"/>
  <c r="F33" i="36"/>
  <c r="F32" i="36"/>
  <c r="F31" i="36"/>
  <c r="F30" i="36"/>
  <c r="F29" i="36"/>
  <c r="F28" i="36"/>
  <c r="F27" i="36"/>
  <c r="L26" i="36"/>
  <c r="L25" i="36"/>
  <c r="L24" i="36"/>
  <c r="L23" i="36"/>
  <c r="L22" i="36"/>
  <c r="L21" i="36"/>
  <c r="L20" i="36"/>
  <c r="L19" i="36"/>
  <c r="L18" i="36"/>
  <c r="L17" i="36"/>
  <c r="M47" i="36"/>
  <c r="E47" i="36"/>
  <c r="M46" i="36"/>
  <c r="E46" i="36"/>
  <c r="M45" i="36"/>
  <c r="E45" i="36"/>
  <c r="M44" i="36"/>
  <c r="E44" i="36"/>
  <c r="M43" i="36"/>
  <c r="I43" i="36"/>
  <c r="E43" i="36"/>
  <c r="M42" i="36"/>
  <c r="I42" i="36"/>
  <c r="E42" i="36"/>
  <c r="M41" i="36"/>
  <c r="I41" i="36"/>
  <c r="E41" i="36"/>
  <c r="M40" i="36"/>
  <c r="I40" i="36"/>
  <c r="E40" i="36"/>
  <c r="M39" i="36"/>
  <c r="I39" i="36"/>
  <c r="E39" i="36"/>
  <c r="M38" i="36"/>
  <c r="I38" i="36"/>
  <c r="E38" i="36"/>
  <c r="I37" i="36"/>
  <c r="E37" i="36"/>
  <c r="I36" i="36"/>
  <c r="E36" i="36"/>
  <c r="I35" i="36"/>
  <c r="E35" i="36"/>
  <c r="I34" i="36"/>
  <c r="E34" i="36"/>
  <c r="I33" i="36"/>
  <c r="E33" i="36"/>
  <c r="I32" i="36"/>
  <c r="E32" i="36"/>
  <c r="I31" i="36"/>
  <c r="E31" i="36"/>
  <c r="I30" i="36"/>
  <c r="E30" i="36"/>
  <c r="I29" i="36"/>
  <c r="E29" i="36"/>
  <c r="I28" i="36"/>
  <c r="E28" i="36"/>
  <c r="I27" i="36"/>
  <c r="E27" i="36"/>
  <c r="O26" i="36"/>
  <c r="K26" i="36"/>
  <c r="O25" i="36"/>
  <c r="K25" i="36"/>
  <c r="O24" i="36"/>
  <c r="K24" i="36"/>
  <c r="O23" i="36"/>
  <c r="K23" i="36"/>
  <c r="O22" i="36"/>
  <c r="K22" i="36"/>
  <c r="O21" i="36"/>
  <c r="K21" i="36"/>
  <c r="O20" i="36"/>
  <c r="K20" i="36"/>
  <c r="O19" i="36"/>
  <c r="K19" i="36"/>
  <c r="O18" i="36"/>
  <c r="K18" i="36"/>
  <c r="O17" i="36"/>
  <c r="K17" i="36"/>
  <c r="M13" i="36"/>
  <c r="M12" i="36"/>
  <c r="M11" i="36"/>
  <c r="M10" i="36"/>
  <c r="M9" i="36"/>
  <c r="M8" i="36"/>
  <c r="M7" i="36"/>
  <c r="F7" i="36"/>
  <c r="F8" i="36" s="1"/>
  <c r="F9" i="36" s="1"/>
  <c r="N6" i="36"/>
  <c r="J6" i="36"/>
  <c r="O16" i="36"/>
  <c r="O15" i="36"/>
  <c r="O14" i="36"/>
  <c r="L13" i="36"/>
  <c r="L12" i="36"/>
  <c r="L11" i="36"/>
  <c r="L10" i="36"/>
  <c r="L9" i="36"/>
  <c r="L8" i="36"/>
  <c r="L7" i="36"/>
  <c r="M6" i="36"/>
  <c r="L16" i="36"/>
  <c r="L15" i="36"/>
  <c r="L14" i="36"/>
  <c r="O13" i="36"/>
  <c r="K13" i="36"/>
  <c r="O12" i="36"/>
  <c r="K12" i="36"/>
  <c r="O11" i="36"/>
  <c r="K11" i="36"/>
  <c r="O10" i="36"/>
  <c r="K10" i="36"/>
  <c r="O9" i="36"/>
  <c r="K9" i="36"/>
  <c r="O8" i="36"/>
  <c r="K8" i="36"/>
  <c r="O7" i="36"/>
  <c r="K7" i="36"/>
  <c r="L6" i="36"/>
  <c r="K16" i="36"/>
  <c r="K15" i="36"/>
  <c r="K14" i="36"/>
  <c r="N13" i="36"/>
  <c r="J13" i="36"/>
  <c r="N12" i="36"/>
  <c r="J12" i="36"/>
  <c r="N11" i="36"/>
  <c r="J11" i="36"/>
  <c r="N10" i="36"/>
  <c r="J10" i="36"/>
  <c r="N9" i="36"/>
  <c r="J9" i="36"/>
  <c r="N8" i="36"/>
  <c r="J8" i="36"/>
  <c r="N7" i="36"/>
  <c r="J7" i="36"/>
  <c r="O6" i="36"/>
  <c r="K6" i="36"/>
  <c r="F9" i="37"/>
  <c r="F10" i="37" s="1"/>
  <c r="F11" i="37" s="1"/>
  <c r="F12" i="37" s="1"/>
  <c r="F13" i="37" s="1"/>
  <c r="F14" i="37" s="1"/>
  <c r="H7" i="37"/>
  <c r="H8" i="37" s="1"/>
  <c r="F23" i="4"/>
  <c r="I8" i="37" l="1"/>
  <c r="I9" i="37" s="1"/>
  <c r="I10" i="37" s="1"/>
  <c r="I11" i="37" s="1"/>
  <c r="I12" i="37" s="1"/>
  <c r="F10" i="36"/>
  <c r="F15" i="37"/>
  <c r="F24" i="4"/>
  <c r="H9" i="37" l="1"/>
  <c r="H10" i="37" s="1"/>
  <c r="H11" i="37" s="1"/>
  <c r="H12" i="37" s="1"/>
  <c r="H13" i="37" s="1"/>
  <c r="F11" i="36"/>
  <c r="F16" i="37"/>
  <c r="I13" i="37"/>
  <c r="F25" i="4"/>
  <c r="H14" i="37" l="1"/>
  <c r="I14" i="37"/>
  <c r="F17" i="37"/>
  <c r="F12" i="36"/>
  <c r="F26" i="4"/>
  <c r="AC6" i="4"/>
  <c r="AD6" i="4"/>
  <c r="AF6" i="4"/>
  <c r="AG6" i="4"/>
  <c r="H15" i="37" l="1"/>
  <c r="I15" i="37"/>
  <c r="F18" i="37"/>
  <c r="F13" i="36"/>
  <c r="AZ6" i="4"/>
  <c r="AT6" i="4"/>
  <c r="AN6" i="4"/>
  <c r="AH6" i="4"/>
  <c r="AE6" i="4"/>
  <c r="AB6" i="4"/>
  <c r="V6" i="4"/>
  <c r="P6" i="4"/>
  <c r="J6" i="4"/>
  <c r="F19" i="37" l="1"/>
  <c r="H16" i="37"/>
  <c r="I16" i="37"/>
  <c r="F14" i="36"/>
  <c r="F2" i="16"/>
  <c r="F15" i="36" l="1"/>
  <c r="H17" i="37"/>
  <c r="I17" i="37"/>
  <c r="F20" i="37"/>
  <c r="D6" i="37"/>
  <c r="G6" i="37"/>
  <c r="E6" i="37"/>
  <c r="E6" i="36"/>
  <c r="I6" i="36"/>
  <c r="D6" i="36"/>
  <c r="H6" i="36"/>
  <c r="G6" i="36"/>
  <c r="G7" i="36" s="1"/>
  <c r="F20" i="16"/>
  <c r="AZ108" i="37" l="1"/>
  <c r="AB108" i="37"/>
  <c r="AT108" i="37"/>
  <c r="AN108" i="37"/>
  <c r="AH108" i="37"/>
  <c r="AH108" i="36"/>
  <c r="AZ108" i="36"/>
  <c r="AB108" i="36"/>
  <c r="AT108" i="36"/>
  <c r="AN108" i="36"/>
  <c r="E7" i="36"/>
  <c r="G8" i="36" s="1"/>
  <c r="G2" i="36"/>
  <c r="D7" i="36"/>
  <c r="G7" i="37"/>
  <c r="H18" i="37"/>
  <c r="I18" i="37"/>
  <c r="E7" i="37"/>
  <c r="G2" i="37"/>
  <c r="D7" i="37"/>
  <c r="I7" i="36"/>
  <c r="I8" i="36" s="1"/>
  <c r="F21" i="37"/>
  <c r="H7" i="36"/>
  <c r="F16" i="36"/>
  <c r="E6" i="4"/>
  <c r="D6" i="4"/>
  <c r="G8" i="37" l="1"/>
  <c r="H8" i="36"/>
  <c r="H9" i="36" s="1"/>
  <c r="F22" i="37"/>
  <c r="I9" i="36"/>
  <c r="H2" i="36"/>
  <c r="I2" i="36" s="1"/>
  <c r="D8" i="36"/>
  <c r="E8" i="36"/>
  <c r="G9" i="36" s="1"/>
  <c r="F17" i="36"/>
  <c r="H2" i="37"/>
  <c r="I2" i="37" s="1"/>
  <c r="D8" i="37"/>
  <c r="E8" i="37"/>
  <c r="G9" i="37" s="1"/>
  <c r="H19" i="37"/>
  <c r="I19" i="37"/>
  <c r="E7" i="4"/>
  <c r="D7" i="4"/>
  <c r="H20" i="37" l="1"/>
  <c r="I20" i="37"/>
  <c r="I21" i="37" s="1"/>
  <c r="I22" i="37" s="1"/>
  <c r="I23" i="37" s="1"/>
  <c r="J2" i="36"/>
  <c r="E9" i="36"/>
  <c r="D9" i="36"/>
  <c r="F23" i="37"/>
  <c r="H10" i="36"/>
  <c r="I10" i="36"/>
  <c r="J2" i="37"/>
  <c r="D9" i="37"/>
  <c r="E9" i="37"/>
  <c r="G10" i="37" s="1"/>
  <c r="F18" i="36"/>
  <c r="D8" i="4"/>
  <c r="E8" i="4"/>
  <c r="H11" i="36" l="1"/>
  <c r="I11" i="36"/>
  <c r="F19" i="36"/>
  <c r="K2" i="37"/>
  <c r="D10" i="37"/>
  <c r="E10" i="37"/>
  <c r="G11" i="37" s="1"/>
  <c r="F24" i="37"/>
  <c r="I24" i="37"/>
  <c r="K2" i="36"/>
  <c r="D10" i="36"/>
  <c r="E10" i="36"/>
  <c r="H21" i="37"/>
  <c r="H22" i="37" s="1"/>
  <c r="H23" i="37" s="1"/>
  <c r="H24" i="37" s="1"/>
  <c r="G10" i="36"/>
  <c r="E9" i="4"/>
  <c r="D9" i="4"/>
  <c r="L2" i="36" l="1"/>
  <c r="E11" i="36"/>
  <c r="D11" i="36"/>
  <c r="H25" i="37"/>
  <c r="L2" i="37"/>
  <c r="D11" i="37"/>
  <c r="E11" i="37"/>
  <c r="G12" i="37" s="1"/>
  <c r="H12" i="36"/>
  <c r="I12" i="36"/>
  <c r="I13" i="36" s="1"/>
  <c r="F20" i="36"/>
  <c r="F25" i="37"/>
  <c r="I25" i="37"/>
  <c r="H26" i="37" s="1"/>
  <c r="H99" i="37" s="1"/>
  <c r="H105" i="37" s="1"/>
  <c r="H108" i="37" s="1"/>
  <c r="G11" i="36"/>
  <c r="E10" i="4"/>
  <c r="D10" i="4"/>
  <c r="I6" i="4"/>
  <c r="I7" i="4" s="1"/>
  <c r="I8" i="4" s="1"/>
  <c r="I9" i="4" s="1"/>
  <c r="I10" i="4" s="1"/>
  <c r="I11" i="4" s="1"/>
  <c r="I12" i="4" s="1"/>
  <c r="I13" i="4" s="1"/>
  <c r="I14" i="4" s="1"/>
  <c r="I15" i="4" s="1"/>
  <c r="I16" i="4" s="1"/>
  <c r="I17" i="4" s="1"/>
  <c r="I18" i="4" s="1"/>
  <c r="I19" i="4" s="1"/>
  <c r="I20" i="4" s="1"/>
  <c r="I21" i="4" s="1"/>
  <c r="I22" i="4" s="1"/>
  <c r="I23" i="4" s="1"/>
  <c r="I24" i="4" s="1"/>
  <c r="I25" i="4" s="1"/>
  <c r="I26" i="4" s="1"/>
  <c r="G6" i="4"/>
  <c r="H6" i="4"/>
  <c r="I14" i="36" l="1"/>
  <c r="F26" i="37"/>
  <c r="F99" i="37" s="1"/>
  <c r="F105" i="37" s="1"/>
  <c r="F108" i="37" s="1"/>
  <c r="I26" i="37"/>
  <c r="I99" i="37" s="1"/>
  <c r="I105" i="37" s="1"/>
  <c r="I108" i="37" s="1"/>
  <c r="M2" i="36"/>
  <c r="D12" i="36"/>
  <c r="E12" i="36"/>
  <c r="H13" i="36"/>
  <c r="H14" i="36" s="1"/>
  <c r="G7" i="4"/>
  <c r="BF7" i="37"/>
  <c r="BF7" i="36"/>
  <c r="F21" i="36"/>
  <c r="M2" i="37"/>
  <c r="D12" i="37"/>
  <c r="E12" i="37"/>
  <c r="G13" i="37" s="1"/>
  <c r="G12" i="36"/>
  <c r="H7" i="4"/>
  <c r="H8" i="4" s="1"/>
  <c r="H9" i="4" s="1"/>
  <c r="H10" i="4" s="1"/>
  <c r="H11" i="4" s="1"/>
  <c r="H12" i="4" s="1"/>
  <c r="H13" i="4" s="1"/>
  <c r="H14" i="4" s="1"/>
  <c r="H15" i="4" s="1"/>
  <c r="H16" i="4" s="1"/>
  <c r="H17" i="4" s="1"/>
  <c r="H18" i="4" s="1"/>
  <c r="H19" i="4" s="1"/>
  <c r="H20" i="4" s="1"/>
  <c r="H21" i="4" s="1"/>
  <c r="H22" i="4" s="1"/>
  <c r="H23" i="4" s="1"/>
  <c r="H24" i="4" s="1"/>
  <c r="H25" i="4" s="1"/>
  <c r="H26" i="4" s="1"/>
  <c r="E11" i="4"/>
  <c r="D11" i="4"/>
  <c r="BF7" i="4"/>
  <c r="G13" i="36" l="1"/>
  <c r="F22" i="36"/>
  <c r="G8" i="4"/>
  <c r="BF8" i="37"/>
  <c r="BF8" i="36"/>
  <c r="N2" i="36"/>
  <c r="D13" i="36"/>
  <c r="E13" i="36"/>
  <c r="H15" i="36"/>
  <c r="I15" i="36"/>
  <c r="N2" i="37"/>
  <c r="E13" i="37"/>
  <c r="G14" i="37" s="1"/>
  <c r="D13" i="37"/>
  <c r="D12" i="4"/>
  <c r="E12" i="4"/>
  <c r="BF8" i="4"/>
  <c r="G14" i="36" l="1"/>
  <c r="H16" i="36"/>
  <c r="I16" i="36"/>
  <c r="O2" i="36"/>
  <c r="D14" i="36"/>
  <c r="E14" i="36"/>
  <c r="G9" i="4"/>
  <c r="BF9" i="36"/>
  <c r="BF9" i="37"/>
  <c r="O2" i="37"/>
  <c r="D14" i="37"/>
  <c r="E14" i="37"/>
  <c r="G15" i="37" s="1"/>
  <c r="F23" i="36"/>
  <c r="D13" i="4"/>
  <c r="E13" i="4"/>
  <c r="BF9" i="4"/>
  <c r="G2" i="4"/>
  <c r="G15" i="36" l="1"/>
  <c r="F24" i="36"/>
  <c r="P2" i="37"/>
  <c r="D15" i="37"/>
  <c r="E15" i="37"/>
  <c r="G16" i="37" s="1"/>
  <c r="G10" i="4"/>
  <c r="BF10" i="37"/>
  <c r="BF10" i="36"/>
  <c r="H17" i="36"/>
  <c r="I17" i="36"/>
  <c r="P2" i="36"/>
  <c r="D15" i="36"/>
  <c r="E15" i="36"/>
  <c r="G16" i="36" s="1"/>
  <c r="D14" i="4"/>
  <c r="E14" i="4"/>
  <c r="BF10" i="4"/>
  <c r="H2" i="4"/>
  <c r="I2" i="4" s="1"/>
  <c r="BF11" i="36" l="1"/>
  <c r="G11" i="4"/>
  <c r="BF11" i="37"/>
  <c r="H18" i="36"/>
  <c r="I18" i="36"/>
  <c r="Q2" i="36"/>
  <c r="D16" i="36"/>
  <c r="E16" i="36"/>
  <c r="G17" i="36" s="1"/>
  <c r="Q2" i="37"/>
  <c r="E16" i="37"/>
  <c r="G17" i="37" s="1"/>
  <c r="D16" i="37"/>
  <c r="F25" i="36"/>
  <c r="E15" i="4"/>
  <c r="D15" i="4"/>
  <c r="BF11" i="4"/>
  <c r="J2" i="4"/>
  <c r="D17" i="37" l="1"/>
  <c r="E17" i="37"/>
  <c r="G18" i="37" s="1"/>
  <c r="F26" i="36"/>
  <c r="F99" i="36" s="1"/>
  <c r="F105" i="36" s="1"/>
  <c r="F108" i="36" s="1"/>
  <c r="H19" i="36"/>
  <c r="I19" i="36"/>
  <c r="D17" i="36"/>
  <c r="E17" i="36"/>
  <c r="G18" i="36" s="1"/>
  <c r="BF12" i="37"/>
  <c r="G12" i="4"/>
  <c r="BF12" i="36"/>
  <c r="D16" i="4"/>
  <c r="E16" i="4"/>
  <c r="BF12" i="4"/>
  <c r="K2" i="4"/>
  <c r="D18" i="36" l="1"/>
  <c r="E18" i="36"/>
  <c r="G19" i="36" s="1"/>
  <c r="H20" i="36"/>
  <c r="I20" i="36"/>
  <c r="BF13" i="37"/>
  <c r="G13" i="4"/>
  <c r="BF13" i="36"/>
  <c r="D18" i="37"/>
  <c r="E18" i="37"/>
  <c r="G19" i="37" s="1"/>
  <c r="E17" i="4"/>
  <c r="D17" i="4"/>
  <c r="BF13" i="4"/>
  <c r="L2" i="4"/>
  <c r="BF14" i="36" l="1"/>
  <c r="BF14" i="37"/>
  <c r="G14" i="4"/>
  <c r="H21" i="36"/>
  <c r="I21" i="36"/>
  <c r="E19" i="37"/>
  <c r="G20" i="37" s="1"/>
  <c r="D19" i="37"/>
  <c r="D19" i="36"/>
  <c r="E19" i="36"/>
  <c r="G20" i="36" s="1"/>
  <c r="E18" i="4"/>
  <c r="D18" i="4"/>
  <c r="BF14" i="4"/>
  <c r="M2" i="4"/>
  <c r="H22" i="36" l="1"/>
  <c r="I22" i="36"/>
  <c r="I23" i="36" s="1"/>
  <c r="I24" i="36" s="1"/>
  <c r="E20" i="36"/>
  <c r="G21" i="36" s="1"/>
  <c r="D20" i="36"/>
  <c r="D20" i="37"/>
  <c r="E20" i="37"/>
  <c r="G21" i="37" s="1"/>
  <c r="G15" i="4"/>
  <c r="BF15" i="37"/>
  <c r="BF15" i="36"/>
  <c r="E19" i="4"/>
  <c r="D19" i="4"/>
  <c r="BF15" i="4"/>
  <c r="BF16" i="36" l="1"/>
  <c r="G16" i="4"/>
  <c r="BF16" i="37"/>
  <c r="I25" i="36"/>
  <c r="D21" i="37"/>
  <c r="E21" i="37"/>
  <c r="G22" i="37" s="1"/>
  <c r="D21" i="36"/>
  <c r="E21" i="36"/>
  <c r="G22" i="36" s="1"/>
  <c r="H23" i="36"/>
  <c r="H24" i="36" s="1"/>
  <c r="H25" i="36" s="1"/>
  <c r="E20" i="4"/>
  <c r="D20" i="4"/>
  <c r="BF16" i="4"/>
  <c r="O2" i="4"/>
  <c r="D22" i="36" l="1"/>
  <c r="E22" i="36"/>
  <c r="G23" i="36" s="1"/>
  <c r="D22" i="37"/>
  <c r="E22" i="37"/>
  <c r="G23" i="37" s="1"/>
  <c r="BF17" i="36"/>
  <c r="G17" i="4"/>
  <c r="BF17" i="37"/>
  <c r="H26" i="36"/>
  <c r="H99" i="36" s="1"/>
  <c r="H105" i="36" s="1"/>
  <c r="H108" i="36" s="1"/>
  <c r="I26" i="36"/>
  <c r="I99" i="36" s="1"/>
  <c r="I105" i="36" s="1"/>
  <c r="I108" i="36" s="1"/>
  <c r="E21" i="4"/>
  <c r="D21" i="4"/>
  <c r="BF17" i="4"/>
  <c r="P2" i="4"/>
  <c r="D23" i="36" l="1"/>
  <c r="E23" i="36"/>
  <c r="G24" i="36" s="1"/>
  <c r="D23" i="37"/>
  <c r="E23" i="37"/>
  <c r="G24" i="37" s="1"/>
  <c r="BF18" i="37"/>
  <c r="BF18" i="36"/>
  <c r="G18" i="4"/>
  <c r="E22" i="4"/>
  <c r="D22" i="4"/>
  <c r="BF18" i="4"/>
  <c r="Q2" i="4"/>
  <c r="D24" i="36" l="1"/>
  <c r="E24" i="36"/>
  <c r="G25" i="36" s="1"/>
  <c r="BF19" i="36"/>
  <c r="BF19" i="37"/>
  <c r="G19" i="4"/>
  <c r="E24" i="37"/>
  <c r="G25" i="37" s="1"/>
  <c r="D24" i="37"/>
  <c r="E23" i="4"/>
  <c r="D23" i="4"/>
  <c r="BF19" i="4"/>
  <c r="E25" i="37" l="1"/>
  <c r="G26" i="37" s="1"/>
  <c r="G99" i="37" s="1"/>
  <c r="G105" i="37" s="1"/>
  <c r="G108" i="37" s="1"/>
  <c r="D25" i="37"/>
  <c r="BF20" i="37"/>
  <c r="BF20" i="36"/>
  <c r="G20" i="4"/>
  <c r="D25" i="36"/>
  <c r="E25" i="36"/>
  <c r="G26" i="36" s="1"/>
  <c r="G99" i="36" s="1"/>
  <c r="G105" i="36" s="1"/>
  <c r="G108" i="36" s="1"/>
  <c r="D24" i="4"/>
  <c r="E24" i="4"/>
  <c r="BF20" i="4"/>
  <c r="E26" i="37" l="1"/>
  <c r="D26" i="37"/>
  <c r="E26" i="36"/>
  <c r="D26" i="36"/>
  <c r="BF21" i="37"/>
  <c r="BF21" i="36"/>
  <c r="G21" i="4"/>
  <c r="E25" i="4"/>
  <c r="D25" i="4"/>
  <c r="BF21" i="4"/>
  <c r="K27" i="37" l="1"/>
  <c r="J27" i="37"/>
  <c r="D99" i="37"/>
  <c r="D102" i="37" s="1"/>
  <c r="L27" i="37"/>
  <c r="O27" i="37"/>
  <c r="M27" i="37"/>
  <c r="M102" i="37" s="1" a="1"/>
  <c r="M102" i="37" s="1"/>
  <c r="N27" i="37"/>
  <c r="E99" i="37"/>
  <c r="BF22" i="36"/>
  <c r="G22" i="4"/>
  <c r="BF22" i="37"/>
  <c r="K27" i="36"/>
  <c r="J27" i="36"/>
  <c r="D99" i="36"/>
  <c r="D102" i="36" s="1"/>
  <c r="O27" i="36"/>
  <c r="N27" i="36"/>
  <c r="L27" i="36"/>
  <c r="M27" i="36"/>
  <c r="M102" i="36" s="1" a="1"/>
  <c r="M102" i="36" s="1"/>
  <c r="E99" i="36"/>
  <c r="E26" i="4"/>
  <c r="D26" i="4"/>
  <c r="BF22" i="4"/>
  <c r="K27" i="4" l="1"/>
  <c r="L28" i="36"/>
  <c r="L29" i="36" s="1"/>
  <c r="L30" i="36" s="1"/>
  <c r="L31" i="36" s="1"/>
  <c r="L32" i="36" s="1"/>
  <c r="L33" i="36" s="1"/>
  <c r="L34" i="36" s="1"/>
  <c r="L35" i="36" s="1"/>
  <c r="L36" i="36" s="1"/>
  <c r="L37" i="36" s="1"/>
  <c r="J28" i="36"/>
  <c r="K28" i="36"/>
  <c r="N28" i="37"/>
  <c r="N28" i="36"/>
  <c r="N29" i="36" s="1"/>
  <c r="N30" i="36" s="1"/>
  <c r="N31" i="36" s="1"/>
  <c r="N32" i="36" s="1"/>
  <c r="N33" i="36" s="1"/>
  <c r="N34" i="36" s="1"/>
  <c r="N35" i="36" s="1"/>
  <c r="E102" i="36"/>
  <c r="E105" i="36"/>
  <c r="O28" i="36"/>
  <c r="O29" i="36" s="1"/>
  <c r="O30" i="36" s="1"/>
  <c r="O31" i="36" s="1"/>
  <c r="O32" i="36" s="1"/>
  <c r="O33" i="36" s="1"/>
  <c r="O34" i="36" s="1"/>
  <c r="O35" i="36" s="1"/>
  <c r="O36" i="36" s="1"/>
  <c r="O37" i="36" s="1"/>
  <c r="O28" i="37"/>
  <c r="J28" i="37"/>
  <c r="K28" i="37"/>
  <c r="L27" i="4"/>
  <c r="M28" i="36"/>
  <c r="G23" i="4"/>
  <c r="BF23" i="37"/>
  <c r="BF23" i="36"/>
  <c r="E102" i="37"/>
  <c r="E105" i="37"/>
  <c r="L28" i="37"/>
  <c r="L29" i="37" s="1"/>
  <c r="L30" i="37" s="1"/>
  <c r="L31" i="37" s="1"/>
  <c r="L32" i="37" s="1"/>
  <c r="L33" i="37" s="1"/>
  <c r="L34" i="37" s="1"/>
  <c r="L35" i="37" s="1"/>
  <c r="L36" i="37" s="1"/>
  <c r="L37" i="37" s="1"/>
  <c r="M28" i="37"/>
  <c r="J27" i="4"/>
  <c r="BF23" i="4"/>
  <c r="M29" i="36" l="1"/>
  <c r="L99" i="37"/>
  <c r="M29" i="37"/>
  <c r="O99" i="36"/>
  <c r="L102" i="37"/>
  <c r="L105" i="37"/>
  <c r="L108" i="37" s="1"/>
  <c r="K29" i="37"/>
  <c r="M30" i="37" s="1"/>
  <c r="J29" i="37"/>
  <c r="E108" i="36"/>
  <c r="J29" i="36"/>
  <c r="K29" i="36"/>
  <c r="N36" i="36"/>
  <c r="N37" i="36" s="1"/>
  <c r="E108" i="37"/>
  <c r="BF24" i="37"/>
  <c r="G24" i="4"/>
  <c r="BF24" i="36"/>
  <c r="K28" i="4"/>
  <c r="L28" i="4"/>
  <c r="L29" i="4" s="1"/>
  <c r="L30" i="4" s="1"/>
  <c r="L31" i="4" s="1"/>
  <c r="L32" i="4" s="1"/>
  <c r="L33" i="4" s="1"/>
  <c r="L34" i="4" s="1"/>
  <c r="L35" i="4" s="1"/>
  <c r="L36" i="4" s="1"/>
  <c r="L37" i="4" s="1"/>
  <c r="O29" i="37"/>
  <c r="O30" i="37" s="1"/>
  <c r="O31" i="37" s="1"/>
  <c r="O32" i="37" s="1"/>
  <c r="O33" i="37" s="1"/>
  <c r="O34" i="37" s="1"/>
  <c r="O35" i="37" s="1"/>
  <c r="O36" i="37" s="1"/>
  <c r="O37" i="37" s="1"/>
  <c r="O99" i="37" s="1"/>
  <c r="N29" i="37"/>
  <c r="N30" i="37" s="1"/>
  <c r="N31" i="37" s="1"/>
  <c r="N32" i="37" s="1"/>
  <c r="N33" i="37" s="1"/>
  <c r="L99" i="36"/>
  <c r="J28" i="4"/>
  <c r="BF24" i="4"/>
  <c r="N2" i="4"/>
  <c r="N34" i="37" l="1"/>
  <c r="N35" i="37" s="1"/>
  <c r="N36" i="37" s="1"/>
  <c r="N37" i="37" s="1"/>
  <c r="N99" i="37" s="1"/>
  <c r="N105" i="37" s="1"/>
  <c r="N108" i="37" s="1"/>
  <c r="O102" i="37"/>
  <c r="O105" i="37"/>
  <c r="O108" i="37" s="1"/>
  <c r="K30" i="36"/>
  <c r="J30" i="36"/>
  <c r="O105" i="36"/>
  <c r="O108" i="36" s="1"/>
  <c r="O102" i="36"/>
  <c r="M30" i="36"/>
  <c r="J30" i="37"/>
  <c r="K30" i="37"/>
  <c r="K29" i="4"/>
  <c r="BF25" i="37"/>
  <c r="BF25" i="36"/>
  <c r="G25" i="4"/>
  <c r="L105" i="36"/>
  <c r="L108" i="36" s="1"/>
  <c r="L102" i="36"/>
  <c r="N99" i="36"/>
  <c r="N105" i="36" s="1"/>
  <c r="N108" i="36" s="1"/>
  <c r="J29" i="4"/>
  <c r="BF25" i="4"/>
  <c r="K30" i="4" l="1"/>
  <c r="M31" i="36"/>
  <c r="J31" i="36"/>
  <c r="K31" i="36"/>
  <c r="M32" i="36" s="1"/>
  <c r="M31" i="37"/>
  <c r="BF26" i="36"/>
  <c r="BF26" i="37"/>
  <c r="G26" i="4"/>
  <c r="J31" i="37"/>
  <c r="K31" i="37"/>
  <c r="J30" i="4"/>
  <c r="BF26" i="4"/>
  <c r="M32" i="37" l="1"/>
  <c r="J32" i="36"/>
  <c r="K32" i="36"/>
  <c r="M33" i="36" s="1"/>
  <c r="BF27" i="37"/>
  <c r="BF27" i="36"/>
  <c r="O27" i="4"/>
  <c r="O28" i="4" s="1"/>
  <c r="O29" i="4" s="1"/>
  <c r="O30" i="4" s="1"/>
  <c r="O31" i="4" s="1"/>
  <c r="O32" i="4" s="1"/>
  <c r="O33" i="4" s="1"/>
  <c r="O34" i="4" s="1"/>
  <c r="O35" i="4" s="1"/>
  <c r="O36" i="4" s="1"/>
  <c r="O37" i="4" s="1"/>
  <c r="M27" i="4"/>
  <c r="N27" i="4"/>
  <c r="K32" i="37"/>
  <c r="M33" i="37" s="1"/>
  <c r="J32" i="37"/>
  <c r="K31" i="4"/>
  <c r="J31" i="4"/>
  <c r="BF27" i="4"/>
  <c r="K32" i="4" l="1"/>
  <c r="M28" i="4"/>
  <c r="M102" i="4" a="1"/>
  <c r="M102" i="4" s="1"/>
  <c r="BF28" i="37"/>
  <c r="BF28" i="36"/>
  <c r="K33" i="37"/>
  <c r="M34" i="37" s="1"/>
  <c r="J33" i="37"/>
  <c r="N28" i="4"/>
  <c r="N29" i="4" s="1"/>
  <c r="N30" i="4" s="1"/>
  <c r="N31" i="4" s="1"/>
  <c r="N32" i="4" s="1"/>
  <c r="N33" i="4" s="1"/>
  <c r="N34" i="4" s="1"/>
  <c r="N35" i="4" s="1"/>
  <c r="N36" i="4" s="1"/>
  <c r="N37" i="4" s="1"/>
  <c r="J33" i="36"/>
  <c r="K33" i="36"/>
  <c r="M34" i="36" s="1"/>
  <c r="J32" i="4"/>
  <c r="BF28" i="4"/>
  <c r="K34" i="36" l="1"/>
  <c r="M35" i="36" s="1"/>
  <c r="J34" i="36"/>
  <c r="J34" i="37"/>
  <c r="K34" i="37"/>
  <c r="M35" i="37" s="1"/>
  <c r="M29" i="4"/>
  <c r="BF29" i="36"/>
  <c r="BF29" i="37"/>
  <c r="K33" i="4"/>
  <c r="J33" i="4"/>
  <c r="BF29" i="4"/>
  <c r="K34" i="4" l="1"/>
  <c r="J35" i="36"/>
  <c r="K35" i="36"/>
  <c r="M36" i="36" s="1"/>
  <c r="J35" i="37"/>
  <c r="K35" i="37"/>
  <c r="M36" i="37" s="1"/>
  <c r="M30" i="4"/>
  <c r="BF30" i="37"/>
  <c r="BF30" i="36"/>
  <c r="J34" i="4"/>
  <c r="BF30" i="4"/>
  <c r="F99" i="4"/>
  <c r="F105" i="4" s="1"/>
  <c r="F108" i="4" s="1"/>
  <c r="M31" i="4" l="1"/>
  <c r="BF31" i="36"/>
  <c r="BF31" i="37"/>
  <c r="K36" i="37"/>
  <c r="M37" i="37" s="1"/>
  <c r="M99" i="37" s="1"/>
  <c r="M105" i="37" s="1"/>
  <c r="M108" i="37" s="1"/>
  <c r="J36" i="37"/>
  <c r="J36" i="36"/>
  <c r="K36" i="36"/>
  <c r="M37" i="36" s="1"/>
  <c r="M99" i="36" s="1"/>
  <c r="M105" i="36" s="1"/>
  <c r="M108" i="36" s="1"/>
  <c r="K35" i="4"/>
  <c r="K36" i="4" s="1"/>
  <c r="J35" i="4"/>
  <c r="BF31" i="4"/>
  <c r="J37" i="36" l="1"/>
  <c r="K37" i="36"/>
  <c r="J37" i="37"/>
  <c r="K37" i="37"/>
  <c r="M32" i="4"/>
  <c r="BF32" i="36"/>
  <c r="BF32" i="37"/>
  <c r="J36" i="4"/>
  <c r="BF32" i="4"/>
  <c r="M33" i="4" l="1"/>
  <c r="BF33" i="36"/>
  <c r="BF33" i="37"/>
  <c r="R38" i="37"/>
  <c r="S38" i="37"/>
  <c r="S102" i="37" s="1" a="1"/>
  <c r="S102" i="37" s="1"/>
  <c r="U38" i="37"/>
  <c r="T38" i="37"/>
  <c r="K99" i="37"/>
  <c r="K37" i="4"/>
  <c r="Q38" i="37"/>
  <c r="P38" i="37"/>
  <c r="J99" i="37"/>
  <c r="J102" i="37" s="1" a="1"/>
  <c r="J102" i="37" s="1"/>
  <c r="U38" i="36"/>
  <c r="T38" i="36"/>
  <c r="S38" i="36"/>
  <c r="S102" i="36" s="1" a="1"/>
  <c r="S102" i="36" s="1"/>
  <c r="R38" i="36"/>
  <c r="K99" i="36"/>
  <c r="Q38" i="36"/>
  <c r="P38" i="36"/>
  <c r="J99" i="36"/>
  <c r="J102" i="36" s="1" a="1"/>
  <c r="J102" i="36" s="1"/>
  <c r="J37" i="4"/>
  <c r="BF33" i="4"/>
  <c r="S39" i="36" l="1"/>
  <c r="T39" i="36"/>
  <c r="S39" i="37"/>
  <c r="U39" i="37"/>
  <c r="R39" i="36"/>
  <c r="R40" i="36" s="1"/>
  <c r="R41" i="36" s="1"/>
  <c r="R42" i="36" s="1"/>
  <c r="R43" i="36" s="1"/>
  <c r="K105" i="37"/>
  <c r="K102" i="37" a="1"/>
  <c r="K102" i="37" s="1"/>
  <c r="R39" i="37"/>
  <c r="R40" i="37" s="1"/>
  <c r="R41" i="37" s="1"/>
  <c r="R42" i="37" s="1"/>
  <c r="R43" i="37" s="1"/>
  <c r="K105" i="36"/>
  <c r="K102" i="36" a="1"/>
  <c r="K102" i="36" s="1"/>
  <c r="U39" i="36"/>
  <c r="Q38" i="4"/>
  <c r="R38" i="4"/>
  <c r="R39" i="4" s="1"/>
  <c r="R40" i="4" s="1"/>
  <c r="R41" i="4" s="1"/>
  <c r="R42" i="4" s="1"/>
  <c r="R43" i="4" s="1"/>
  <c r="Q39" i="36"/>
  <c r="S40" i="36" s="1"/>
  <c r="P39" i="36"/>
  <c r="Q39" i="37"/>
  <c r="S40" i="37" s="1"/>
  <c r="P39" i="37"/>
  <c r="T39" i="37"/>
  <c r="T40" i="37" s="1"/>
  <c r="M34" i="4"/>
  <c r="BF34" i="36"/>
  <c r="BF34" i="37"/>
  <c r="P38" i="4"/>
  <c r="BF34" i="4"/>
  <c r="E99" i="4"/>
  <c r="E102" i="4" s="1"/>
  <c r="G99" i="4"/>
  <c r="D99" i="4"/>
  <c r="D102" i="4" s="1"/>
  <c r="R99" i="37" l="1"/>
  <c r="R102" i="37" s="1"/>
  <c r="T40" i="36"/>
  <c r="M35" i="4"/>
  <c r="BF35" i="37"/>
  <c r="BF35" i="36"/>
  <c r="R99" i="36"/>
  <c r="K108" i="36"/>
  <c r="P40" i="36"/>
  <c r="Q40" i="36"/>
  <c r="S41" i="36" s="1"/>
  <c r="U40" i="37"/>
  <c r="U41" i="37" s="1"/>
  <c r="U42" i="37" s="1"/>
  <c r="U43" i="37" s="1"/>
  <c r="P40" i="37"/>
  <c r="Q40" i="37"/>
  <c r="S41" i="37" s="1"/>
  <c r="U40" i="36"/>
  <c r="T41" i="36" s="1"/>
  <c r="K108" i="37"/>
  <c r="Q39" i="4"/>
  <c r="P39" i="4"/>
  <c r="BF35" i="4"/>
  <c r="G105" i="4"/>
  <c r="G108" i="4" s="1"/>
  <c r="E105" i="4"/>
  <c r="E108" i="4" s="1"/>
  <c r="I99" i="4"/>
  <c r="I105" i="4" s="1"/>
  <c r="I108" i="4" s="1"/>
  <c r="R105" i="37" l="1"/>
  <c r="R108" i="37" s="1"/>
  <c r="U99" i="37"/>
  <c r="U102" i="37" s="1"/>
  <c r="P41" i="37"/>
  <c r="Q41" i="37"/>
  <c r="P41" i="36"/>
  <c r="Q41" i="36"/>
  <c r="M36" i="4"/>
  <c r="BF36" i="36"/>
  <c r="BF36" i="37"/>
  <c r="R105" i="36"/>
  <c r="R108" i="36" s="1"/>
  <c r="R102" i="36"/>
  <c r="U41" i="36"/>
  <c r="U42" i="36" s="1"/>
  <c r="U43" i="36" s="1"/>
  <c r="T41" i="37"/>
  <c r="Q40" i="4"/>
  <c r="Q41" i="4" s="1"/>
  <c r="P40" i="4"/>
  <c r="BF36" i="4"/>
  <c r="H99" i="4"/>
  <c r="H105" i="4" s="1"/>
  <c r="H108" i="4" s="1"/>
  <c r="U105" i="37" l="1"/>
  <c r="U108" i="37" s="1"/>
  <c r="T42" i="37"/>
  <c r="T43" i="37" s="1"/>
  <c r="S42" i="37"/>
  <c r="U99" i="36"/>
  <c r="S42" i="36"/>
  <c r="Q42" i="37"/>
  <c r="S43" i="37" s="1"/>
  <c r="S99" i="37" s="1"/>
  <c r="S105" i="37" s="1"/>
  <c r="S108" i="37" s="1"/>
  <c r="P42" i="37"/>
  <c r="P42" i="36"/>
  <c r="Q42" i="36"/>
  <c r="S43" i="36" s="1"/>
  <c r="S99" i="36" s="1"/>
  <c r="S105" i="36" s="1"/>
  <c r="S108" i="36" s="1"/>
  <c r="M37" i="4"/>
  <c r="BF37" i="36"/>
  <c r="BF37" i="37"/>
  <c r="T42" i="36"/>
  <c r="T43" i="36" s="1"/>
  <c r="T99" i="36" s="1"/>
  <c r="T105" i="36" s="1"/>
  <c r="T108" i="36" s="1"/>
  <c r="P41" i="4"/>
  <c r="Q42" i="4" s="1"/>
  <c r="T99" i="37" l="1"/>
  <c r="T105" i="37" s="1"/>
  <c r="T108" i="37" s="1"/>
  <c r="BF38" i="37"/>
  <c r="U38" i="4"/>
  <c r="U39" i="4" s="1"/>
  <c r="U40" i="4" s="1"/>
  <c r="U41" i="4" s="1"/>
  <c r="U42" i="4" s="1"/>
  <c r="U43" i="4" s="1"/>
  <c r="BF38" i="36"/>
  <c r="T38" i="4"/>
  <c r="T39" i="4" s="1"/>
  <c r="T40" i="4" s="1"/>
  <c r="T41" i="4" s="1"/>
  <c r="T42" i="4" s="1"/>
  <c r="T43" i="4" s="1"/>
  <c r="S38" i="4"/>
  <c r="Q43" i="37"/>
  <c r="Q99" i="37" s="1"/>
  <c r="P43" i="37"/>
  <c r="U105" i="36"/>
  <c r="U108" i="36" s="1"/>
  <c r="U102" i="36"/>
  <c r="P43" i="36"/>
  <c r="P99" i="36" s="1"/>
  <c r="P102" i="36" s="1" a="1"/>
  <c r="P102" i="36" s="1"/>
  <c r="Q43" i="36"/>
  <c r="P42" i="4"/>
  <c r="BF38" i="4"/>
  <c r="Q105" i="37" l="1"/>
  <c r="Q102" i="37" a="1"/>
  <c r="Q102" i="37" s="1"/>
  <c r="X44" i="36"/>
  <c r="AA44" i="36"/>
  <c r="AA99" i="36" s="1"/>
  <c r="Y44" i="36"/>
  <c r="Z44" i="36"/>
  <c r="W44" i="37"/>
  <c r="V44" i="37"/>
  <c r="P99" i="37"/>
  <c r="P102" i="37" s="1" a="1"/>
  <c r="P102" i="37" s="1"/>
  <c r="W44" i="36"/>
  <c r="V44" i="36"/>
  <c r="X44" i="37"/>
  <c r="Z44" i="37"/>
  <c r="Y44" i="37"/>
  <c r="AA44" i="37"/>
  <c r="AA99" i="37" s="1"/>
  <c r="Q99" i="36"/>
  <c r="S39" i="4"/>
  <c r="S102" i="4" a="1"/>
  <c r="S102" i="4" s="1"/>
  <c r="BF39" i="36"/>
  <c r="BF39" i="37"/>
  <c r="Q43" i="4"/>
  <c r="P43" i="4"/>
  <c r="Y102" i="37" l="1" a="1"/>
  <c r="Y102" i="37" s="1"/>
  <c r="Y99" i="37"/>
  <c r="Y105" i="37" s="1"/>
  <c r="Y108" i="37" s="1"/>
  <c r="AE45" i="36"/>
  <c r="W99" i="36"/>
  <c r="W102" i="36" s="1" a="1"/>
  <c r="W102" i="36" s="1"/>
  <c r="AC45" i="37"/>
  <c r="AB45" i="37"/>
  <c r="V99" i="37"/>
  <c r="V102" i="37" a="1"/>
  <c r="V102" i="37" s="1"/>
  <c r="AA105" i="36"/>
  <c r="AA108" i="36" s="1"/>
  <c r="AA102" i="36"/>
  <c r="AG45" i="37"/>
  <c r="AD45" i="37"/>
  <c r="X99" i="37"/>
  <c r="AC45" i="36"/>
  <c r="AB45" i="36"/>
  <c r="V99" i="36"/>
  <c r="V102" i="36" s="1" a="1"/>
  <c r="V102" i="36" s="1"/>
  <c r="W44" i="4"/>
  <c r="X44" i="4"/>
  <c r="S40" i="4"/>
  <c r="BF40" i="37"/>
  <c r="BF40" i="36"/>
  <c r="AF45" i="37"/>
  <c r="Z99" i="37"/>
  <c r="AE45" i="37"/>
  <c r="W99" i="37"/>
  <c r="W105" i="37" s="1"/>
  <c r="W108" i="37" s="1"/>
  <c r="AD45" i="36"/>
  <c r="AG45" i="36"/>
  <c r="X99" i="36"/>
  <c r="Q105" i="36"/>
  <c r="Q102" i="36" a="1"/>
  <c r="Q102" i="36" s="1"/>
  <c r="AF45" i="36"/>
  <c r="Z99" i="36"/>
  <c r="AA102" i="37"/>
  <c r="AA105" i="37"/>
  <c r="AA108" i="37" s="1"/>
  <c r="Y102" i="36" a="1"/>
  <c r="Y102" i="36" s="1"/>
  <c r="Y99" i="36"/>
  <c r="Y105" i="36" s="1"/>
  <c r="Y108" i="36" s="1"/>
  <c r="Q108" i="37"/>
  <c r="V44" i="4"/>
  <c r="BF40" i="4"/>
  <c r="W102" i="37" l="1" a="1"/>
  <c r="W102" i="37" s="1"/>
  <c r="AF46" i="37"/>
  <c r="AB46" i="36"/>
  <c r="AC46" i="36"/>
  <c r="AG46" i="37"/>
  <c r="AD46" i="36"/>
  <c r="AD47" i="36" s="1"/>
  <c r="AD48" i="36" s="1"/>
  <c r="AD49" i="36" s="1"/>
  <c r="Z102" i="37"/>
  <c r="Z105" i="37"/>
  <c r="Z108" i="37" s="1"/>
  <c r="Q108" i="36"/>
  <c r="Z102" i="36"/>
  <c r="Z105" i="36"/>
  <c r="Z108" i="36" s="1"/>
  <c r="X102" i="36"/>
  <c r="X105" i="36"/>
  <c r="X108" i="36" s="1"/>
  <c r="AE46" i="36"/>
  <c r="AC46" i="37"/>
  <c r="AB46" i="37"/>
  <c r="AF46" i="36"/>
  <c r="AG46" i="36"/>
  <c r="AG47" i="36" s="1"/>
  <c r="AG48" i="36" s="1"/>
  <c r="AG49" i="36" s="1"/>
  <c r="X102" i="37"/>
  <c r="X105" i="37"/>
  <c r="AE46" i="37"/>
  <c r="S41" i="4"/>
  <c r="BF41" i="36"/>
  <c r="BF41" i="37"/>
  <c r="AD46" i="37"/>
  <c r="AD47" i="37" s="1"/>
  <c r="AD48" i="37" s="1"/>
  <c r="AD49" i="37" s="1"/>
  <c r="W105" i="36"/>
  <c r="W108" i="36" s="1"/>
  <c r="AD45" i="4"/>
  <c r="AD46" i="4" s="1"/>
  <c r="AD47" i="4" s="1"/>
  <c r="AD48" i="4" s="1"/>
  <c r="AD49" i="4" s="1"/>
  <c r="AB45" i="4"/>
  <c r="AC45" i="4"/>
  <c r="AF47" i="37" l="1"/>
  <c r="AG99" i="36"/>
  <c r="AB47" i="37"/>
  <c r="AC47" i="37"/>
  <c r="AD99" i="36"/>
  <c r="AC47" i="36"/>
  <c r="AB47" i="36"/>
  <c r="AE47" i="37"/>
  <c r="X108" i="37"/>
  <c r="AG47" i="37"/>
  <c r="AG48" i="37" s="1"/>
  <c r="AG49" i="37" s="1"/>
  <c r="AG99" i="37" s="1"/>
  <c r="AD99" i="37"/>
  <c r="S42" i="4"/>
  <c r="BF42" i="37"/>
  <c r="BF42" i="36"/>
  <c r="AF47" i="36"/>
  <c r="AF48" i="36" s="1"/>
  <c r="AF49" i="36" s="1"/>
  <c r="AF99" i="36" s="1"/>
  <c r="AF105" i="36" s="1"/>
  <c r="AF108" i="36" s="1"/>
  <c r="AE47" i="36"/>
  <c r="AC46" i="4"/>
  <c r="AB46" i="4"/>
  <c r="BF42" i="4"/>
  <c r="M99" i="4"/>
  <c r="L99" i="4"/>
  <c r="L102" i="4" s="1"/>
  <c r="O99" i="4"/>
  <c r="O102" i="4" s="1"/>
  <c r="N99" i="4"/>
  <c r="N105" i="4" s="1"/>
  <c r="N108" i="4" s="1"/>
  <c r="K99" i="4"/>
  <c r="K102" i="4" s="1" a="1"/>
  <c r="K102" i="4" s="1"/>
  <c r="J99" i="4"/>
  <c r="J102" i="4" s="1" a="1"/>
  <c r="J102" i="4" s="1"/>
  <c r="AF48" i="37" l="1"/>
  <c r="AF49" i="37" s="1"/>
  <c r="AC48" i="36"/>
  <c r="AB48" i="36"/>
  <c r="AE48" i="37"/>
  <c r="AG105" i="37"/>
  <c r="AG108" i="37" s="1"/>
  <c r="AG102" i="37"/>
  <c r="AE48" i="36"/>
  <c r="AC48" i="37"/>
  <c r="AE49" i="37" s="1"/>
  <c r="AE99" i="37" s="1"/>
  <c r="AE105" i="37" s="1"/>
  <c r="AE108" i="37" s="1"/>
  <c r="AB48" i="37"/>
  <c r="S43" i="4"/>
  <c r="BF43" i="36"/>
  <c r="BF43" i="37"/>
  <c r="AD105" i="36"/>
  <c r="AD108" i="36" s="1"/>
  <c r="AD102" i="36"/>
  <c r="AG105" i="36"/>
  <c r="AG108" i="36" s="1"/>
  <c r="AG102" i="36"/>
  <c r="AD105" i="37"/>
  <c r="AD108" i="37" s="1"/>
  <c r="AD102" i="37"/>
  <c r="AC47" i="4"/>
  <c r="AB47" i="4"/>
  <c r="BF43" i="4"/>
  <c r="O105" i="4"/>
  <c r="O108" i="4" s="1"/>
  <c r="L105" i="4"/>
  <c r="L108" i="4" s="1"/>
  <c r="M105" i="4"/>
  <c r="M108" i="4" s="1"/>
  <c r="K105" i="4"/>
  <c r="K108" i="4" s="1"/>
  <c r="AF99" i="37" l="1"/>
  <c r="AF105" i="37" s="1"/>
  <c r="AF108" i="37" s="1"/>
  <c r="AE49" i="36"/>
  <c r="AE99" i="36" s="1"/>
  <c r="AE105" i="36" s="1"/>
  <c r="AE108" i="36" s="1"/>
  <c r="BF44" i="37"/>
  <c r="Y44" i="4"/>
  <c r="BF44" i="36"/>
  <c r="Z44" i="4"/>
  <c r="AA44" i="4"/>
  <c r="AG45" i="4" s="1"/>
  <c r="AG46" i="4" s="1"/>
  <c r="AG47" i="4" s="1"/>
  <c r="AG48" i="4" s="1"/>
  <c r="AG49" i="4" s="1"/>
  <c r="AC49" i="37"/>
  <c r="AC99" i="37" s="1"/>
  <c r="AB49" i="37"/>
  <c r="AC49" i="36"/>
  <c r="AB49" i="36"/>
  <c r="AC48" i="4"/>
  <c r="AB48" i="4"/>
  <c r="BF44" i="4"/>
  <c r="U99" i="4"/>
  <c r="U102" i="4" s="1"/>
  <c r="AH50" i="37" l="1"/>
  <c r="AI50" i="37"/>
  <c r="AB99" i="37"/>
  <c r="AB102" i="37" s="1"/>
  <c r="AK50" i="37"/>
  <c r="AK102" i="37" s="1" a="1"/>
  <c r="AK102" i="37" s="1"/>
  <c r="AJ50" i="37"/>
  <c r="AL50" i="37"/>
  <c r="AM50" i="37"/>
  <c r="AB99" i="36"/>
  <c r="AB102" i="36" s="1"/>
  <c r="AI50" i="36"/>
  <c r="AH50" i="36"/>
  <c r="AF45" i="4"/>
  <c r="AF46" i="4" s="1"/>
  <c r="AF47" i="4" s="1"/>
  <c r="AF48" i="4" s="1"/>
  <c r="AF49" i="4" s="1"/>
  <c r="AK50" i="36"/>
  <c r="AK102" i="36" s="1" a="1"/>
  <c r="AK102" i="36" s="1"/>
  <c r="AM50" i="36"/>
  <c r="AJ50" i="36"/>
  <c r="AL50" i="36"/>
  <c r="AC99" i="36"/>
  <c r="Y102" i="4" a="1"/>
  <c r="Y102" i="4" s="1"/>
  <c r="BF45" i="37"/>
  <c r="BF45" i="36"/>
  <c r="AE45" i="4"/>
  <c r="AC105" i="37"/>
  <c r="AC102" i="37"/>
  <c r="AB49" i="4"/>
  <c r="AC49" i="4"/>
  <c r="BF45" i="4"/>
  <c r="U105" i="4"/>
  <c r="U108" i="4" s="1"/>
  <c r="R99" i="4"/>
  <c r="R102" i="4" s="1"/>
  <c r="T99" i="4"/>
  <c r="T105" i="4" s="1"/>
  <c r="T108" i="4" s="1"/>
  <c r="Q99" i="4"/>
  <c r="Q102" i="4" s="1" a="1"/>
  <c r="Q102" i="4" s="1"/>
  <c r="S99" i="4"/>
  <c r="P99" i="4"/>
  <c r="P102" i="4" s="1" a="1"/>
  <c r="P102" i="4" s="1"/>
  <c r="AC108" i="37" l="1"/>
  <c r="AJ51" i="36"/>
  <c r="AJ52" i="36" s="1"/>
  <c r="AJ53" i="36" s="1"/>
  <c r="AJ54" i="36" s="1"/>
  <c r="AJ55" i="36" s="1"/>
  <c r="AJ56" i="36" s="1"/>
  <c r="AJ57" i="36" s="1"/>
  <c r="AH51" i="36"/>
  <c r="AI51" i="36"/>
  <c r="AM51" i="36"/>
  <c r="AM52" i="36" s="1"/>
  <c r="AM53" i="36" s="1"/>
  <c r="AM54" i="36" s="1"/>
  <c r="AM55" i="36" s="1"/>
  <c r="AM56" i="36" s="1"/>
  <c r="AM57" i="36" s="1"/>
  <c r="AK51" i="36"/>
  <c r="AM51" i="37"/>
  <c r="AL51" i="37"/>
  <c r="AL52" i="37" s="1"/>
  <c r="AK51" i="37"/>
  <c r="AE46" i="4"/>
  <c r="BF46" i="37"/>
  <c r="BF46" i="36"/>
  <c r="AC105" i="36"/>
  <c r="AC102" i="36"/>
  <c r="AL51" i="36"/>
  <c r="AL52" i="36" s="1"/>
  <c r="AL53" i="36" s="1"/>
  <c r="AL54" i="36" s="1"/>
  <c r="AL55" i="36" s="1"/>
  <c r="AL56" i="36" s="1"/>
  <c r="AL57" i="36" s="1"/>
  <c r="AJ51" i="37"/>
  <c r="AJ52" i="37" s="1"/>
  <c r="AJ53" i="37" s="1"/>
  <c r="AJ54" i="37" s="1"/>
  <c r="AJ55" i="37" s="1"/>
  <c r="AJ56" i="37" s="1"/>
  <c r="AJ57" i="37" s="1"/>
  <c r="AJ99" i="37" s="1"/>
  <c r="AI51" i="37"/>
  <c r="AK52" i="37" s="1"/>
  <c r="AH51" i="37"/>
  <c r="AJ50" i="4"/>
  <c r="AJ51" i="4" s="1"/>
  <c r="AJ52" i="4" s="1"/>
  <c r="AJ53" i="4" s="1"/>
  <c r="AJ54" i="4" s="1"/>
  <c r="AJ55" i="4" s="1"/>
  <c r="AJ56" i="4" s="1"/>
  <c r="AJ57" i="4" s="1"/>
  <c r="AI50" i="4"/>
  <c r="AH50" i="4"/>
  <c r="BF46" i="4"/>
  <c r="R105" i="4"/>
  <c r="R108" i="4" s="1"/>
  <c r="Q105" i="4"/>
  <c r="Q108" i="4" s="1"/>
  <c r="S105" i="4"/>
  <c r="S108" i="4" s="1"/>
  <c r="V99" i="4"/>
  <c r="V102" i="4" s="1" a="1"/>
  <c r="V102" i="4" s="1"/>
  <c r="X99" i="4"/>
  <c r="X102" i="4" s="1"/>
  <c r="AA99" i="4"/>
  <c r="AA102" i="4" s="1"/>
  <c r="W99" i="4"/>
  <c r="W102" i="4" s="1" a="1"/>
  <c r="W102" i="4" s="1"/>
  <c r="Z99" i="4"/>
  <c r="Z102" i="4" s="1"/>
  <c r="Y99" i="4"/>
  <c r="AK52" i="36" l="1"/>
  <c r="AJ102" i="37"/>
  <c r="AJ105" i="37"/>
  <c r="AJ108" i="37" s="1"/>
  <c r="AH52" i="37"/>
  <c r="AI52" i="37"/>
  <c r="AK53" i="37" s="1"/>
  <c r="AM52" i="37"/>
  <c r="AM99" i="36"/>
  <c r="AH52" i="36"/>
  <c r="AI52" i="36"/>
  <c r="AK53" i="36" s="1"/>
  <c r="AL99" i="36"/>
  <c r="AL105" i="36" s="1"/>
  <c r="AL108" i="36" s="1"/>
  <c r="BF47" i="36"/>
  <c r="AE47" i="4"/>
  <c r="BF47" i="37"/>
  <c r="AJ99" i="36"/>
  <c r="AC108" i="36"/>
  <c r="AL53" i="37"/>
  <c r="AI51" i="4"/>
  <c r="AH51" i="4"/>
  <c r="BF47" i="4"/>
  <c r="Z105" i="4"/>
  <c r="Z108" i="4" s="1"/>
  <c r="AA105" i="4"/>
  <c r="AA108" i="4" s="1"/>
  <c r="X105" i="4"/>
  <c r="X108" i="4" s="1"/>
  <c r="W105" i="4"/>
  <c r="W108" i="4" s="1"/>
  <c r="Y105" i="4"/>
  <c r="Y108" i="4" s="1"/>
  <c r="AM105" i="36" l="1"/>
  <c r="AM108" i="36" s="1"/>
  <c r="AM102" i="36"/>
  <c r="AM53" i="37"/>
  <c r="AM54" i="37" s="1"/>
  <c r="AM55" i="37" s="1"/>
  <c r="AM56" i="37" s="1"/>
  <c r="AM57" i="37" s="1"/>
  <c r="AJ105" i="36"/>
  <c r="AJ108" i="36" s="1"/>
  <c r="AJ102" i="36"/>
  <c r="AI52" i="4"/>
  <c r="AE48" i="4"/>
  <c r="BF48" i="37"/>
  <c r="BF48" i="36"/>
  <c r="AI53" i="36"/>
  <c r="AH53" i="36"/>
  <c r="AI53" i="37"/>
  <c r="AK54" i="37" s="1"/>
  <c r="AH53" i="37"/>
  <c r="AH52" i="4"/>
  <c r="BF48" i="4"/>
  <c r="AI53" i="4" l="1"/>
  <c r="AI54" i="36"/>
  <c r="AH54" i="36"/>
  <c r="BF49" i="36"/>
  <c r="AE49" i="4"/>
  <c r="BF49" i="37"/>
  <c r="AM99" i="37"/>
  <c r="AH54" i="37"/>
  <c r="AI54" i="37"/>
  <c r="AK54" i="36"/>
  <c r="AL54" i="37"/>
  <c r="AH53" i="4"/>
  <c r="BF49" i="4"/>
  <c r="AI55" i="37" l="1"/>
  <c r="AH55" i="37"/>
  <c r="AI54" i="4"/>
  <c r="AL55" i="37"/>
  <c r="AL56" i="37" s="1"/>
  <c r="AL57" i="37" s="1"/>
  <c r="AM105" i="37"/>
  <c r="AM108" i="37" s="1"/>
  <c r="AM102" i="37"/>
  <c r="AK55" i="37"/>
  <c r="AI55" i="36"/>
  <c r="AH55" i="36"/>
  <c r="BF50" i="37"/>
  <c r="AK50" i="4"/>
  <c r="AL50" i="4"/>
  <c r="AL51" i="4" s="1"/>
  <c r="AL52" i="4" s="1"/>
  <c r="AL53" i="4" s="1"/>
  <c r="AL54" i="4" s="1"/>
  <c r="AL55" i="4" s="1"/>
  <c r="AL56" i="4" s="1"/>
  <c r="AL57" i="4" s="1"/>
  <c r="BF50" i="36"/>
  <c r="AM50" i="4"/>
  <c r="AM51" i="4" s="1"/>
  <c r="AM52" i="4" s="1"/>
  <c r="AM53" i="4" s="1"/>
  <c r="AM54" i="4" s="1"/>
  <c r="AM55" i="4" s="1"/>
  <c r="AM56" i="4" s="1"/>
  <c r="AM57" i="4" s="1"/>
  <c r="AK55" i="36"/>
  <c r="AH54" i="4"/>
  <c r="BF50" i="4"/>
  <c r="AB99" i="4"/>
  <c r="AB102" i="4" s="1"/>
  <c r="AL99" i="37" l="1"/>
  <c r="AL105" i="37" s="1"/>
  <c r="AL108" i="37" s="1"/>
  <c r="AK56" i="37"/>
  <c r="AK56" i="36"/>
  <c r="AK51" i="4"/>
  <c r="AK102" i="4" a="1"/>
  <c r="AK102" i="4" s="1"/>
  <c r="BF51" i="36"/>
  <c r="BF51" i="37"/>
  <c r="AH56" i="37"/>
  <c r="AI56" i="37"/>
  <c r="AK57" i="37" s="1"/>
  <c r="AK99" i="37" s="1"/>
  <c r="AK105" i="37" s="1"/>
  <c r="AK108" i="37" s="1"/>
  <c r="AH56" i="36"/>
  <c r="AI56" i="36"/>
  <c r="AK57" i="36" s="1"/>
  <c r="AK99" i="36" s="1"/>
  <c r="AK105" i="36" s="1"/>
  <c r="AK108" i="36" s="1"/>
  <c r="AI55" i="4"/>
  <c r="AH55" i="4"/>
  <c r="AE99" i="4"/>
  <c r="AE105" i="4" s="1"/>
  <c r="AE108" i="4" s="1"/>
  <c r="AG99" i="4"/>
  <c r="AD99" i="4"/>
  <c r="AF99" i="4"/>
  <c r="AF105" i="4" s="1"/>
  <c r="AF108" i="4" s="1"/>
  <c r="AC99" i="4"/>
  <c r="AC102" i="4" s="1"/>
  <c r="AI56" i="4" l="1"/>
  <c r="AI57" i="36"/>
  <c r="AH57" i="36"/>
  <c r="AH57" i="37"/>
  <c r="AI57" i="37"/>
  <c r="AK52" i="4"/>
  <c r="BF52" i="37"/>
  <c r="BF52" i="36"/>
  <c r="AH56" i="4"/>
  <c r="AD105" i="4"/>
  <c r="AD108" i="4" s="1"/>
  <c r="AD102" i="4"/>
  <c r="AG105" i="4"/>
  <c r="AG108" i="4" s="1"/>
  <c r="AG102" i="4"/>
  <c r="AC105" i="4"/>
  <c r="AC108" i="4" s="1"/>
  <c r="BF51" i="4"/>
  <c r="AK53" i="4" l="1"/>
  <c r="BF53" i="36"/>
  <c r="BF53" i="37"/>
  <c r="AR58" i="36"/>
  <c r="AS58" i="36"/>
  <c r="AP58" i="36"/>
  <c r="AQ58" i="36"/>
  <c r="AQ102" i="36" s="1" a="1"/>
  <c r="AQ102" i="36" s="1"/>
  <c r="AI99" i="36"/>
  <c r="AQ58" i="37"/>
  <c r="AQ102" i="37" s="1" a="1"/>
  <c r="AQ102" i="37" s="1"/>
  <c r="AP58" i="37"/>
  <c r="AR58" i="37"/>
  <c r="AS58" i="37"/>
  <c r="AI99" i="37"/>
  <c r="AI57" i="4"/>
  <c r="AO58" i="37"/>
  <c r="AN58" i="37"/>
  <c r="AH99" i="37"/>
  <c r="AH102" i="37" s="1" a="1"/>
  <c r="AH102" i="37" s="1"/>
  <c r="AO58" i="36"/>
  <c r="AN58" i="36"/>
  <c r="AH99" i="36"/>
  <c r="AH102" i="36" s="1" a="1"/>
  <c r="AH102" i="36" s="1"/>
  <c r="AH57" i="4"/>
  <c r="BF52" i="4"/>
  <c r="AI105" i="37" l="1"/>
  <c r="AI108" i="37" s="1"/>
  <c r="AI102" i="37" a="1"/>
  <c r="AI102" i="37" s="1"/>
  <c r="AQ59" i="36"/>
  <c r="AO59" i="37"/>
  <c r="AN59" i="37"/>
  <c r="AS59" i="37"/>
  <c r="AI105" i="36"/>
  <c r="AI108" i="36" s="1"/>
  <c r="AI102" i="36" a="1"/>
  <c r="AI102" i="36" s="1"/>
  <c r="AR59" i="36"/>
  <c r="AQ59" i="37"/>
  <c r="AR59" i="37"/>
  <c r="AP58" i="4"/>
  <c r="AP59" i="4" s="1"/>
  <c r="AP60" i="4" s="1"/>
  <c r="AP61" i="4" s="1"/>
  <c r="AP62" i="4" s="1"/>
  <c r="AP63" i="4" s="1"/>
  <c r="AP64" i="4" s="1"/>
  <c r="AP65" i="4" s="1"/>
  <c r="AP66" i="4" s="1"/>
  <c r="AP67" i="4" s="1"/>
  <c r="AP68" i="4" s="1"/>
  <c r="AP69" i="4" s="1"/>
  <c r="AP59" i="37"/>
  <c r="AP60" i="37" s="1"/>
  <c r="AP61" i="37" s="1"/>
  <c r="AP62" i="37" s="1"/>
  <c r="AP63" i="37" s="1"/>
  <c r="AP64" i="37" s="1"/>
  <c r="AP65" i="37" s="1"/>
  <c r="AP66" i="37" s="1"/>
  <c r="AP67" i="37" s="1"/>
  <c r="AP68" i="37" s="1"/>
  <c r="AP69" i="37" s="1"/>
  <c r="AP59" i="36"/>
  <c r="AP60" i="36" s="1"/>
  <c r="AP61" i="36" s="1"/>
  <c r="AP62" i="36" s="1"/>
  <c r="AP63" i="36" s="1"/>
  <c r="AP64" i="36" s="1"/>
  <c r="AP65" i="36" s="1"/>
  <c r="AP66" i="36" s="1"/>
  <c r="AP67" i="36" s="1"/>
  <c r="AP68" i="36" s="1"/>
  <c r="AP69" i="36" s="1"/>
  <c r="AO58" i="4"/>
  <c r="AN59" i="36"/>
  <c r="AO59" i="36"/>
  <c r="AQ60" i="36" s="1"/>
  <c r="AS59" i="36"/>
  <c r="AS60" i="36" s="1"/>
  <c r="AS61" i="36" s="1"/>
  <c r="AS62" i="36" s="1"/>
  <c r="AS63" i="36" s="1"/>
  <c r="AS64" i="36" s="1"/>
  <c r="AS65" i="36" s="1"/>
  <c r="AS66" i="36" s="1"/>
  <c r="AS67" i="36" s="1"/>
  <c r="AS68" i="36" s="1"/>
  <c r="AS69" i="36" s="1"/>
  <c r="AK54" i="4"/>
  <c r="BF54" i="37"/>
  <c r="BF54" i="36"/>
  <c r="AN58" i="4"/>
  <c r="BF53" i="4"/>
  <c r="AQ60" i="37" l="1"/>
  <c r="AR60" i="37"/>
  <c r="AK55" i="4"/>
  <c r="BF55" i="37"/>
  <c r="BF55" i="36"/>
  <c r="AS99" i="36"/>
  <c r="AN60" i="36"/>
  <c r="AO60" i="36"/>
  <c r="AQ61" i="36" s="1"/>
  <c r="AP99" i="36"/>
  <c r="AO60" i="37"/>
  <c r="AQ61" i="37" s="1"/>
  <c r="AN60" i="37"/>
  <c r="AP99" i="37"/>
  <c r="AR60" i="36"/>
  <c r="AS60" i="37"/>
  <c r="AR61" i="37" s="1"/>
  <c r="AO59" i="4"/>
  <c r="AN59" i="4"/>
  <c r="BF54" i="4"/>
  <c r="AR61" i="36" l="1"/>
  <c r="AR62" i="36" s="1"/>
  <c r="AR63" i="36" s="1"/>
  <c r="AR64" i="36" s="1"/>
  <c r="AR65" i="36" s="1"/>
  <c r="AR66" i="36" s="1"/>
  <c r="AR67" i="36" s="1"/>
  <c r="AR68" i="36" s="1"/>
  <c r="AR69" i="36" s="1"/>
  <c r="AN61" i="36"/>
  <c r="AO61" i="36"/>
  <c r="AQ62" i="36" s="1"/>
  <c r="AK56" i="4"/>
  <c r="BF56" i="37"/>
  <c r="BF56" i="36"/>
  <c r="AP102" i="37"/>
  <c r="AP105" i="37"/>
  <c r="AP108" i="37" s="1"/>
  <c r="AS105" i="36"/>
  <c r="AS108" i="36" s="1"/>
  <c r="AS102" i="36"/>
  <c r="AP105" i="36"/>
  <c r="AP108" i="36" s="1"/>
  <c r="AP102" i="36"/>
  <c r="AS61" i="37"/>
  <c r="AS62" i="37" s="1"/>
  <c r="AS63" i="37" s="1"/>
  <c r="AS64" i="37" s="1"/>
  <c r="AS65" i="37" s="1"/>
  <c r="AS66" i="37" s="1"/>
  <c r="AS67" i="37" s="1"/>
  <c r="AS68" i="37" s="1"/>
  <c r="AS69" i="37" s="1"/>
  <c r="AO61" i="37"/>
  <c r="AQ62" i="37" s="1"/>
  <c r="AN61" i="37"/>
  <c r="AO60" i="4"/>
  <c r="AN60" i="4"/>
  <c r="BF55" i="4"/>
  <c r="AO62" i="37" l="1"/>
  <c r="AQ63" i="37" s="1"/>
  <c r="AN62" i="37"/>
  <c r="AK57" i="4"/>
  <c r="BF57" i="36"/>
  <c r="BF57" i="37"/>
  <c r="AR99" i="36"/>
  <c r="AR105" i="36" s="1"/>
  <c r="AR108" i="36" s="1"/>
  <c r="AO61" i="4"/>
  <c r="AS99" i="37"/>
  <c r="AO62" i="36"/>
  <c r="AN62" i="36"/>
  <c r="AR62" i="37"/>
  <c r="AR63" i="37" s="1"/>
  <c r="AR64" i="37" s="1"/>
  <c r="AR65" i="37" s="1"/>
  <c r="AR66" i="37" s="1"/>
  <c r="AR67" i="37" s="1"/>
  <c r="AR68" i="37" s="1"/>
  <c r="AR69" i="37" s="1"/>
  <c r="AR99" i="37" s="1"/>
  <c r="AR105" i="37" s="1"/>
  <c r="AR108" i="37" s="1"/>
  <c r="AN61" i="4"/>
  <c r="BF56" i="4"/>
  <c r="AQ63" i="36" l="1"/>
  <c r="AN63" i="37"/>
  <c r="AO63" i="37"/>
  <c r="AQ64" i="37" s="1"/>
  <c r="AS102" i="37"/>
  <c r="AS105" i="37"/>
  <c r="AS108" i="37" s="1"/>
  <c r="AN63" i="36"/>
  <c r="AO63" i="36"/>
  <c r="AQ64" i="36" s="1"/>
  <c r="AO62" i="4"/>
  <c r="BF58" i="36"/>
  <c r="AR58" i="4"/>
  <c r="AS58" i="4"/>
  <c r="AS59" i="4" s="1"/>
  <c r="AS60" i="4" s="1"/>
  <c r="AS61" i="4" s="1"/>
  <c r="AS62" i="4" s="1"/>
  <c r="AS63" i="4" s="1"/>
  <c r="AS64" i="4" s="1"/>
  <c r="AS65" i="4" s="1"/>
  <c r="AS66" i="4" s="1"/>
  <c r="AS67" i="4" s="1"/>
  <c r="AS68" i="4" s="1"/>
  <c r="AS69" i="4" s="1"/>
  <c r="BF58" i="37"/>
  <c r="AQ58" i="4"/>
  <c r="AN62" i="4"/>
  <c r="BF57" i="4"/>
  <c r="AH99" i="4"/>
  <c r="AH102" i="4" s="1" a="1"/>
  <c r="AH102" i="4" s="1"/>
  <c r="AR59" i="4" l="1"/>
  <c r="AR60" i="4" s="1"/>
  <c r="AR61" i="4" s="1"/>
  <c r="AR62" i="4" s="1"/>
  <c r="AR63" i="4" s="1"/>
  <c r="AR64" i="4" s="1"/>
  <c r="AR65" i="4" s="1"/>
  <c r="AR66" i="4" s="1"/>
  <c r="AR67" i="4" s="1"/>
  <c r="AR68" i="4" s="1"/>
  <c r="AR69" i="4" s="1"/>
  <c r="AO63" i="4"/>
  <c r="AN64" i="37"/>
  <c r="AO64" i="37"/>
  <c r="AQ65" i="37" s="1"/>
  <c r="AQ59" i="4"/>
  <c r="AQ102" i="4" a="1"/>
  <c r="AQ102" i="4" s="1"/>
  <c r="BF59" i="37"/>
  <c r="BF59" i="36"/>
  <c r="AN64" i="36"/>
  <c r="AO64" i="36"/>
  <c r="AQ65" i="36" s="1"/>
  <c r="AN63" i="4"/>
  <c r="BF58" i="4"/>
  <c r="AM99" i="4"/>
  <c r="AK99" i="4"/>
  <c r="AI99" i="4"/>
  <c r="AI102" i="4" s="1" a="1"/>
  <c r="AI102" i="4" s="1"/>
  <c r="AJ99" i="4"/>
  <c r="AL99" i="4"/>
  <c r="AL105" i="4" s="1"/>
  <c r="AL108" i="4" s="1"/>
  <c r="AQ60" i="4" l="1"/>
  <c r="BF60" i="36"/>
  <c r="BF60" i="37"/>
  <c r="AN65" i="36"/>
  <c r="AO65" i="36"/>
  <c r="AQ66" i="36" s="1"/>
  <c r="AN65" i="37"/>
  <c r="AO65" i="37"/>
  <c r="AQ66" i="37" s="1"/>
  <c r="AO64" i="4"/>
  <c r="AN64" i="4"/>
  <c r="AJ105" i="4"/>
  <c r="AJ108" i="4" s="1"/>
  <c r="AJ102" i="4"/>
  <c r="AM105" i="4"/>
  <c r="AM108" i="4" s="1"/>
  <c r="AM102" i="4"/>
  <c r="AI105" i="4"/>
  <c r="AI108" i="4" s="1"/>
  <c r="AK105" i="4"/>
  <c r="AK108" i="4" s="1"/>
  <c r="BF59" i="4"/>
  <c r="AO66" i="36" l="1"/>
  <c r="AQ67" i="36" s="1"/>
  <c r="AN66" i="36"/>
  <c r="AO65" i="4"/>
  <c r="AN66" i="37"/>
  <c r="AO66" i="37"/>
  <c r="AQ67" i="37" s="1"/>
  <c r="AQ61" i="4"/>
  <c r="BF61" i="37"/>
  <c r="BF61" i="36"/>
  <c r="AN65" i="4"/>
  <c r="BF60" i="4"/>
  <c r="AO66" i="4" l="1"/>
  <c r="AQ62" i="4"/>
  <c r="BF62" i="37"/>
  <c r="BF62" i="36"/>
  <c r="AO67" i="37"/>
  <c r="AQ68" i="37" s="1"/>
  <c r="AN67" i="37"/>
  <c r="AO67" i="36"/>
  <c r="AQ68" i="36" s="1"/>
  <c r="AN67" i="36"/>
  <c r="AN66" i="4"/>
  <c r="BF61" i="4"/>
  <c r="AO67" i="4" l="1"/>
  <c r="AO68" i="37"/>
  <c r="AQ69" i="37" s="1"/>
  <c r="AQ99" i="37" s="1"/>
  <c r="AQ105" i="37" s="1"/>
  <c r="AQ108" i="37" s="1"/>
  <c r="AN68" i="37"/>
  <c r="AO68" i="36"/>
  <c r="AQ69" i="36" s="1"/>
  <c r="AQ99" i="36" s="1"/>
  <c r="AQ105" i="36" s="1"/>
  <c r="AQ108" i="36" s="1"/>
  <c r="AN68" i="36"/>
  <c r="AQ63" i="4"/>
  <c r="BF63" i="36"/>
  <c r="BF63" i="37"/>
  <c r="AN67" i="4"/>
  <c r="BF62" i="4"/>
  <c r="AQ64" i="4" l="1"/>
  <c r="BF64" i="36"/>
  <c r="BF64" i="37"/>
  <c r="AN69" i="37"/>
  <c r="AO69" i="37"/>
  <c r="AO69" i="36"/>
  <c r="AN69" i="36"/>
  <c r="AO68" i="4"/>
  <c r="AN68" i="4"/>
  <c r="BF63" i="4"/>
  <c r="AO69" i="4" l="1"/>
  <c r="AV70" i="4" s="1"/>
  <c r="AV71" i="4" s="1"/>
  <c r="AV72" i="4" s="1"/>
  <c r="AV73" i="4" s="1"/>
  <c r="AV74" i="4" s="1"/>
  <c r="AV75" i="4" s="1"/>
  <c r="AV76" i="4" s="1"/>
  <c r="AV77" i="4" s="1"/>
  <c r="AV78" i="4" s="1"/>
  <c r="AV79" i="4" s="1"/>
  <c r="AV80" i="4" s="1"/>
  <c r="AV81" i="4" s="1"/>
  <c r="AV82" i="4" s="1"/>
  <c r="AX70" i="36"/>
  <c r="AY70" i="36"/>
  <c r="AW70" i="36"/>
  <c r="AW102" i="36" s="1" a="1"/>
  <c r="AW102" i="36" s="1"/>
  <c r="AV70" i="36"/>
  <c r="AO99" i="36"/>
  <c r="AT70" i="37"/>
  <c r="AU70" i="37"/>
  <c r="AN99" i="37"/>
  <c r="AN102" i="37" s="1" a="1"/>
  <c r="AN102" i="37" s="1"/>
  <c r="AU70" i="36"/>
  <c r="AT70" i="36"/>
  <c r="AN99" i="36"/>
  <c r="AN102" i="36" s="1" a="1"/>
  <c r="AN102" i="36" s="1"/>
  <c r="AW70" i="37"/>
  <c r="AW102" i="37" s="1" a="1"/>
  <c r="AW102" i="37" s="1"/>
  <c r="AV70" i="37"/>
  <c r="AX70" i="37"/>
  <c r="AY70" i="37"/>
  <c r="AO99" i="37"/>
  <c r="AQ65" i="4"/>
  <c r="BF65" i="37"/>
  <c r="BF65" i="36"/>
  <c r="AN69" i="4"/>
  <c r="BF64" i="4"/>
  <c r="AX71" i="37" l="1"/>
  <c r="AY71" i="37"/>
  <c r="AT71" i="36"/>
  <c r="AU71" i="36"/>
  <c r="AV71" i="36"/>
  <c r="AV72" i="36" s="1"/>
  <c r="AV73" i="36" s="1"/>
  <c r="AV74" i="36" s="1"/>
  <c r="AV75" i="36" s="1"/>
  <c r="AV76" i="36" s="1"/>
  <c r="AV77" i="36" s="1"/>
  <c r="AV78" i="36" s="1"/>
  <c r="AV79" i="36" s="1"/>
  <c r="AV80" i="36" s="1"/>
  <c r="AV81" i="36" s="1"/>
  <c r="AV82" i="36" s="1"/>
  <c r="AQ66" i="4"/>
  <c r="BF66" i="36"/>
  <c r="BF66" i="37"/>
  <c r="AV71" i="37"/>
  <c r="AV72" i="37" s="1"/>
  <c r="AV73" i="37" s="1"/>
  <c r="AV74" i="37" s="1"/>
  <c r="AV75" i="37" s="1"/>
  <c r="AV76" i="37" s="1"/>
  <c r="AV77" i="37" s="1"/>
  <c r="AV78" i="37" s="1"/>
  <c r="AV79" i="37" s="1"/>
  <c r="AV80" i="37" s="1"/>
  <c r="AV81" i="37" s="1"/>
  <c r="AV82" i="37" s="1"/>
  <c r="AW71" i="36"/>
  <c r="AW71" i="37"/>
  <c r="AU70" i="4"/>
  <c r="AO105" i="37"/>
  <c r="AO108" i="37" s="1"/>
  <c r="AO102" i="37" a="1"/>
  <c r="AO102" i="37" s="1"/>
  <c r="AT71" i="37"/>
  <c r="AU71" i="37"/>
  <c r="AW72" i="37" s="1"/>
  <c r="AX71" i="36"/>
  <c r="AY71" i="36"/>
  <c r="AO105" i="36"/>
  <c r="AO108" i="36" s="1"/>
  <c r="AO102" i="36" a="1"/>
  <c r="AO102" i="36" s="1"/>
  <c r="AT70" i="4"/>
  <c r="BF65" i="4"/>
  <c r="AX72" i="36" l="1"/>
  <c r="AY72" i="36"/>
  <c r="AU72" i="37"/>
  <c r="AW73" i="37" s="1"/>
  <c r="AT72" i="37"/>
  <c r="AV99" i="37"/>
  <c r="AQ67" i="4"/>
  <c r="BF67" i="36"/>
  <c r="BF67" i="37"/>
  <c r="AW72" i="36"/>
  <c r="AY72" i="37"/>
  <c r="AX72" i="37"/>
  <c r="AV99" i="36"/>
  <c r="AT72" i="36"/>
  <c r="AU72" i="36"/>
  <c r="AU71" i="4"/>
  <c r="AT71" i="4"/>
  <c r="BF66" i="4"/>
  <c r="AX73" i="37" l="1"/>
  <c r="AY73" i="37"/>
  <c r="AQ68" i="4"/>
  <c r="BF68" i="37"/>
  <c r="BF68" i="36"/>
  <c r="AX73" i="36"/>
  <c r="AY73" i="36"/>
  <c r="AW73" i="36"/>
  <c r="AT73" i="36"/>
  <c r="AU73" i="36"/>
  <c r="AV105" i="37"/>
  <c r="AV108" i="37" s="1"/>
  <c r="AV102" i="37"/>
  <c r="AV105" i="36"/>
  <c r="AV108" i="36" s="1"/>
  <c r="AV102" i="36"/>
  <c r="AT73" i="37"/>
  <c r="AU73" i="37"/>
  <c r="AW74" i="37" s="1"/>
  <c r="AU72" i="4"/>
  <c r="AU73" i="4" s="1"/>
  <c r="AT72" i="4"/>
  <c r="BF67" i="4"/>
  <c r="AW74" i="36" l="1"/>
  <c r="AT74" i="37"/>
  <c r="AU74" i="37"/>
  <c r="AW75" i="37" s="1"/>
  <c r="AT74" i="36"/>
  <c r="AU74" i="36"/>
  <c r="AW75" i="36" s="1"/>
  <c r="AY74" i="37"/>
  <c r="AX74" i="37"/>
  <c r="AY74" i="36"/>
  <c r="AX74" i="36"/>
  <c r="AQ69" i="4"/>
  <c r="BF69" i="36"/>
  <c r="BF69" i="37"/>
  <c r="AT73" i="4"/>
  <c r="BF68" i="4"/>
  <c r="AX70" i="4" l="1"/>
  <c r="AW70" i="4"/>
  <c r="AY70" i="4"/>
  <c r="AY71" i="4" s="1"/>
  <c r="AY72" i="4" s="1"/>
  <c r="AY73" i="4" s="1"/>
  <c r="AY74" i="4" s="1"/>
  <c r="AY75" i="4" s="1"/>
  <c r="AY76" i="4" s="1"/>
  <c r="BF70" i="37"/>
  <c r="BF70" i="36"/>
  <c r="AU74" i="4"/>
  <c r="AT75" i="36"/>
  <c r="AU75" i="36"/>
  <c r="AW76" i="36" s="1"/>
  <c r="AX75" i="36"/>
  <c r="AY75" i="36"/>
  <c r="AX75" i="37"/>
  <c r="AY75" i="37"/>
  <c r="AT75" i="37"/>
  <c r="AU75" i="37"/>
  <c r="AW76" i="37" s="1"/>
  <c r="AT74" i="4"/>
  <c r="BF69" i="4"/>
  <c r="AX71" i="4" l="1"/>
  <c r="AX72" i="4" s="1"/>
  <c r="AX73" i="4" s="1"/>
  <c r="AX74" i="4" s="1"/>
  <c r="AX75" i="4" s="1"/>
  <c r="AX76" i="4" s="1"/>
  <c r="AX77" i="4" s="1"/>
  <c r="AX76" i="37"/>
  <c r="AY76" i="37"/>
  <c r="AU75" i="4"/>
  <c r="AW71" i="4"/>
  <c r="AW102" i="4" a="1"/>
  <c r="AW102" i="4" s="1"/>
  <c r="BF71" i="37"/>
  <c r="BF71" i="36"/>
  <c r="AT76" i="37"/>
  <c r="AU76" i="37"/>
  <c r="AW77" i="37" s="1"/>
  <c r="AU76" i="36"/>
  <c r="AW77" i="36" s="1"/>
  <c r="AT76" i="36"/>
  <c r="AX76" i="36"/>
  <c r="AY76" i="36"/>
  <c r="AY77" i="4"/>
  <c r="AT75" i="4"/>
  <c r="BF70" i="4"/>
  <c r="AQ99" i="4"/>
  <c r="AO99" i="4"/>
  <c r="AO102" i="4" s="1" a="1"/>
  <c r="AO102" i="4" s="1"/>
  <c r="AR99" i="4"/>
  <c r="AN99" i="4"/>
  <c r="AN102" i="4" s="1" a="1"/>
  <c r="AN102" i="4" s="1"/>
  <c r="AP99" i="4"/>
  <c r="AS99" i="4"/>
  <c r="AT77" i="37" l="1"/>
  <c r="AU77" i="37"/>
  <c r="AW78" i="37" s="1"/>
  <c r="AW72" i="4"/>
  <c r="BF72" i="37"/>
  <c r="BF72" i="36"/>
  <c r="AY78" i="4"/>
  <c r="AX78" i="4"/>
  <c r="AT77" i="36"/>
  <c r="AU77" i="36"/>
  <c r="AW78" i="36" s="1"/>
  <c r="AU76" i="4"/>
  <c r="AX77" i="36"/>
  <c r="AY77" i="36"/>
  <c r="AX77" i="37"/>
  <c r="AY77" i="37"/>
  <c r="AT76" i="4"/>
  <c r="AP105" i="4"/>
  <c r="AP108" i="4" s="1"/>
  <c r="AP102" i="4"/>
  <c r="AS105" i="4"/>
  <c r="AS108" i="4" s="1"/>
  <c r="AS102" i="4"/>
  <c r="AR105" i="4"/>
  <c r="AR108" i="4" s="1"/>
  <c r="AQ105" i="4"/>
  <c r="AQ108" i="4" s="1"/>
  <c r="AO105" i="4"/>
  <c r="AO108" i="4" s="1"/>
  <c r="BF71" i="4"/>
  <c r="AW73" i="4" l="1"/>
  <c r="BF73" i="36"/>
  <c r="BF73" i="37"/>
  <c r="AU77" i="4"/>
  <c r="AY79" i="4"/>
  <c r="AX79" i="4"/>
  <c r="AT78" i="37"/>
  <c r="AU78" i="37"/>
  <c r="AW79" i="37" s="1"/>
  <c r="AY78" i="37"/>
  <c r="AX78" i="37"/>
  <c r="AY78" i="36"/>
  <c r="AX78" i="36"/>
  <c r="AU78" i="36"/>
  <c r="AW79" i="36" s="1"/>
  <c r="AT78" i="36"/>
  <c r="AT77" i="4"/>
  <c r="BF72" i="4"/>
  <c r="AU79" i="36" l="1"/>
  <c r="AW80" i="36" s="1"/>
  <c r="AT79" i="36"/>
  <c r="AU78" i="4"/>
  <c r="AY79" i="37"/>
  <c r="AX79" i="37"/>
  <c r="AX79" i="36"/>
  <c r="AY79" i="36"/>
  <c r="AT79" i="37"/>
  <c r="AU79" i="37"/>
  <c r="AW80" i="37" s="1"/>
  <c r="AX80" i="4"/>
  <c r="AY80" i="4"/>
  <c r="AW74" i="4"/>
  <c r="BF74" i="37"/>
  <c r="BF74" i="36"/>
  <c r="AT78" i="4"/>
  <c r="BF73" i="4"/>
  <c r="AY80" i="37" l="1"/>
  <c r="AX80" i="37"/>
  <c r="AU79" i="4"/>
  <c r="AW75" i="4"/>
  <c r="BF75" i="36"/>
  <c r="BF75" i="37"/>
  <c r="AT80" i="37"/>
  <c r="AU80" i="37"/>
  <c r="AW81" i="37" s="1"/>
  <c r="AU80" i="36"/>
  <c r="AW81" i="36" s="1"/>
  <c r="AT80" i="36"/>
  <c r="AY81" i="4"/>
  <c r="AX81" i="4"/>
  <c r="AX80" i="36"/>
  <c r="AY80" i="36"/>
  <c r="AT79" i="4"/>
  <c r="BF74" i="4"/>
  <c r="AY81" i="36" l="1"/>
  <c r="AX81" i="36"/>
  <c r="AT81" i="36"/>
  <c r="AU81" i="36"/>
  <c r="AW82" i="36" s="1"/>
  <c r="AW99" i="36" s="1"/>
  <c r="AW105" i="36" s="1"/>
  <c r="AW108" i="36" s="1"/>
  <c r="AW76" i="4"/>
  <c r="BF76" i="37"/>
  <c r="BF76" i="36"/>
  <c r="AY82" i="4"/>
  <c r="AX82" i="4"/>
  <c r="AT81" i="37"/>
  <c r="AU81" i="37"/>
  <c r="AW82" i="37" s="1"/>
  <c r="AW99" i="37" s="1"/>
  <c r="AW105" i="37" s="1"/>
  <c r="AW108" i="37" s="1"/>
  <c r="AU80" i="4"/>
  <c r="AU81" i="4" s="1"/>
  <c r="AX81" i="37"/>
  <c r="AY81" i="37"/>
  <c r="AT80" i="4"/>
  <c r="BF75" i="4"/>
  <c r="AX82" i="37" l="1"/>
  <c r="AY82" i="37"/>
  <c r="AY99" i="37" s="1"/>
  <c r="AU82" i="37"/>
  <c r="AT82" i="37"/>
  <c r="AW77" i="4"/>
  <c r="BF77" i="36"/>
  <c r="BF77" i="37"/>
  <c r="AY82" i="36"/>
  <c r="AY99" i="36" s="1"/>
  <c r="AX82" i="36"/>
  <c r="AU82" i="36"/>
  <c r="AT82" i="36"/>
  <c r="AT81" i="4"/>
  <c r="BF76" i="4"/>
  <c r="AX105" i="36" l="1"/>
  <c r="AX108" i="36" s="1"/>
  <c r="AX99" i="36"/>
  <c r="AZ83" i="36"/>
  <c r="BA83" i="36"/>
  <c r="AT99" i="36"/>
  <c r="AT102" i="36" s="1" a="1"/>
  <c r="AT102" i="36" s="1"/>
  <c r="AX99" i="37"/>
  <c r="AX105" i="37"/>
  <c r="AX108" i="37" s="1"/>
  <c r="BE83" i="36"/>
  <c r="BD83" i="36"/>
  <c r="BC83" i="36"/>
  <c r="BB83" i="36"/>
  <c r="AU99" i="36"/>
  <c r="AZ83" i="37"/>
  <c r="BA83" i="37"/>
  <c r="AT99" i="37"/>
  <c r="AT102" i="37" s="1" a="1"/>
  <c r="AT102" i="37" s="1"/>
  <c r="AW78" i="4"/>
  <c r="BF78" i="37"/>
  <c r="BF78" i="36"/>
  <c r="BD83" i="37"/>
  <c r="BC83" i="37"/>
  <c r="BB83" i="37"/>
  <c r="BE83" i="37"/>
  <c r="AU99" i="37"/>
  <c r="AY105" i="36"/>
  <c r="AY108" i="36" s="1"/>
  <c r="AY102" i="36"/>
  <c r="AY105" i="37"/>
  <c r="AY108" i="37" s="1"/>
  <c r="AY102" i="37"/>
  <c r="AU82" i="4"/>
  <c r="AT82" i="4"/>
  <c r="BF77" i="4"/>
  <c r="BD84" i="37" l="1"/>
  <c r="BE84" i="37"/>
  <c r="BC84" i="37"/>
  <c r="BC102" i="36" a="1"/>
  <c r="BC102" i="36" s="1"/>
  <c r="BC84" i="36"/>
  <c r="AU105" i="37"/>
  <c r="AU108" i="37" s="1"/>
  <c r="AU102" i="37" a="1"/>
  <c r="AU102" i="37" s="1"/>
  <c r="BB84" i="36"/>
  <c r="BB85" i="36" s="1"/>
  <c r="BB86" i="36" s="1"/>
  <c r="BB87" i="36" s="1"/>
  <c r="BB88" i="36" s="1"/>
  <c r="BB89" i="36" s="1"/>
  <c r="BB90" i="36" s="1"/>
  <c r="BB91" i="36" s="1"/>
  <c r="BB92" i="36" s="1"/>
  <c r="BB93" i="36" s="1"/>
  <c r="BB94" i="36" s="1"/>
  <c r="BB95" i="36" s="1"/>
  <c r="BB96" i="36" s="1"/>
  <c r="BB97" i="36" s="1"/>
  <c r="BA83" i="4"/>
  <c r="BB84" i="37"/>
  <c r="BB85" i="37" s="1"/>
  <c r="BB86" i="37" s="1"/>
  <c r="BB87" i="37" s="1"/>
  <c r="BB88" i="37" s="1"/>
  <c r="BB89" i="37" s="1"/>
  <c r="BB90" i="37" s="1"/>
  <c r="BB91" i="37" s="1"/>
  <c r="BB92" i="37" s="1"/>
  <c r="BB93" i="37" s="1"/>
  <c r="BB94" i="37" s="1"/>
  <c r="BB95" i="37" s="1"/>
  <c r="BB96" i="37" s="1"/>
  <c r="BB97" i="37" s="1"/>
  <c r="BA84" i="37"/>
  <c r="BC85" i="37" s="1"/>
  <c r="AZ84" i="37"/>
  <c r="BD84" i="36"/>
  <c r="BA84" i="36"/>
  <c r="BC85" i="36" s="1"/>
  <c r="AZ84" i="36"/>
  <c r="BB83" i="4"/>
  <c r="BB84" i="4" s="1"/>
  <c r="BB85" i="4" s="1"/>
  <c r="BB86" i="4" s="1"/>
  <c r="BB87" i="4" s="1"/>
  <c r="BB88" i="4" s="1"/>
  <c r="BB89" i="4" s="1"/>
  <c r="BB90" i="4" s="1"/>
  <c r="BB91" i="4" s="1"/>
  <c r="BB92" i="4" s="1"/>
  <c r="BB93" i="4" s="1"/>
  <c r="BB94" i="4" s="1"/>
  <c r="BB95" i="4" s="1"/>
  <c r="BB96" i="4" s="1"/>
  <c r="BB97" i="4" s="1"/>
  <c r="BC102" i="37" a="1"/>
  <c r="BC102" i="37" s="1"/>
  <c r="AW79" i="4"/>
  <c r="BF79" i="36"/>
  <c r="BF79" i="37"/>
  <c r="AU105" i="36"/>
  <c r="AU108" i="36" s="1"/>
  <c r="AU102" i="36" a="1"/>
  <c r="AU102" i="36" s="1"/>
  <c r="BE84" i="36"/>
  <c r="AX105" i="4"/>
  <c r="AX108" i="4" s="1"/>
  <c r="AZ83" i="4"/>
  <c r="BF78" i="4"/>
  <c r="BE85" i="36" l="1"/>
  <c r="BE86" i="36" s="1"/>
  <c r="BE87" i="36" s="1"/>
  <c r="BE88" i="36" s="1"/>
  <c r="BE89" i="36" s="1"/>
  <c r="BE90" i="36" s="1"/>
  <c r="BE91" i="36" s="1"/>
  <c r="BE92" i="36" s="1"/>
  <c r="BE93" i="36" s="1"/>
  <c r="BE94" i="36" s="1"/>
  <c r="BE95" i="36" s="1"/>
  <c r="BE96" i="36" s="1"/>
  <c r="BE97" i="36" s="1"/>
  <c r="BD85" i="36"/>
  <c r="BB99" i="36"/>
  <c r="BB102" i="36" s="1"/>
  <c r="BE85" i="37"/>
  <c r="BB105" i="37"/>
  <c r="BB108" i="37" s="1"/>
  <c r="AW80" i="4"/>
  <c r="BF80" i="37"/>
  <c r="BF80" i="36"/>
  <c r="BA85" i="36"/>
  <c r="BC86" i="36" s="1"/>
  <c r="AZ85" i="36"/>
  <c r="BB99" i="37"/>
  <c r="BB102" i="37" s="1"/>
  <c r="BA85" i="37"/>
  <c r="BC86" i="37" s="1"/>
  <c r="AZ85" i="37"/>
  <c r="BB105" i="36"/>
  <c r="BB108" i="36" s="1"/>
  <c r="BD85" i="37"/>
  <c r="BA84" i="4"/>
  <c r="AZ84" i="4"/>
  <c r="BF79" i="4"/>
  <c r="BD86" i="36" l="1"/>
  <c r="BD87" i="36" s="1"/>
  <c r="BD88" i="36" s="1"/>
  <c r="BD89" i="36" s="1"/>
  <c r="BD90" i="36" s="1"/>
  <c r="BD91" i="36" s="1"/>
  <c r="BD92" i="36" s="1"/>
  <c r="BD93" i="36" s="1"/>
  <c r="BD94" i="36" s="1"/>
  <c r="BD95" i="36" s="1"/>
  <c r="BD96" i="36" s="1"/>
  <c r="BD97" i="36" s="1"/>
  <c r="BE99" i="36"/>
  <c r="BE105" i="36" s="1"/>
  <c r="BD86" i="37"/>
  <c r="AZ86" i="37"/>
  <c r="BA86" i="37"/>
  <c r="BC87" i="37" s="1"/>
  <c r="AZ86" i="36"/>
  <c r="BA86" i="36"/>
  <c r="BC87" i="36" s="1"/>
  <c r="AW81" i="4"/>
  <c r="BF81" i="37"/>
  <c r="BF81" i="36"/>
  <c r="BE108" i="36"/>
  <c r="BE86" i="37"/>
  <c r="BE87" i="37" s="1"/>
  <c r="BE88" i="37" s="1"/>
  <c r="BE89" i="37" s="1"/>
  <c r="BE90" i="37" s="1"/>
  <c r="BE91" i="37" s="1"/>
  <c r="BE92" i="37" s="1"/>
  <c r="BE93" i="37" s="1"/>
  <c r="BE94" i="37" s="1"/>
  <c r="BE95" i="37" s="1"/>
  <c r="BE96" i="37" s="1"/>
  <c r="BE97" i="37" s="1"/>
  <c r="BA85" i="4"/>
  <c r="AZ85" i="4"/>
  <c r="BF80" i="4"/>
  <c r="BD99" i="36" l="1"/>
  <c r="BE102" i="36"/>
  <c r="BA86" i="4"/>
  <c r="BD105" i="36"/>
  <c r="BD108" i="36" s="1"/>
  <c r="BA87" i="36"/>
  <c r="BC88" i="36" s="1"/>
  <c r="AZ87" i="36"/>
  <c r="BD87" i="37"/>
  <c r="BE99" i="37"/>
  <c r="AW82" i="4"/>
  <c r="BF82" i="36"/>
  <c r="BF82" i="37"/>
  <c r="AZ87" i="37"/>
  <c r="BA87" i="37"/>
  <c r="BC88" i="37" s="1"/>
  <c r="AZ86" i="4"/>
  <c r="BF81" i="4"/>
  <c r="BF83" i="36" l="1"/>
  <c r="BD83" i="4"/>
  <c r="BE83" i="4"/>
  <c r="BE84" i="4" s="1"/>
  <c r="BE85" i="4" s="1"/>
  <c r="BE86" i="4" s="1"/>
  <c r="BE87" i="4" s="1"/>
  <c r="BE88" i="4" s="1"/>
  <c r="BE89" i="4" s="1"/>
  <c r="BE90" i="4" s="1"/>
  <c r="BE91" i="4" s="1"/>
  <c r="BE92" i="4" s="1"/>
  <c r="BE93" i="4" s="1"/>
  <c r="BE94" i="4" s="1"/>
  <c r="BE95" i="4" s="1"/>
  <c r="BE96" i="4" s="1"/>
  <c r="BE97" i="4" s="1"/>
  <c r="BF83" i="37"/>
  <c r="BC83" i="4"/>
  <c r="BA88" i="37"/>
  <c r="BC89" i="37" s="1"/>
  <c r="AZ88" i="37"/>
  <c r="BE102" i="37"/>
  <c r="BE105" i="37"/>
  <c r="BA87" i="4"/>
  <c r="BD88" i="37"/>
  <c r="BD89" i="37" s="1"/>
  <c r="BD90" i="37" s="1"/>
  <c r="BD91" i="37" s="1"/>
  <c r="BD92" i="37" s="1"/>
  <c r="BD93" i="37" s="1"/>
  <c r="BD94" i="37" s="1"/>
  <c r="BD95" i="37" s="1"/>
  <c r="BD96" i="37" s="1"/>
  <c r="BD97" i="37" s="1"/>
  <c r="BD99" i="37" s="1"/>
  <c r="BA88" i="36"/>
  <c r="BC89" i="36" s="1"/>
  <c r="AZ88" i="36"/>
  <c r="AZ87" i="4"/>
  <c r="BF82" i="4"/>
  <c r="BE108" i="37" l="1"/>
  <c r="BD105" i="37"/>
  <c r="BD108" i="37" s="1"/>
  <c r="BD84" i="4"/>
  <c r="BD85" i="4" s="1"/>
  <c r="BD86" i="4" s="1"/>
  <c r="BD87" i="4" s="1"/>
  <c r="BD88" i="4" s="1"/>
  <c r="BD89" i="4" s="1"/>
  <c r="BD90" i="4" s="1"/>
  <c r="BD91" i="4" s="1"/>
  <c r="BD92" i="4" s="1"/>
  <c r="BD93" i="4" s="1"/>
  <c r="BD94" i="4" s="1"/>
  <c r="BD95" i="4" s="1"/>
  <c r="BD96" i="4" s="1"/>
  <c r="BD97" i="4" s="1"/>
  <c r="AZ89" i="37"/>
  <c r="BA89" i="37"/>
  <c r="BC90" i="37" s="1"/>
  <c r="BC84" i="4"/>
  <c r="BC102" i="4" a="1"/>
  <c r="BC102" i="4" s="1"/>
  <c r="BF84" i="37"/>
  <c r="BF84" i="36"/>
  <c r="AZ89" i="36"/>
  <c r="BA89" i="36"/>
  <c r="BC90" i="36" s="1"/>
  <c r="BA88" i="4"/>
  <c r="AZ88" i="4"/>
  <c r="BF83" i="4"/>
  <c r="AV99" i="4"/>
  <c r="AT99" i="4"/>
  <c r="AT102" i="4" s="1" a="1"/>
  <c r="AT102" i="4" s="1"/>
  <c r="AX99" i="4"/>
  <c r="AU99" i="4"/>
  <c r="AU102" i="4" s="1" a="1"/>
  <c r="AU102" i="4" s="1"/>
  <c r="AW99" i="4"/>
  <c r="AY99" i="4"/>
  <c r="BA89" i="4" l="1"/>
  <c r="BC85" i="4"/>
  <c r="BF85" i="36"/>
  <c r="BF85" i="37"/>
  <c r="BA90" i="36"/>
  <c r="BC91" i="36" s="1"/>
  <c r="AZ90" i="36"/>
  <c r="AZ90" i="37"/>
  <c r="BA90" i="37"/>
  <c r="BC91" i="37" s="1"/>
  <c r="BD105" i="4"/>
  <c r="BD108" i="4" s="1"/>
  <c r="AZ89" i="4"/>
  <c r="AV105" i="4"/>
  <c r="AV108" i="4" s="1"/>
  <c r="AV102" i="4"/>
  <c r="AY105" i="4"/>
  <c r="AY108" i="4" s="1"/>
  <c r="AY102" i="4"/>
  <c r="AU105" i="4"/>
  <c r="AU108" i="4" s="1"/>
  <c r="AW105" i="4"/>
  <c r="AW108" i="4" s="1"/>
  <c r="BF84" i="4"/>
  <c r="AZ91" i="37" l="1"/>
  <c r="BA91" i="37"/>
  <c r="BC92" i="37" s="1"/>
  <c r="BA91" i="36"/>
  <c r="BC92" i="36" s="1"/>
  <c r="AZ91" i="36"/>
  <c r="BC86" i="4"/>
  <c r="BF86" i="37"/>
  <c r="BF86" i="36"/>
  <c r="BA90" i="4"/>
  <c r="BB105" i="4"/>
  <c r="BB108" i="4" s="1"/>
  <c r="AZ90" i="4"/>
  <c r="BF85" i="4"/>
  <c r="BA91" i="4" l="1"/>
  <c r="BC87" i="4"/>
  <c r="BF87" i="36"/>
  <c r="BF87" i="37"/>
  <c r="BA92" i="37"/>
  <c r="BC93" i="37" s="1"/>
  <c r="AZ92" i="37"/>
  <c r="BA92" i="36"/>
  <c r="BC93" i="36" s="1"/>
  <c r="AZ92" i="36"/>
  <c r="AZ91" i="4"/>
  <c r="BF86" i="4"/>
  <c r="AZ93" i="36" l="1"/>
  <c r="BA93" i="36"/>
  <c r="BC94" i="36" s="1"/>
  <c r="BA92" i="4"/>
  <c r="BA93" i="4" s="1"/>
  <c r="BA93" i="37"/>
  <c r="BC94" i="37" s="1"/>
  <c r="AZ93" i="37"/>
  <c r="BC88" i="4"/>
  <c r="BF88" i="36"/>
  <c r="BF88" i="37"/>
  <c r="AZ92" i="4"/>
  <c r="BF87" i="4"/>
  <c r="BC89" i="4" l="1"/>
  <c r="BF89" i="36"/>
  <c r="BF89" i="37"/>
  <c r="AZ94" i="37"/>
  <c r="BA94" i="37"/>
  <c r="BC95" i="37" s="1"/>
  <c r="AZ94" i="36"/>
  <c r="BA94" i="36"/>
  <c r="BC95" i="36" s="1"/>
  <c r="AZ93" i="4"/>
  <c r="BA94" i="4" s="1"/>
  <c r="BF88" i="4"/>
  <c r="AZ95" i="37" l="1"/>
  <c r="BA95" i="37"/>
  <c r="BC96" i="37" s="1"/>
  <c r="BA95" i="36"/>
  <c r="BC96" i="36" s="1"/>
  <c r="AZ95" i="36"/>
  <c r="BC90" i="4"/>
  <c r="BF90" i="37"/>
  <c r="BF90" i="36"/>
  <c r="AZ94" i="4"/>
  <c r="BF89" i="4"/>
  <c r="BC91" i="4" l="1"/>
  <c r="BF91" i="36"/>
  <c r="BF91" i="37"/>
  <c r="AZ96" i="37"/>
  <c r="BA96" i="37"/>
  <c r="BC97" i="37" s="1"/>
  <c r="BA96" i="36"/>
  <c r="BC97" i="36" s="1"/>
  <c r="AZ96" i="36"/>
  <c r="BA95" i="4"/>
  <c r="AZ95" i="4"/>
  <c r="BF90" i="4"/>
  <c r="BA96" i="4" l="1"/>
  <c r="BC105" i="36"/>
  <c r="BC108" i="36" s="1"/>
  <c r="BC99" i="36"/>
  <c r="BA97" i="37"/>
  <c r="AZ97" i="37"/>
  <c r="AZ99" i="37" s="1"/>
  <c r="AZ102" i="37" s="1" a="1"/>
  <c r="AZ102" i="37" s="1"/>
  <c r="AZ97" i="36"/>
  <c r="AZ99" i="36" s="1"/>
  <c r="AZ102" i="36" s="1" a="1"/>
  <c r="AZ102" i="36" s="1"/>
  <c r="BA97" i="36"/>
  <c r="BC105" i="37"/>
  <c r="BC108" i="37" s="1"/>
  <c r="BC99" i="37"/>
  <c r="BC92" i="4"/>
  <c r="BF92" i="37"/>
  <c r="BF92" i="36"/>
  <c r="AZ96" i="4"/>
  <c r="BF91" i="4"/>
  <c r="BC93" i="4" l="1"/>
  <c r="BF93" i="36"/>
  <c r="BF93" i="37"/>
  <c r="BA97" i="4"/>
  <c r="BA105" i="4" s="1"/>
  <c r="BA108" i="4" s="1"/>
  <c r="BA105" i="36"/>
  <c r="BA99" i="36"/>
  <c r="BA102" i="36" s="1" a="1"/>
  <c r="BA102" i="36" s="1"/>
  <c r="E103" i="36" s="1"/>
  <c r="O15" i="13"/>
  <c r="BA99" i="37"/>
  <c r="BA102" i="37" s="1" a="1"/>
  <c r="BA102" i="37" s="1"/>
  <c r="E103" i="37" s="1"/>
  <c r="BA105" i="37"/>
  <c r="AZ97" i="4"/>
  <c r="BF92" i="4"/>
  <c r="BA108" i="37" l="1"/>
  <c r="F109" i="37" s="1"/>
  <c r="F106" i="37"/>
  <c r="BA108" i="36"/>
  <c r="F109" i="36" s="1"/>
  <c r="P4" i="38" s="1"/>
  <c r="F106" i="36"/>
  <c r="J3" i="38" s="1"/>
  <c r="BC94" i="4"/>
  <c r="BF94" i="37"/>
  <c r="BF94" i="36"/>
  <c r="K3" i="38"/>
  <c r="K4" i="38" s="1"/>
  <c r="K5" i="38" s="1"/>
  <c r="K6" i="38" s="1"/>
  <c r="K7" i="38" s="1"/>
  <c r="K8" i="38" s="1"/>
  <c r="K9" i="38" s="1"/>
  <c r="K10" i="38" s="1"/>
  <c r="K11" i="38" s="1"/>
  <c r="K12" i="38" s="1"/>
  <c r="K13" i="38" s="1"/>
  <c r="K14" i="38" s="1"/>
  <c r="K15" i="38" s="1"/>
  <c r="K16" i="38" s="1"/>
  <c r="K17" i="38" s="1"/>
  <c r="K18" i="38" s="1"/>
  <c r="K19" i="38" s="1"/>
  <c r="K20" i="38" s="1"/>
  <c r="K21" i="38" s="1"/>
  <c r="K22" i="38" s="1"/>
  <c r="K23" i="38" s="1"/>
  <c r="BF93" i="4"/>
  <c r="K4" i="13" l="1"/>
  <c r="O16" i="13"/>
  <c r="O18" i="13" s="1"/>
  <c r="M4" i="13"/>
  <c r="BC95" i="4"/>
  <c r="BF95" i="36"/>
  <c r="BF95" i="37"/>
  <c r="J4" i="38"/>
  <c r="J5" i="38" s="1"/>
  <c r="J6" i="38" s="1"/>
  <c r="J7" i="38" s="1"/>
  <c r="J8" i="38" s="1"/>
  <c r="J9" i="38" s="1"/>
  <c r="J10" i="38" s="1"/>
  <c r="J11" i="38" s="1"/>
  <c r="J12" i="38" s="1"/>
  <c r="J13" i="38" s="1"/>
  <c r="J14" i="38" s="1"/>
  <c r="J15" i="38" s="1"/>
  <c r="J16" i="38" s="1"/>
  <c r="J17" i="38" s="1"/>
  <c r="J18" i="38" s="1"/>
  <c r="J19" i="38" s="1"/>
  <c r="J20" i="38" s="1"/>
  <c r="J21" i="38" s="1"/>
  <c r="J22" i="38" s="1"/>
  <c r="J23" i="38" s="1"/>
  <c r="L4" i="38"/>
  <c r="BF94" i="4"/>
  <c r="BC96" i="4" l="1"/>
  <c r="BF96" i="37"/>
  <c r="BF96" i="36"/>
  <c r="N4" i="38"/>
  <c r="L5" i="38"/>
  <c r="L6" i="38" s="1"/>
  <c r="L7" i="38" s="1"/>
  <c r="L8" i="38" s="1"/>
  <c r="L9" i="38" s="1"/>
  <c r="L10" i="38" s="1"/>
  <c r="L11" i="38" s="1"/>
  <c r="L12" i="38" s="1"/>
  <c r="L13" i="38" s="1"/>
  <c r="L14" i="38" s="1"/>
  <c r="L15" i="38" s="1"/>
  <c r="L16" i="38" s="1"/>
  <c r="L17" i="38" s="1"/>
  <c r="L18" i="38" s="1"/>
  <c r="L19" i="38" s="1"/>
  <c r="L20" i="38" s="1"/>
  <c r="L21" i="38" s="1"/>
  <c r="L22" i="38" s="1"/>
  <c r="L23" i="38" s="1"/>
  <c r="P5" i="38"/>
  <c r="M4" i="38"/>
  <c r="BF95" i="4"/>
  <c r="BC97" i="4" l="1"/>
  <c r="BC105" i="4" s="1"/>
  <c r="BC108" i="4" s="1"/>
  <c r="BF97" i="36"/>
  <c r="BF99" i="36" s="1"/>
  <c r="BJ100" i="36" s="1"/>
  <c r="BF97" i="37"/>
  <c r="BF99" i="37" s="1"/>
  <c r="BJ100" i="37" s="1"/>
  <c r="N5" i="38"/>
  <c r="O4" i="38"/>
  <c r="M5" i="38"/>
  <c r="P6" i="38"/>
  <c r="BF96" i="4"/>
  <c r="N6" i="38" l="1"/>
  <c r="O5" i="38"/>
  <c r="P7" i="38"/>
  <c r="M6" i="38"/>
  <c r="BF97" i="4"/>
  <c r="N7" i="38" l="1"/>
  <c r="O6" i="38"/>
  <c r="P8" i="38"/>
  <c r="M7" i="38"/>
  <c r="BD99" i="4"/>
  <c r="AZ99" i="4"/>
  <c r="AZ102" i="4" s="1" a="1"/>
  <c r="AZ102" i="4" s="1"/>
  <c r="BE99" i="4"/>
  <c r="BB99" i="4"/>
  <c r="BB102" i="4" s="1"/>
  <c r="BA99" i="4"/>
  <c r="BA102" i="4" s="1" a="1"/>
  <c r="BA102" i="4" s="1"/>
  <c r="BC99" i="4"/>
  <c r="N8" i="38" l="1"/>
  <c r="O7" i="38"/>
  <c r="M8" i="38"/>
  <c r="P9" i="38"/>
  <c r="BE105" i="4"/>
  <c r="BE108" i="4" s="1"/>
  <c r="BE102" i="4"/>
  <c r="E103" i="4" s="1"/>
  <c r="N9" i="38" l="1"/>
  <c r="P10" i="38"/>
  <c r="M9" i="38"/>
  <c r="O8" i="38"/>
  <c r="F106" i="4"/>
  <c r="F109" i="4"/>
  <c r="N10" i="38" l="1"/>
  <c r="M10" i="38"/>
  <c r="O4" i="13"/>
  <c r="B3" i="38"/>
  <c r="P11" i="38"/>
  <c r="O9" i="38"/>
  <c r="H4" i="38"/>
  <c r="B4" i="38" l="1"/>
  <c r="B5" i="38" s="1"/>
  <c r="B6" i="38" s="1"/>
  <c r="B7" i="38" s="1"/>
  <c r="B8" i="38" s="1"/>
  <c r="B9" i="38" s="1"/>
  <c r="B10" i="38" s="1"/>
  <c r="B11" i="38" s="1"/>
  <c r="B12" i="38" s="1"/>
  <c r="B13" i="38" s="1"/>
  <c r="B14" i="38" s="1"/>
  <c r="B15" i="38" s="1"/>
  <c r="B16" i="38" s="1"/>
  <c r="B17" i="38" s="1"/>
  <c r="B18" i="38" s="1"/>
  <c r="B19" i="38" s="1"/>
  <c r="B20" i="38" s="1"/>
  <c r="B21" i="38" s="1"/>
  <c r="B22" i="38" s="1"/>
  <c r="B23" i="38" s="1"/>
  <c r="N11" i="38"/>
  <c r="O9" i="13"/>
  <c r="O10" i="38"/>
  <c r="P12" i="38"/>
  <c r="M11" i="38"/>
  <c r="BF37" i="4"/>
  <c r="F4" i="38" l="1"/>
  <c r="N12" i="38"/>
  <c r="M12" i="38"/>
  <c r="P13" i="38"/>
  <c r="O11" i="38"/>
  <c r="BF39" i="4"/>
  <c r="E111" i="36" s="1"/>
  <c r="K5" i="13" s="1"/>
  <c r="BF41" i="4"/>
  <c r="E111" i="37" l="1"/>
  <c r="C3" i="38"/>
  <c r="N13" i="38"/>
  <c r="F5" i="38"/>
  <c r="H5" i="38"/>
  <c r="E111" i="4"/>
  <c r="O5" i="13" s="1"/>
  <c r="M13" i="38"/>
  <c r="O12" i="38"/>
  <c r="P14" i="38"/>
  <c r="BF99" i="4"/>
  <c r="BJ100" i="4" s="1"/>
  <c r="C4" i="38" l="1"/>
  <c r="C5" i="38" s="1"/>
  <c r="C6" i="38" s="1"/>
  <c r="C7" i="38" s="1"/>
  <c r="C8" i="38" s="1"/>
  <c r="C9" i="38" s="1"/>
  <c r="C10" i="38" s="1"/>
  <c r="C11" i="38" s="1"/>
  <c r="C12" i="38" s="1"/>
  <c r="C13" i="38" s="1"/>
  <c r="C14" i="38" s="1"/>
  <c r="C15" i="38" s="1"/>
  <c r="C16" i="38" s="1"/>
  <c r="C17" i="38" s="1"/>
  <c r="C18" i="38" s="1"/>
  <c r="C19" i="38" s="1"/>
  <c r="C20" i="38" s="1"/>
  <c r="C21" i="38" s="1"/>
  <c r="C22" i="38" s="1"/>
  <c r="C23" i="38" s="1"/>
  <c r="D4" i="38"/>
  <c r="N14" i="38"/>
  <c r="F6" i="38"/>
  <c r="H6" i="38"/>
  <c r="O13" i="38"/>
  <c r="P15" i="38"/>
  <c r="M14" i="38"/>
  <c r="D5" i="38" l="1"/>
  <c r="D6" i="38" s="1"/>
  <c r="D7" i="38" s="1"/>
  <c r="D8" i="38" s="1"/>
  <c r="D9" i="38" s="1"/>
  <c r="D10" i="38" s="1"/>
  <c r="D11" i="38" s="1"/>
  <c r="D12" i="38" s="1"/>
  <c r="D13" i="38" s="1"/>
  <c r="D14" i="38" s="1"/>
  <c r="D15" i="38" s="1"/>
  <c r="D16" i="38" s="1"/>
  <c r="D17" i="38" s="1"/>
  <c r="D18" i="38" s="1"/>
  <c r="D19" i="38" s="1"/>
  <c r="D20" i="38" s="1"/>
  <c r="D21" i="38" s="1"/>
  <c r="D22" i="38" s="1"/>
  <c r="D23" i="38" s="1"/>
  <c r="E4" i="38"/>
  <c r="G4" i="38" s="1"/>
  <c r="N15" i="38"/>
  <c r="F7" i="38"/>
  <c r="H7" i="38"/>
  <c r="O14" i="38"/>
  <c r="P16" i="38"/>
  <c r="M15" i="38"/>
  <c r="E5" i="38" l="1"/>
  <c r="G5" i="38" s="1"/>
  <c r="N16" i="38"/>
  <c r="F8" i="38"/>
  <c r="H8" i="38"/>
  <c r="O15" i="38"/>
  <c r="P17" i="38"/>
  <c r="M16" i="38"/>
  <c r="E6" i="38"/>
  <c r="G6" i="38" s="1"/>
  <c r="N17" i="38" l="1"/>
  <c r="F9" i="38"/>
  <c r="H9" i="38"/>
  <c r="O16" i="38"/>
  <c r="E7" i="38"/>
  <c r="G7" i="38" s="1"/>
  <c r="M17" i="38"/>
  <c r="P18" i="38"/>
  <c r="N18" i="38" l="1"/>
  <c r="F10" i="38"/>
  <c r="H10" i="38"/>
  <c r="O17" i="38"/>
  <c r="M18" i="38"/>
  <c r="P19" i="38"/>
  <c r="E8" i="38"/>
  <c r="G8" i="38" s="1"/>
  <c r="N19" i="38" l="1"/>
  <c r="F11" i="38"/>
  <c r="H11" i="38"/>
  <c r="E9" i="38"/>
  <c r="G9" i="38" s="1"/>
  <c r="O18" i="38"/>
  <c r="M19" i="38"/>
  <c r="P20" i="38"/>
  <c r="N20" i="38" l="1"/>
  <c r="F12" i="38"/>
  <c r="H12" i="38"/>
  <c r="O19" i="38"/>
  <c r="M20" i="38"/>
  <c r="P21" i="38"/>
  <c r="E10" i="38"/>
  <c r="G10" i="38" s="1"/>
  <c r="N21" i="38" l="1"/>
  <c r="F13" i="38"/>
  <c r="H13" i="38"/>
  <c r="E11" i="38"/>
  <c r="G11" i="38" s="1"/>
  <c r="O20" i="38"/>
  <c r="P22" i="38"/>
  <c r="M21" i="38"/>
  <c r="N22" i="38" l="1"/>
  <c r="F14" i="38"/>
  <c r="H14" i="38"/>
  <c r="E12" i="38"/>
  <c r="G12" i="38" s="1"/>
  <c r="P23" i="38"/>
  <c r="M23" i="38"/>
  <c r="M22" i="38"/>
  <c r="O21" i="38"/>
  <c r="N23" i="38" l="1"/>
  <c r="N24" i="38" s="1"/>
  <c r="P24" i="38"/>
  <c r="K3" i="13" s="1"/>
  <c r="F15" i="38"/>
  <c r="H15" i="38"/>
  <c r="O22" i="38"/>
  <c r="M24" i="38"/>
  <c r="E13" i="38"/>
  <c r="G13" i="38" s="1"/>
  <c r="F16" i="38" l="1"/>
  <c r="H16" i="38"/>
  <c r="E14" i="38"/>
  <c r="G14" i="38" s="1"/>
  <c r="O23" i="38"/>
  <c r="O24" i="38" s="1"/>
  <c r="F17" i="38" l="1"/>
  <c r="H17" i="38"/>
  <c r="K6" i="13"/>
  <c r="E15" i="38"/>
  <c r="G15" i="38" s="1"/>
  <c r="F18" i="38" l="1"/>
  <c r="H18" i="38"/>
  <c r="E16" i="38"/>
  <c r="G16" i="38" s="1"/>
  <c r="H19" i="38"/>
  <c r="F19" i="38" l="1"/>
  <c r="H20" i="38"/>
  <c r="E17" i="38"/>
  <c r="G17" i="38" s="1"/>
  <c r="F20" i="38" l="1"/>
  <c r="E18" i="38"/>
  <c r="G18" i="38" s="1"/>
  <c r="H21" i="38"/>
  <c r="F21" i="38" l="1"/>
  <c r="H22" i="38"/>
  <c r="E19" i="38"/>
  <c r="G19" i="38" s="1"/>
  <c r="F22" i="38" l="1"/>
  <c r="E20" i="38"/>
  <c r="G20" i="38" s="1"/>
  <c r="H23" i="38"/>
  <c r="F23" i="38" l="1"/>
  <c r="F24" i="38" s="1"/>
  <c r="H24" i="38"/>
  <c r="O3" i="13" s="1"/>
  <c r="E21" i="38"/>
  <c r="G21" i="38" s="1"/>
  <c r="E22" i="38" l="1"/>
  <c r="G22" i="38" s="1"/>
  <c r="E23" i="38"/>
  <c r="O7" i="13" l="1"/>
  <c r="E24" i="38"/>
  <c r="G23" i="38"/>
  <c r="G24" i="38" s="1"/>
  <c r="O6" i="13" l="1"/>
  <c r="O8" i="13" l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<sst xmlns="http://schemas.openxmlformats.org/spreadsheetml/2006/main" count="569" uniqueCount="264">
  <si>
    <t>PROBABILITIES</t>
  </si>
  <si>
    <t>p_ART</t>
  </si>
  <si>
    <t>p_VL</t>
  </si>
  <si>
    <t>inc_preg_early</t>
  </si>
  <si>
    <t>inc_preg_late</t>
  </si>
  <si>
    <t>inc_pp_early</t>
  </si>
  <si>
    <t>inc_pp_mid</t>
  </si>
  <si>
    <t>inc_pp_late</t>
  </si>
  <si>
    <t>att_firstANC</t>
  </si>
  <si>
    <t>att_lategest</t>
  </si>
  <si>
    <t>att_delivery</t>
  </si>
  <si>
    <t>att_6wk</t>
  </si>
  <si>
    <t>att_14wk</t>
  </si>
  <si>
    <t>att_6mo</t>
  </si>
  <si>
    <t>att_9mo</t>
  </si>
  <si>
    <t>prev_preg</t>
  </si>
  <si>
    <t>status_known</t>
  </si>
  <si>
    <t>Neg</t>
  </si>
  <si>
    <t>Attendance at first ANC visit</t>
  </si>
  <si>
    <t>Attendance at ANC visit in late gestation</t>
  </si>
  <si>
    <t>Delivery at facility</t>
  </si>
  <si>
    <t>Attendance at 6 week post-partum visit</t>
  </si>
  <si>
    <t>Attendance at 14 week post-partum visit</t>
  </si>
  <si>
    <t>Attendance at 6 month post-partum visit</t>
  </si>
  <si>
    <t>Attendance at 9 month post-partum visit</t>
  </si>
  <si>
    <t>Probability of being viral load suppressed if on ART</t>
  </si>
  <si>
    <t>Weekly incidence of HIV in late pregnancy (after first ANC)</t>
  </si>
  <si>
    <t>Weekly incidence of HIV in early post-partum period (first 6 weeks)</t>
  </si>
  <si>
    <t>Weekly incidence of HIV in mid post-partum period (6 weeks-6 months)</t>
  </si>
  <si>
    <t>Delivery</t>
  </si>
  <si>
    <r>
      <t>nbf</t>
    </r>
    <r>
      <rPr>
        <vertAlign val="subscript"/>
        <sz val="11"/>
        <color theme="1"/>
        <rFont val="Calibri"/>
        <family val="2"/>
        <scheme val="minor"/>
      </rPr>
      <t>red</t>
    </r>
  </si>
  <si>
    <t>WEEKS</t>
  </si>
  <si>
    <t>NOTES</t>
  </si>
  <si>
    <t>MODIFIERS</t>
  </si>
  <si>
    <t>PROBABILITY OF THESE MODIFIERS</t>
  </si>
  <si>
    <t>due to infant prophylaxis with ARVs</t>
  </si>
  <si>
    <t>due to breast feeding avoidance</t>
  </si>
  <si>
    <t>that infant receives prophylaxis</t>
  </si>
  <si>
    <r>
      <t>λ</t>
    </r>
    <r>
      <rPr>
        <vertAlign val="subscript"/>
        <sz val="11"/>
        <color theme="1"/>
        <rFont val="Calibri"/>
        <family val="2"/>
        <scheme val="minor"/>
      </rPr>
      <t>part_c</t>
    </r>
  </si>
  <si>
    <r>
      <t>λ</t>
    </r>
    <r>
      <rPr>
        <vertAlign val="subscript"/>
        <sz val="11"/>
        <color theme="1"/>
        <rFont val="Calibri"/>
        <family val="2"/>
        <scheme val="minor"/>
      </rPr>
      <t>part_a</t>
    </r>
  </si>
  <si>
    <t>STARTING STATES</t>
  </si>
  <si>
    <r>
      <t>λ</t>
    </r>
    <r>
      <rPr>
        <vertAlign val="subscript"/>
        <sz val="11"/>
        <color theme="1"/>
        <rFont val="Calibri"/>
        <family val="2"/>
        <scheme val="minor"/>
      </rPr>
      <t>utero_c</t>
    </r>
  </si>
  <si>
    <r>
      <t>λ</t>
    </r>
    <r>
      <rPr>
        <vertAlign val="subscript"/>
        <sz val="11"/>
        <color theme="1"/>
        <rFont val="Calibri"/>
        <family val="2"/>
        <scheme val="minor"/>
      </rPr>
      <t>utero_a</t>
    </r>
  </si>
  <si>
    <t>= prev * (1-p_status_known)</t>
  </si>
  <si>
    <t>Early post-partum</t>
  </si>
  <si>
    <t>VALUE</t>
  </si>
  <si>
    <t>test_accept</t>
  </si>
  <si>
    <t>stockout</t>
  </si>
  <si>
    <t>Probability of test acceptance</t>
  </si>
  <si>
    <t>Probability of stockout</t>
  </si>
  <si>
    <t>Late gestation/delivery</t>
  </si>
  <si>
    <t>9 months post-partum</t>
  </si>
  <si>
    <t xml:space="preserve">Probability of starting ART if test positive </t>
  </si>
  <si>
    <t>p_results</t>
  </si>
  <si>
    <t>Probability of receiving results</t>
  </si>
  <si>
    <t>sens_a3</t>
  </si>
  <si>
    <t>sens_c3</t>
  </si>
  <si>
    <t>= prev * p_status_known * (1- p_ART)</t>
  </si>
  <si>
    <t>= prev * p_status_known * p_ART</t>
  </si>
  <si>
    <t>A: HIV-</t>
  </si>
  <si>
    <t>C: aHIV+ ART</t>
  </si>
  <si>
    <t>D: cHIV+, uk_nART</t>
  </si>
  <si>
    <t>E: cHIV+, k_nART</t>
  </si>
  <si>
    <t>F: cHIV+, ART</t>
  </si>
  <si>
    <t>B: aHIV+, nART</t>
  </si>
  <si>
    <t>STAGE 1: First ANC to second ANC</t>
  </si>
  <si>
    <t>STAGE 0: Onset of pregnancy to first ANC</t>
  </si>
  <si>
    <t>STAGE 2: Second ANC to delivery</t>
  </si>
  <si>
    <t>STAGE 3: Delivery</t>
  </si>
  <si>
    <t>STAGE 5: 6-14 weeks post partum</t>
  </si>
  <si>
    <t>STAGE 6: 14 weeks - 6 months post-partum</t>
  </si>
  <si>
    <t>STAGE 7: 6-9 months post-partum</t>
  </si>
  <si>
    <t>STAGE 8: 9-12 months post-partum</t>
  </si>
  <si>
    <t>STRATEGY 1</t>
  </si>
  <si>
    <t>TESTING PROBABILITIES</t>
  </si>
  <si>
    <t>ART PARAMETERS</t>
  </si>
  <si>
    <t>TRANSITION PROBABILITIES</t>
  </si>
  <si>
    <t>D: cHIV+, uk</t>
  </si>
  <si>
    <t>First ANC</t>
  </si>
  <si>
    <t>14 weeks post-partum</t>
  </si>
  <si>
    <t>Mid post-partum</t>
  </si>
  <si>
    <t>OUTPUT</t>
  </si>
  <si>
    <t>STAGE 4: 1- 6 weeks post-partum</t>
  </si>
  <si>
    <t>Second ANC</t>
  </si>
  <si>
    <t>Gestational age (weeks) at:</t>
  </si>
  <si>
    <t>Population size</t>
  </si>
  <si>
    <t>Infant age (weeks) at MCH visits:</t>
  </si>
  <si>
    <t>MISC</t>
  </si>
  <si>
    <t xml:space="preserve">Weekly incidence of HIV in early pregnancy (before first ANC). </t>
  </si>
  <si>
    <t>COSTS</t>
  </si>
  <si>
    <t>PARAMETER</t>
  </si>
  <si>
    <t>DESCRIPTION</t>
  </si>
  <si>
    <t>INFANT TRANSMISSION</t>
  </si>
  <si>
    <t>TOTAL (women-weeks)</t>
  </si>
  <si>
    <t>spec3</t>
  </si>
  <si>
    <t>INFECTED INFANTS</t>
  </si>
  <si>
    <t>TOTAL NUMBER INFECTED INFANTS</t>
  </si>
  <si>
    <t>End of model</t>
  </si>
  <si>
    <t>Total costs</t>
  </si>
  <si>
    <t>Total number of infected infants</t>
  </si>
  <si>
    <r>
      <t>λ</t>
    </r>
    <r>
      <rPr>
        <vertAlign val="subscript"/>
        <sz val="11"/>
        <color theme="1"/>
        <rFont val="Calibri"/>
        <family val="2"/>
        <scheme val="minor"/>
      </rPr>
      <t>m_ebf_a</t>
    </r>
  </si>
  <si>
    <r>
      <t>λ</t>
    </r>
    <r>
      <rPr>
        <vertAlign val="subscript"/>
        <sz val="11"/>
        <color theme="1"/>
        <rFont val="Calibri"/>
        <family val="2"/>
        <scheme val="minor"/>
      </rPr>
      <t>l_ebf_a</t>
    </r>
  </si>
  <si>
    <r>
      <t>λ</t>
    </r>
    <r>
      <rPr>
        <vertAlign val="subscript"/>
        <sz val="11"/>
        <color theme="1"/>
        <rFont val="Calibri"/>
        <family val="2"/>
        <scheme val="minor"/>
      </rPr>
      <t>m_ebf_c</t>
    </r>
  </si>
  <si>
    <r>
      <t>λ</t>
    </r>
    <r>
      <rPr>
        <vertAlign val="subscript"/>
        <sz val="11"/>
        <color theme="1"/>
        <rFont val="Calibri"/>
        <family val="2"/>
        <scheme val="minor"/>
      </rPr>
      <t>l_ebf_c</t>
    </r>
  </si>
  <si>
    <r>
      <t>V</t>
    </r>
    <r>
      <rPr>
        <vertAlign val="subscript"/>
        <sz val="11"/>
        <color theme="1"/>
        <rFont val="Calibri"/>
        <family val="2"/>
        <scheme val="minor"/>
      </rPr>
      <t>red</t>
    </r>
  </si>
  <si>
    <t>due to viral load suppression</t>
  </si>
  <si>
    <t>red_prep</t>
  </si>
  <si>
    <t>Proportional reduction in incidence due to PrEP</t>
  </si>
  <si>
    <t>Prevalence of HIV among pregnant women</t>
  </si>
  <si>
    <t>Testing offered at indicated visit (yes=1, no=0)</t>
  </si>
  <si>
    <t>Duration of Ag+/Ab- state</t>
  </si>
  <si>
    <t>Duration of Ab+ early infection</t>
  </si>
  <si>
    <t>Duration of Ag- state</t>
  </si>
  <si>
    <t>transition_ag</t>
  </si>
  <si>
    <t>transition_ab</t>
  </si>
  <si>
    <t>sens_Ag-</t>
  </si>
  <si>
    <t>sens_e3</t>
  </si>
  <si>
    <t>of breast feeding avoidance in early post-partum, HIV+</t>
  </si>
  <si>
    <t>of breast feeding avoidance in early post-partum, HIV-</t>
  </si>
  <si>
    <t>of breast feeding avoidance in mid post-partum, HIV+</t>
  </si>
  <si>
    <t>of breast feeding avoidance in late post-partum, HIV-</t>
  </si>
  <si>
    <t>of breast feeding avoidance in mid post-partum, HIV-</t>
  </si>
  <si>
    <t>of breast feeding avoidance in late post-partum, HIV+</t>
  </si>
  <si>
    <t>Test scenario</t>
  </si>
  <si>
    <t>Base case</t>
  </si>
  <si>
    <t>INPUT PARAMETERS: BASE CASE</t>
  </si>
  <si>
    <t>INPUT PARAMETERS: TEST SCENARIO</t>
  </si>
  <si>
    <t>Percent of maximum possible benefit attained</t>
  </si>
  <si>
    <t>Maximum potential infections averted*</t>
  </si>
  <si>
    <t>-</t>
  </si>
  <si>
    <t>Validation (base case):</t>
  </si>
  <si>
    <t>in utero per week, recent infection</t>
  </si>
  <si>
    <t>at parturition and early PP, recent infection</t>
  </si>
  <si>
    <t>per week of lactation, recent infection, exclusively breast fed (EBF), mid post-partum</t>
  </si>
  <si>
    <t>per week of lactation, recent infection, exclusively breast fed (EBF), late post-partum</t>
  </si>
  <si>
    <t>transition_r</t>
  </si>
  <si>
    <t>Duration of recent infection</t>
  </si>
  <si>
    <t>Recent</t>
  </si>
  <si>
    <t>= incidence * duration of recent infection</t>
  </si>
  <si>
    <t>=(1-prev) - (incidence * duration of recent infection)</t>
  </si>
  <si>
    <t>Do not edit this cell</t>
  </si>
  <si>
    <t>FULLY-LOADED UNIT COSTS</t>
  </si>
  <si>
    <t>COST (2017 USD)</t>
  </si>
  <si>
    <t>Cost of infant prophylaxis per consenting confirmed positive woman (overall, not per week)</t>
  </si>
  <si>
    <t>Additional costs for true positive screening tests, per HIV+ woman*</t>
  </si>
  <si>
    <t>Additional costs for false positive screening tests, per HIV- woman*</t>
  </si>
  <si>
    <t>Cost of 3rd generation rapid screening per woman*</t>
  </si>
  <si>
    <t>PrEP (reciept * adherence), 0-1</t>
  </si>
  <si>
    <t>Notes on validation:</t>
  </si>
  <si>
    <t>Probability an infant infection is detected, if mother's positive status is known</t>
  </si>
  <si>
    <t>No other cells need to be edited in this section.</t>
  </si>
  <si>
    <t>Incremental costs per infant infection averted (over base case; 2017 USD)</t>
  </si>
  <si>
    <t>mort_n</t>
  </si>
  <si>
    <t>mort_i</t>
  </si>
  <si>
    <t>MORTALITY</t>
  </si>
  <si>
    <t>Mortality, adult females</t>
  </si>
  <si>
    <t>Mortality, maternal/perinatal</t>
  </si>
  <si>
    <t>Deaths</t>
  </si>
  <si>
    <t>Weekly incidence of HIV in late post-partum period (6-12 months)</t>
  </si>
  <si>
    <t>If the base case reflects current practices and the model is valid, these figures should reflect observed maternal to child transmission.</t>
  </si>
  <si>
    <t>Please enter the probability an infant infection is detected, given that the mother is known to be positive (outlined cell).</t>
  </si>
  <si>
    <t>*Base case model restricted to women who would be eligible for testing, to generate the maximum number of infant infections that could</t>
  </si>
  <si>
    <t>possibly be averted by repeat maternal testing</t>
  </si>
  <si>
    <t>established, uk_nART</t>
  </si>
  <si>
    <t>established, k_nART</t>
  </si>
  <si>
    <t>established, ART</t>
  </si>
  <si>
    <t>in utero per week, established infection</t>
  </si>
  <si>
    <t>at parturition and early PP, established infection</t>
  </si>
  <si>
    <t>per week of lactation, established infection, exclusively breast fed (EBF), mid post-partum</t>
  </si>
  <si>
    <t>per week of lactation, established infection, exclusively breast fed (EBF), late post-partum</t>
  </si>
  <si>
    <t>INCIDENCE RATE OF MATERNAL HIV</t>
  </si>
  <si>
    <t>WEEKLY MORTALITY RATE</t>
  </si>
  <si>
    <t>INCIDENCE RATE OF INFANT TRANSMISSION</t>
  </si>
  <si>
    <t>PROPORTIONAL REDUCTION IN INCIDENCE RATE OF INFANT TRANSMISSION (ALL &lt;1)</t>
  </si>
  <si>
    <t>MATERNAL COSTS</t>
  </si>
  <si>
    <t>Cost of maternal antiretroviral treatment per consenting confirmed positive woman, per week</t>
  </si>
  <si>
    <t>Cost of maternal pre-exposure prophylaxis, per week</t>
  </si>
  <si>
    <t>Infant ART coverage (0-1)</t>
  </si>
  <si>
    <t>Cost of infant antiretroviral treatment per week, &lt;2 weeks</t>
  </si>
  <si>
    <t>Cost of infant antiretroviral treatment per week, 2 weeks-1 year</t>
  </si>
  <si>
    <t>Weekly probability of neonatal death (up to 6 weeks), HIV- or HIV+ on ART</t>
  </si>
  <si>
    <t>Weekly probability of infant death (remainder of model period), HIV- or HIV+ on ART</t>
  </si>
  <si>
    <t>Probability of survival to 1 year, HIV+ infants not on ART</t>
  </si>
  <si>
    <t>surv_hiv</t>
  </si>
  <si>
    <t>Probability of survival to 1 year, HIV- infants or HIV+ infants on ART</t>
  </si>
  <si>
    <t>surv_nhiv</t>
  </si>
  <si>
    <t>Total number of infant deaths</t>
  </si>
  <si>
    <t>INFANT TREATMENT COSTS</t>
  </si>
  <si>
    <t>arv_red</t>
  </si>
  <si>
    <t>p_arv</t>
  </si>
  <si>
    <r>
      <t>p_+nbf</t>
    </r>
    <r>
      <rPr>
        <vertAlign val="subscript"/>
        <sz val="11"/>
        <color theme="1"/>
        <rFont val="Calibri"/>
        <family val="2"/>
        <scheme val="minor"/>
      </rPr>
      <t>e</t>
    </r>
  </si>
  <si>
    <r>
      <t>p_-nbf</t>
    </r>
    <r>
      <rPr>
        <vertAlign val="subscript"/>
        <sz val="11"/>
        <color theme="1"/>
        <rFont val="Calibri"/>
        <family val="2"/>
        <scheme val="minor"/>
      </rPr>
      <t>e</t>
    </r>
  </si>
  <si>
    <r>
      <t>p_+nbf</t>
    </r>
    <r>
      <rPr>
        <vertAlign val="subscript"/>
        <sz val="11"/>
        <color theme="1"/>
        <rFont val="Calibri"/>
        <family val="2"/>
        <scheme val="minor"/>
      </rPr>
      <t>m</t>
    </r>
  </si>
  <si>
    <r>
      <t>p_-nbf</t>
    </r>
    <r>
      <rPr>
        <vertAlign val="subscript"/>
        <sz val="11"/>
        <color theme="1"/>
        <rFont val="Calibri"/>
        <family val="2"/>
        <scheme val="minor"/>
      </rPr>
      <t>m</t>
    </r>
  </si>
  <si>
    <r>
      <t>p_+nbf</t>
    </r>
    <r>
      <rPr>
        <vertAlign val="subscript"/>
        <sz val="11"/>
        <color theme="1"/>
        <rFont val="Calibri"/>
        <family val="2"/>
        <scheme val="minor"/>
      </rPr>
      <t>l</t>
    </r>
  </si>
  <si>
    <r>
      <t>p_-nbf</t>
    </r>
    <r>
      <rPr>
        <vertAlign val="subscript"/>
        <sz val="11"/>
        <color theme="1"/>
        <rFont val="Calibri"/>
        <family val="2"/>
        <scheme val="minor"/>
      </rPr>
      <t>l</t>
    </r>
  </si>
  <si>
    <t>DALYS</t>
  </si>
  <si>
    <t>dw_HIVnotx</t>
  </si>
  <si>
    <t>Disability weight: HIV: symptomatic, pre-AIDS</t>
  </si>
  <si>
    <t>dw_HIVtx</t>
  </si>
  <si>
    <t>dw_AIDSnotx</t>
  </si>
  <si>
    <t>Disability weight: AIDS: not receiving antiretroviral treatment</t>
  </si>
  <si>
    <t>propLE_HIV_notx</t>
  </si>
  <si>
    <t>Proportion of life with HIV, untreated</t>
  </si>
  <si>
    <t>Disability weight: HIV/AIDS: receiving antiretroviral treatment</t>
  </si>
  <si>
    <t>Total number of DALYs</t>
  </si>
  <si>
    <t>Incremental costs per DALY averted (over base case; 2017 USD)</t>
  </si>
  <si>
    <t>ART_ret</t>
  </si>
  <si>
    <t>Retention in ART 1 year post-partum</t>
  </si>
  <si>
    <t>ART_drop_factor</t>
  </si>
  <si>
    <t>Proportion retained on ART each week  (from power equation)</t>
  </si>
  <si>
    <t>DISCOUNTED YLDs</t>
  </si>
  <si>
    <t>Discount Rate</t>
  </si>
  <si>
    <t>disc_rate</t>
  </si>
  <si>
    <t>Percent of known maternal infections that result in a known infant infection by 12 months post-partum</t>
  </si>
  <si>
    <t xml:space="preserve">Number of known HIV-positive women at 12 months post-partum </t>
  </si>
  <si>
    <t>Incidence reduction</t>
  </si>
  <si>
    <t>Prevalence reduction</t>
  </si>
  <si>
    <t>Probability of testing</t>
  </si>
  <si>
    <t>Total cost</t>
  </si>
  <si>
    <t>Model</t>
  </si>
  <si>
    <t>Base Case</t>
  </si>
  <si>
    <t>Age</t>
  </si>
  <si>
    <t>HIV-Infected Infants</t>
  </si>
  <si>
    <t>Non-HIV Infants</t>
  </si>
  <si>
    <t>Dead</t>
  </si>
  <si>
    <t>Discounted YLLS</t>
  </si>
  <si>
    <t>Discounted YLDs</t>
  </si>
  <si>
    <t>Discounted DALYs</t>
  </si>
  <si>
    <t>Discounted Costs</t>
  </si>
  <si>
    <t>Start</t>
  </si>
  <si>
    <t>TOTAL MATERNAL COSTS</t>
  </si>
  <si>
    <t>TOTAL INFANT TREATMENT COSTS (0-12 MONTHS)</t>
  </si>
  <si>
    <t>INFANT DEATHS (0-12 MONTHS)</t>
  </si>
  <si>
    <t>Proportion of HIV+ women at onset of pregnancy who know HIV status</t>
  </si>
  <si>
    <t>Adult ART coverage (0-1)</t>
  </si>
  <si>
    <t>Unit</t>
  </si>
  <si>
    <t>Proportion (0-1)</t>
  </si>
  <si>
    <t>Rate (cases/woman-week)</t>
  </si>
  <si>
    <t>Sensitivity of test in Ag- stage</t>
  </si>
  <si>
    <t>Weeks</t>
  </si>
  <si>
    <t>Proportion (0-1) (Calculated)</t>
  </si>
  <si>
    <t>Rate (deaths/woman-week)</t>
  </si>
  <si>
    <t>Weeks (Calculated)</t>
  </si>
  <si>
    <t>LIFE TABLES</t>
  </si>
  <si>
    <t>Average pedatric ART adherence</t>
  </si>
  <si>
    <t>Annual probability of death, &lt;1 year, HIV +</t>
  </si>
  <si>
    <t>Annual probability of death, 1-4 years, HIV +</t>
  </si>
  <si>
    <t>Annual probability of death, 5-9 years, HIV +</t>
  </si>
  <si>
    <t>Annual probability of death, 10-14 years, HIV +</t>
  </si>
  <si>
    <t>Annual probability of death, 15-19  years, HIV +</t>
  </si>
  <si>
    <t>Annual probability of death, &lt;1 year, HIV-</t>
  </si>
  <si>
    <t>Annual probability of death, 1-4 years, HIV-</t>
  </si>
  <si>
    <t>Annual probability of death, 5-9 years, HIV-</t>
  </si>
  <si>
    <t>Annual probability of death, 10-14 years, HIV-</t>
  </si>
  <si>
    <t>Annual probability of death, 15-19  years, HIV-</t>
  </si>
  <si>
    <t>Age-specific probability of death by HIV status</t>
  </si>
  <si>
    <t>Age group</t>
  </si>
  <si>
    <t>Probability</t>
  </si>
  <si>
    <t>Number of infant infections by 12 months post-partum</t>
  </si>
  <si>
    <t>Sensitivity of test in Ag+/Ab- stage</t>
  </si>
  <si>
    <t>Sensitivity of test  in Ab+ stage</t>
  </si>
  <si>
    <t>Sensitivity of test in early infection</t>
  </si>
  <si>
    <t xml:space="preserve">Specificity of test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</si>
</sst>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5" formatCode="0.000"/>
    <numFmt numFmtId="166" formatCode="&quot;$&quot;#,##0.00"/>
    <numFmt numFmtId="167" formatCode="&quot;$&quot;#,##0"/>
    <numFmt numFmtId="168" formatCode="0.00000"/>
    <numFmt numFmtId="169" formatCode="0.0%"/>
    <numFmt numFmtId="171" formatCode="0.0000"/>
    <numFmt numFmtId="172" formatCode="_(* #,##0_);_(* \(#,##0\);_(* &quot;-&quot;??_);_(@_)"/>
    <numFmt numFmtId="173" formatCode="#,##0.0"/>
    <numFmt numFmtId="174" formatCode="_(&quot;$&quot;* #,##0_);_(&quot;$&quot;* \(#,##0\);_(&quot;$&quot;* &quot;-&quot;??_);_(@_)"/>
  </numFmts>
  <fonts count="1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00000"/>
      <name val="Arial"/>
      <family val="2"/>
    </font>
    <font>
      <b/>
      <u/>
      <sz val="11"/>
      <color theme="10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8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  <bgColor theme="7"/>
      </patternFill>
    </fill>
    <fill>
      <patternFill patternType="solid">
        <fgColor theme="7" tint="0.59999389629810485"/>
        <bgColor theme="7" tint="0.59999389629810485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3" tint="0.79998168889431442"/>
        <bgColor indexed="64"/>
      </patternFill>
    </fill>
  </fills>
  <borders count="144">
    <border>
      <left/>
      <right/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auto="1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/>
      <right/>
      <top style="medium">
        <color indexed="64"/>
      </top>
      <bottom style="medium">
        <color rgb="FFFFFFFF"/>
      </bottom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/>
      <diagonal/>
    </border>
    <border>
      <left style="medium">
        <color rgb="FFFFFFFF"/>
      </left>
      <right style="double">
        <color auto="1"/>
      </right>
      <top style="medium">
        <color rgb="FFFFFFFF"/>
      </top>
      <bottom style="thick">
        <color rgb="FFFFFFFF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thick">
        <color auto="1"/>
      </left>
      <right style="thick">
        <color theme="0"/>
      </right>
      <top style="thick">
        <color auto="1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ck">
        <color auto="1"/>
      </top>
      <bottom style="thick">
        <color theme="0"/>
      </bottom>
      <diagonal/>
    </border>
    <border>
      <left style="thick">
        <color theme="0"/>
      </left>
      <right style="thick">
        <color auto="1"/>
      </right>
      <top style="thick">
        <color auto="1"/>
      </top>
      <bottom style="thick">
        <color theme="0"/>
      </bottom>
      <diagonal/>
    </border>
    <border>
      <left style="thick">
        <color theme="0"/>
      </left>
      <right style="thick">
        <color auto="1"/>
      </right>
      <top style="thick">
        <color theme="0"/>
      </top>
      <bottom style="thick">
        <color theme="0"/>
      </bottom>
      <diagonal/>
    </border>
    <border>
      <left style="thick">
        <color auto="1"/>
      </left>
      <right style="thick">
        <color theme="0"/>
      </right>
      <top style="thick">
        <color theme="0"/>
      </top>
      <bottom style="thick">
        <color auto="1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auto="1"/>
      </bottom>
      <diagonal/>
    </border>
    <border>
      <left style="thick">
        <color theme="0"/>
      </left>
      <right style="thick">
        <color auto="1"/>
      </right>
      <top style="thick">
        <color theme="0"/>
      </top>
      <bottom style="thick">
        <color auto="1"/>
      </bottom>
      <diagonal/>
    </border>
    <border>
      <left/>
      <right style="thick">
        <color theme="0"/>
      </right>
      <top/>
      <bottom/>
      <diagonal/>
    </border>
    <border>
      <left style="medium">
        <color rgb="FFFFFFFF"/>
      </left>
      <right/>
      <top style="medium">
        <color indexed="64"/>
      </top>
      <bottom style="thick">
        <color rgb="FFFFFFFF"/>
      </bottom>
      <diagonal/>
    </border>
    <border>
      <left/>
      <right/>
      <top style="medium">
        <color indexed="64"/>
      </top>
      <bottom style="thick">
        <color rgb="FFFFFFFF"/>
      </bottom>
      <diagonal/>
    </border>
    <border>
      <left/>
      <right style="medium">
        <color rgb="FFFFFFFF"/>
      </right>
      <top style="medium">
        <color indexed="64"/>
      </top>
      <bottom style="medium">
        <color rgb="FFFFFFFF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 style="double">
        <color auto="1"/>
      </left>
      <right style="medium">
        <color rgb="FFFFFFFF"/>
      </right>
      <top/>
      <bottom style="thick">
        <color rgb="FFFFFFFF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 style="medium">
        <color indexed="64"/>
      </top>
      <bottom style="thick">
        <color rgb="FFFFFFFF"/>
      </bottom>
      <diagonal/>
    </border>
    <border>
      <left/>
      <right style="medium">
        <color rgb="FFFFFFFF"/>
      </right>
      <top style="medium">
        <color indexed="64"/>
      </top>
      <bottom style="thick">
        <color rgb="FFFFFFFF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double">
        <color auto="1"/>
      </left>
      <right/>
      <top style="medium">
        <color rgb="FFFFFFFF"/>
      </top>
      <bottom style="thick">
        <color rgb="FFFFFFFF"/>
      </bottom>
      <diagonal/>
    </border>
    <border>
      <left/>
      <right style="double">
        <color theme="0"/>
      </right>
      <top/>
      <bottom/>
      <diagonal/>
    </border>
    <border>
      <left style="double">
        <color theme="0"/>
      </left>
      <right style="double">
        <color theme="0"/>
      </right>
      <top/>
      <bottom/>
      <diagonal/>
    </border>
    <border>
      <left style="double">
        <color theme="0"/>
      </left>
      <right style="double">
        <color theme="0"/>
      </right>
      <top style="medium">
        <color rgb="FFFFFFFF"/>
      </top>
      <bottom style="thick">
        <color rgb="FFFFFFFF"/>
      </bottom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theme="0"/>
      </left>
      <right style="double">
        <color auto="1"/>
      </right>
      <top/>
      <bottom/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/>
      <top style="thick">
        <color theme="0"/>
      </top>
      <bottom style="thick">
        <color auto="1"/>
      </bottom>
      <diagonal/>
    </border>
    <border>
      <left/>
      <right style="thick">
        <color theme="0"/>
      </right>
      <top style="thick">
        <color theme="0"/>
      </top>
      <bottom style="thick">
        <color auto="1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ck">
        <color auto="1"/>
      </left>
      <right/>
      <top style="thick">
        <color theme="0"/>
      </top>
      <bottom style="thick">
        <color auto="1"/>
      </bottom>
      <diagonal/>
    </border>
    <border>
      <left style="thick">
        <color rgb="FF3F3F3F"/>
      </left>
      <right style="thick">
        <color theme="0"/>
      </right>
      <top style="thick">
        <color rgb="FF3F3F3F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ck">
        <color rgb="FF3F3F3F"/>
      </top>
      <bottom style="thick">
        <color theme="0"/>
      </bottom>
      <diagonal/>
    </border>
    <border>
      <left style="thick">
        <color theme="0"/>
      </left>
      <right style="thick">
        <color rgb="FF3F3F3F"/>
      </right>
      <top style="thick">
        <color rgb="FF3F3F3F"/>
      </top>
      <bottom style="thick">
        <color theme="0"/>
      </bottom>
      <diagonal/>
    </border>
    <border>
      <left style="thick">
        <color rgb="FF3F3F3F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rgb="FF3F3F3F"/>
      </right>
      <top style="thick">
        <color theme="0"/>
      </top>
      <bottom style="thick">
        <color theme="0"/>
      </bottom>
      <diagonal/>
    </border>
    <border>
      <left style="thick">
        <color rgb="FF3F3F3F"/>
      </left>
      <right style="thick">
        <color theme="0"/>
      </right>
      <top style="thick">
        <color theme="0"/>
      </top>
      <bottom/>
      <diagonal/>
    </border>
    <border>
      <left style="thick">
        <color theme="0"/>
      </left>
      <right style="thick">
        <color rgb="FF3F3F3F"/>
      </right>
      <top style="thick">
        <color theme="0"/>
      </top>
      <bottom/>
      <diagonal/>
    </border>
    <border>
      <left style="thick">
        <color rgb="FF3F3F3F"/>
      </left>
      <right style="thick">
        <color theme="0"/>
      </right>
      <top/>
      <bottom style="thick">
        <color theme="0"/>
      </bottom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  <border>
      <left style="thick">
        <color theme="0"/>
      </left>
      <right style="thick">
        <color rgb="FF3F3F3F"/>
      </right>
      <top/>
      <bottom style="thick">
        <color theme="0"/>
      </bottom>
      <diagonal/>
    </border>
    <border>
      <left style="double">
        <color rgb="FF3F3F3F"/>
      </left>
      <right style="thick">
        <color theme="0"/>
      </right>
      <top style="double">
        <color rgb="FF3F3F3F"/>
      </top>
      <bottom style="double">
        <color rgb="FF3F3F3F"/>
      </bottom>
      <diagonal/>
    </border>
    <border>
      <left style="thick">
        <color theme="0"/>
      </left>
      <right style="thick">
        <color theme="0"/>
      </right>
      <top style="double">
        <color rgb="FF3F3F3F"/>
      </top>
      <bottom style="double">
        <color rgb="FF3F3F3F"/>
      </bottom>
      <diagonal/>
    </border>
    <border>
      <left style="thick">
        <color theme="0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 style="medium">
        <color indexed="64"/>
      </left>
      <right style="thick">
        <color theme="0"/>
      </right>
      <top style="medium">
        <color indexed="64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medium">
        <color indexed="64"/>
      </top>
      <bottom style="thick">
        <color theme="0"/>
      </bottom>
      <diagonal/>
    </border>
    <border>
      <left style="thick">
        <color theme="0"/>
      </left>
      <right style="medium">
        <color indexed="64"/>
      </right>
      <top style="medium">
        <color indexed="64"/>
      </top>
      <bottom style="thick">
        <color theme="0"/>
      </bottom>
      <diagonal/>
    </border>
    <border>
      <left style="medium">
        <color indexed="64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medium">
        <color indexed="64"/>
      </right>
      <top style="thick">
        <color theme="0"/>
      </top>
      <bottom style="thick">
        <color theme="0"/>
      </bottom>
      <diagonal/>
    </border>
    <border>
      <left style="medium">
        <color indexed="64"/>
      </left>
      <right/>
      <top style="thick">
        <color theme="0"/>
      </top>
      <bottom style="thick">
        <color theme="0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 style="thin">
        <color theme="0"/>
      </right>
      <top style="thick">
        <color auto="1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ck">
        <color auto="1"/>
      </top>
      <bottom style="thin">
        <color theme="0"/>
      </bottom>
      <diagonal/>
    </border>
    <border>
      <left style="thin">
        <color theme="0"/>
      </left>
      <right style="thick">
        <color auto="1"/>
      </right>
      <top style="thick">
        <color auto="1"/>
      </top>
      <bottom style="thin">
        <color theme="0"/>
      </bottom>
      <diagonal/>
    </border>
    <border>
      <left style="thick">
        <color auto="1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ck">
        <color auto="1"/>
      </right>
      <top style="thin">
        <color theme="0"/>
      </top>
      <bottom style="thin">
        <color theme="0"/>
      </bottom>
      <diagonal/>
    </border>
    <border>
      <left style="thick">
        <color rgb="FF3F3F3F"/>
      </left>
      <right style="thick">
        <color theme="0"/>
      </right>
      <top style="double">
        <color rgb="FF3F3F3F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double">
        <color rgb="FF3F3F3F"/>
      </top>
      <bottom style="thick">
        <color theme="0"/>
      </bottom>
      <diagonal/>
    </border>
    <border>
      <left style="thick">
        <color theme="0"/>
      </left>
      <right style="thick">
        <color rgb="FF3F3F3F"/>
      </right>
      <top style="double">
        <color rgb="FF3F3F3F"/>
      </top>
      <bottom style="thick">
        <color theme="0"/>
      </bottom>
      <diagonal/>
    </border>
    <border>
      <left style="thick">
        <color theme="0"/>
      </left>
      <right style="thick">
        <color rgb="FF3F3F3F"/>
      </right>
      <top style="thick">
        <color theme="0"/>
      </top>
      <bottom style="thick">
        <color rgb="FF3F3F3F"/>
      </bottom>
      <diagonal/>
    </border>
    <border>
      <left style="thick">
        <color rgb="FF3F3F3F"/>
      </left>
      <right/>
      <top style="thick">
        <color theme="0"/>
      </top>
      <bottom style="thick">
        <color theme="0"/>
      </bottom>
      <diagonal/>
    </border>
    <border>
      <left style="thick">
        <color rgb="FF3F3F3F"/>
      </left>
      <right/>
      <top style="thick">
        <color theme="0"/>
      </top>
      <bottom style="thick">
        <color rgb="FF3F3F3F"/>
      </bottom>
      <diagonal/>
    </border>
    <border>
      <left/>
      <right/>
      <top style="thick">
        <color theme="0"/>
      </top>
      <bottom style="thick">
        <color rgb="FF3F3F3F"/>
      </bottom>
      <diagonal/>
    </border>
    <border>
      <left/>
      <right style="thick">
        <color theme="0"/>
      </right>
      <top style="thick">
        <color theme="0"/>
      </top>
      <bottom style="thick">
        <color rgb="FF3F3F3F"/>
      </bottom>
      <diagonal/>
    </border>
    <border>
      <left style="dashed">
        <color auto="1"/>
      </left>
      <right style="thick">
        <color auto="1"/>
      </right>
      <top style="dashed">
        <color auto="1"/>
      </top>
      <bottom style="dashed">
        <color auto="1"/>
      </bottom>
      <diagonal/>
    </border>
    <border>
      <left style="thin">
        <color rgb="FF7F7F7F"/>
      </left>
      <right style="thick">
        <color theme="0"/>
      </right>
      <top style="thin">
        <color rgb="FF7F7F7F"/>
      </top>
      <bottom/>
      <diagonal/>
    </border>
    <border>
      <left style="thick">
        <color theme="0"/>
      </left>
      <right style="thick">
        <color theme="0"/>
      </right>
      <top style="thin">
        <color rgb="FF7F7F7F"/>
      </top>
      <bottom/>
      <diagonal/>
    </border>
    <border>
      <left style="medium">
        <color theme="1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medium">
        <color theme="1"/>
      </right>
      <top style="thick">
        <color theme="0"/>
      </top>
      <bottom style="thick">
        <color theme="0"/>
      </bottom>
      <diagonal/>
    </border>
    <border>
      <left style="medium">
        <color theme="1"/>
      </left>
      <right style="thick">
        <color theme="0"/>
      </right>
      <top style="thick">
        <color theme="0"/>
      </top>
      <bottom style="medium">
        <color theme="1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medium">
        <color theme="1"/>
      </bottom>
      <diagonal/>
    </border>
    <border>
      <left style="thick">
        <color theme="0"/>
      </left>
      <right style="medium">
        <color theme="1"/>
      </right>
      <top style="thick">
        <color theme="0"/>
      </top>
      <bottom style="medium">
        <color theme="1"/>
      </bottom>
      <diagonal/>
    </border>
    <border>
      <left style="medium">
        <color auto="1"/>
      </left>
      <right style="medium">
        <color theme="0"/>
      </right>
      <top style="thin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thin">
        <color theme="0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thin">
        <color theme="0"/>
      </top>
      <bottom style="medium">
        <color theme="0"/>
      </bottom>
      <diagonal/>
    </border>
    <border>
      <left style="medium">
        <color auto="1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theme="0"/>
      </top>
      <bottom style="medium">
        <color theme="0"/>
      </bottom>
      <diagonal/>
    </border>
    <border>
      <left style="medium">
        <color auto="1"/>
      </left>
      <right style="medium">
        <color theme="0"/>
      </right>
      <top style="medium">
        <color theme="0"/>
      </top>
      <bottom style="medium">
        <color auto="1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auto="1"/>
      </bottom>
      <diagonal/>
    </border>
    <border>
      <left style="medium">
        <color theme="0"/>
      </left>
      <right style="medium">
        <color auto="1"/>
      </right>
      <top style="medium">
        <color theme="0"/>
      </top>
      <bottom style="medium">
        <color auto="1"/>
      </bottom>
      <diagonal/>
    </border>
    <border>
      <left style="double">
        <color theme="0"/>
      </left>
      <right style="double">
        <color auto="1"/>
      </right>
      <top style="medium">
        <color rgb="FFFFFFFF"/>
      </top>
      <bottom style="thick">
        <color rgb="FFFFFFFF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 style="thick">
        <color theme="0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medium">
        <color indexed="64"/>
      </left>
      <right/>
      <top style="medium">
        <color indexed="64"/>
      </top>
      <bottom style="thin">
        <color theme="0"/>
      </bottom>
      <diagonal/>
    </border>
    <border>
      <left/>
      <right/>
      <top style="medium">
        <color indexed="64"/>
      </top>
      <bottom style="thin">
        <color theme="0"/>
      </bottom>
      <diagonal/>
    </border>
    <border>
      <left/>
      <right style="medium">
        <color indexed="64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/>
      <top style="thin">
        <color theme="0"/>
      </top>
      <bottom/>
      <diagonal/>
    </border>
    <border>
      <left style="thin">
        <color theme="0"/>
      </left>
      <right style="medium">
        <color indexed="64"/>
      </right>
      <top style="thin">
        <color theme="0"/>
      </top>
      <bottom/>
      <diagonal/>
    </border>
    <border>
      <left style="medium">
        <color indexed="64"/>
      </left>
      <right/>
      <top style="thin">
        <color theme="0"/>
      </top>
      <bottom style="medium">
        <color indexed="64"/>
      </bottom>
      <diagonal/>
    </border>
    <border>
      <left style="thin">
        <color theme="0"/>
      </left>
      <right/>
      <top style="thin">
        <color theme="0"/>
      </top>
      <bottom style="medium">
        <color indexed="64"/>
      </bottom>
      <diagonal/>
    </border>
    <border>
      <left style="thin">
        <color theme="0"/>
      </left>
      <right style="medium">
        <color indexed="64"/>
      </right>
      <top style="thin">
        <color theme="0"/>
      </top>
      <bottom style="medium">
        <color indexed="64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medium">
        <color indexed="64"/>
      </bottom>
      <diagonal/>
    </border>
    <border>
      <left/>
      <right style="thin">
        <color theme="0"/>
      </right>
      <top style="thin">
        <color theme="0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ck">
        <color theme="0"/>
      </left>
      <right style="thick">
        <color auto="1"/>
      </right>
      <top style="thick">
        <color theme="0"/>
      </top>
      <bottom/>
      <diagonal/>
    </border>
    <border>
      <left style="medium">
        <color auto="1"/>
      </left>
      <right style="thin">
        <color theme="0"/>
      </right>
      <top style="medium">
        <color auto="1"/>
      </top>
      <bottom style="thin">
        <color theme="0"/>
      </bottom>
      <diagonal/>
    </border>
    <border>
      <left style="thin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auto="1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auto="1"/>
      </left>
      <right style="thin">
        <color theme="0"/>
      </right>
      <top style="thin">
        <color theme="0"/>
      </top>
      <bottom style="medium">
        <color auto="1"/>
      </bottom>
      <diagonal/>
    </border>
    <border>
      <left style="thin">
        <color theme="0"/>
      </left>
      <right/>
      <top style="medium">
        <color indexed="64"/>
      </top>
      <bottom/>
      <diagonal/>
    </border>
    <border>
      <left style="thin">
        <color theme="0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theme="0"/>
      </right>
      <top style="thick">
        <color theme="0"/>
      </top>
      <bottom/>
      <diagonal/>
    </border>
    <border>
      <left style="thick">
        <color theme="0"/>
      </left>
      <right style="medium">
        <color indexed="64"/>
      </right>
      <top style="thick">
        <color theme="0"/>
      </top>
      <bottom/>
      <diagonal/>
    </border>
    <border>
      <left style="medium">
        <color indexed="64"/>
      </left>
      <right style="thick">
        <color theme="0"/>
      </right>
      <top style="thick">
        <color theme="0"/>
      </top>
      <bottom style="medium">
        <color indexed="64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medium">
        <color indexed="64"/>
      </bottom>
      <diagonal/>
    </border>
    <border>
      <left style="thick">
        <color theme="0"/>
      </left>
      <right style="medium">
        <color indexed="64"/>
      </right>
      <top style="thick">
        <color theme="0"/>
      </top>
      <bottom style="medium">
        <color indexed="64"/>
      </bottom>
      <diagonal/>
    </border>
    <border>
      <left style="thick">
        <color theme="0"/>
      </left>
      <right style="medium">
        <color indexed="64"/>
      </right>
      <top style="medium">
        <color indexed="64"/>
      </top>
      <bottom/>
      <diagonal/>
    </border>
    <border>
      <left style="double">
        <color auto="1"/>
      </left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/>
      <top style="thin">
        <color theme="0"/>
      </top>
      <bottom/>
      <diagonal/>
    </border>
    <border>
      <left style="thick">
        <color auto="1"/>
      </left>
      <right/>
      <top style="thick">
        <color theme="0"/>
      </top>
      <bottom style="thick">
        <color theme="0"/>
      </bottom>
      <diagonal/>
    </border>
  </borders>
  <cellStyleXfs count="24">
    <xf numFmtId="0" fontId="0" fillId="0" borderId="0"/>
    <xf numFmtId="0" fontId="5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2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2" fillId="12" borderId="0" applyNumberFormat="0" applyBorder="0" applyAlignment="0" applyProtection="0"/>
    <xf numFmtId="0" fontId="5" fillId="13" borderId="0" applyNumberFormat="0" applyBorder="0" applyAlignment="0" applyProtection="0"/>
    <xf numFmtId="0" fontId="2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20" borderId="0" applyNumberFormat="0" applyBorder="0" applyAlignment="0" applyProtection="0"/>
    <xf numFmtId="0" fontId="5" fillId="21" borderId="0" applyNumberFormat="0" applyBorder="0" applyAlignment="0" applyProtection="0"/>
    <xf numFmtId="0" fontId="11" fillId="0" borderId="0" applyNumberForma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" fillId="25" borderId="0" applyNumberFormat="0" applyBorder="0" applyAlignment="0" applyProtection="0"/>
    <xf numFmtId="44" fontId="2" fillId="0" borderId="0" applyFont="0" applyFill="0" applyBorder="0" applyAlignment="0" applyProtection="0"/>
  </cellStyleXfs>
  <cellXfs count="437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/>
    <xf numFmtId="0" fontId="0" fillId="0" borderId="27" xfId="0" applyBorder="1" applyProtection="1"/>
    <xf numFmtId="0" fontId="0" fillId="0" borderId="6" xfId="0" applyBorder="1" applyProtection="1"/>
    <xf numFmtId="165" fontId="0" fillId="0" borderId="6" xfId="0" applyNumberFormat="1" applyBorder="1" applyProtection="1"/>
    <xf numFmtId="0" fontId="0" fillId="0" borderId="29" xfId="0" applyBorder="1" applyProtection="1"/>
    <xf numFmtId="0" fontId="5" fillId="2" borderId="8" xfId="1" applyBorder="1" applyProtection="1"/>
    <xf numFmtId="0" fontId="2" fillId="14" borderId="28" xfId="12" applyBorder="1" applyAlignment="1" applyProtection="1">
      <alignment horizontal="center" vertical="center" wrapText="1" readingOrder="1"/>
    </xf>
    <xf numFmtId="0" fontId="0" fillId="6" borderId="4" xfId="4" applyFont="1" applyBorder="1" applyAlignment="1" applyProtection="1">
      <alignment horizontal="center" vertical="center" wrapText="1" readingOrder="1"/>
    </xf>
    <xf numFmtId="0" fontId="0" fillId="6" borderId="0" xfId="4" applyFont="1" applyBorder="1" applyAlignment="1" applyProtection="1">
      <alignment horizontal="center" vertical="center" wrapText="1" readingOrder="1"/>
    </xf>
    <xf numFmtId="0" fontId="0" fillId="9" borderId="4" xfId="7" applyFont="1" applyBorder="1" applyAlignment="1" applyProtection="1">
      <alignment horizontal="center" vertical="center" wrapText="1" readingOrder="1"/>
    </xf>
    <xf numFmtId="0" fontId="0" fillId="9" borderId="0" xfId="7" applyFont="1" applyBorder="1" applyAlignment="1" applyProtection="1">
      <alignment horizontal="center" vertical="center" wrapText="1" readingOrder="1"/>
    </xf>
    <xf numFmtId="0" fontId="2" fillId="3" borderId="4" xfId="2" applyBorder="1" applyAlignment="1" applyProtection="1">
      <alignment horizontal="center" vertical="center" wrapText="1" readingOrder="1"/>
    </xf>
    <xf numFmtId="0" fontId="2" fillId="3" borderId="0" xfId="2" applyBorder="1" applyAlignment="1" applyProtection="1">
      <alignment horizontal="center" vertical="center" wrapText="1" readingOrder="1"/>
    </xf>
    <xf numFmtId="0" fontId="2" fillId="6" borderId="4" xfId="4" applyBorder="1" applyAlignment="1" applyProtection="1">
      <alignment horizontal="center" vertical="center" wrapText="1" readingOrder="1"/>
    </xf>
    <xf numFmtId="0" fontId="2" fillId="6" borderId="0" xfId="4" applyBorder="1" applyAlignment="1" applyProtection="1">
      <alignment horizontal="center" vertical="center" wrapText="1" readingOrder="1"/>
    </xf>
    <xf numFmtId="0" fontId="2" fillId="9" borderId="4" xfId="7" applyBorder="1" applyAlignment="1" applyProtection="1">
      <alignment horizontal="center" vertical="center" wrapText="1" readingOrder="1"/>
    </xf>
    <xf numFmtId="0" fontId="2" fillId="9" borderId="0" xfId="7" applyBorder="1" applyAlignment="1" applyProtection="1">
      <alignment horizontal="center" vertical="center" wrapText="1" readingOrder="1"/>
    </xf>
    <xf numFmtId="0" fontId="2" fillId="3" borderId="9" xfId="2" applyBorder="1" applyAlignment="1" applyProtection="1">
      <alignment horizontal="center" vertical="center" wrapText="1" readingOrder="1"/>
    </xf>
    <xf numFmtId="164" fontId="0" fillId="0" borderId="8" xfId="0" applyNumberFormat="1" applyBorder="1" applyAlignment="1" applyProtection="1">
      <alignment horizontal="center"/>
    </xf>
    <xf numFmtId="165" fontId="0" fillId="0" borderId="0" xfId="0" applyNumberFormat="1" applyBorder="1" applyProtection="1"/>
    <xf numFmtId="0" fontId="0" fillId="0" borderId="0" xfId="0" applyBorder="1" applyProtection="1"/>
    <xf numFmtId="2" fontId="8" fillId="0" borderId="0" xfId="0" applyNumberFormat="1" applyFont="1" applyBorder="1" applyProtection="1"/>
    <xf numFmtId="0" fontId="0" fillId="0" borderId="0" xfId="0" applyNumberFormat="1" applyBorder="1" applyProtection="1"/>
    <xf numFmtId="0" fontId="0" fillId="0" borderId="7" xfId="0" applyNumberFormat="1" applyBorder="1" applyProtection="1"/>
    <xf numFmtId="2" fontId="0" fillId="0" borderId="0" xfId="0" applyNumberFormat="1" applyBorder="1" applyProtection="1"/>
    <xf numFmtId="0" fontId="0" fillId="0" borderId="8" xfId="0" applyBorder="1" applyProtection="1"/>
    <xf numFmtId="49" fontId="0" fillId="0" borderId="0" xfId="0" applyNumberFormat="1" applyBorder="1" applyProtection="1"/>
    <xf numFmtId="0" fontId="0" fillId="14" borderId="36" xfId="12" applyFont="1" applyBorder="1" applyAlignment="1" applyProtection="1">
      <alignment horizontal="left" vertical="center" wrapText="1" readingOrder="1"/>
    </xf>
    <xf numFmtId="165" fontId="2" fillId="6" borderId="3" xfId="4" applyNumberFormat="1" applyBorder="1" applyAlignment="1" applyProtection="1">
      <alignment horizontal="left" vertical="center" wrapText="1" readingOrder="1"/>
    </xf>
    <xf numFmtId="165" fontId="2" fillId="6" borderId="4" xfId="4" applyNumberFormat="1" applyBorder="1" applyAlignment="1" applyProtection="1">
      <alignment horizontal="right" vertical="center" wrapText="1" readingOrder="1"/>
    </xf>
    <xf numFmtId="2" fontId="2" fillId="9" borderId="4" xfId="7" applyNumberFormat="1" applyBorder="1" applyAlignment="1" applyProtection="1">
      <alignment horizontal="right" vertical="center" wrapText="1" readingOrder="1"/>
    </xf>
    <xf numFmtId="2" fontId="2" fillId="3" borderId="4" xfId="2" applyNumberFormat="1" applyBorder="1" applyAlignment="1" applyProtection="1">
      <alignment horizontal="right" vertical="center" wrapText="1" readingOrder="1"/>
    </xf>
    <xf numFmtId="2" fontId="2" fillId="6" borderId="4" xfId="4" applyNumberFormat="1" applyBorder="1" applyAlignment="1" applyProtection="1">
      <alignment horizontal="right" vertical="center" wrapText="1" readingOrder="1"/>
    </xf>
    <xf numFmtId="2" fontId="2" fillId="3" borderId="9" xfId="2" applyNumberFormat="1" applyBorder="1" applyAlignment="1" applyProtection="1">
      <alignment horizontal="right" vertical="center" wrapText="1" readingOrder="1"/>
    </xf>
    <xf numFmtId="0" fontId="0" fillId="0" borderId="0" xfId="0" applyNumberFormat="1" applyFill="1" applyBorder="1" applyProtection="1"/>
    <xf numFmtId="0" fontId="0" fillId="0" borderId="7" xfId="0" applyNumberFormat="1" applyFill="1" applyBorder="1" applyProtection="1"/>
    <xf numFmtId="0" fontId="2" fillId="5" borderId="37" xfId="3" applyNumberFormat="1" applyBorder="1" applyProtection="1"/>
    <xf numFmtId="0" fontId="2" fillId="5" borderId="38" xfId="3" applyNumberFormat="1" applyBorder="1" applyProtection="1"/>
    <xf numFmtId="0" fontId="2" fillId="5" borderId="39" xfId="3" applyNumberFormat="1" applyBorder="1" applyAlignment="1" applyProtection="1">
      <alignment horizontal="right" vertical="center" wrapText="1" readingOrder="1"/>
    </xf>
    <xf numFmtId="0" fontId="2" fillId="5" borderId="38" xfId="3" applyBorder="1" applyProtection="1"/>
    <xf numFmtId="0" fontId="3" fillId="16" borderId="33" xfId="14" applyNumberFormat="1" applyFont="1" applyBorder="1" applyProtection="1"/>
    <xf numFmtId="0" fontId="0" fillId="0" borderId="0" xfId="0" applyFill="1" applyBorder="1" applyProtection="1"/>
    <xf numFmtId="0" fontId="0" fillId="0" borderId="7" xfId="0" applyFill="1" applyBorder="1" applyProtection="1"/>
    <xf numFmtId="0" fontId="3" fillId="11" borderId="8" xfId="9" applyFont="1" applyBorder="1" applyAlignment="1" applyProtection="1">
      <alignment horizontal="left" vertical="center" wrapText="1" readingOrder="1"/>
    </xf>
    <xf numFmtId="0" fontId="2" fillId="5" borderId="23" xfId="3" applyBorder="1" applyAlignment="1" applyProtection="1"/>
    <xf numFmtId="0" fontId="2" fillId="5" borderId="40" xfId="3" applyBorder="1" applyAlignment="1" applyProtection="1"/>
    <xf numFmtId="0" fontId="2" fillId="5" borderId="40" xfId="3" applyBorder="1" applyProtection="1"/>
    <xf numFmtId="0" fontId="2" fillId="5" borderId="41" xfId="3" applyBorder="1" applyAlignment="1" applyProtection="1"/>
    <xf numFmtId="0" fontId="0" fillId="0" borderId="8" xfId="0" applyBorder="1" applyAlignment="1" applyProtection="1"/>
    <xf numFmtId="0" fontId="0" fillId="0" borderId="0" xfId="0" applyBorder="1" applyAlignment="1" applyProtection="1"/>
    <xf numFmtId="0" fontId="0" fillId="0" borderId="0" xfId="0" applyFill="1" applyBorder="1" applyAlignment="1" applyProtection="1"/>
    <xf numFmtId="0" fontId="0" fillId="0" borderId="10" xfId="0" applyBorder="1" applyAlignment="1" applyProtection="1"/>
    <xf numFmtId="0" fontId="0" fillId="0" borderId="11" xfId="0" applyBorder="1" applyAlignment="1" applyProtection="1"/>
    <xf numFmtId="0" fontId="0" fillId="0" borderId="11" xfId="0" applyBorder="1" applyProtection="1"/>
    <xf numFmtId="0" fontId="0" fillId="0" borderId="11" xfId="0" applyFill="1" applyBorder="1" applyAlignment="1" applyProtection="1"/>
    <xf numFmtId="0" fontId="0" fillId="0" borderId="11" xfId="0" applyFill="1" applyBorder="1" applyProtection="1"/>
    <xf numFmtId="164" fontId="0" fillId="0" borderId="11" xfId="0" applyNumberFormat="1" applyFill="1" applyBorder="1" applyProtection="1"/>
    <xf numFmtId="0" fontId="0" fillId="0" borderId="12" xfId="0" applyFill="1" applyBorder="1" applyProtection="1"/>
    <xf numFmtId="165" fontId="0" fillId="0" borderId="0" xfId="0" applyNumberFormat="1" applyProtection="1"/>
    <xf numFmtId="2" fontId="0" fillId="0" borderId="0" xfId="0" applyNumberFormat="1" applyProtection="1">
      <protection locked="0"/>
    </xf>
    <xf numFmtId="0" fontId="2" fillId="18" borderId="1" xfId="16" applyBorder="1" applyProtection="1"/>
    <xf numFmtId="0" fontId="9" fillId="18" borderId="1" xfId="16" applyFont="1" applyBorder="1" applyProtection="1"/>
    <xf numFmtId="2" fontId="0" fillId="0" borderId="0" xfId="0" applyNumberFormat="1"/>
    <xf numFmtId="0" fontId="0" fillId="5" borderId="38" xfId="3" applyNumberFormat="1" applyFont="1" applyBorder="1" applyProtection="1"/>
    <xf numFmtId="0" fontId="0" fillId="0" borderId="0" xfId="0" applyNumberFormat="1" applyProtection="1"/>
    <xf numFmtId="0" fontId="2" fillId="0" borderId="0" xfId="7" applyFill="1" applyBorder="1" applyProtection="1">
      <protection locked="0"/>
    </xf>
    <xf numFmtId="0" fontId="0" fillId="0" borderId="0" xfId="0" applyFill="1" applyProtection="1">
      <protection locked="0"/>
    </xf>
    <xf numFmtId="49" fontId="7" fillId="0" borderId="13" xfId="2" applyNumberFormat="1" applyFont="1" applyFill="1" applyBorder="1" applyProtection="1">
      <protection locked="0"/>
    </xf>
    <xf numFmtId="49" fontId="7" fillId="0" borderId="14" xfId="2" applyNumberFormat="1" applyFont="1" applyFill="1" applyBorder="1" applyProtection="1">
      <protection locked="0"/>
    </xf>
    <xf numFmtId="49" fontId="7" fillId="0" borderId="0" xfId="2" applyNumberFormat="1" applyFont="1" applyFill="1" applyBorder="1" applyProtection="1">
      <protection locked="0"/>
    </xf>
    <xf numFmtId="49" fontId="7" fillId="0" borderId="15" xfId="2" applyNumberFormat="1" applyFont="1" applyFill="1" applyBorder="1" applyProtection="1">
      <protection locked="0"/>
    </xf>
    <xf numFmtId="49" fontId="3" fillId="2" borderId="18" xfId="1" applyNumberFormat="1" applyFont="1" applyBorder="1" applyProtection="1">
      <protection locked="0"/>
    </xf>
    <xf numFmtId="0" fontId="7" fillId="0" borderId="0" xfId="0" applyFont="1" applyFill="1" applyProtection="1">
      <protection locked="0"/>
    </xf>
    <xf numFmtId="49" fontId="2" fillId="14" borderId="1" xfId="12" applyNumberFormat="1" applyBorder="1" applyProtection="1"/>
    <xf numFmtId="0" fontId="0" fillId="14" borderId="2" xfId="12" applyFont="1" applyBorder="1" applyAlignment="1" applyProtection="1">
      <alignment wrapText="1"/>
    </xf>
    <xf numFmtId="49" fontId="0" fillId="14" borderId="2" xfId="12" applyNumberFormat="1" applyFont="1" applyBorder="1" applyProtection="1"/>
    <xf numFmtId="49" fontId="0" fillId="14" borderId="1" xfId="12" applyNumberFormat="1" applyFont="1" applyBorder="1" applyProtection="1"/>
    <xf numFmtId="49" fontId="2" fillId="14" borderId="20" xfId="12" applyNumberFormat="1" applyBorder="1" applyProtection="1"/>
    <xf numFmtId="49" fontId="0" fillId="14" borderId="21" xfId="12" applyNumberFormat="1" applyFont="1" applyBorder="1" applyProtection="1"/>
    <xf numFmtId="0" fontId="2" fillId="9" borderId="1" xfId="7" applyBorder="1" applyProtection="1"/>
    <xf numFmtId="0" fontId="4" fillId="0" borderId="0" xfId="0" applyFont="1" applyProtection="1">
      <protection locked="0"/>
    </xf>
    <xf numFmtId="0" fontId="0" fillId="0" borderId="0" xfId="0" applyFill="1" applyBorder="1" applyAlignment="1" applyProtection="1">
      <alignment horizontal="center"/>
      <protection locked="0"/>
    </xf>
    <xf numFmtId="3" fontId="2" fillId="0" borderId="0" xfId="16" applyNumberFormat="1" applyFill="1" applyBorder="1" applyAlignment="1" applyProtection="1">
      <protection locked="0"/>
    </xf>
    <xf numFmtId="0" fontId="0" fillId="0" borderId="0" xfId="16" applyNumberFormat="1" applyFont="1" applyFill="1" applyBorder="1" applyProtection="1">
      <protection locked="0"/>
    </xf>
    <xf numFmtId="0" fontId="2" fillId="0" borderId="0" xfId="16" applyFill="1" applyBorder="1" applyProtection="1">
      <protection locked="0"/>
    </xf>
    <xf numFmtId="0" fontId="2" fillId="14" borderId="1" xfId="12" applyBorder="1" applyProtection="1"/>
    <xf numFmtId="166" fontId="0" fillId="0" borderId="0" xfId="0" applyNumberFormat="1" applyProtection="1">
      <protection locked="0"/>
    </xf>
    <xf numFmtId="0" fontId="9" fillId="0" borderId="0" xfId="3" applyFont="1" applyFill="1" applyBorder="1" applyProtection="1"/>
    <xf numFmtId="3" fontId="9" fillId="0" borderId="0" xfId="3" applyNumberFormat="1" applyFont="1" applyFill="1" applyBorder="1" applyProtection="1">
      <protection locked="0"/>
    </xf>
    <xf numFmtId="2" fontId="9" fillId="0" borderId="0" xfId="3" applyNumberFormat="1" applyFont="1" applyFill="1" applyBorder="1" applyProtection="1">
      <protection locked="0"/>
    </xf>
    <xf numFmtId="0" fontId="9" fillId="0" borderId="0" xfId="0" applyFont="1" applyFill="1" applyBorder="1" applyProtection="1">
      <protection locked="0"/>
    </xf>
    <xf numFmtId="49" fontId="3" fillId="15" borderId="50" xfId="13" applyNumberFormat="1" applyFont="1" applyBorder="1" applyAlignment="1" applyProtection="1">
      <alignment horizontal="center"/>
      <protection locked="0"/>
    </xf>
    <xf numFmtId="49" fontId="3" fillId="15" borderId="51" xfId="13" applyNumberFormat="1" applyFont="1" applyBorder="1" applyAlignment="1" applyProtection="1">
      <alignment horizontal="center"/>
      <protection locked="0"/>
    </xf>
    <xf numFmtId="49" fontId="0" fillId="3" borderId="50" xfId="2" applyNumberFormat="1" applyFont="1" applyBorder="1" applyProtection="1"/>
    <xf numFmtId="0" fontId="0" fillId="3" borderId="51" xfId="2" applyNumberFormat="1" applyFont="1" applyBorder="1" applyProtection="1">
      <protection locked="0"/>
    </xf>
    <xf numFmtId="49" fontId="0" fillId="4" borderId="50" xfId="0" applyNumberFormat="1" applyFill="1" applyBorder="1" applyProtection="1"/>
    <xf numFmtId="0" fontId="0" fillId="4" borderId="51" xfId="0" applyNumberFormat="1" applyFill="1" applyBorder="1" applyProtection="1">
      <protection locked="0"/>
    </xf>
    <xf numFmtId="49" fontId="2" fillId="3" borderId="50" xfId="2" applyNumberFormat="1" applyBorder="1" applyProtection="1"/>
    <xf numFmtId="49" fontId="2" fillId="3" borderId="50" xfId="2" applyNumberFormat="1" applyBorder="1" applyAlignment="1" applyProtection="1">
      <alignment horizontal="left"/>
      <protection locked="0"/>
    </xf>
    <xf numFmtId="0" fontId="2" fillId="3" borderId="51" xfId="2" applyNumberFormat="1" applyBorder="1" applyAlignment="1" applyProtection="1">
      <alignment horizontal="right"/>
      <protection locked="0"/>
    </xf>
    <xf numFmtId="0" fontId="2" fillId="3" borderId="51" xfId="2" applyNumberFormat="1" applyBorder="1" applyProtection="1">
      <protection locked="0"/>
    </xf>
    <xf numFmtId="49" fontId="0" fillId="3" borderId="52" xfId="2" applyNumberFormat="1" applyFont="1" applyBorder="1" applyProtection="1"/>
    <xf numFmtId="0" fontId="0" fillId="3" borderId="53" xfId="2" applyNumberFormat="1" applyFont="1" applyBorder="1" applyProtection="1">
      <protection locked="0"/>
    </xf>
    <xf numFmtId="49" fontId="0" fillId="3" borderId="54" xfId="2" applyNumberFormat="1" applyFont="1" applyBorder="1" applyProtection="1"/>
    <xf numFmtId="0" fontId="0" fillId="3" borderId="56" xfId="2" applyNumberFormat="1" applyFont="1" applyBorder="1" applyProtection="1">
      <protection locked="0"/>
    </xf>
    <xf numFmtId="49" fontId="2" fillId="3" borderId="57" xfId="2" applyNumberFormat="1" applyBorder="1" applyProtection="1"/>
    <xf numFmtId="0" fontId="2" fillId="3" borderId="53" xfId="2" applyNumberFormat="1" applyBorder="1" applyProtection="1">
      <protection locked="0"/>
    </xf>
    <xf numFmtId="11" fontId="0" fillId="14" borderId="19" xfId="12" applyNumberFormat="1" applyFont="1" applyBorder="1" applyProtection="1">
      <protection locked="0"/>
    </xf>
    <xf numFmtId="0" fontId="0" fillId="14" borderId="19" xfId="12" applyNumberFormat="1" applyFont="1" applyBorder="1" applyProtection="1">
      <protection locked="0"/>
    </xf>
    <xf numFmtId="2" fontId="0" fillId="14" borderId="22" xfId="12" applyNumberFormat="1" applyFont="1" applyBorder="1" applyProtection="1">
      <protection locked="0"/>
    </xf>
    <xf numFmtId="49" fontId="2" fillId="3" borderId="59" xfId="2" applyNumberFormat="1" applyBorder="1" applyAlignment="1" applyProtection="1">
      <alignment horizontal="right"/>
    </xf>
    <xf numFmtId="0" fontId="0" fillId="0" borderId="0" xfId="0" applyBorder="1"/>
    <xf numFmtId="0" fontId="0" fillId="0" borderId="0" xfId="0" applyBorder="1" applyAlignment="1"/>
    <xf numFmtId="0" fontId="3" fillId="13" borderId="65" xfId="11" applyFont="1" applyBorder="1" applyAlignment="1" applyProtection="1">
      <alignment horizontal="center"/>
      <protection locked="0"/>
    </xf>
    <xf numFmtId="0" fontId="2" fillId="9" borderId="65" xfId="7" applyBorder="1" applyProtection="1">
      <protection locked="0"/>
    </xf>
    <xf numFmtId="0" fontId="0" fillId="9" borderId="64" xfId="7" applyFont="1" applyBorder="1" applyProtection="1"/>
    <xf numFmtId="0" fontId="0" fillId="19" borderId="67" xfId="0" applyFill="1" applyBorder="1" applyProtection="1">
      <protection locked="0"/>
    </xf>
    <xf numFmtId="0" fontId="0" fillId="19" borderId="68" xfId="0" applyFill="1" applyBorder="1" applyProtection="1">
      <protection locked="0"/>
    </xf>
    <xf numFmtId="2" fontId="0" fillId="19" borderId="68" xfId="0" applyNumberFormat="1" applyFill="1" applyBorder="1" applyProtection="1">
      <protection locked="0"/>
    </xf>
    <xf numFmtId="0" fontId="0" fillId="19" borderId="69" xfId="0" applyFill="1" applyBorder="1" applyProtection="1">
      <protection locked="0"/>
    </xf>
    <xf numFmtId="0" fontId="4" fillId="19" borderId="70" xfId="0" applyFont="1" applyFill="1" applyBorder="1" applyProtection="1">
      <protection locked="0"/>
    </xf>
    <xf numFmtId="0" fontId="0" fillId="19" borderId="0" xfId="0" applyFill="1" applyBorder="1" applyProtection="1">
      <protection locked="0"/>
    </xf>
    <xf numFmtId="2" fontId="0" fillId="19" borderId="0" xfId="0" applyNumberFormat="1" applyFill="1" applyBorder="1" applyProtection="1">
      <protection locked="0"/>
    </xf>
    <xf numFmtId="0" fontId="0" fillId="19" borderId="71" xfId="0" applyFill="1" applyBorder="1" applyProtection="1">
      <protection locked="0"/>
    </xf>
    <xf numFmtId="0" fontId="0" fillId="19" borderId="70" xfId="0" applyFill="1" applyBorder="1" applyProtection="1">
      <protection locked="0"/>
    </xf>
    <xf numFmtId="0" fontId="7" fillId="19" borderId="0" xfId="0" applyFont="1" applyFill="1" applyBorder="1" applyProtection="1">
      <protection locked="0"/>
    </xf>
    <xf numFmtId="0" fontId="9" fillId="19" borderId="70" xfId="0" applyFont="1" applyFill="1" applyBorder="1" applyProtection="1">
      <protection locked="0"/>
    </xf>
    <xf numFmtId="3" fontId="0" fillId="19" borderId="71" xfId="0" applyNumberFormat="1" applyFill="1" applyBorder="1" applyAlignment="1" applyProtection="1">
      <alignment horizontal="center"/>
    </xf>
    <xf numFmtId="10" fontId="0" fillId="19" borderId="71" xfId="0" applyNumberFormat="1" applyFill="1" applyBorder="1" applyAlignment="1" applyProtection="1">
      <alignment horizontal="center"/>
    </xf>
    <xf numFmtId="0" fontId="0" fillId="12" borderId="75" xfId="10" applyFont="1" applyBorder="1" applyProtection="1"/>
    <xf numFmtId="0" fontId="2" fillId="12" borderId="77" xfId="10" applyBorder="1" applyProtection="1">
      <protection locked="0"/>
    </xf>
    <xf numFmtId="0" fontId="0" fillId="12" borderId="76" xfId="10" applyFont="1" applyBorder="1" applyProtection="1"/>
    <xf numFmtId="0" fontId="2" fillId="12" borderId="76" xfId="10" applyBorder="1" applyProtection="1"/>
    <xf numFmtId="165" fontId="2" fillId="20" borderId="0" xfId="17" applyNumberFormat="1" applyProtection="1"/>
    <xf numFmtId="165" fontId="2" fillId="21" borderId="0" xfId="18" applyNumberFormat="1" applyFont="1" applyAlignment="1" applyProtection="1">
      <alignment vertical="center"/>
    </xf>
    <xf numFmtId="0" fontId="0" fillId="19" borderId="86" xfId="0" applyFill="1" applyBorder="1" applyAlignment="1" applyProtection="1">
      <alignment horizontal="center"/>
      <protection locked="0"/>
    </xf>
    <xf numFmtId="0" fontId="0" fillId="0" borderId="68" xfId="0" applyFill="1" applyBorder="1" applyProtection="1">
      <protection locked="0"/>
    </xf>
    <xf numFmtId="0" fontId="9" fillId="0" borderId="0" xfId="0" applyFont="1" applyFill="1" applyProtection="1">
      <protection locked="0"/>
    </xf>
    <xf numFmtId="3" fontId="0" fillId="0" borderId="0" xfId="0" applyNumberFormat="1" applyProtection="1">
      <protection locked="0"/>
    </xf>
    <xf numFmtId="0" fontId="0" fillId="14" borderId="8" xfId="12" applyFont="1" applyBorder="1" applyAlignment="1" applyProtection="1">
      <alignment horizontal="left" vertical="center" wrapText="1" readingOrder="1"/>
    </xf>
    <xf numFmtId="165" fontId="2" fillId="6" borderId="0" xfId="4" applyNumberFormat="1" applyBorder="1" applyAlignment="1" applyProtection="1">
      <alignment horizontal="left" vertical="center" wrapText="1" readingOrder="1"/>
    </xf>
    <xf numFmtId="165" fontId="2" fillId="6" borderId="0" xfId="4" applyNumberFormat="1" applyBorder="1" applyAlignment="1" applyProtection="1">
      <alignment horizontal="right" vertical="center" wrapText="1" readingOrder="1"/>
    </xf>
    <xf numFmtId="2" fontId="2" fillId="9" borderId="0" xfId="7" applyNumberFormat="1" applyBorder="1" applyAlignment="1" applyProtection="1">
      <alignment horizontal="right" vertical="center" wrapText="1" readingOrder="1"/>
    </xf>
    <xf numFmtId="2" fontId="2" fillId="3" borderId="0" xfId="2" applyNumberFormat="1" applyBorder="1" applyAlignment="1" applyProtection="1">
      <alignment horizontal="right" vertical="center" wrapText="1" readingOrder="1"/>
    </xf>
    <xf numFmtId="2" fontId="2" fillId="6" borderId="0" xfId="4" applyNumberFormat="1" applyBorder="1" applyAlignment="1" applyProtection="1">
      <alignment horizontal="right" vertical="center" wrapText="1" readingOrder="1"/>
    </xf>
    <xf numFmtId="2" fontId="2" fillId="3" borderId="7" xfId="2" applyNumberFormat="1" applyBorder="1" applyAlignment="1" applyProtection="1">
      <alignment horizontal="right" vertical="center" wrapText="1" readingOrder="1"/>
    </xf>
    <xf numFmtId="0" fontId="3" fillId="11" borderId="8" xfId="9" applyFont="1" applyBorder="1" applyAlignment="1" applyProtection="1">
      <alignment wrapText="1"/>
    </xf>
    <xf numFmtId="0" fontId="2" fillId="5" borderId="87" xfId="3" applyBorder="1"/>
    <xf numFmtId="0" fontId="2" fillId="5" borderId="88" xfId="3" applyBorder="1"/>
    <xf numFmtId="0" fontId="2" fillId="18" borderId="1" xfId="16" applyBorder="1" applyProtection="1">
      <protection locked="0"/>
    </xf>
    <xf numFmtId="0" fontId="0" fillId="9" borderId="91" xfId="7" applyFont="1" applyBorder="1" applyAlignment="1" applyProtection="1">
      <alignment horizontal="left"/>
    </xf>
    <xf numFmtId="0" fontId="2" fillId="9" borderId="92" xfId="7" applyBorder="1" applyAlignment="1" applyProtection="1">
      <alignment horizontal="left"/>
    </xf>
    <xf numFmtId="0" fontId="2" fillId="12" borderId="94" xfId="10" applyBorder="1" applyProtection="1">
      <protection locked="0"/>
    </xf>
    <xf numFmtId="0" fontId="2" fillId="12" borderId="97" xfId="10" applyBorder="1" applyProtection="1">
      <protection locked="0"/>
    </xf>
    <xf numFmtId="0" fontId="2" fillId="12" borderId="99" xfId="10" applyBorder="1" applyProtection="1">
      <protection locked="0"/>
    </xf>
    <xf numFmtId="0" fontId="2" fillId="12" borderId="101" xfId="10" applyBorder="1" applyProtection="1">
      <protection locked="0"/>
    </xf>
    <xf numFmtId="0" fontId="2" fillId="12" borderId="102" xfId="10" applyBorder="1" applyProtection="1">
      <protection locked="0"/>
    </xf>
    <xf numFmtId="0" fontId="0" fillId="12" borderId="101" xfId="10" applyFont="1" applyBorder="1" applyProtection="1">
      <protection locked="0"/>
    </xf>
    <xf numFmtId="0" fontId="2" fillId="5" borderId="103" xfId="3" applyNumberFormat="1" applyBorder="1" applyAlignment="1" applyProtection="1">
      <alignment horizontal="right" vertical="center" wrapText="1" readingOrder="1"/>
    </xf>
    <xf numFmtId="0" fontId="0" fillId="12" borderId="100" xfId="10" applyFont="1" applyBorder="1" applyProtection="1">
      <protection locked="0"/>
    </xf>
    <xf numFmtId="0" fontId="0" fillId="12" borderId="97" xfId="10" applyFont="1" applyBorder="1" applyProtection="1">
      <protection locked="0"/>
    </xf>
    <xf numFmtId="0" fontId="0" fillId="12" borderId="98" xfId="10" applyFont="1" applyBorder="1" applyProtection="1">
      <protection locked="0"/>
    </xf>
    <xf numFmtId="0" fontId="2" fillId="12" borderId="98" xfId="10" applyBorder="1" applyProtection="1">
      <protection locked="0"/>
    </xf>
    <xf numFmtId="0" fontId="10" fillId="16" borderId="19" xfId="14" applyFont="1" applyBorder="1" applyAlignment="1" applyProtection="1">
      <alignment horizontal="center"/>
      <protection locked="0"/>
    </xf>
    <xf numFmtId="166" fontId="8" fillId="16" borderId="19" xfId="14" applyNumberFormat="1" applyFont="1" applyBorder="1" applyProtection="1">
      <protection locked="0"/>
    </xf>
    <xf numFmtId="0" fontId="8" fillId="16" borderId="2" xfId="14" applyFont="1" applyBorder="1" applyProtection="1"/>
    <xf numFmtId="0" fontId="8" fillId="16" borderId="1" xfId="14" applyFont="1" applyBorder="1" applyProtection="1"/>
    <xf numFmtId="3" fontId="8" fillId="16" borderId="19" xfId="14" applyNumberFormat="1" applyFont="1" applyBorder="1" applyProtection="1">
      <protection locked="0"/>
    </xf>
    <xf numFmtId="10" fontId="8" fillId="16" borderId="22" xfId="14" applyNumberFormat="1" applyFont="1" applyBorder="1" applyProtection="1">
      <protection locked="0"/>
    </xf>
    <xf numFmtId="0" fontId="8" fillId="16" borderId="2" xfId="14" applyFont="1" applyBorder="1" applyProtection="1">
      <protection locked="0"/>
    </xf>
    <xf numFmtId="0" fontId="8" fillId="16" borderId="1" xfId="14" applyFont="1" applyBorder="1" applyProtection="1">
      <protection locked="0"/>
    </xf>
    <xf numFmtId="3" fontId="3" fillId="16" borderId="35" xfId="14" applyNumberFormat="1" applyFont="1" applyBorder="1" applyAlignment="1" applyProtection="1"/>
    <xf numFmtId="167" fontId="3" fillId="16" borderId="35" xfId="14" applyNumberFormat="1" applyFont="1" applyBorder="1" applyProtection="1"/>
    <xf numFmtId="167" fontId="3" fillId="16" borderId="35" xfId="14" applyNumberFormat="1" applyFont="1" applyBorder="1"/>
    <xf numFmtId="3" fontId="10" fillId="21" borderId="105" xfId="18" applyNumberFormat="1" applyFont="1" applyBorder="1" applyAlignment="1">
      <alignment horizontal="center"/>
    </xf>
    <xf numFmtId="0" fontId="0" fillId="23" borderId="111" xfId="0" applyFont="1" applyFill="1" applyBorder="1"/>
    <xf numFmtId="0" fontId="0" fillId="23" borderId="112" xfId="0" applyFont="1" applyFill="1" applyBorder="1"/>
    <xf numFmtId="0" fontId="0" fillId="24" borderId="111" xfId="0" applyFont="1" applyFill="1" applyBorder="1"/>
    <xf numFmtId="0" fontId="0" fillId="24" borderId="112" xfId="0" applyFont="1" applyFill="1" applyBorder="1"/>
    <xf numFmtId="0" fontId="0" fillId="24" borderId="113" xfId="0" applyFont="1" applyFill="1" applyBorder="1"/>
    <xf numFmtId="0" fontId="0" fillId="24" borderId="115" xfId="0" applyFont="1" applyFill="1" applyBorder="1"/>
    <xf numFmtId="166" fontId="8" fillId="16" borderId="122" xfId="14" applyNumberFormat="1" applyFont="1" applyBorder="1" applyProtection="1">
      <protection locked="0"/>
    </xf>
    <xf numFmtId="3" fontId="0" fillId="0" borderId="0" xfId="0" applyNumberFormat="1"/>
    <xf numFmtId="9" fontId="0" fillId="0" borderId="0" xfId="0" applyNumberFormat="1"/>
    <xf numFmtId="2" fontId="0" fillId="4" borderId="51" xfId="0" applyNumberFormat="1" applyFill="1" applyBorder="1" applyProtection="1">
      <protection locked="0"/>
    </xf>
    <xf numFmtId="171" fontId="2" fillId="12" borderId="77" xfId="10" applyNumberFormat="1" applyBorder="1" applyProtection="1">
      <protection locked="0"/>
    </xf>
    <xf numFmtId="165" fontId="2" fillId="12" borderId="77" xfId="10" applyNumberFormat="1" applyBorder="1" applyProtection="1">
      <protection locked="0"/>
    </xf>
    <xf numFmtId="171" fontId="0" fillId="3" borderId="51" xfId="2" applyNumberFormat="1" applyFont="1" applyBorder="1" applyAlignment="1" applyProtection="1">
      <alignment horizontal="right"/>
    </xf>
    <xf numFmtId="171" fontId="0" fillId="3" borderId="81" xfId="2" applyNumberFormat="1" applyFont="1" applyBorder="1" applyAlignment="1" applyProtection="1">
      <alignment horizontal="right"/>
    </xf>
    <xf numFmtId="169" fontId="0" fillId="0" borderId="0" xfId="21" applyNumberFormat="1" applyFont="1"/>
    <xf numFmtId="172" fontId="0" fillId="0" borderId="0" xfId="20" applyNumberFormat="1" applyFont="1"/>
    <xf numFmtId="0" fontId="11" fillId="0" borderId="0" xfId="19"/>
    <xf numFmtId="0" fontId="12" fillId="0" borderId="0" xfId="0" applyFont="1"/>
    <xf numFmtId="10" fontId="0" fillId="0" borderId="0" xfId="0" applyNumberFormat="1" applyProtection="1">
      <protection locked="0"/>
    </xf>
    <xf numFmtId="9" fontId="0" fillId="0" borderId="0" xfId="0" applyNumberFormat="1" applyProtection="1">
      <protection locked="0"/>
    </xf>
    <xf numFmtId="0" fontId="0" fillId="0" borderId="0" xfId="0" applyAlignment="1" applyProtection="1">
      <alignment horizontal="center"/>
      <protection locked="0"/>
    </xf>
    <xf numFmtId="0" fontId="0" fillId="24" borderId="113" xfId="0" applyFill="1" applyBorder="1" applyAlignment="1">
      <alignment horizontal="left"/>
    </xf>
    <xf numFmtId="0" fontId="8" fillId="24" borderId="114" xfId="0" applyFont="1" applyFill="1" applyBorder="1"/>
    <xf numFmtId="0" fontId="8" fillId="24" borderId="114" xfId="0" applyFont="1" applyFill="1" applyBorder="1" applyAlignment="1">
      <alignment horizontal="left"/>
    </xf>
    <xf numFmtId="165" fontId="8" fillId="24" borderId="115" xfId="0" applyNumberFormat="1" applyFont="1" applyFill="1" applyBorder="1"/>
    <xf numFmtId="2" fontId="2" fillId="9" borderId="65" xfId="7" applyNumberFormat="1" applyBorder="1" applyProtection="1">
      <protection locked="0"/>
    </xf>
    <xf numFmtId="2" fontId="2" fillId="9" borderId="93" xfId="7" applyNumberFormat="1" applyBorder="1" applyProtection="1">
      <protection locked="0"/>
    </xf>
    <xf numFmtId="2" fontId="2" fillId="9" borderId="90" xfId="7" applyNumberFormat="1" applyBorder="1" applyProtection="1">
      <protection locked="0"/>
    </xf>
    <xf numFmtId="10" fontId="0" fillId="0" borderId="0" xfId="0" applyNumberFormat="1"/>
    <xf numFmtId="168" fontId="2" fillId="12" borderId="96" xfId="10" applyNumberFormat="1" applyBorder="1" applyProtection="1">
      <protection locked="0"/>
    </xf>
    <xf numFmtId="168" fontId="2" fillId="12" borderId="99" xfId="10" applyNumberFormat="1" applyBorder="1" applyProtection="1">
      <protection locked="0"/>
    </xf>
    <xf numFmtId="0" fontId="4" fillId="18" borderId="45" xfId="16" applyFont="1" applyBorder="1" applyAlignment="1" applyProtection="1">
      <alignment horizontal="left"/>
      <protection locked="0"/>
    </xf>
    <xf numFmtId="0" fontId="2" fillId="18" borderId="45" xfId="16" applyBorder="1" applyProtection="1">
      <protection locked="0"/>
    </xf>
    <xf numFmtId="167" fontId="0" fillId="0" borderId="0" xfId="0" applyNumberFormat="1" applyProtection="1">
      <protection locked="0"/>
    </xf>
    <xf numFmtId="0" fontId="1" fillId="25" borderId="125" xfId="22" applyBorder="1" applyProtection="1">
      <protection locked="0"/>
    </xf>
    <xf numFmtId="0" fontId="1" fillId="25" borderId="126" xfId="22" applyBorder="1" applyProtection="1">
      <protection locked="0"/>
    </xf>
    <xf numFmtId="0" fontId="1" fillId="25" borderId="127" xfId="22" applyBorder="1" applyProtection="1">
      <protection locked="0"/>
    </xf>
    <xf numFmtId="0" fontId="1" fillId="25" borderId="115" xfId="22" applyBorder="1" applyProtection="1">
      <protection locked="0"/>
    </xf>
    <xf numFmtId="0" fontId="3" fillId="11" borderId="75" xfId="9" applyFont="1" applyBorder="1" applyAlignment="1" applyProtection="1">
      <alignment horizontal="center"/>
      <protection locked="0"/>
    </xf>
    <xf numFmtId="0" fontId="3" fillId="11" borderId="77" xfId="9" applyFont="1" applyBorder="1" applyAlignment="1" applyProtection="1">
      <alignment horizontal="center"/>
      <protection locked="0"/>
    </xf>
    <xf numFmtId="0" fontId="0" fillId="9" borderId="89" xfId="7" applyFont="1" applyBorder="1" applyAlignment="1" applyProtection="1">
      <alignment horizontal="left"/>
    </xf>
    <xf numFmtId="0" fontId="2" fillId="9" borderId="1" xfId="7" applyBorder="1" applyAlignment="1" applyProtection="1">
      <alignment horizontal="left"/>
    </xf>
    <xf numFmtId="169" fontId="13" fillId="0" borderId="0" xfId="21" applyNumberFormat="1" applyFont="1"/>
    <xf numFmtId="0" fontId="11" fillId="0" borderId="0" xfId="19" applyFill="1" applyBorder="1" applyProtection="1">
      <protection locked="0"/>
    </xf>
    <xf numFmtId="0" fontId="10" fillId="22" borderId="128" xfId="0" applyFont="1" applyFill="1" applyBorder="1"/>
    <xf numFmtId="0" fontId="10" fillId="22" borderId="128" xfId="0" applyFont="1" applyFill="1" applyBorder="1" applyAlignment="1">
      <alignment horizontal="left"/>
    </xf>
    <xf numFmtId="0" fontId="10" fillId="22" borderId="129" xfId="0" applyFont="1" applyFill="1" applyBorder="1"/>
    <xf numFmtId="0" fontId="2" fillId="14" borderId="1" xfId="12" applyBorder="1" applyProtection="1">
      <protection locked="0"/>
    </xf>
    <xf numFmtId="0" fontId="2" fillId="14" borderId="45" xfId="12" applyBorder="1" applyAlignment="1" applyProtection="1">
      <alignment horizontal="left"/>
      <protection locked="0"/>
    </xf>
    <xf numFmtId="0" fontId="2" fillId="14" borderId="45" xfId="12" applyBorder="1" applyProtection="1">
      <protection locked="0"/>
    </xf>
    <xf numFmtId="8" fontId="0" fillId="0" borderId="0" xfId="0" applyNumberFormat="1"/>
    <xf numFmtId="0" fontId="14" fillId="0" borderId="0" xfId="19" applyFont="1"/>
    <xf numFmtId="0" fontId="11" fillId="0" borderId="0" xfId="19" applyProtection="1">
      <protection locked="0"/>
    </xf>
    <xf numFmtId="0" fontId="10" fillId="22" borderId="119" xfId="0" applyFont="1" applyFill="1" applyBorder="1" applyAlignment="1">
      <alignment horizontal="left"/>
    </xf>
    <xf numFmtId="0" fontId="4" fillId="18" borderId="1" xfId="16" applyFont="1" applyBorder="1" applyAlignment="1" applyProtection="1">
      <alignment horizontal="left"/>
    </xf>
    <xf numFmtId="0" fontId="2" fillId="14" borderId="1" xfId="12" applyBorder="1" applyAlignment="1" applyProtection="1">
      <alignment horizontal="left"/>
    </xf>
    <xf numFmtId="0" fontId="0" fillId="0" borderId="0" xfId="0" applyAlignment="1">
      <alignment horizontal="center" vertical="center" wrapText="1"/>
    </xf>
    <xf numFmtId="3" fontId="0" fillId="0" borderId="133" xfId="0" applyNumberFormat="1" applyBorder="1"/>
    <xf numFmtId="173" fontId="0" fillId="0" borderId="133" xfId="0" applyNumberFormat="1" applyBorder="1"/>
    <xf numFmtId="3" fontId="4" fillId="0" borderId="0" xfId="0" applyNumberFormat="1" applyFont="1"/>
    <xf numFmtId="174" fontId="4" fillId="0" borderId="0" xfId="23" applyNumberFormat="1" applyFont="1"/>
    <xf numFmtId="3" fontId="12" fillId="0" borderId="0" xfId="0" applyNumberFormat="1" applyFont="1"/>
    <xf numFmtId="0" fontId="3" fillId="11" borderId="8" xfId="9" applyFont="1" applyBorder="1" applyAlignment="1">
      <alignment wrapText="1"/>
    </xf>
    <xf numFmtId="3" fontId="2" fillId="18" borderId="65" xfId="16" applyNumberFormat="1" applyBorder="1" applyAlignment="1" applyProtection="1">
      <protection locked="0"/>
    </xf>
    <xf numFmtId="0" fontId="0" fillId="18" borderId="65" xfId="16" applyNumberFormat="1" applyFont="1" applyBorder="1" applyProtection="1">
      <protection locked="0"/>
    </xf>
    <xf numFmtId="0" fontId="4" fillId="18" borderId="64" xfId="16" applyFont="1" applyBorder="1" applyAlignment="1" applyProtection="1">
      <alignment horizontal="left"/>
    </xf>
    <xf numFmtId="0" fontId="2" fillId="18" borderId="65" xfId="16" applyBorder="1" applyProtection="1">
      <protection locked="0"/>
    </xf>
    <xf numFmtId="0" fontId="2" fillId="18" borderId="64" xfId="16" applyBorder="1" applyProtection="1"/>
    <xf numFmtId="0" fontId="0" fillId="18" borderId="65" xfId="16" applyFont="1" applyBorder="1" applyProtection="1">
      <protection locked="0"/>
    </xf>
    <xf numFmtId="0" fontId="4" fillId="18" borderId="135" xfId="16" applyFont="1" applyBorder="1" applyAlignment="1" applyProtection="1">
      <alignment horizontal="left"/>
      <protection locked="0"/>
    </xf>
    <xf numFmtId="9" fontId="2" fillId="18" borderId="136" xfId="16" applyNumberFormat="1" applyBorder="1" applyProtection="1">
      <protection locked="0"/>
    </xf>
    <xf numFmtId="0" fontId="4" fillId="18" borderId="137" xfId="16" applyFont="1" applyBorder="1" applyAlignment="1" applyProtection="1">
      <alignment horizontal="left"/>
      <protection locked="0"/>
    </xf>
    <xf numFmtId="0" fontId="4" fillId="18" borderId="138" xfId="16" applyFont="1" applyBorder="1" applyAlignment="1" applyProtection="1">
      <alignment horizontal="left"/>
      <protection locked="0"/>
    </xf>
    <xf numFmtId="0" fontId="2" fillId="18" borderId="138" xfId="16" applyBorder="1" applyProtection="1">
      <protection locked="0"/>
    </xf>
    <xf numFmtId="9" fontId="2" fillId="18" borderId="139" xfId="16" applyNumberFormat="1" applyBorder="1" applyProtection="1">
      <protection locked="0"/>
    </xf>
    <xf numFmtId="0" fontId="3" fillId="2" borderId="104" xfId="1" applyFont="1" applyBorder="1" applyAlignment="1">
      <alignment wrapText="1"/>
    </xf>
    <xf numFmtId="3" fontId="2" fillId="14" borderId="141" xfId="12" applyNumberFormat="1" applyBorder="1" applyAlignment="1" applyProtection="1"/>
    <xf numFmtId="0" fontId="2" fillId="14" borderId="64" xfId="12" applyBorder="1" applyAlignment="1" applyProtection="1">
      <alignment horizontal="left"/>
    </xf>
    <xf numFmtId="0" fontId="2" fillId="14" borderId="65" xfId="12" applyNumberFormat="1" applyBorder="1" applyProtection="1">
      <protection locked="0"/>
    </xf>
    <xf numFmtId="0" fontId="2" fillId="14" borderId="65" xfId="12" applyBorder="1" applyProtection="1">
      <protection locked="0"/>
    </xf>
    <xf numFmtId="0" fontId="2" fillId="14" borderId="64" xfId="12" applyBorder="1" applyProtection="1"/>
    <xf numFmtId="0" fontId="2" fillId="14" borderId="135" xfId="12" applyBorder="1" applyAlignment="1" applyProtection="1">
      <alignment horizontal="left"/>
      <protection locked="0"/>
    </xf>
    <xf numFmtId="9" fontId="2" fillId="14" borderId="65" xfId="12" applyNumberFormat="1" applyBorder="1" applyProtection="1">
      <protection locked="0"/>
    </xf>
    <xf numFmtId="0" fontId="2" fillId="14" borderId="137" xfId="12" applyBorder="1" applyAlignment="1" applyProtection="1">
      <alignment horizontal="left"/>
      <protection locked="0"/>
    </xf>
    <xf numFmtId="0" fontId="2" fillId="14" borderId="138" xfId="12" applyBorder="1" applyAlignment="1" applyProtection="1">
      <alignment horizontal="left"/>
      <protection locked="0"/>
    </xf>
    <xf numFmtId="0" fontId="2" fillId="14" borderId="138" xfId="12" applyBorder="1" applyProtection="1">
      <protection locked="0"/>
    </xf>
    <xf numFmtId="9" fontId="2" fillId="14" borderId="139" xfId="12" applyNumberFormat="1" applyBorder="1" applyProtection="1">
      <protection locked="0"/>
    </xf>
    <xf numFmtId="3" fontId="0" fillId="0" borderId="0" xfId="0" applyNumberFormat="1" applyFill="1" applyProtection="1">
      <protection locked="0"/>
    </xf>
    <xf numFmtId="0" fontId="0" fillId="23" borderId="107" xfId="0" applyFont="1" applyFill="1" applyBorder="1"/>
    <xf numFmtId="0" fontId="0" fillId="23" borderId="116" xfId="0" applyFont="1" applyFill="1" applyBorder="1"/>
    <xf numFmtId="0" fontId="0" fillId="23" borderId="106" xfId="0" applyFont="1" applyFill="1" applyBorder="1"/>
    <xf numFmtId="49" fontId="0" fillId="3" borderId="57" xfId="2" applyNumberFormat="1" applyFont="1" applyBorder="1" applyAlignment="1" applyProtection="1">
      <alignment horizontal="left"/>
    </xf>
    <xf numFmtId="49" fontId="2" fillId="3" borderId="58" xfId="2" applyNumberFormat="1" applyBorder="1" applyAlignment="1" applyProtection="1">
      <alignment horizontal="left"/>
    </xf>
    <xf numFmtId="0" fontId="3" fillId="11" borderId="75" xfId="9" applyFont="1" applyBorder="1" applyAlignment="1" applyProtection="1">
      <alignment horizontal="center"/>
      <protection locked="0"/>
    </xf>
    <xf numFmtId="0" fontId="3" fillId="11" borderId="76" xfId="9" applyFont="1" applyBorder="1" applyAlignment="1" applyProtection="1">
      <alignment horizontal="center"/>
      <protection locked="0"/>
    </xf>
    <xf numFmtId="0" fontId="3" fillId="11" borderId="77" xfId="9" applyFont="1" applyBorder="1" applyAlignment="1" applyProtection="1">
      <alignment horizontal="center"/>
      <protection locked="0"/>
    </xf>
    <xf numFmtId="0" fontId="0" fillId="12" borderId="95" xfId="10" applyFont="1" applyBorder="1" applyAlignment="1" applyProtection="1">
      <alignment horizontal="left"/>
      <protection locked="0"/>
    </xf>
    <xf numFmtId="0" fontId="2" fillId="12" borderId="95" xfId="10" applyBorder="1" applyAlignment="1" applyProtection="1">
      <alignment horizontal="left"/>
      <protection locked="0"/>
    </xf>
    <xf numFmtId="0" fontId="3" fillId="11" borderId="72" xfId="9" applyFont="1" applyBorder="1" applyAlignment="1" applyProtection="1">
      <alignment horizontal="center"/>
      <protection locked="0"/>
    </xf>
    <xf numFmtId="0" fontId="3" fillId="11" borderId="73" xfId="9" applyFont="1" applyBorder="1" applyAlignment="1" applyProtection="1">
      <alignment horizontal="center"/>
      <protection locked="0"/>
    </xf>
    <xf numFmtId="0" fontId="3" fillId="11" borderId="74" xfId="9" applyFont="1" applyBorder="1" applyAlignment="1" applyProtection="1">
      <alignment horizontal="center"/>
      <protection locked="0"/>
    </xf>
    <xf numFmtId="49" fontId="3" fillId="8" borderId="78" xfId="6" applyNumberFormat="1" applyFont="1" applyBorder="1" applyAlignment="1" applyProtection="1">
      <alignment horizontal="center"/>
    </xf>
    <xf numFmtId="49" fontId="3" fillId="8" borderId="79" xfId="6" applyNumberFormat="1" applyFont="1" applyBorder="1" applyAlignment="1" applyProtection="1">
      <alignment horizontal="center"/>
    </xf>
    <xf numFmtId="49" fontId="3" fillId="8" borderId="80" xfId="6" applyNumberFormat="1" applyFont="1" applyBorder="1" applyAlignment="1" applyProtection="1">
      <alignment horizontal="center"/>
    </xf>
    <xf numFmtId="49" fontId="0" fillId="3" borderId="82" xfId="2" applyNumberFormat="1" applyFont="1" applyBorder="1" applyAlignment="1" applyProtection="1">
      <alignment horizontal="left"/>
    </xf>
    <xf numFmtId="49" fontId="0" fillId="3" borderId="32" xfId="2" applyNumberFormat="1" applyFont="1" applyBorder="1" applyAlignment="1" applyProtection="1">
      <alignment horizontal="left"/>
    </xf>
    <xf numFmtId="49" fontId="0" fillId="3" borderId="42" xfId="2" applyNumberFormat="1" applyFont="1" applyBorder="1" applyAlignment="1" applyProtection="1">
      <alignment horizontal="left"/>
    </xf>
    <xf numFmtId="49" fontId="0" fillId="3" borderId="83" xfId="2" applyNumberFormat="1" applyFont="1" applyBorder="1" applyAlignment="1" applyProtection="1">
      <alignment horizontal="left"/>
    </xf>
    <xf numFmtId="49" fontId="0" fillId="3" borderId="84" xfId="2" applyNumberFormat="1" applyFont="1" applyBorder="1" applyAlignment="1" applyProtection="1">
      <alignment horizontal="left"/>
    </xf>
    <xf numFmtId="49" fontId="0" fillId="3" borderId="85" xfId="2" applyNumberFormat="1" applyFont="1" applyBorder="1" applyAlignment="1" applyProtection="1">
      <alignment horizontal="left"/>
    </xf>
    <xf numFmtId="0" fontId="3" fillId="2" borderId="16" xfId="1" applyFont="1" applyBorder="1" applyAlignment="1" applyProtection="1">
      <alignment horizontal="center"/>
      <protection locked="0"/>
    </xf>
    <xf numFmtId="0" fontId="3" fillId="2" borderId="17" xfId="1" applyFont="1" applyBorder="1" applyAlignment="1" applyProtection="1">
      <alignment horizontal="center"/>
      <protection locked="0"/>
    </xf>
    <xf numFmtId="49" fontId="0" fillId="12" borderId="76" xfId="10" applyNumberFormat="1" applyFont="1" applyBorder="1" applyAlignment="1" applyProtection="1">
      <alignment horizontal="left"/>
    </xf>
    <xf numFmtId="0" fontId="3" fillId="16" borderId="75" xfId="14" applyFont="1" applyBorder="1" applyAlignment="1" applyProtection="1">
      <alignment horizontal="center"/>
      <protection locked="0"/>
    </xf>
    <xf numFmtId="0" fontId="3" fillId="16" borderId="76" xfId="14" applyFont="1" applyBorder="1" applyAlignment="1" applyProtection="1">
      <alignment horizontal="center"/>
      <protection locked="0"/>
    </xf>
    <xf numFmtId="0" fontId="3" fillId="16" borderId="77" xfId="14" applyFont="1" applyBorder="1" applyAlignment="1" applyProtection="1">
      <alignment horizontal="center"/>
      <protection locked="0"/>
    </xf>
    <xf numFmtId="0" fontId="0" fillId="12" borderId="76" xfId="10" applyFont="1" applyBorder="1" applyAlignment="1" applyProtection="1">
      <alignment horizontal="left"/>
    </xf>
    <xf numFmtId="49" fontId="0" fillId="3" borderId="1" xfId="2" applyNumberFormat="1" applyFont="1" applyBorder="1" applyAlignment="1" applyProtection="1">
      <alignment horizontal="left" wrapText="1"/>
    </xf>
    <xf numFmtId="49" fontId="2" fillId="3" borderId="1" xfId="2" applyNumberFormat="1" applyBorder="1" applyAlignment="1" applyProtection="1">
      <alignment horizontal="left" wrapText="1"/>
    </xf>
    <xf numFmtId="49" fontId="2" fillId="3" borderId="1" xfId="2" applyNumberFormat="1" applyBorder="1" applyAlignment="1" applyProtection="1">
      <alignment horizontal="left"/>
    </xf>
    <xf numFmtId="49" fontId="0" fillId="3" borderId="1" xfId="2" applyNumberFormat="1" applyFont="1" applyBorder="1" applyAlignment="1" applyProtection="1">
      <alignment horizontal="left" vertical="center" wrapText="1"/>
    </xf>
    <xf numFmtId="49" fontId="3" fillId="8" borderId="50" xfId="6" applyNumberFormat="1" applyFont="1" applyBorder="1" applyAlignment="1" applyProtection="1">
      <alignment horizontal="center"/>
      <protection locked="0"/>
    </xf>
    <xf numFmtId="49" fontId="3" fillId="8" borderId="1" xfId="6" applyNumberFormat="1" applyFont="1" applyBorder="1" applyAlignment="1" applyProtection="1">
      <alignment horizontal="center"/>
      <protection locked="0"/>
    </xf>
    <xf numFmtId="49" fontId="3" fillId="8" borderId="51" xfId="6" applyNumberFormat="1" applyFont="1" applyBorder="1" applyAlignment="1" applyProtection="1">
      <alignment horizontal="center"/>
      <protection locked="0"/>
    </xf>
    <xf numFmtId="49" fontId="2" fillId="3" borderId="1" xfId="2" applyNumberFormat="1" applyFont="1" applyBorder="1" applyAlignment="1" applyProtection="1">
      <alignment horizontal="left" wrapText="1"/>
    </xf>
    <xf numFmtId="49" fontId="0" fillId="3" borderId="45" xfId="2" applyNumberFormat="1" applyFont="1" applyBorder="1" applyAlignment="1" applyProtection="1">
      <alignment horizontal="left" wrapText="1"/>
    </xf>
    <xf numFmtId="49" fontId="2" fillId="3" borderId="45" xfId="2" applyNumberFormat="1" applyFont="1" applyBorder="1" applyAlignment="1" applyProtection="1">
      <alignment horizontal="left" wrapText="1"/>
    </xf>
    <xf numFmtId="49" fontId="0" fillId="3" borderId="55" xfId="2" applyNumberFormat="1" applyFont="1" applyBorder="1" applyAlignment="1" applyProtection="1">
      <alignment horizontal="left" wrapText="1"/>
    </xf>
    <xf numFmtId="49" fontId="2" fillId="3" borderId="55" xfId="2" applyNumberFormat="1" applyFont="1" applyBorder="1" applyAlignment="1" applyProtection="1">
      <alignment horizontal="left" wrapText="1"/>
    </xf>
    <xf numFmtId="49" fontId="0" fillId="3" borderId="1" xfId="2" applyNumberFormat="1" applyFont="1" applyBorder="1" applyAlignment="1" applyProtection="1">
      <alignment horizontal="left"/>
    </xf>
    <xf numFmtId="0" fontId="2" fillId="12" borderId="76" xfId="10" applyBorder="1" applyAlignment="1" applyProtection="1">
      <alignment horizontal="left" wrapText="1"/>
    </xf>
    <xf numFmtId="0" fontId="3" fillId="15" borderId="47" xfId="13" applyFont="1" applyBorder="1" applyAlignment="1" applyProtection="1">
      <alignment horizontal="center"/>
      <protection locked="0"/>
    </xf>
    <xf numFmtId="0" fontId="3" fillId="15" borderId="48" xfId="13" applyFont="1" applyBorder="1" applyAlignment="1" applyProtection="1">
      <alignment horizontal="center"/>
      <protection locked="0"/>
    </xf>
    <xf numFmtId="0" fontId="3" fillId="15" borderId="49" xfId="13" applyFont="1" applyBorder="1" applyAlignment="1" applyProtection="1">
      <alignment horizontal="center"/>
      <protection locked="0"/>
    </xf>
    <xf numFmtId="49" fontId="3" fillId="15" borderId="1" xfId="13" applyNumberFormat="1" applyFont="1" applyBorder="1" applyAlignment="1" applyProtection="1">
      <alignment horizontal="center"/>
      <protection locked="0"/>
    </xf>
    <xf numFmtId="49" fontId="2" fillId="3" borderId="45" xfId="2" applyNumberFormat="1" applyBorder="1" applyAlignment="1" applyProtection="1">
      <alignment horizontal="left"/>
    </xf>
    <xf numFmtId="49" fontId="2" fillId="3" borderId="58" xfId="2" applyNumberFormat="1" applyBorder="1" applyAlignment="1" applyProtection="1">
      <alignment horizontal="left" vertical="center" wrapText="1"/>
    </xf>
    <xf numFmtId="49" fontId="2" fillId="3" borderId="1" xfId="2" applyNumberFormat="1" applyBorder="1" applyAlignment="1" applyProtection="1">
      <alignment horizontal="left"/>
      <protection locked="0"/>
    </xf>
    <xf numFmtId="0" fontId="0" fillId="12" borderId="76" xfId="10" applyFont="1" applyBorder="1" applyAlignment="1" applyProtection="1">
      <alignment horizontal="left" wrapText="1"/>
    </xf>
    <xf numFmtId="0" fontId="3" fillId="13" borderId="123" xfId="11" applyFont="1" applyBorder="1" applyAlignment="1" applyProtection="1">
      <alignment horizontal="center"/>
      <protection locked="0"/>
    </xf>
    <xf numFmtId="0" fontId="3" fillId="13" borderId="124" xfId="11" applyFont="1" applyBorder="1" applyAlignment="1" applyProtection="1">
      <alignment horizontal="center"/>
      <protection locked="0"/>
    </xf>
    <xf numFmtId="0" fontId="3" fillId="22" borderId="108" xfId="9" applyFont="1" applyFill="1" applyBorder="1" applyAlignment="1">
      <alignment horizontal="center"/>
    </xf>
    <xf numFmtId="0" fontId="3" fillId="22" borderId="109" xfId="9" applyFont="1" applyFill="1" applyBorder="1" applyAlignment="1">
      <alignment horizontal="center"/>
    </xf>
    <xf numFmtId="0" fontId="3" fillId="22" borderId="110" xfId="9" applyFont="1" applyFill="1" applyBorder="1" applyAlignment="1">
      <alignment horizontal="center"/>
    </xf>
    <xf numFmtId="0" fontId="0" fillId="23" borderId="107" xfId="0" applyFont="1" applyFill="1" applyBorder="1"/>
    <xf numFmtId="0" fontId="0" fillId="23" borderId="116" xfId="0" applyFont="1" applyFill="1" applyBorder="1"/>
    <xf numFmtId="0" fontId="0" fillId="23" borderId="106" xfId="0" applyFont="1" applyFill="1" applyBorder="1"/>
    <xf numFmtId="0" fontId="0" fillId="24" borderId="107" xfId="0" applyFont="1" applyFill="1" applyBorder="1"/>
    <xf numFmtId="0" fontId="0" fillId="24" borderId="116" xfId="0" applyFont="1" applyFill="1" applyBorder="1"/>
    <xf numFmtId="0" fontId="0" fillId="24" borderId="106" xfId="0" applyFont="1" applyFill="1" applyBorder="1"/>
    <xf numFmtId="0" fontId="0" fillId="24" borderId="114" xfId="0" applyFont="1" applyFill="1" applyBorder="1"/>
    <xf numFmtId="0" fontId="0" fillId="24" borderId="117" xfId="0" applyFont="1" applyFill="1" applyBorder="1"/>
    <xf numFmtId="0" fontId="0" fillId="24" borderId="118" xfId="0" applyFont="1" applyFill="1" applyBorder="1"/>
    <xf numFmtId="0" fontId="0" fillId="12" borderId="98" xfId="10" applyFont="1" applyBorder="1" applyAlignment="1" applyProtection="1">
      <alignment horizontal="left"/>
      <protection locked="0"/>
    </xf>
    <xf numFmtId="0" fontId="2" fillId="12" borderId="98" xfId="10" applyBorder="1" applyAlignment="1" applyProtection="1">
      <alignment horizontal="left"/>
      <protection locked="0"/>
    </xf>
    <xf numFmtId="0" fontId="0" fillId="9" borderId="64" xfId="7" applyFont="1" applyBorder="1" applyAlignment="1" applyProtection="1"/>
    <xf numFmtId="0" fontId="2" fillId="9" borderId="1" xfId="7" applyBorder="1" applyAlignment="1" applyProtection="1"/>
    <xf numFmtId="0" fontId="0" fillId="9" borderId="89" xfId="7" applyFont="1" applyBorder="1" applyAlignment="1" applyProtection="1">
      <alignment horizontal="left"/>
    </xf>
    <xf numFmtId="0" fontId="2" fillId="9" borderId="1" xfId="7" applyBorder="1" applyAlignment="1" applyProtection="1">
      <alignment horizontal="left"/>
    </xf>
    <xf numFmtId="0" fontId="3" fillId="13" borderId="61" xfId="11" applyFont="1" applyBorder="1" applyAlignment="1" applyProtection="1">
      <alignment horizontal="center"/>
      <protection locked="0"/>
    </xf>
    <xf numFmtId="0" fontId="3" fillId="13" borderId="62" xfId="11" applyFont="1" applyBorder="1" applyAlignment="1" applyProtection="1">
      <alignment horizontal="center"/>
      <protection locked="0"/>
    </xf>
    <xf numFmtId="0" fontId="3" fillId="13" borderId="63" xfId="11" applyFont="1" applyBorder="1" applyAlignment="1" applyProtection="1">
      <alignment horizontal="center"/>
      <protection locked="0"/>
    </xf>
    <xf numFmtId="0" fontId="0" fillId="9" borderId="66" xfId="7" applyFont="1" applyBorder="1" applyAlignment="1" applyProtection="1">
      <alignment horizontal="left" wrapText="1"/>
    </xf>
    <xf numFmtId="0" fontId="0" fillId="9" borderId="42" xfId="7" applyFont="1" applyBorder="1" applyAlignment="1" applyProtection="1">
      <alignment horizontal="left" wrapText="1"/>
    </xf>
    <xf numFmtId="0" fontId="3" fillId="13" borderId="64" xfId="11" applyFont="1" applyBorder="1" applyAlignment="1" applyProtection="1">
      <alignment horizontal="center" wrapText="1"/>
      <protection locked="0"/>
    </xf>
    <xf numFmtId="0" fontId="3" fillId="13" borderId="1" xfId="11" applyFont="1" applyBorder="1" applyAlignment="1" applyProtection="1">
      <alignment horizontal="center" wrapText="1"/>
      <protection locked="0"/>
    </xf>
    <xf numFmtId="0" fontId="3" fillId="11" borderId="16" xfId="9" applyFont="1" applyBorder="1" applyAlignment="1" applyProtection="1">
      <alignment horizontal="center"/>
      <protection locked="0"/>
    </xf>
    <xf numFmtId="0" fontId="3" fillId="11" borderId="17" xfId="9" applyFont="1" applyBorder="1" applyAlignment="1" applyProtection="1">
      <alignment horizontal="center"/>
      <protection locked="0"/>
    </xf>
    <xf numFmtId="0" fontId="3" fillId="11" borderId="18" xfId="9" applyFont="1" applyBorder="1" applyAlignment="1" applyProtection="1">
      <alignment horizontal="center"/>
      <protection locked="0"/>
    </xf>
    <xf numFmtId="0" fontId="8" fillId="16" borderId="2" xfId="14" applyFont="1" applyBorder="1" applyAlignment="1" applyProtection="1">
      <alignment horizontal="center"/>
      <protection locked="0"/>
    </xf>
    <xf numFmtId="0" fontId="8" fillId="16" borderId="1" xfId="14" applyFont="1" applyBorder="1" applyAlignment="1" applyProtection="1">
      <alignment horizontal="center"/>
      <protection locked="0"/>
    </xf>
    <xf numFmtId="3" fontId="8" fillId="16" borderId="1" xfId="14" applyNumberFormat="1" applyFont="1" applyBorder="1" applyAlignment="1" applyProtection="1">
      <alignment horizontal="center"/>
      <protection locked="0"/>
    </xf>
    <xf numFmtId="3" fontId="8" fillId="16" borderId="60" xfId="14" applyNumberFormat="1" applyFont="1" applyBorder="1" applyAlignment="1" applyProtection="1">
      <alignment horizontal="center"/>
      <protection locked="0"/>
    </xf>
    <xf numFmtId="0" fontId="8" fillId="16" borderId="42" xfId="14" applyFont="1" applyBorder="1" applyAlignment="1" applyProtection="1">
      <alignment horizontal="center"/>
      <protection locked="0"/>
    </xf>
    <xf numFmtId="0" fontId="10" fillId="16" borderId="1" xfId="14" applyFont="1" applyBorder="1" applyAlignment="1" applyProtection="1">
      <alignment horizontal="center"/>
      <protection locked="0"/>
    </xf>
    <xf numFmtId="0" fontId="3" fillId="17" borderId="61" xfId="15" applyFont="1" applyBorder="1" applyAlignment="1" applyProtection="1">
      <alignment horizontal="center"/>
      <protection locked="0"/>
    </xf>
    <xf numFmtId="0" fontId="0" fillId="0" borderId="62" xfId="0" applyBorder="1" applyAlignment="1" applyProtection="1">
      <alignment horizontal="center"/>
      <protection locked="0"/>
    </xf>
    <xf numFmtId="0" fontId="0" fillId="0" borderId="63" xfId="0" applyBorder="1" applyAlignment="1" applyProtection="1">
      <alignment horizontal="center"/>
      <protection locked="0"/>
    </xf>
    <xf numFmtId="0" fontId="4" fillId="18" borderId="64" xfId="16" applyFont="1" applyBorder="1" applyAlignment="1" applyProtection="1"/>
    <xf numFmtId="0" fontId="4" fillId="18" borderId="1" xfId="16" applyFont="1" applyBorder="1" applyAlignment="1" applyProtection="1"/>
    <xf numFmtId="0" fontId="9" fillId="18" borderId="1" xfId="16" applyFont="1" applyBorder="1" applyAlignment="1" applyProtection="1"/>
    <xf numFmtId="0" fontId="4" fillId="18" borderId="64" xfId="16" applyFont="1" applyBorder="1" applyAlignment="1" applyProtection="1">
      <alignment horizontal="left"/>
      <protection locked="0"/>
    </xf>
    <xf numFmtId="0" fontId="4" fillId="18" borderId="1" xfId="16" applyFont="1" applyBorder="1" applyAlignment="1" applyProtection="1">
      <alignment horizontal="left"/>
      <protection locked="0"/>
    </xf>
    <xf numFmtId="0" fontId="4" fillId="18" borderId="66" xfId="16" applyFont="1" applyBorder="1" applyAlignment="1" applyProtection="1">
      <alignment horizontal="left"/>
    </xf>
    <xf numFmtId="0" fontId="4" fillId="18" borderId="32" xfId="16" applyFont="1" applyBorder="1" applyAlignment="1" applyProtection="1">
      <alignment horizontal="left"/>
    </xf>
    <xf numFmtId="0" fontId="4" fillId="18" borderId="42" xfId="16" applyFont="1" applyBorder="1" applyAlignment="1" applyProtection="1">
      <alignment horizontal="left"/>
    </xf>
    <xf numFmtId="0" fontId="9" fillId="18" borderId="1" xfId="16" applyFont="1" applyBorder="1" applyAlignment="1" applyProtection="1">
      <alignment horizontal="left"/>
    </xf>
    <xf numFmtId="0" fontId="8" fillId="16" borderId="2" xfId="14" applyFont="1" applyBorder="1" applyAlignment="1" applyProtection="1">
      <alignment horizontal="left"/>
      <protection locked="0"/>
    </xf>
    <xf numFmtId="0" fontId="8" fillId="16" borderId="1" xfId="14" applyFont="1" applyBorder="1" applyAlignment="1" applyProtection="1">
      <alignment horizontal="left"/>
      <protection locked="0"/>
    </xf>
    <xf numFmtId="0" fontId="8" fillId="16" borderId="46" xfId="14" applyFont="1" applyBorder="1" applyAlignment="1" applyProtection="1">
      <alignment horizontal="left" vertical="top"/>
    </xf>
    <xf numFmtId="0" fontId="8" fillId="16" borderId="43" xfId="14" applyFont="1" applyBorder="1" applyAlignment="1" applyProtection="1">
      <alignment horizontal="left" vertical="top"/>
    </xf>
    <xf numFmtId="0" fontId="8" fillId="16" borderId="44" xfId="14" applyFont="1" applyBorder="1" applyAlignment="1" applyProtection="1">
      <alignment horizontal="left" vertical="top"/>
    </xf>
    <xf numFmtId="0" fontId="0" fillId="0" borderId="70" xfId="0" applyBorder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8" fillId="16" borderId="60" xfId="14" applyFont="1" applyBorder="1" applyAlignment="1" applyProtection="1">
      <alignment horizontal="center"/>
      <protection locked="0"/>
    </xf>
    <xf numFmtId="3" fontId="8" fillId="16" borderId="42" xfId="14" applyNumberFormat="1" applyFont="1" applyBorder="1" applyAlignment="1" applyProtection="1">
      <alignment horizontal="center"/>
      <protection locked="0"/>
    </xf>
    <xf numFmtId="0" fontId="2" fillId="14" borderId="64" xfId="12" applyBorder="1" applyAlignment="1" applyProtection="1">
      <alignment horizontal="left"/>
      <protection locked="0"/>
    </xf>
    <xf numFmtId="0" fontId="2" fillId="14" borderId="1" xfId="12" applyBorder="1" applyAlignment="1" applyProtection="1">
      <alignment horizontal="left"/>
      <protection locked="0"/>
    </xf>
    <xf numFmtId="0" fontId="3" fillId="2" borderId="61" xfId="1" applyFont="1" applyBorder="1" applyAlignment="1" applyProtection="1">
      <alignment horizontal="center"/>
      <protection locked="0"/>
    </xf>
    <xf numFmtId="0" fontId="3" fillId="2" borderId="62" xfId="1" applyFont="1" applyBorder="1" applyAlignment="1" applyProtection="1">
      <alignment horizontal="center"/>
      <protection locked="0"/>
    </xf>
    <xf numFmtId="0" fontId="3" fillId="2" borderId="140" xfId="1" applyFont="1" applyBorder="1" applyAlignment="1" applyProtection="1">
      <alignment horizontal="center"/>
      <protection locked="0"/>
    </xf>
    <xf numFmtId="0" fontId="2" fillId="14" borderId="64" xfId="12" applyBorder="1" applyAlignment="1" applyProtection="1"/>
    <xf numFmtId="0" fontId="2" fillId="14" borderId="1" xfId="12" applyBorder="1" applyAlignment="1" applyProtection="1"/>
    <xf numFmtId="0" fontId="2" fillId="14" borderId="60" xfId="12" applyBorder="1" applyAlignment="1" applyProtection="1"/>
    <xf numFmtId="0" fontId="2" fillId="14" borderId="1" xfId="12" applyBorder="1" applyAlignment="1" applyProtection="1">
      <alignment horizontal="left"/>
    </xf>
    <xf numFmtId="0" fontId="2" fillId="14" borderId="66" xfId="12" applyBorder="1" applyAlignment="1" applyProtection="1">
      <alignment horizontal="left"/>
    </xf>
    <xf numFmtId="0" fontId="2" fillId="14" borderId="32" xfId="12" applyBorder="1" applyAlignment="1" applyProtection="1">
      <alignment horizontal="left"/>
    </xf>
    <xf numFmtId="0" fontId="2" fillId="14" borderId="42" xfId="12" applyBorder="1" applyAlignment="1" applyProtection="1">
      <alignment horizontal="left"/>
    </xf>
    <xf numFmtId="0" fontId="3" fillId="16" borderId="33" xfId="14" applyFont="1" applyBorder="1" applyAlignment="1">
      <alignment horizontal="left"/>
    </xf>
    <xf numFmtId="0" fontId="5" fillId="16" borderId="34" xfId="14" applyBorder="1" applyAlignment="1">
      <alignment horizontal="left"/>
    </xf>
    <xf numFmtId="0" fontId="3" fillId="2" borderId="8" xfId="1" applyFont="1" applyBorder="1" applyAlignment="1" applyProtection="1">
      <alignment horizontal="center"/>
    </xf>
    <xf numFmtId="0" fontId="3" fillId="16" borderId="33" xfId="14" applyFont="1" applyBorder="1" applyAlignment="1" applyProtection="1">
      <alignment horizontal="left" vertical="top"/>
    </xf>
    <xf numFmtId="0" fontId="3" fillId="16" borderId="34" xfId="14" applyFont="1" applyBorder="1" applyAlignment="1" applyProtection="1">
      <alignment horizontal="left" vertical="top"/>
    </xf>
    <xf numFmtId="0" fontId="3" fillId="10" borderId="24" xfId="8" applyFont="1" applyBorder="1" applyAlignment="1" applyProtection="1">
      <alignment horizontal="center" vertical="center" wrapText="1" readingOrder="1"/>
    </xf>
    <xf numFmtId="0" fontId="3" fillId="10" borderId="25" xfId="8" applyFont="1" applyBorder="1" applyAlignment="1" applyProtection="1">
      <alignment horizontal="center" vertical="center" wrapText="1" readingOrder="1"/>
    </xf>
    <xf numFmtId="0" fontId="0" fillId="0" borderId="25" xfId="0" applyBorder="1" applyAlignment="1" applyProtection="1">
      <alignment horizontal="center" vertical="center" wrapText="1" readingOrder="1"/>
    </xf>
    <xf numFmtId="0" fontId="3" fillId="2" borderId="27" xfId="1" applyFont="1" applyBorder="1" applyAlignment="1" applyProtection="1">
      <alignment horizontal="center"/>
    </xf>
    <xf numFmtId="0" fontId="3" fillId="2" borderId="6" xfId="1" applyFont="1" applyBorder="1" applyAlignment="1" applyProtection="1">
      <alignment horizontal="center"/>
    </xf>
    <xf numFmtId="0" fontId="0" fillId="0" borderId="6" xfId="0" applyBorder="1" applyAlignment="1" applyProtection="1"/>
    <xf numFmtId="0" fontId="0" fillId="0" borderId="29" xfId="0" applyBorder="1" applyAlignment="1" applyProtection="1"/>
    <xf numFmtId="0" fontId="3" fillId="8" borderId="24" xfId="6" applyFont="1" applyBorder="1" applyAlignment="1" applyProtection="1">
      <alignment horizontal="center" vertical="center" wrapText="1" readingOrder="1"/>
    </xf>
    <xf numFmtId="0" fontId="3" fillId="8" borderId="25" xfId="6" applyFont="1" applyBorder="1" applyAlignment="1" applyProtection="1">
      <alignment horizontal="center" vertical="center" wrapText="1" readingOrder="1"/>
    </xf>
    <xf numFmtId="0" fontId="3" fillId="7" borderId="24" xfId="5" applyFont="1" applyBorder="1" applyAlignment="1" applyProtection="1">
      <alignment horizontal="center" vertical="center" wrapText="1" readingOrder="1"/>
    </xf>
    <xf numFmtId="0" fontId="3" fillId="7" borderId="25" xfId="5" applyFont="1" applyBorder="1" applyAlignment="1" applyProtection="1">
      <alignment horizontal="center" vertical="center" wrapText="1" readingOrder="1"/>
    </xf>
    <xf numFmtId="0" fontId="3" fillId="10" borderId="31" xfId="8" applyFont="1" applyBorder="1" applyAlignment="1" applyProtection="1">
      <alignment horizontal="center" vertical="center" wrapText="1" readingOrder="1"/>
    </xf>
    <xf numFmtId="0" fontId="3" fillId="8" borderId="30" xfId="6" applyFont="1" applyBorder="1" applyAlignment="1" applyProtection="1">
      <alignment horizontal="center" vertical="center" wrapText="1" readingOrder="1"/>
    </xf>
    <xf numFmtId="0" fontId="3" fillId="7" borderId="5" xfId="5" applyFont="1" applyBorder="1" applyAlignment="1" applyProtection="1">
      <alignment horizontal="center" vertical="center" wrapText="1" readingOrder="1"/>
    </xf>
    <xf numFmtId="0" fontId="0" fillId="0" borderId="5" xfId="0" applyBorder="1" applyAlignment="1" applyProtection="1"/>
    <xf numFmtId="0" fontId="0" fillId="0" borderId="26" xfId="0" applyBorder="1" applyAlignment="1" applyProtection="1"/>
    <xf numFmtId="0" fontId="0" fillId="23" borderId="113" xfId="0" applyFont="1" applyFill="1" applyBorder="1"/>
    <xf numFmtId="0" fontId="0" fillId="23" borderId="114" xfId="0" applyFont="1" applyFill="1" applyBorder="1"/>
    <xf numFmtId="0" fontId="0" fillId="23" borderId="117" xfId="0" applyFont="1" applyFill="1" applyBorder="1"/>
    <xf numFmtId="0" fontId="0" fillId="23" borderId="118" xfId="0" applyFont="1" applyFill="1" applyBorder="1"/>
    <xf numFmtId="165" fontId="0" fillId="23" borderId="112" xfId="0" applyNumberFormat="1" applyFont="1" applyFill="1" applyBorder="1"/>
    <xf numFmtId="165" fontId="0" fillId="23" borderId="115" xfId="0" applyNumberFormat="1" applyFont="1" applyFill="1" applyBorder="1"/>
    <xf numFmtId="0" fontId="0" fillId="23" borderId="142" xfId="0" applyFont="1" applyFill="1" applyBorder="1"/>
    <xf numFmtId="0" fontId="0" fillId="0" borderId="119" xfId="0" applyBorder="1"/>
    <xf numFmtId="0" fontId="0" fillId="26" borderId="130" xfId="0" applyFill="1" applyBorder="1" applyAlignment="1">
      <alignment horizontal="center"/>
    </xf>
    <xf numFmtId="0" fontId="0" fillId="26" borderId="120" xfId="0" applyFill="1" applyBorder="1" applyAlignment="1">
      <alignment horizontal="center"/>
    </xf>
    <xf numFmtId="0" fontId="0" fillId="0" borderId="131" xfId="0" applyBorder="1"/>
    <xf numFmtId="0" fontId="0" fillId="0" borderId="0" xfId="0" applyBorder="1" applyAlignment="1">
      <alignment horizontal="center" vertical="center" wrapText="1"/>
    </xf>
    <xf numFmtId="0" fontId="0" fillId="0" borderId="121" xfId="0" applyBorder="1" applyAlignment="1">
      <alignment horizontal="center" vertical="center" wrapText="1"/>
    </xf>
    <xf numFmtId="3" fontId="0" fillId="0" borderId="0" xfId="0" applyNumberFormat="1" applyBorder="1"/>
    <xf numFmtId="173" fontId="0" fillId="0" borderId="0" xfId="0" applyNumberFormat="1" applyBorder="1"/>
    <xf numFmtId="174" fontId="0" fillId="0" borderId="121" xfId="23" applyNumberFormat="1" applyFont="1" applyBorder="1"/>
    <xf numFmtId="0" fontId="0" fillId="0" borderId="132" xfId="0" applyBorder="1"/>
    <xf numFmtId="174" fontId="0" fillId="0" borderId="134" xfId="23" applyNumberFormat="1" applyFont="1" applyBorder="1"/>
    <xf numFmtId="0" fontId="0" fillId="26" borderId="119" xfId="0" applyFill="1" applyBorder="1" applyAlignment="1">
      <alignment horizontal="center"/>
    </xf>
    <xf numFmtId="0" fontId="0" fillId="0" borderId="131" xfId="0" applyBorder="1" applyAlignment="1">
      <alignment horizontal="center" vertical="center" wrapText="1"/>
    </xf>
    <xf numFmtId="3" fontId="0" fillId="0" borderId="131" xfId="0" applyNumberFormat="1" applyBorder="1"/>
    <xf numFmtId="3" fontId="0" fillId="0" borderId="132" xfId="0" applyNumberFormat="1" applyBorder="1"/>
    <xf numFmtId="0" fontId="4" fillId="23" borderId="107" xfId="0" applyFont="1" applyFill="1" applyBorder="1"/>
    <xf numFmtId="0" fontId="4" fillId="23" borderId="142" xfId="0" applyFont="1" applyFill="1" applyBorder="1"/>
    <xf numFmtId="0" fontId="4" fillId="23" borderId="112" xfId="0" applyFont="1" applyFill="1" applyBorder="1"/>
    <xf numFmtId="49" fontId="0" fillId="5" borderId="38" xfId="3" applyNumberFormat="1" applyFont="1" applyBorder="1" applyProtection="1"/>
    <xf numFmtId="49" fontId="2" fillId="5" borderId="38" xfId="3" applyNumberFormat="1" applyBorder="1" applyProtection="1"/>
    <xf numFmtId="166" fontId="8" fillId="16" borderId="60" xfId="14" applyNumberFormat="1" applyFont="1" applyBorder="1" applyAlignment="1" applyProtection="1">
      <alignment horizontal="center"/>
      <protection locked="0"/>
    </xf>
    <xf numFmtId="166" fontId="8" fillId="16" borderId="42" xfId="14" applyNumberFormat="1" applyFont="1" applyBorder="1" applyAlignment="1" applyProtection="1">
      <alignment horizontal="center"/>
      <protection locked="0"/>
    </xf>
    <xf numFmtId="0" fontId="8" fillId="16" borderId="143" xfId="14" applyFont="1" applyBorder="1" applyAlignment="1" applyProtection="1">
      <alignment horizontal="left"/>
    </xf>
    <xf numFmtId="0" fontId="8" fillId="16" borderId="42" xfId="14" applyFont="1" applyBorder="1" applyAlignment="1" applyProtection="1">
      <alignment horizontal="left"/>
    </xf>
  </cellXfs>
  <cellStyles count="24">
    <cellStyle name="20% - Accent2" xfId="10" builtinId="34"/>
    <cellStyle name="20% - Accent3" xfId="17" builtinId="38"/>
    <cellStyle name="20% - Accent6" xfId="22" builtinId="50"/>
    <cellStyle name="40% - Accent1" xfId="16" builtinId="31"/>
    <cellStyle name="40% - Accent2" xfId="3" builtinId="35"/>
    <cellStyle name="40% - Accent3" xfId="12" builtinId="39"/>
    <cellStyle name="40% - Accent4" xfId="4" builtinId="43"/>
    <cellStyle name="40% - Accent5" xfId="2" builtinId="47"/>
    <cellStyle name="40% - Accent6" xfId="7" builtinId="51"/>
    <cellStyle name="60% - Accent2" xfId="14" builtinId="36"/>
    <cellStyle name="60% - Accent3" xfId="18" builtinId="40"/>
    <cellStyle name="60% - Accent4" xfId="5" builtinId="44"/>
    <cellStyle name="60% - Accent5" xfId="6" builtinId="48"/>
    <cellStyle name="60% - Accent6" xfId="8" builtinId="52"/>
    <cellStyle name="Accent1" xfId="15" builtinId="29"/>
    <cellStyle name="Accent2" xfId="9" builtinId="33"/>
    <cellStyle name="Accent3" xfId="1" builtinId="37"/>
    <cellStyle name="Accent5" xfId="13" builtinId="45"/>
    <cellStyle name="Accent6" xfId="11" builtinId="49"/>
    <cellStyle name="Comma" xfId="20" builtinId="3"/>
    <cellStyle name="Currency" xfId="23" builtinId="4"/>
    <cellStyle name="Hyperlink" xfId="19" builtinId="8"/>
    <cellStyle name="Normal" xfId="0" builtinId="0"/>
    <cellStyle name="Percent" xfId="2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eetMetadata" Target="metadata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415290</xdr:colOff>
      <xdr:row>5</xdr:row>
      <xdr:rowOff>88900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0" y="0"/>
          <a:ext cx="9165590" cy="1041400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Steps for model parameterization</a:t>
          </a:r>
          <a:r>
            <a:rPr lang="en-US" sz="1100" b="1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and implementation:</a:t>
          </a:r>
          <a:endParaRPr lang="en-US" sz="1100" b="1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(1) Edit epidemiologic model parameters in the "Parameter" worksheet. </a:t>
          </a:r>
        </a:p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(2) Input </a:t>
          </a:r>
          <a:r>
            <a:rPr lang="en-US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cost parameters in the "Costs" worksheet.</a:t>
          </a:r>
        </a:p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(3) Set base case model settings in the "Input for base case" worksheet.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</a:p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(4) Set test scenario model settings in the "Input" worksheet.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6</xdr:col>
      <xdr:colOff>563880</xdr:colOff>
      <xdr:row>6</xdr:row>
      <xdr:rowOff>133350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0" y="1700213"/>
          <a:ext cx="9074468" cy="1038225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Notes on costing</a:t>
          </a:r>
          <a:r>
            <a:rPr lang="en-US" sz="1100" b="1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</a:t>
          </a:r>
          <a:endParaRPr lang="en-US" sz="1100" b="1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-These costs should</a:t>
          </a:r>
          <a:r>
            <a:rPr lang="en-US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be fully-loaded unit costs. Inputs for these costs may include test kits, personnel and building costs above those incurred for an ANC or MCH visit without testing, etc. </a:t>
          </a:r>
          <a:endParaRPr lang="en-US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-Costs should</a:t>
          </a:r>
          <a:r>
            <a:rPr lang="en-US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be adjusted for inflation to 2017 US$</a:t>
          </a:r>
        </a:p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-Costs</a:t>
          </a:r>
          <a:r>
            <a:rPr lang="en-US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marked with an asterisk (*) are applied at every visit.</a:t>
          </a:r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llenr/Google%20Drive/WHO%20Maternal%20HIV%20Syphilis%20Testing%20Models/Dual/Models/Dual%20Model%20Kenya_18MAY20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Scenario and Results"/>
      <sheetName val="Additional Scenario Settings"/>
      <sheetName val="Parameters"/>
      <sheetName val="Base_case_HIV"/>
      <sheetName val="Base_case_Syphilis"/>
      <sheetName val="Test_case_HIV"/>
      <sheetName val="Test_case_Syphilis"/>
      <sheetName val="Validation"/>
      <sheetName val="Graphs"/>
    </sheetNames>
    <sheetDataSet>
      <sheetData sheetId="0" refreshError="1"/>
      <sheetData sheetId="1" refreshError="1"/>
      <sheetData sheetId="2">
        <row r="6">
          <cell r="D6">
            <v>0.5</v>
          </cell>
        </row>
      </sheetData>
      <sheetData sheetId="3">
        <row r="153">
          <cell r="E153">
            <v>1.401499938389104</v>
          </cell>
        </row>
        <row r="154">
          <cell r="E154">
            <v>5.2833170517758674</v>
          </cell>
        </row>
        <row r="157">
          <cell r="E157">
            <v>2.1886193132385254</v>
          </cell>
        </row>
        <row r="158">
          <cell r="E158">
            <v>5.8192454199013861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"/>
  <sheetViews>
    <sheetView workbookViewId="0">
      <selection activeCell="G9" sqref="G9"/>
    </sheetView>
  </sheetViews>
  <sheetFormatPr baseColWidth="10" defaultColWidth="8.83203125" defaultRowHeight="15" x14ac:dyDescent="0.2"/>
  <sheetData>
    <row r="1" spans="1:14" x14ac:dyDescent="0.2">
      <c r="A1" s="113"/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</row>
    <row r="2" spans="1:14" x14ac:dyDescent="0.2">
      <c r="A2" s="113"/>
      <c r="B2" s="113"/>
      <c r="C2" s="113"/>
      <c r="D2" s="113"/>
      <c r="E2" s="113"/>
      <c r="F2" s="113"/>
      <c r="G2" s="113"/>
      <c r="H2" s="113"/>
      <c r="I2" s="113"/>
      <c r="J2" s="113"/>
      <c r="K2" s="113"/>
      <c r="L2" s="113"/>
      <c r="M2" s="113"/>
      <c r="N2" s="113"/>
    </row>
    <row r="3" spans="1:14" x14ac:dyDescent="0.2">
      <c r="A3" s="113"/>
      <c r="B3" s="113"/>
      <c r="C3" s="113"/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</row>
    <row r="4" spans="1:14" x14ac:dyDescent="0.2">
      <c r="A4" s="113"/>
      <c r="B4" s="113"/>
      <c r="C4" s="113"/>
      <c r="D4" s="113"/>
      <c r="E4" s="113"/>
      <c r="F4" s="113"/>
      <c r="G4" s="113"/>
      <c r="H4" s="113"/>
      <c r="I4" s="113"/>
      <c r="J4" s="113"/>
      <c r="K4" s="113"/>
      <c r="L4" s="113"/>
      <c r="M4" s="113"/>
      <c r="N4" s="113"/>
    </row>
    <row r="5" spans="1:14" x14ac:dyDescent="0.2">
      <c r="A5" s="113"/>
      <c r="B5" s="113"/>
      <c r="C5" s="113"/>
      <c r="D5" s="113"/>
      <c r="E5" s="113"/>
      <c r="F5" s="113"/>
      <c r="G5" s="113"/>
      <c r="H5" s="113"/>
      <c r="I5" s="113"/>
      <c r="J5" s="113"/>
      <c r="K5" s="113"/>
      <c r="L5" s="113"/>
      <c r="M5" s="113"/>
      <c r="N5" s="113"/>
    </row>
    <row r="6" spans="1:14" x14ac:dyDescent="0.2">
      <c r="A6" s="114"/>
      <c r="B6" s="113"/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13"/>
    </row>
    <row r="7" spans="1:14" x14ac:dyDescent="0.2">
      <c r="A7" s="113"/>
      <c r="B7" s="113"/>
      <c r="C7" s="113"/>
      <c r="D7" s="113"/>
      <c r="E7" s="113"/>
      <c r="F7" s="113"/>
      <c r="G7" s="113"/>
      <c r="H7" s="113"/>
      <c r="I7" s="113"/>
      <c r="J7" s="113"/>
      <c r="K7" s="113"/>
      <c r="L7" s="113"/>
      <c r="M7" s="113"/>
      <c r="N7" s="113"/>
    </row>
    <row r="8" spans="1:14" x14ac:dyDescent="0.2">
      <c r="A8" s="113"/>
      <c r="B8" s="113"/>
      <c r="C8" s="113"/>
      <c r="D8" s="113"/>
      <c r="E8" s="113"/>
      <c r="F8" s="113"/>
      <c r="G8" s="113"/>
      <c r="H8" s="113"/>
      <c r="I8" s="113"/>
      <c r="J8" s="113"/>
      <c r="K8" s="113"/>
      <c r="L8" s="113"/>
      <c r="M8" s="113"/>
      <c r="N8" s="113"/>
    </row>
    <row r="9" spans="1:14" x14ac:dyDescent="0.2">
      <c r="A9" s="113"/>
      <c r="B9" s="113"/>
      <c r="C9" s="113"/>
      <c r="D9" s="113"/>
      <c r="E9" s="113"/>
      <c r="F9" s="113"/>
      <c r="G9" s="113"/>
      <c r="H9" s="113"/>
      <c r="I9" s="113"/>
      <c r="J9" s="113"/>
      <c r="K9" s="113"/>
      <c r="L9" s="113"/>
      <c r="M9" s="113"/>
      <c r="N9" s="11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10"/>
  <sheetViews>
    <sheetView topLeftCell="A30" zoomScaleNormal="100" workbookViewId="0">
      <selection activeCell="D95" sqref="D95"/>
    </sheetView>
  </sheetViews>
  <sheetFormatPr baseColWidth="10" defaultColWidth="8.83203125" defaultRowHeight="15" x14ac:dyDescent="0.2"/>
  <cols>
    <col min="1" max="1" width="11.5" style="1" customWidth="1"/>
    <col min="2" max="2" width="25" style="1" customWidth="1"/>
    <col min="3" max="3" width="27" style="1" customWidth="1"/>
    <col min="4" max="4" width="26" style="1" customWidth="1"/>
    <col min="5" max="5" width="23.1640625" style="1" bestFit="1" customWidth="1"/>
    <col min="6" max="6" width="17.6640625" style="1" customWidth="1"/>
    <col min="7" max="7" width="61.1640625" style="1" customWidth="1"/>
    <col min="8" max="8" width="24.6640625" style="1" customWidth="1"/>
    <col min="9" max="9" width="16.5" style="1" customWidth="1"/>
    <col min="10" max="10" width="16.33203125" style="1" customWidth="1"/>
    <col min="11" max="16384" width="8.83203125" style="1"/>
  </cols>
  <sheetData>
    <row r="1" spans="1:7" ht="17" thickTop="1" thickBot="1" x14ac:dyDescent="0.25">
      <c r="A1" s="308" t="s">
        <v>76</v>
      </c>
      <c r="B1" s="309"/>
      <c r="C1" s="309"/>
      <c r="D1" s="310"/>
    </row>
    <row r="2" spans="1:7" ht="14.5" customHeight="1" thickTop="1" thickBot="1" x14ac:dyDescent="0.25">
      <c r="A2" s="93" t="s">
        <v>0</v>
      </c>
      <c r="B2" s="311" t="s">
        <v>32</v>
      </c>
      <c r="C2" s="311"/>
      <c r="D2" s="94" t="s">
        <v>45</v>
      </c>
      <c r="E2" s="82" t="s">
        <v>236</v>
      </c>
      <c r="F2" s="82"/>
      <c r="G2" s="82"/>
    </row>
    <row r="3" spans="1:7" ht="14.5" customHeight="1" thickTop="1" thickBot="1" x14ac:dyDescent="0.25">
      <c r="A3" s="298" t="s">
        <v>40</v>
      </c>
      <c r="B3" s="299"/>
      <c r="C3" s="299"/>
      <c r="D3" s="300"/>
      <c r="E3" s="82"/>
    </row>
    <row r="4" spans="1:7" ht="16.25" customHeight="1" thickTop="1" thickBot="1" x14ac:dyDescent="0.25">
      <c r="A4" s="95" t="s">
        <v>15</v>
      </c>
      <c r="B4" s="294" t="s">
        <v>108</v>
      </c>
      <c r="C4" s="295"/>
      <c r="D4" s="98">
        <f>0.061*(1-Input!F24)</f>
        <v>6.0999999999999999E-2</v>
      </c>
      <c r="E4" s="1" t="s">
        <v>237</v>
      </c>
      <c r="F4" s="229"/>
    </row>
    <row r="5" spans="1:7" ht="30.25" customHeight="1" thickTop="1" thickBot="1" x14ac:dyDescent="0.25">
      <c r="A5" s="95" t="s">
        <v>16</v>
      </c>
      <c r="B5" s="294" t="s">
        <v>234</v>
      </c>
      <c r="C5" s="295"/>
      <c r="D5" s="186">
        <v>0.56999999999999995</v>
      </c>
      <c r="E5" s="1" t="s">
        <v>237</v>
      </c>
    </row>
    <row r="6" spans="1:7" ht="17" thickTop="1" thickBot="1" x14ac:dyDescent="0.25">
      <c r="A6" s="298" t="s">
        <v>170</v>
      </c>
      <c r="B6" s="299"/>
      <c r="C6" s="299"/>
      <c r="D6" s="300"/>
    </row>
    <row r="7" spans="1:7" ht="30.5" customHeight="1" thickTop="1" thickBot="1" x14ac:dyDescent="0.25">
      <c r="A7" s="97" t="s">
        <v>106</v>
      </c>
      <c r="B7" s="294" t="s">
        <v>107</v>
      </c>
      <c r="C7" s="294"/>
      <c r="D7" s="98">
        <v>0.70489999999999997</v>
      </c>
      <c r="E7" s="1" t="s">
        <v>237</v>
      </c>
    </row>
    <row r="8" spans="1:7" ht="30.5" customHeight="1" thickTop="1" thickBot="1" x14ac:dyDescent="0.25">
      <c r="A8" s="97" t="s">
        <v>3</v>
      </c>
      <c r="B8" s="294" t="s">
        <v>88</v>
      </c>
      <c r="C8" s="294"/>
      <c r="D8" s="98">
        <f>((3.44/100)/52)/2*(1-Input!F23)</f>
        <v>3.3076923076923078E-4</v>
      </c>
      <c r="E8" s="1" t="s">
        <v>238</v>
      </c>
    </row>
    <row r="9" spans="1:7" ht="29.5" customHeight="1" thickTop="1" thickBot="1" x14ac:dyDescent="0.25">
      <c r="A9" s="97" t="s">
        <v>4</v>
      </c>
      <c r="B9" s="294" t="s">
        <v>26</v>
      </c>
      <c r="C9" s="294"/>
      <c r="D9" s="98">
        <f>((3.44/100)/52)/2*(1-Input!F23)</f>
        <v>3.3076923076923078E-4</v>
      </c>
      <c r="E9" s="1" t="s">
        <v>238</v>
      </c>
    </row>
    <row r="10" spans="1:7" ht="31.75" customHeight="1" thickTop="1" thickBot="1" x14ac:dyDescent="0.25">
      <c r="A10" s="97" t="s">
        <v>5</v>
      </c>
      <c r="B10" s="295" t="s">
        <v>27</v>
      </c>
      <c r="C10" s="295"/>
      <c r="D10" s="98">
        <f>0*(1-Input!F23)</f>
        <v>0</v>
      </c>
      <c r="E10" s="1" t="s">
        <v>238</v>
      </c>
    </row>
    <row r="11" spans="1:7" ht="34" customHeight="1" thickTop="1" thickBot="1" x14ac:dyDescent="0.25">
      <c r="A11" s="97" t="s">
        <v>6</v>
      </c>
      <c r="B11" s="295" t="s">
        <v>28</v>
      </c>
      <c r="C11" s="295"/>
      <c r="D11" s="98">
        <f>((1.4/100)/52)*(1-Input!F23)</f>
        <v>2.6923076923076922E-4</v>
      </c>
      <c r="E11" s="1" t="s">
        <v>238</v>
      </c>
    </row>
    <row r="12" spans="1:7" ht="29" customHeight="1" thickTop="1" thickBot="1" x14ac:dyDescent="0.25">
      <c r="A12" s="97" t="s">
        <v>7</v>
      </c>
      <c r="B12" s="294" t="s">
        <v>158</v>
      </c>
      <c r="C12" s="295"/>
      <c r="D12" s="98">
        <f>((1.4/100)/52)*(1-Input!F23)</f>
        <v>2.6923076923076922E-4</v>
      </c>
      <c r="E12" s="1" t="s">
        <v>238</v>
      </c>
    </row>
    <row r="13" spans="1:7" ht="17" thickTop="1" thickBot="1" x14ac:dyDescent="0.25">
      <c r="A13" s="298" t="s">
        <v>74</v>
      </c>
      <c r="B13" s="299"/>
      <c r="C13" s="299"/>
      <c r="D13" s="300"/>
    </row>
    <row r="14" spans="1:7" ht="17" customHeight="1" thickTop="1" thickBot="1" x14ac:dyDescent="0.25">
      <c r="A14" s="97" t="s">
        <v>8</v>
      </c>
      <c r="B14" s="295" t="s">
        <v>18</v>
      </c>
      <c r="C14" s="295"/>
      <c r="D14" s="98">
        <v>0.96</v>
      </c>
      <c r="E14" s="1" t="s">
        <v>237</v>
      </c>
    </row>
    <row r="15" spans="1:7" ht="17" customHeight="1" thickTop="1" thickBot="1" x14ac:dyDescent="0.25">
      <c r="A15" s="97" t="s">
        <v>9</v>
      </c>
      <c r="B15" s="295" t="s">
        <v>19</v>
      </c>
      <c r="C15" s="295"/>
      <c r="D15" s="98">
        <f>1-0.033-0.04</f>
        <v>0.92699999999999994</v>
      </c>
      <c r="E15" s="1" t="s">
        <v>237</v>
      </c>
    </row>
    <row r="16" spans="1:7" ht="17" thickTop="1" thickBot="1" x14ac:dyDescent="0.25">
      <c r="A16" s="97" t="s">
        <v>10</v>
      </c>
      <c r="B16" s="296" t="s">
        <v>20</v>
      </c>
      <c r="C16" s="296"/>
      <c r="D16" s="98">
        <v>0.61799999999999999</v>
      </c>
      <c r="E16" s="1" t="s">
        <v>237</v>
      </c>
    </row>
    <row r="17" spans="1:6" ht="15.5" customHeight="1" thickTop="1" thickBot="1" x14ac:dyDescent="0.25">
      <c r="A17" s="97" t="s">
        <v>11</v>
      </c>
      <c r="B17" s="295" t="s">
        <v>21</v>
      </c>
      <c r="C17" s="295"/>
      <c r="D17" s="98">
        <f>0.98-0.02</f>
        <v>0.96</v>
      </c>
      <c r="E17" s="1" t="s">
        <v>237</v>
      </c>
    </row>
    <row r="18" spans="1:6" ht="13.5" customHeight="1" thickTop="1" thickBot="1" x14ac:dyDescent="0.25">
      <c r="A18" s="97" t="s">
        <v>12</v>
      </c>
      <c r="B18" s="295" t="s">
        <v>22</v>
      </c>
      <c r="C18" s="295"/>
      <c r="D18" s="98">
        <f>0.9-0.02</f>
        <v>0.88</v>
      </c>
      <c r="E18" s="1" t="s">
        <v>237</v>
      </c>
    </row>
    <row r="19" spans="1:6" ht="16.25" customHeight="1" thickTop="1" thickBot="1" x14ac:dyDescent="0.25">
      <c r="A19" s="97" t="s">
        <v>13</v>
      </c>
      <c r="B19" s="295" t="s">
        <v>23</v>
      </c>
      <c r="C19" s="295"/>
      <c r="D19" s="98">
        <f>(0.88+0.85)/2</f>
        <v>0.86499999999999999</v>
      </c>
      <c r="E19" s="1" t="s">
        <v>237</v>
      </c>
    </row>
    <row r="20" spans="1:6" ht="13.5" customHeight="1" thickTop="1" thickBot="1" x14ac:dyDescent="0.25">
      <c r="A20" s="97" t="s">
        <v>14</v>
      </c>
      <c r="B20" s="295" t="s">
        <v>24</v>
      </c>
      <c r="C20" s="295"/>
      <c r="D20" s="98">
        <f>0.87-0.02</f>
        <v>0.85</v>
      </c>
      <c r="E20" s="1" t="s">
        <v>237</v>
      </c>
    </row>
    <row r="21" spans="1:6" ht="13.5" customHeight="1" thickTop="1" thickBot="1" x14ac:dyDescent="0.25">
      <c r="A21" s="97" t="s">
        <v>115</v>
      </c>
      <c r="B21" s="297" t="s">
        <v>239</v>
      </c>
      <c r="C21" s="297"/>
      <c r="D21" s="98">
        <v>0</v>
      </c>
      <c r="E21" s="1" t="s">
        <v>237</v>
      </c>
    </row>
    <row r="22" spans="1:6" ht="14.5" customHeight="1" thickTop="1" thickBot="1" x14ac:dyDescent="0.25">
      <c r="A22" s="95" t="s">
        <v>55</v>
      </c>
      <c r="B22" s="294" t="s">
        <v>260</v>
      </c>
      <c r="C22" s="301"/>
      <c r="D22" s="96">
        <v>0</v>
      </c>
      <c r="E22" s="1" t="s">
        <v>237</v>
      </c>
    </row>
    <row r="23" spans="1:6" ht="16.75" customHeight="1" thickTop="1" thickBot="1" x14ac:dyDescent="0.25">
      <c r="A23" s="103" t="s">
        <v>56</v>
      </c>
      <c r="B23" s="302" t="s">
        <v>261</v>
      </c>
      <c r="C23" s="303"/>
      <c r="D23" s="104">
        <v>1</v>
      </c>
      <c r="E23" s="1" t="s">
        <v>237</v>
      </c>
      <c r="F23" s="67"/>
    </row>
    <row r="24" spans="1:6" ht="16.75" customHeight="1" thickTop="1" thickBot="1" x14ac:dyDescent="0.25">
      <c r="A24" s="107" t="s">
        <v>116</v>
      </c>
      <c r="B24" s="313" t="s">
        <v>262</v>
      </c>
      <c r="C24" s="313"/>
      <c r="D24" s="112">
        <f>((D21*D35)+(D22*D36)+(D23*D37))/D38</f>
        <v>0.66666666666666663</v>
      </c>
      <c r="E24" s="1" t="s">
        <v>241</v>
      </c>
      <c r="F24" s="67"/>
    </row>
    <row r="25" spans="1:6" ht="15.5" customHeight="1" thickTop="1" thickBot="1" x14ac:dyDescent="0.25">
      <c r="A25" s="105" t="s">
        <v>94</v>
      </c>
      <c r="B25" s="304" t="s">
        <v>263</v>
      </c>
      <c r="C25" s="305"/>
      <c r="D25" s="106">
        <v>0.98929999999999996</v>
      </c>
      <c r="E25" s="1" t="s">
        <v>237</v>
      </c>
      <c r="F25" s="67"/>
    </row>
    <row r="26" spans="1:6" ht="17" customHeight="1" thickTop="1" thickBot="1" x14ac:dyDescent="0.25">
      <c r="A26" s="97" t="s">
        <v>46</v>
      </c>
      <c r="B26" s="294" t="s">
        <v>48</v>
      </c>
      <c r="C26" s="294"/>
      <c r="D26" s="98">
        <f>340/405</f>
        <v>0.83950617283950613</v>
      </c>
      <c r="E26" s="1" t="s">
        <v>237</v>
      </c>
    </row>
    <row r="27" spans="1:6" ht="17" thickTop="1" thickBot="1" x14ac:dyDescent="0.25">
      <c r="A27" s="97" t="s">
        <v>47</v>
      </c>
      <c r="B27" s="306" t="s">
        <v>49</v>
      </c>
      <c r="C27" s="306"/>
      <c r="D27" s="98">
        <v>0.05</v>
      </c>
      <c r="E27" s="1" t="s">
        <v>237</v>
      </c>
      <c r="F27" s="67"/>
    </row>
    <row r="28" spans="1:6" ht="14.75" customHeight="1" thickTop="1" thickBot="1" x14ac:dyDescent="0.25">
      <c r="A28" s="95" t="s">
        <v>53</v>
      </c>
      <c r="B28" s="306" t="s">
        <v>54</v>
      </c>
      <c r="C28" s="306"/>
      <c r="D28" s="96">
        <v>0.97799999999999998</v>
      </c>
      <c r="E28" s="1" t="s">
        <v>237</v>
      </c>
      <c r="F28" s="220"/>
    </row>
    <row r="29" spans="1:6" ht="17" thickTop="1" thickBot="1" x14ac:dyDescent="0.25">
      <c r="A29" s="298" t="s">
        <v>75</v>
      </c>
      <c r="B29" s="299"/>
      <c r="C29" s="299"/>
      <c r="D29" s="300"/>
    </row>
    <row r="30" spans="1:6" ht="13.5" customHeight="1" thickTop="1" thickBot="1" x14ac:dyDescent="0.25">
      <c r="A30" s="99" t="s">
        <v>1</v>
      </c>
      <c r="B30" s="294" t="s">
        <v>52</v>
      </c>
      <c r="C30" s="294"/>
      <c r="D30" s="96">
        <v>0.91</v>
      </c>
      <c r="E30" s="1" t="s">
        <v>237</v>
      </c>
    </row>
    <row r="31" spans="1:6" ht="16.25" customHeight="1" thickTop="1" thickBot="1" x14ac:dyDescent="0.25">
      <c r="A31" s="99" t="s">
        <v>2</v>
      </c>
      <c r="B31" s="295" t="s">
        <v>25</v>
      </c>
      <c r="C31" s="295"/>
      <c r="D31" s="96">
        <v>0.88100000000000001</v>
      </c>
      <c r="E31" s="1" t="s">
        <v>237</v>
      </c>
    </row>
    <row r="32" spans="1:6" ht="16.25" customHeight="1" thickTop="1" thickBot="1" x14ac:dyDescent="0.25">
      <c r="A32" s="95" t="s">
        <v>207</v>
      </c>
      <c r="B32" s="294" t="s">
        <v>208</v>
      </c>
      <c r="C32" s="295"/>
      <c r="D32" s="96">
        <v>0.73799999999999999</v>
      </c>
      <c r="E32" s="1" t="s">
        <v>237</v>
      </c>
      <c r="F32" s="193"/>
    </row>
    <row r="33" spans="1:5" ht="16.25" customHeight="1" thickTop="1" thickBot="1" x14ac:dyDescent="0.25">
      <c r="A33" s="95" t="s">
        <v>209</v>
      </c>
      <c r="B33" s="294" t="s">
        <v>210</v>
      </c>
      <c r="C33" s="295"/>
      <c r="D33" s="96">
        <f>EXP(LN(ART_ret)/91)</f>
        <v>0.9966669794752604</v>
      </c>
      <c r="E33" s="1" t="s">
        <v>237</v>
      </c>
    </row>
    <row r="34" spans="1:5" ht="17" thickTop="1" thickBot="1" x14ac:dyDescent="0.25">
      <c r="A34" s="298" t="s">
        <v>87</v>
      </c>
      <c r="B34" s="299"/>
      <c r="C34" s="299"/>
      <c r="D34" s="300"/>
    </row>
    <row r="35" spans="1:5" ht="17" thickTop="1" thickBot="1" x14ac:dyDescent="0.25">
      <c r="A35" s="100" t="s">
        <v>113</v>
      </c>
      <c r="B35" s="314" t="s">
        <v>112</v>
      </c>
      <c r="C35" s="314"/>
      <c r="D35" s="101">
        <v>2.2999999999999998</v>
      </c>
      <c r="E35" s="1" t="s">
        <v>240</v>
      </c>
    </row>
    <row r="36" spans="1:5" ht="17" thickTop="1" thickBot="1" x14ac:dyDescent="0.25">
      <c r="A36" s="95" t="s">
        <v>114</v>
      </c>
      <c r="B36" s="296" t="s">
        <v>110</v>
      </c>
      <c r="C36" s="296"/>
      <c r="D36" s="102">
        <v>0.7</v>
      </c>
      <c r="E36" s="1" t="s">
        <v>240</v>
      </c>
    </row>
    <row r="37" spans="1:5" ht="17" thickTop="1" thickBot="1" x14ac:dyDescent="0.25">
      <c r="A37" s="103" t="s">
        <v>135</v>
      </c>
      <c r="B37" s="312" t="s">
        <v>111</v>
      </c>
      <c r="C37" s="312"/>
      <c r="D37" s="108">
        <v>6</v>
      </c>
      <c r="E37" s="1" t="s">
        <v>240</v>
      </c>
    </row>
    <row r="38" spans="1:5" ht="17" thickTop="1" thickBot="1" x14ac:dyDescent="0.25">
      <c r="A38" s="268" t="s">
        <v>136</v>
      </c>
      <c r="B38" s="269"/>
      <c r="C38" s="269"/>
      <c r="D38" s="112">
        <f>SUM(D35:D37)</f>
        <v>9</v>
      </c>
      <c r="E38" s="1" t="s">
        <v>243</v>
      </c>
    </row>
    <row r="39" spans="1:5" ht="17" thickTop="1" thickBot="1" x14ac:dyDescent="0.25">
      <c r="A39" s="278" t="s">
        <v>171</v>
      </c>
      <c r="B39" s="279"/>
      <c r="C39" s="279"/>
      <c r="D39" s="280"/>
    </row>
    <row r="40" spans="1:5" ht="17" thickTop="1" thickBot="1" x14ac:dyDescent="0.25">
      <c r="A40" s="281" t="s">
        <v>155</v>
      </c>
      <c r="B40" s="282"/>
      <c r="C40" s="283"/>
      <c r="D40" s="189">
        <f>(0.001+0.002+0.003+0.003+0.004+0.005)/6/52</f>
        <v>5.7692307692307704E-5</v>
      </c>
      <c r="E40" s="1" t="s">
        <v>242</v>
      </c>
    </row>
    <row r="41" spans="1:5" ht="17" thickTop="1" thickBot="1" x14ac:dyDescent="0.25">
      <c r="A41" s="284" t="s">
        <v>156</v>
      </c>
      <c r="B41" s="285"/>
      <c r="C41" s="286"/>
      <c r="D41" s="190">
        <f>(342/100000)/6</f>
        <v>5.6999999999999998E-4</v>
      </c>
      <c r="E41" s="1" t="s">
        <v>242</v>
      </c>
    </row>
    <row r="42" spans="1:5" ht="17" thickTop="1" thickBot="1" x14ac:dyDescent="0.25">
      <c r="A42" s="69"/>
      <c r="B42" s="70"/>
      <c r="C42" s="71"/>
      <c r="D42" s="72"/>
    </row>
    <row r="43" spans="1:5" ht="17" thickTop="1" thickBot="1" x14ac:dyDescent="0.25">
      <c r="A43" s="287" t="s">
        <v>40</v>
      </c>
      <c r="B43" s="288"/>
      <c r="C43" s="73" t="s">
        <v>45</v>
      </c>
    </row>
    <row r="44" spans="1:5" ht="17" thickTop="1" thickBot="1" x14ac:dyDescent="0.25">
      <c r="A44" s="77" t="s">
        <v>137</v>
      </c>
      <c r="B44" s="78" t="s">
        <v>138</v>
      </c>
      <c r="C44" s="109">
        <f>D38*D8</f>
        <v>2.9769230769230771E-3</v>
      </c>
    </row>
    <row r="45" spans="1:5" ht="34" thickTop="1" thickBot="1" x14ac:dyDescent="0.25">
      <c r="A45" s="76" t="s">
        <v>163</v>
      </c>
      <c r="B45" s="75" t="s">
        <v>43</v>
      </c>
      <c r="C45" s="110">
        <f>D4*(1-D5)</f>
        <v>2.6230000000000003E-2</v>
      </c>
    </row>
    <row r="46" spans="1:5" ht="17" thickTop="1" thickBot="1" x14ac:dyDescent="0.25">
      <c r="A46" s="77" t="s">
        <v>164</v>
      </c>
      <c r="B46" s="78" t="s">
        <v>57</v>
      </c>
      <c r="C46" s="110">
        <f>D4*D5*(1-D30)</f>
        <v>3.1292999999999985E-3</v>
      </c>
    </row>
    <row r="47" spans="1:5" ht="17" thickTop="1" thickBot="1" x14ac:dyDescent="0.25">
      <c r="A47" s="77" t="s">
        <v>165</v>
      </c>
      <c r="B47" s="78" t="s">
        <v>58</v>
      </c>
      <c r="C47" s="110">
        <f>D4*D5*D30</f>
        <v>3.1640699999999994E-2</v>
      </c>
    </row>
    <row r="48" spans="1:5" ht="17" thickTop="1" thickBot="1" x14ac:dyDescent="0.25">
      <c r="A48" s="79" t="s">
        <v>17</v>
      </c>
      <c r="B48" s="80" t="s">
        <v>139</v>
      </c>
      <c r="C48" s="111">
        <f>(1-D4)-(D8*D38)</f>
        <v>0.93602307692307696</v>
      </c>
    </row>
    <row r="49" spans="1:15" ht="16" thickTop="1" x14ac:dyDescent="0.2"/>
    <row r="50" spans="1:15" ht="16" thickBot="1" x14ac:dyDescent="0.25"/>
    <row r="51" spans="1:15" ht="16" thickTop="1" x14ac:dyDescent="0.2">
      <c r="A51" s="275" t="s">
        <v>92</v>
      </c>
      <c r="B51" s="276"/>
      <c r="C51" s="276"/>
      <c r="D51" s="276"/>
      <c r="E51" s="277"/>
    </row>
    <row r="52" spans="1:15" ht="15" customHeight="1" x14ac:dyDescent="0.2">
      <c r="A52" s="215" t="s">
        <v>90</v>
      </c>
      <c r="B52" s="271" t="s">
        <v>91</v>
      </c>
      <c r="C52" s="271"/>
      <c r="D52" s="271"/>
      <c r="E52" s="216" t="s">
        <v>45</v>
      </c>
      <c r="F52" s="82" t="s">
        <v>236</v>
      </c>
    </row>
    <row r="53" spans="1:15" x14ac:dyDescent="0.2">
      <c r="A53" s="290" t="s">
        <v>172</v>
      </c>
      <c r="B53" s="291"/>
      <c r="C53" s="291"/>
      <c r="D53" s="291"/>
      <c r="E53" s="292"/>
    </row>
    <row r="54" spans="1:15" ht="17" x14ac:dyDescent="0.25">
      <c r="A54" s="131" t="s">
        <v>41</v>
      </c>
      <c r="B54" s="289" t="s">
        <v>166</v>
      </c>
      <c r="C54" s="289"/>
      <c r="D54" s="289"/>
      <c r="E54" s="187">
        <f>1-EXP(-0.0746/40)</f>
        <v>1.8632619681443474E-3</v>
      </c>
      <c r="F54" s="1" t="s">
        <v>238</v>
      </c>
    </row>
    <row r="55" spans="1:15" ht="17" x14ac:dyDescent="0.25">
      <c r="A55" s="131" t="s">
        <v>42</v>
      </c>
      <c r="B55" s="289" t="s">
        <v>131</v>
      </c>
      <c r="C55" s="289"/>
      <c r="D55" s="289"/>
      <c r="E55" s="187">
        <f>1-EXP(-0.1495/9)</f>
        <v>1.647390735766141E-2</v>
      </c>
      <c r="F55" s="1" t="s">
        <v>238</v>
      </c>
    </row>
    <row r="56" spans="1:15" ht="17" x14ac:dyDescent="0.25">
      <c r="A56" s="131" t="s">
        <v>38</v>
      </c>
      <c r="B56" s="293" t="s">
        <v>167</v>
      </c>
      <c r="C56" s="293"/>
      <c r="D56" s="293"/>
      <c r="E56" s="187">
        <f>1-EXP(-0.16/7)</f>
        <v>2.2597897327928607E-2</v>
      </c>
      <c r="F56" s="1" t="s">
        <v>238</v>
      </c>
    </row>
    <row r="57" spans="1:15" ht="17" x14ac:dyDescent="0.25">
      <c r="A57" s="131" t="s">
        <v>39</v>
      </c>
      <c r="B57" s="293" t="s">
        <v>132</v>
      </c>
      <c r="C57" s="293"/>
      <c r="D57" s="293"/>
      <c r="E57" s="187">
        <f>E56*1.3</f>
        <v>2.9377266526307188E-2</v>
      </c>
      <c r="F57" s="1" t="s">
        <v>238</v>
      </c>
      <c r="G57" s="74"/>
      <c r="H57" s="74"/>
      <c r="I57" s="74"/>
      <c r="J57" s="74"/>
      <c r="K57" s="74"/>
      <c r="L57" s="74"/>
      <c r="M57" s="74"/>
      <c r="N57" s="74"/>
      <c r="O57" s="74"/>
    </row>
    <row r="58" spans="1:15" ht="17" x14ac:dyDescent="0.25">
      <c r="A58" s="131" t="s">
        <v>100</v>
      </c>
      <c r="B58" s="133" t="s">
        <v>133</v>
      </c>
      <c r="C58" s="134"/>
      <c r="D58" s="134"/>
      <c r="E58" s="187">
        <f>1-EXP(-0.358/(16.5*4))</f>
        <v>5.409557784316843E-3</v>
      </c>
      <c r="F58" s="1" t="s">
        <v>238</v>
      </c>
    </row>
    <row r="59" spans="1:15" ht="17" x14ac:dyDescent="0.25">
      <c r="A59" s="131" t="s">
        <v>101</v>
      </c>
      <c r="B59" s="133" t="s">
        <v>134</v>
      </c>
      <c r="C59" s="134"/>
      <c r="D59" s="134"/>
      <c r="E59" s="187">
        <f>1-EXP(-0.358/(16.5*4))</f>
        <v>5.409557784316843E-3</v>
      </c>
      <c r="F59" s="1" t="s">
        <v>238</v>
      </c>
    </row>
    <row r="60" spans="1:15" ht="17" x14ac:dyDescent="0.25">
      <c r="A60" s="131" t="s">
        <v>102</v>
      </c>
      <c r="B60" s="133" t="s">
        <v>168</v>
      </c>
      <c r="C60" s="134"/>
      <c r="D60" s="134"/>
      <c r="E60" s="187">
        <f>1-EXP(-0.04/20)</f>
        <v>1.998001332666921E-3</v>
      </c>
      <c r="F60" s="1" t="s">
        <v>238</v>
      </c>
    </row>
    <row r="61" spans="1:15" ht="17" x14ac:dyDescent="0.25">
      <c r="A61" s="131" t="s">
        <v>103</v>
      </c>
      <c r="B61" s="133" t="s">
        <v>169</v>
      </c>
      <c r="C61" s="134"/>
      <c r="D61" s="134"/>
      <c r="E61" s="187">
        <v>5.0000000000000001E-4</v>
      </c>
      <c r="F61" s="1" t="s">
        <v>238</v>
      </c>
    </row>
    <row r="62" spans="1:15" x14ac:dyDescent="0.2">
      <c r="A62" s="270" t="s">
        <v>33</v>
      </c>
      <c r="B62" s="271"/>
      <c r="C62" s="271"/>
      <c r="D62" s="271"/>
      <c r="E62" s="272"/>
    </row>
    <row r="63" spans="1:15" x14ac:dyDescent="0.2">
      <c r="A63" s="290" t="s">
        <v>173</v>
      </c>
      <c r="B63" s="291"/>
      <c r="C63" s="291"/>
      <c r="D63" s="291"/>
      <c r="E63" s="292"/>
    </row>
    <row r="64" spans="1:15" ht="18" customHeight="1" x14ac:dyDescent="0.2">
      <c r="A64" s="131" t="s">
        <v>188</v>
      </c>
      <c r="B64" s="315" t="s">
        <v>35</v>
      </c>
      <c r="C64" s="315"/>
      <c r="D64" s="315"/>
      <c r="E64" s="132">
        <v>0.67500000000000004</v>
      </c>
      <c r="F64" s="1" t="s">
        <v>237</v>
      </c>
    </row>
    <row r="65" spans="1:7" ht="16" customHeight="1" x14ac:dyDescent="0.25">
      <c r="A65" s="131" t="s">
        <v>104</v>
      </c>
      <c r="B65" s="315" t="s">
        <v>105</v>
      </c>
      <c r="C65" s="307"/>
      <c r="D65" s="307"/>
      <c r="E65" s="132">
        <v>0.95</v>
      </c>
      <c r="F65" s="1" t="s">
        <v>237</v>
      </c>
    </row>
    <row r="66" spans="1:7" ht="17" customHeight="1" x14ac:dyDescent="0.25">
      <c r="A66" s="131" t="s">
        <v>30</v>
      </c>
      <c r="B66" s="307" t="s">
        <v>36</v>
      </c>
      <c r="C66" s="307"/>
      <c r="D66" s="307"/>
      <c r="E66" s="132">
        <v>1</v>
      </c>
      <c r="F66" s="1" t="s">
        <v>237</v>
      </c>
    </row>
    <row r="67" spans="1:7" x14ac:dyDescent="0.2">
      <c r="A67" s="290" t="s">
        <v>34</v>
      </c>
      <c r="B67" s="291"/>
      <c r="C67" s="291"/>
      <c r="D67" s="291"/>
      <c r="E67" s="292"/>
    </row>
    <row r="68" spans="1:7" ht="18.5" customHeight="1" x14ac:dyDescent="0.2">
      <c r="A68" s="131" t="s">
        <v>189</v>
      </c>
      <c r="B68" s="307" t="s">
        <v>37</v>
      </c>
      <c r="C68" s="307"/>
      <c r="D68" s="307"/>
      <c r="E68" s="188">
        <f>0.57*(13/188)+0.963*(175/188)</f>
        <v>0.93582446808510644</v>
      </c>
      <c r="F68" s="1" t="s">
        <v>237</v>
      </c>
    </row>
    <row r="69" spans="1:7" ht="17" customHeight="1" x14ac:dyDescent="0.25">
      <c r="A69" s="131" t="s">
        <v>190</v>
      </c>
      <c r="B69" s="315" t="s">
        <v>117</v>
      </c>
      <c r="C69" s="315"/>
      <c r="D69" s="315"/>
      <c r="E69" s="132">
        <v>2.5000000000000001E-2</v>
      </c>
      <c r="F69" s="1" t="s">
        <v>237</v>
      </c>
    </row>
    <row r="70" spans="1:7" ht="17" customHeight="1" x14ac:dyDescent="0.25">
      <c r="A70" s="131" t="s">
        <v>191</v>
      </c>
      <c r="B70" s="315" t="s">
        <v>118</v>
      </c>
      <c r="C70" s="315"/>
      <c r="D70" s="315"/>
      <c r="E70" s="132">
        <v>1E-3</v>
      </c>
      <c r="F70" s="1" t="s">
        <v>237</v>
      </c>
    </row>
    <row r="71" spans="1:7" ht="18" customHeight="1" x14ac:dyDescent="0.25">
      <c r="A71" s="131" t="s">
        <v>192</v>
      </c>
      <c r="B71" s="315" t="s">
        <v>119</v>
      </c>
      <c r="C71" s="315"/>
      <c r="D71" s="315"/>
      <c r="E71" s="132">
        <v>0.21199999999999999</v>
      </c>
      <c r="F71" s="1" t="s">
        <v>237</v>
      </c>
    </row>
    <row r="72" spans="1:7" ht="18" customHeight="1" x14ac:dyDescent="0.25">
      <c r="A72" s="131" t="s">
        <v>193</v>
      </c>
      <c r="B72" s="315" t="s">
        <v>121</v>
      </c>
      <c r="C72" s="315"/>
      <c r="D72" s="315"/>
      <c r="E72" s="132">
        <v>5.7999999999999996E-3</v>
      </c>
      <c r="F72" s="1" t="s">
        <v>237</v>
      </c>
    </row>
    <row r="73" spans="1:7" ht="18" customHeight="1" x14ac:dyDescent="0.25">
      <c r="A73" s="131" t="s">
        <v>194</v>
      </c>
      <c r="B73" s="315" t="s">
        <v>122</v>
      </c>
      <c r="C73" s="315"/>
      <c r="D73" s="315"/>
      <c r="E73" s="132">
        <v>0.33400000000000002</v>
      </c>
      <c r="F73" s="1" t="s">
        <v>237</v>
      </c>
    </row>
    <row r="74" spans="1:7" ht="18.5" customHeight="1" x14ac:dyDescent="0.25">
      <c r="A74" s="131" t="s">
        <v>195</v>
      </c>
      <c r="B74" s="315" t="s">
        <v>120</v>
      </c>
      <c r="C74" s="315"/>
      <c r="D74" s="315"/>
      <c r="E74" s="132">
        <v>8.9999999999999993E-3</v>
      </c>
      <c r="F74" s="1" t="s">
        <v>237</v>
      </c>
    </row>
    <row r="75" spans="1:7" ht="17.5" customHeight="1" x14ac:dyDescent="0.2">
      <c r="A75" s="270" t="s">
        <v>154</v>
      </c>
      <c r="B75" s="271"/>
      <c r="C75" s="271"/>
      <c r="D75" s="271"/>
      <c r="E75" s="272"/>
    </row>
    <row r="76" spans="1:7" ht="16" thickBot="1" x14ac:dyDescent="0.25">
      <c r="A76" s="154" t="s">
        <v>152</v>
      </c>
      <c r="B76" s="273" t="s">
        <v>180</v>
      </c>
      <c r="C76" s="274"/>
      <c r="D76" s="274"/>
      <c r="E76" s="206">
        <f>1-EXP(-7*(7*79871.59+21*7534.39)/(100000*28*365))</f>
        <v>4.9011235305908007E-3</v>
      </c>
      <c r="F76" s="1" t="s">
        <v>237</v>
      </c>
    </row>
    <row r="77" spans="1:7" ht="16" thickBot="1" x14ac:dyDescent="0.25">
      <c r="A77" s="155" t="s">
        <v>153</v>
      </c>
      <c r="B77" s="330" t="s">
        <v>181</v>
      </c>
      <c r="C77" s="331"/>
      <c r="D77" s="331"/>
      <c r="E77" s="207">
        <f>1-EXP(-7*1609.69/100000/365)</f>
        <v>3.0866002592266906E-4</v>
      </c>
      <c r="F77" s="1" t="s">
        <v>237</v>
      </c>
    </row>
    <row r="78" spans="1:7" ht="16" thickBot="1" x14ac:dyDescent="0.25">
      <c r="A78" s="162" t="s">
        <v>183</v>
      </c>
      <c r="B78" s="163" t="s">
        <v>182</v>
      </c>
      <c r="C78" s="164"/>
      <c r="D78" s="164"/>
      <c r="E78" s="156">
        <v>0.64800000000000002</v>
      </c>
      <c r="F78" s="1" t="s">
        <v>237</v>
      </c>
      <c r="G78" s="229"/>
    </row>
    <row r="79" spans="1:7" ht="16" thickBot="1" x14ac:dyDescent="0.25">
      <c r="A79" s="161" t="s">
        <v>185</v>
      </c>
      <c r="B79" s="159" t="s">
        <v>184</v>
      </c>
      <c r="C79" s="157"/>
      <c r="D79" s="157"/>
      <c r="E79" s="158">
        <f>1-F106</f>
        <v>0.96350000000000002</v>
      </c>
      <c r="F79" s="1" t="s">
        <v>237</v>
      </c>
    </row>
    <row r="81" spans="1:6" ht="16" thickBot="1" x14ac:dyDescent="0.25"/>
    <row r="82" spans="1:6" x14ac:dyDescent="0.2">
      <c r="A82" s="318" t="s">
        <v>196</v>
      </c>
      <c r="B82" s="319"/>
      <c r="C82" s="319"/>
      <c r="D82" s="319"/>
      <c r="E82" s="320"/>
    </row>
    <row r="83" spans="1:6" x14ac:dyDescent="0.2">
      <c r="A83" s="177" t="s">
        <v>197</v>
      </c>
      <c r="B83" s="321" t="s">
        <v>198</v>
      </c>
      <c r="C83" s="322"/>
      <c r="D83" s="323"/>
      <c r="E83" s="178">
        <v>0.27400000000000002</v>
      </c>
      <c r="F83" s="1" t="s">
        <v>237</v>
      </c>
    </row>
    <row r="84" spans="1:6" x14ac:dyDescent="0.2">
      <c r="A84" s="179" t="s">
        <v>199</v>
      </c>
      <c r="B84" s="324" t="s">
        <v>204</v>
      </c>
      <c r="C84" s="325"/>
      <c r="D84" s="326"/>
      <c r="E84" s="180">
        <v>7.8E-2</v>
      </c>
      <c r="F84" s="1" t="s">
        <v>237</v>
      </c>
    </row>
    <row r="85" spans="1:6" x14ac:dyDescent="0.2">
      <c r="A85" s="177" t="s">
        <v>200</v>
      </c>
      <c r="B85" s="321" t="s">
        <v>201</v>
      </c>
      <c r="C85" s="322"/>
      <c r="D85" s="323"/>
      <c r="E85" s="178">
        <v>0.58199999999999996</v>
      </c>
      <c r="F85" s="1" t="s">
        <v>237</v>
      </c>
    </row>
    <row r="86" spans="1:6" ht="16" thickBot="1" x14ac:dyDescent="0.25">
      <c r="A86" s="181" t="s">
        <v>202</v>
      </c>
      <c r="B86" s="327" t="s">
        <v>203</v>
      </c>
      <c r="C86" s="328"/>
      <c r="D86" s="329"/>
      <c r="E86" s="182">
        <v>0.9</v>
      </c>
      <c r="F86" s="1" t="s">
        <v>237</v>
      </c>
    </row>
    <row r="89" spans="1:6" ht="16" thickBot="1" x14ac:dyDescent="0.25"/>
    <row r="90" spans="1:6" x14ac:dyDescent="0.2">
      <c r="A90" s="230" t="s">
        <v>211</v>
      </c>
      <c r="B90" s="221"/>
      <c r="C90" s="222"/>
      <c r="D90" s="223"/>
      <c r="E90" s="197"/>
    </row>
    <row r="91" spans="1:6" ht="16" thickBot="1" x14ac:dyDescent="0.25">
      <c r="A91" s="198"/>
      <c r="B91" s="199" t="s">
        <v>212</v>
      </c>
      <c r="C91" s="200" t="s">
        <v>213</v>
      </c>
      <c r="D91" s="201">
        <v>0.03</v>
      </c>
      <c r="E91" s="1" t="s">
        <v>237</v>
      </c>
    </row>
    <row r="92" spans="1:6" ht="16" thickBot="1" x14ac:dyDescent="0.25"/>
    <row r="93" spans="1:6" x14ac:dyDescent="0.2">
      <c r="A93" s="316" t="s">
        <v>218</v>
      </c>
      <c r="B93" s="317"/>
    </row>
    <row r="94" spans="1:6" ht="16" x14ac:dyDescent="0.2">
      <c r="A94" s="211" t="s">
        <v>83</v>
      </c>
      <c r="B94" s="212">
        <f>Input!F6*D15*D26*(1-D27)</f>
        <v>0.73931111111111103</v>
      </c>
      <c r="C94" s="1" t="s">
        <v>241</v>
      </c>
    </row>
    <row r="95" spans="1:6" ht="17" thickBot="1" x14ac:dyDescent="0.25">
      <c r="A95" s="213" t="s">
        <v>29</v>
      </c>
      <c r="B95" s="214">
        <f>(1-B94)*Input!F6*D16*D26*(1-D27)</f>
        <v>0.12848679473251035</v>
      </c>
      <c r="C95" s="1" t="s">
        <v>241</v>
      </c>
    </row>
    <row r="97" spans="1:7" ht="16" thickBot="1" x14ac:dyDescent="0.25"/>
    <row r="98" spans="1:7" x14ac:dyDescent="0.2">
      <c r="A98" s="318" t="s">
        <v>244</v>
      </c>
      <c r="B98" s="319"/>
      <c r="C98" s="319"/>
      <c r="D98" s="319"/>
      <c r="E98" s="319"/>
      <c r="F98" s="320"/>
    </row>
    <row r="99" spans="1:7" x14ac:dyDescent="0.2">
      <c r="A99" s="177"/>
      <c r="B99" s="321" t="s">
        <v>245</v>
      </c>
      <c r="C99" s="322"/>
      <c r="D99" s="323"/>
      <c r="E99" s="412"/>
      <c r="F99" s="178">
        <v>0.84</v>
      </c>
      <c r="G99" s="1" t="s">
        <v>237</v>
      </c>
    </row>
    <row r="100" spans="1:7" x14ac:dyDescent="0.2">
      <c r="A100" s="177"/>
      <c r="B100" s="428" t="s">
        <v>256</v>
      </c>
      <c r="C100" s="266"/>
      <c r="D100" s="267"/>
      <c r="E100" s="429" t="s">
        <v>257</v>
      </c>
      <c r="F100" s="430" t="s">
        <v>258</v>
      </c>
    </row>
    <row r="101" spans="1:7" x14ac:dyDescent="0.2">
      <c r="A101" s="177"/>
      <c r="B101" s="265" t="s">
        <v>246</v>
      </c>
      <c r="C101" s="266"/>
      <c r="D101" s="267"/>
      <c r="E101" s="412">
        <v>0</v>
      </c>
      <c r="F101" s="410">
        <v>0.20187051519999999</v>
      </c>
      <c r="G101" s="1" t="s">
        <v>237</v>
      </c>
    </row>
    <row r="102" spans="1:7" x14ac:dyDescent="0.2">
      <c r="A102" s="177"/>
      <c r="B102" s="265" t="s">
        <v>247</v>
      </c>
      <c r="C102" s="266"/>
      <c r="D102" s="267"/>
      <c r="E102" s="412">
        <v>1</v>
      </c>
      <c r="F102" s="410">
        <v>3.7785584775282599E-2</v>
      </c>
      <c r="G102" s="1" t="s">
        <v>237</v>
      </c>
    </row>
    <row r="103" spans="1:7" x14ac:dyDescent="0.2">
      <c r="A103" s="177"/>
      <c r="B103" s="265" t="s">
        <v>248</v>
      </c>
      <c r="C103" s="266"/>
      <c r="D103" s="267"/>
      <c r="E103" s="412">
        <v>5</v>
      </c>
      <c r="F103" s="410">
        <v>1.4039365451051777E-3</v>
      </c>
      <c r="G103" s="1" t="s">
        <v>237</v>
      </c>
    </row>
    <row r="104" spans="1:7" x14ac:dyDescent="0.2">
      <c r="A104" s="177"/>
      <c r="B104" s="265" t="s">
        <v>249</v>
      </c>
      <c r="C104" s="266"/>
      <c r="D104" s="267"/>
      <c r="E104" s="412">
        <v>10</v>
      </c>
      <c r="F104" s="410">
        <v>1.1024280168752121E-3</v>
      </c>
      <c r="G104" s="1" t="s">
        <v>237</v>
      </c>
    </row>
    <row r="105" spans="1:7" x14ac:dyDescent="0.2">
      <c r="A105" s="177"/>
      <c r="B105" s="265" t="s">
        <v>250</v>
      </c>
      <c r="C105" s="266"/>
      <c r="D105" s="267"/>
      <c r="E105" s="412">
        <v>15</v>
      </c>
      <c r="F105" s="410">
        <v>1.9072614296651302E-3</v>
      </c>
      <c r="G105" s="1" t="s">
        <v>237</v>
      </c>
    </row>
    <row r="106" spans="1:7" x14ac:dyDescent="0.2">
      <c r="A106" s="177"/>
      <c r="B106" s="265" t="s">
        <v>251</v>
      </c>
      <c r="C106" s="266"/>
      <c r="D106" s="267"/>
      <c r="E106" s="412">
        <v>0</v>
      </c>
      <c r="F106" s="410">
        <v>3.6499999999999977E-2</v>
      </c>
      <c r="G106" s="1" t="s">
        <v>237</v>
      </c>
    </row>
    <row r="107" spans="1:7" x14ac:dyDescent="0.2">
      <c r="A107" s="177"/>
      <c r="B107" s="265" t="s">
        <v>252</v>
      </c>
      <c r="C107" s="266"/>
      <c r="D107" s="267"/>
      <c r="E107" s="412">
        <v>1</v>
      </c>
      <c r="F107" s="410">
        <v>3.6448793394707746E-3</v>
      </c>
      <c r="G107" s="1" t="s">
        <v>237</v>
      </c>
    </row>
    <row r="108" spans="1:7" x14ac:dyDescent="0.2">
      <c r="A108" s="177"/>
      <c r="B108" s="265" t="s">
        <v>253</v>
      </c>
      <c r="C108" s="266"/>
      <c r="D108" s="267"/>
      <c r="E108" s="412">
        <v>5</v>
      </c>
      <c r="F108" s="410">
        <v>1.4039365451051777E-3</v>
      </c>
      <c r="G108" s="1" t="s">
        <v>237</v>
      </c>
    </row>
    <row r="109" spans="1:7" x14ac:dyDescent="0.2">
      <c r="A109" s="177"/>
      <c r="B109" s="265" t="s">
        <v>254</v>
      </c>
      <c r="C109" s="266"/>
      <c r="D109" s="267"/>
      <c r="E109" s="412">
        <v>10</v>
      </c>
      <c r="F109" s="410">
        <v>1.1024280168752121E-3</v>
      </c>
      <c r="G109" s="1" t="s">
        <v>237</v>
      </c>
    </row>
    <row r="110" spans="1:7" ht="16" thickBot="1" x14ac:dyDescent="0.25">
      <c r="A110" s="406"/>
      <c r="B110" s="407" t="s">
        <v>255</v>
      </c>
      <c r="C110" s="408"/>
      <c r="D110" s="409"/>
      <c r="E110" s="408">
        <v>15</v>
      </c>
      <c r="F110" s="411">
        <v>1.9072614296651302E-3</v>
      </c>
      <c r="G110" s="1" t="s">
        <v>237</v>
      </c>
    </row>
  </sheetData>
  <mergeCells count="73">
    <mergeCell ref="A98:F98"/>
    <mergeCell ref="B99:D99"/>
    <mergeCell ref="A63:E63"/>
    <mergeCell ref="B64:D64"/>
    <mergeCell ref="A93:B93"/>
    <mergeCell ref="A82:E82"/>
    <mergeCell ref="B83:D83"/>
    <mergeCell ref="B84:D84"/>
    <mergeCell ref="B85:D85"/>
    <mergeCell ref="B86:D86"/>
    <mergeCell ref="B77:D77"/>
    <mergeCell ref="B70:D70"/>
    <mergeCell ref="B65:D65"/>
    <mergeCell ref="B72:D72"/>
    <mergeCell ref="B73:D73"/>
    <mergeCell ref="B69:D69"/>
    <mergeCell ref="B71:D71"/>
    <mergeCell ref="B74:D74"/>
    <mergeCell ref="B66:D66"/>
    <mergeCell ref="B68:D68"/>
    <mergeCell ref="A1:D1"/>
    <mergeCell ref="A3:D3"/>
    <mergeCell ref="B4:C4"/>
    <mergeCell ref="B5:C5"/>
    <mergeCell ref="B7:C7"/>
    <mergeCell ref="A6:D6"/>
    <mergeCell ref="B2:C2"/>
    <mergeCell ref="B37:C37"/>
    <mergeCell ref="B24:C24"/>
    <mergeCell ref="B26:C26"/>
    <mergeCell ref="B27:C27"/>
    <mergeCell ref="B35:C35"/>
    <mergeCell ref="B36:C36"/>
    <mergeCell ref="B32:C32"/>
    <mergeCell ref="B33:C33"/>
    <mergeCell ref="B28:C28"/>
    <mergeCell ref="B30:C30"/>
    <mergeCell ref="B31:C31"/>
    <mergeCell ref="A34:D34"/>
    <mergeCell ref="A29:D29"/>
    <mergeCell ref="B22:C22"/>
    <mergeCell ref="B17:C17"/>
    <mergeCell ref="B23:C23"/>
    <mergeCell ref="B25:C25"/>
    <mergeCell ref="B8:C8"/>
    <mergeCell ref="B15:C15"/>
    <mergeCell ref="B16:C16"/>
    <mergeCell ref="B21:C21"/>
    <mergeCell ref="B9:C9"/>
    <mergeCell ref="B10:C10"/>
    <mergeCell ref="B11:C11"/>
    <mergeCell ref="B12:C12"/>
    <mergeCell ref="A13:D13"/>
    <mergeCell ref="B14:C14"/>
    <mergeCell ref="B18:C18"/>
    <mergeCell ref="B19:C19"/>
    <mergeCell ref="B20:C20"/>
    <mergeCell ref="A38:C38"/>
    <mergeCell ref="A75:E75"/>
    <mergeCell ref="B76:D76"/>
    <mergeCell ref="A51:E51"/>
    <mergeCell ref="A39:D39"/>
    <mergeCell ref="A40:C40"/>
    <mergeCell ref="A41:C41"/>
    <mergeCell ref="B52:D52"/>
    <mergeCell ref="A43:B43"/>
    <mergeCell ref="B54:D54"/>
    <mergeCell ref="B55:D55"/>
    <mergeCell ref="A67:E67"/>
    <mergeCell ref="A53:E53"/>
    <mergeCell ref="B56:D56"/>
    <mergeCell ref="B57:D57"/>
    <mergeCell ref="A62:E62"/>
  </mergeCells>
  <pageMargins left="0.7" right="0.7" top="0.75" bottom="0.75" header="0.3" footer="0.3"/>
  <pageSetup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9:AA81"/>
  <sheetViews>
    <sheetView zoomScaleNormal="80" workbookViewId="0">
      <selection activeCell="B34" sqref="B34"/>
    </sheetView>
  </sheetViews>
  <sheetFormatPr baseColWidth="10" defaultColWidth="8.83203125" defaultRowHeight="15" x14ac:dyDescent="0.2"/>
  <cols>
    <col min="2" max="2" width="65.5" customWidth="1"/>
    <col min="3" max="3" width="16.5" customWidth="1"/>
    <col min="4" max="4" width="20.33203125" customWidth="1"/>
    <col min="5" max="5" width="11.5" customWidth="1"/>
  </cols>
  <sheetData>
    <row r="9" spans="1:3" ht="16" thickBot="1" x14ac:dyDescent="0.25"/>
    <row r="10" spans="1:3" ht="16" thickBot="1" x14ac:dyDescent="0.25">
      <c r="A10" s="336" t="s">
        <v>89</v>
      </c>
      <c r="B10" s="337"/>
      <c r="C10" s="338"/>
    </row>
    <row r="11" spans="1:3" ht="17" customHeight="1" thickTop="1" thickBot="1" x14ac:dyDescent="0.25">
      <c r="A11" s="341" t="s">
        <v>141</v>
      </c>
      <c r="B11" s="342"/>
      <c r="C11" s="115" t="s">
        <v>142</v>
      </c>
    </row>
    <row r="12" spans="1:3" ht="15" customHeight="1" thickTop="1" thickBot="1" x14ac:dyDescent="0.25">
      <c r="A12" s="339" t="s">
        <v>146</v>
      </c>
      <c r="B12" s="340"/>
      <c r="C12" s="116">
        <v>2.64</v>
      </c>
    </row>
    <row r="13" spans="1:3" ht="17" thickTop="1" thickBot="1" x14ac:dyDescent="0.25">
      <c r="A13" s="332" t="s">
        <v>144</v>
      </c>
      <c r="B13" s="333"/>
      <c r="C13" s="116">
        <v>3.68</v>
      </c>
    </row>
    <row r="14" spans="1:3" ht="17" thickTop="1" thickBot="1" x14ac:dyDescent="0.25">
      <c r="A14" s="117" t="s">
        <v>145</v>
      </c>
      <c r="B14" s="81"/>
      <c r="C14" s="116">
        <v>26.39</v>
      </c>
    </row>
    <row r="15" spans="1:3" ht="17" thickTop="1" thickBot="1" x14ac:dyDescent="0.25">
      <c r="A15" s="117" t="s">
        <v>175</v>
      </c>
      <c r="B15" s="81"/>
      <c r="C15" s="202">
        <f>(234/52)*(112.317/104.047)</f>
        <v>4.8576748969215835</v>
      </c>
    </row>
    <row r="16" spans="1:3" ht="17" thickTop="1" thickBot="1" x14ac:dyDescent="0.25">
      <c r="A16" s="117" t="s">
        <v>143</v>
      </c>
      <c r="B16" s="81"/>
      <c r="C16" s="202">
        <f>(2.19)*(112.317/105.873)</f>
        <v>2.3232951744070727</v>
      </c>
    </row>
    <row r="17" spans="1:27" ht="17" thickTop="1" thickBot="1" x14ac:dyDescent="0.25">
      <c r="A17" s="334" t="s">
        <v>176</v>
      </c>
      <c r="B17" s="335"/>
      <c r="C17" s="204">
        <f>26.52/(30/7)</f>
        <v>6.1879999999999997</v>
      </c>
    </row>
    <row r="18" spans="1:27" ht="17" thickTop="1" thickBot="1" x14ac:dyDescent="0.25">
      <c r="A18" s="217" t="s">
        <v>178</v>
      </c>
      <c r="B18" s="218"/>
      <c r="C18" s="204">
        <f>349.92/52</f>
        <v>6.7292307692307691</v>
      </c>
      <c r="D18" s="193"/>
    </row>
    <row r="19" spans="1:27" ht="17" thickTop="1" thickBot="1" x14ac:dyDescent="0.25">
      <c r="A19" s="152" t="s">
        <v>179</v>
      </c>
      <c r="B19" s="153"/>
      <c r="C19" s="203">
        <f>349.92/52</f>
        <v>6.7292307692307691</v>
      </c>
      <c r="D19" s="193"/>
    </row>
    <row r="22" spans="1:27" x14ac:dyDescent="0.2">
      <c r="D22" s="193"/>
      <c r="H22" s="228"/>
    </row>
    <row r="23" spans="1:27" x14ac:dyDescent="0.2">
      <c r="N23" s="227"/>
      <c r="O23" s="227"/>
      <c r="P23" s="227"/>
      <c r="Q23" s="227"/>
      <c r="R23" s="227"/>
      <c r="S23" s="227"/>
      <c r="T23" s="227"/>
      <c r="U23" s="227"/>
      <c r="V23" s="227"/>
      <c r="W23" s="227"/>
      <c r="X23" s="227"/>
      <c r="Y23" s="227"/>
      <c r="Z23" s="227"/>
      <c r="AA23" s="227"/>
    </row>
    <row r="24" spans="1:27" x14ac:dyDescent="0.2">
      <c r="D24" s="64"/>
      <c r="E24" s="64"/>
    </row>
    <row r="25" spans="1:27" x14ac:dyDescent="0.2">
      <c r="D25" s="64"/>
      <c r="E25" s="64"/>
    </row>
    <row r="26" spans="1:27" x14ac:dyDescent="0.2">
      <c r="D26" s="64"/>
      <c r="E26" s="64"/>
    </row>
    <row r="27" spans="1:27" x14ac:dyDescent="0.2">
      <c r="D27" s="64"/>
      <c r="E27" s="64"/>
    </row>
    <row r="28" spans="1:27" x14ac:dyDescent="0.2">
      <c r="D28" s="64"/>
      <c r="E28" s="64"/>
    </row>
    <row r="29" spans="1:27" x14ac:dyDescent="0.2">
      <c r="D29" s="64"/>
      <c r="E29" s="64"/>
    </row>
    <row r="30" spans="1:27" x14ac:dyDescent="0.2">
      <c r="D30" s="64"/>
      <c r="E30" s="64"/>
    </row>
    <row r="31" spans="1:27" x14ac:dyDescent="0.2">
      <c r="D31" s="64"/>
      <c r="E31" s="64"/>
    </row>
    <row r="32" spans="1:27" x14ac:dyDescent="0.2">
      <c r="D32" s="64"/>
      <c r="E32" s="64"/>
    </row>
    <row r="33" spans="4:19" x14ac:dyDescent="0.2">
      <c r="D33" s="64"/>
      <c r="E33" s="64"/>
      <c r="P33" s="227"/>
      <c r="Q33" s="227"/>
      <c r="R33" s="227"/>
      <c r="S33" s="227"/>
    </row>
    <row r="34" spans="4:19" x14ac:dyDescent="0.2">
      <c r="D34" s="64"/>
      <c r="E34" s="64"/>
    </row>
    <row r="35" spans="4:19" x14ac:dyDescent="0.2">
      <c r="D35" s="64"/>
      <c r="E35" s="64"/>
    </row>
    <row r="36" spans="4:19" x14ac:dyDescent="0.2">
      <c r="D36" s="64"/>
      <c r="E36" s="64"/>
    </row>
    <row r="37" spans="4:19" x14ac:dyDescent="0.2">
      <c r="D37" s="64"/>
      <c r="E37" s="64"/>
    </row>
    <row r="38" spans="4:19" x14ac:dyDescent="0.2">
      <c r="D38" s="64"/>
      <c r="E38" s="64"/>
    </row>
    <row r="39" spans="4:19" x14ac:dyDescent="0.2">
      <c r="D39" s="64"/>
      <c r="E39" s="64"/>
    </row>
    <row r="40" spans="4:19" x14ac:dyDescent="0.2">
      <c r="D40" s="64"/>
      <c r="E40" s="64"/>
    </row>
    <row r="41" spans="4:19" x14ac:dyDescent="0.2">
      <c r="D41" s="64"/>
      <c r="E41" s="64"/>
    </row>
    <row r="42" spans="4:19" x14ac:dyDescent="0.2">
      <c r="D42" s="64"/>
      <c r="E42" s="64"/>
    </row>
    <row r="43" spans="4:19" x14ac:dyDescent="0.2">
      <c r="D43" s="64"/>
      <c r="E43" s="64"/>
    </row>
    <row r="52" spans="4:6" x14ac:dyDescent="0.2">
      <c r="D52" s="64"/>
      <c r="E52" s="64"/>
      <c r="F52" s="64"/>
    </row>
    <row r="53" spans="4:6" x14ac:dyDescent="0.2">
      <c r="D53" s="64"/>
      <c r="E53" s="64"/>
      <c r="F53" s="64"/>
    </row>
    <row r="54" spans="4:6" x14ac:dyDescent="0.2">
      <c r="D54" s="64"/>
      <c r="E54" s="64"/>
      <c r="F54" s="64"/>
    </row>
    <row r="55" spans="4:6" x14ac:dyDescent="0.2">
      <c r="D55" s="64"/>
      <c r="E55" s="64"/>
      <c r="F55" s="64"/>
    </row>
    <row r="56" spans="4:6" x14ac:dyDescent="0.2">
      <c r="D56" s="64"/>
      <c r="E56" s="64"/>
      <c r="F56" s="64"/>
    </row>
    <row r="57" spans="4:6" x14ac:dyDescent="0.2">
      <c r="D57" s="64"/>
      <c r="E57" s="64"/>
      <c r="F57" s="64"/>
    </row>
    <row r="81" spans="3:5" x14ac:dyDescent="0.2">
      <c r="C81" t="s">
        <v>219</v>
      </c>
      <c r="E81">
        <f>SUM(P28:P51)</f>
        <v>0</v>
      </c>
    </row>
  </sheetData>
  <mergeCells count="5">
    <mergeCell ref="A13:B13"/>
    <mergeCell ref="A17:B17"/>
    <mergeCell ref="A10:C10"/>
    <mergeCell ref="A12:B12"/>
    <mergeCell ref="A11:B1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C297"/>
  <sheetViews>
    <sheetView tabSelected="1" zoomScale="120" zoomScaleNormal="120" workbookViewId="0">
      <selection activeCell="N30" sqref="N30"/>
    </sheetView>
  </sheetViews>
  <sheetFormatPr baseColWidth="10" defaultColWidth="8.83203125" defaultRowHeight="15" x14ac:dyDescent="0.2"/>
  <cols>
    <col min="1" max="1" width="12.6640625" style="1" bestFit="1" customWidth="1"/>
    <col min="2" max="2" width="9.1640625" style="1" bestFit="1" customWidth="1"/>
    <col min="3" max="3" width="13.6640625" style="1" bestFit="1" customWidth="1"/>
    <col min="4" max="4" width="10.1640625" style="1" bestFit="1" customWidth="1"/>
    <col min="5" max="5" width="10.1640625" style="1" customWidth="1"/>
    <col min="6" max="6" width="9.6640625" style="1" bestFit="1" customWidth="1"/>
    <col min="7" max="10" width="9.6640625" style="68" customWidth="1"/>
    <col min="11" max="11" width="8.83203125" style="1"/>
    <col min="12" max="12" width="15.6640625" style="1" customWidth="1"/>
    <col min="13" max="13" width="18.33203125" style="1" customWidth="1"/>
    <col min="14" max="14" width="22" style="1" customWidth="1"/>
    <col min="15" max="15" width="15.1640625" style="1" customWidth="1"/>
    <col min="16" max="16" width="20.5" style="1" customWidth="1"/>
    <col min="17" max="17" width="22" style="1" customWidth="1"/>
    <col min="18" max="18" width="17.33203125" style="1" customWidth="1"/>
    <col min="19" max="19" width="20.1640625" style="1" bestFit="1" customWidth="1"/>
    <col min="20" max="20" width="50.1640625" style="1" bestFit="1" customWidth="1"/>
    <col min="21" max="21" width="50.1640625" style="1" customWidth="1"/>
    <col min="22" max="22" width="10.1640625" style="1" bestFit="1" customWidth="1"/>
    <col min="23" max="24" width="8.6640625" style="1" bestFit="1" customWidth="1"/>
    <col min="25" max="25" width="17.33203125" style="1" bestFit="1" customWidth="1"/>
    <col min="26" max="26" width="12.6640625" style="1" bestFit="1" customWidth="1"/>
    <col min="27" max="28" width="11.6640625" style="1" bestFit="1" customWidth="1"/>
    <col min="29" max="29" width="11.1640625" style="1" bestFit="1" customWidth="1"/>
    <col min="30" max="16384" width="8.83203125" style="1"/>
  </cols>
  <sheetData>
    <row r="1" spans="1:29" ht="17" thickTop="1" thickBot="1" x14ac:dyDescent="0.25">
      <c r="A1" s="352" t="s">
        <v>126</v>
      </c>
      <c r="B1" s="353"/>
      <c r="C1" s="353"/>
      <c r="D1" s="353"/>
      <c r="E1" s="353"/>
      <c r="F1" s="354"/>
      <c r="G1" s="83"/>
      <c r="H1" s="83"/>
      <c r="I1" s="343" t="s">
        <v>81</v>
      </c>
      <c r="J1" s="344"/>
      <c r="K1" s="344"/>
      <c r="L1" s="344"/>
      <c r="M1" s="344"/>
      <c r="N1" s="344"/>
      <c r="O1" s="345"/>
    </row>
    <row r="2" spans="1:29" ht="17" thickTop="1" thickBot="1" x14ac:dyDescent="0.25">
      <c r="A2" s="355" t="s">
        <v>85</v>
      </c>
      <c r="B2" s="356"/>
      <c r="C2" s="356"/>
      <c r="D2" s="356"/>
      <c r="E2" s="356"/>
      <c r="F2" s="240">
        <v>1631470</v>
      </c>
      <c r="G2" s="84"/>
      <c r="H2" s="84"/>
      <c r="I2" s="346"/>
      <c r="J2" s="347"/>
      <c r="K2" s="351" t="s">
        <v>124</v>
      </c>
      <c r="L2" s="351"/>
      <c r="M2" s="351" t="s">
        <v>128</v>
      </c>
      <c r="N2" s="351"/>
      <c r="O2" s="165" t="s">
        <v>123</v>
      </c>
    </row>
    <row r="3" spans="1:29" ht="17" thickTop="1" thickBot="1" x14ac:dyDescent="0.25">
      <c r="A3" s="242"/>
      <c r="B3" s="231"/>
      <c r="C3" s="231"/>
      <c r="D3" s="231"/>
      <c r="E3" s="231"/>
      <c r="F3" s="241"/>
      <c r="G3" s="85"/>
      <c r="H3" s="85"/>
      <c r="I3" s="435" t="s">
        <v>98</v>
      </c>
      <c r="J3" s="436"/>
      <c r="K3" s="433">
        <f>Base_case!E103+'Infant Model'!P24</f>
        <v>60887864.568752512</v>
      </c>
      <c r="L3" s="434"/>
      <c r="M3" s="433" t="s">
        <v>129</v>
      </c>
      <c r="N3" s="434"/>
      <c r="O3" s="166">
        <f>Model!E103+'Infant Model'!H24</f>
        <v>63295343.510029115</v>
      </c>
      <c r="P3" s="88"/>
      <c r="Q3" s="140"/>
      <c r="R3" s="88"/>
      <c r="S3" s="88"/>
      <c r="Z3" s="61"/>
      <c r="AA3" s="61"/>
      <c r="AB3" s="61"/>
      <c r="AC3" s="61"/>
    </row>
    <row r="4" spans="1:29" ht="17" thickTop="1" thickBot="1" x14ac:dyDescent="0.25">
      <c r="A4" s="355" t="s">
        <v>109</v>
      </c>
      <c r="B4" s="356"/>
      <c r="C4" s="356"/>
      <c r="D4" s="356"/>
      <c r="E4" s="356"/>
      <c r="F4" s="243"/>
      <c r="G4" s="85"/>
      <c r="H4" s="85"/>
      <c r="I4" s="167" t="s">
        <v>99</v>
      </c>
      <c r="J4" s="168"/>
      <c r="K4" s="348">
        <f>Base_case!F106</f>
        <v>13483.665370893308</v>
      </c>
      <c r="L4" s="348"/>
      <c r="M4" s="348">
        <f>Restricted_pop!F106</f>
        <v>11134.660529655361</v>
      </c>
      <c r="N4" s="348"/>
      <c r="O4" s="169">
        <f>Model!F106</f>
        <v>10910.736130886262</v>
      </c>
      <c r="P4" s="140"/>
      <c r="Q4" s="140"/>
      <c r="R4" s="140"/>
      <c r="S4" s="194"/>
      <c r="T4" s="194"/>
      <c r="Z4" s="61"/>
      <c r="AA4" s="61"/>
      <c r="AC4" s="61"/>
    </row>
    <row r="5" spans="1:29" ht="17" thickTop="1" thickBot="1" x14ac:dyDescent="0.25">
      <c r="A5" s="244"/>
      <c r="B5" s="62"/>
      <c r="C5" s="62"/>
      <c r="D5" s="357" t="s">
        <v>78</v>
      </c>
      <c r="E5" s="357"/>
      <c r="F5" s="243">
        <v>1</v>
      </c>
      <c r="G5" s="86"/>
      <c r="H5" s="86"/>
      <c r="I5" s="171" t="s">
        <v>186</v>
      </c>
      <c r="J5" s="172"/>
      <c r="K5" s="349">
        <f>Base_case!E111</f>
        <v>61745.386044983745</v>
      </c>
      <c r="L5" s="350"/>
      <c r="M5" s="371" t="s">
        <v>129</v>
      </c>
      <c r="N5" s="350"/>
      <c r="O5" s="169">
        <f>Model!E111</f>
        <v>61225.987493730383</v>
      </c>
      <c r="P5" s="140"/>
      <c r="Q5" s="140"/>
      <c r="R5" s="88"/>
      <c r="S5" s="88"/>
      <c r="T5" s="194"/>
      <c r="Z5" s="61"/>
      <c r="AA5" s="61"/>
    </row>
    <row r="6" spans="1:29" ht="17" thickTop="1" thickBot="1" x14ac:dyDescent="0.25">
      <c r="A6" s="244"/>
      <c r="B6" s="62"/>
      <c r="C6" s="62"/>
      <c r="D6" s="357" t="s">
        <v>50</v>
      </c>
      <c r="E6" s="357"/>
      <c r="F6" s="243">
        <v>1</v>
      </c>
      <c r="G6" s="86"/>
      <c r="H6" s="86"/>
      <c r="I6" s="171" t="s">
        <v>205</v>
      </c>
      <c r="J6" s="172"/>
      <c r="K6" s="349">
        <f>'Infant Model'!O24</f>
        <v>1405727.4448181239</v>
      </c>
      <c r="L6" s="372"/>
      <c r="M6" s="371" t="s">
        <v>129</v>
      </c>
      <c r="N6" s="350"/>
      <c r="O6" s="169">
        <f>'Infant Model'!G24</f>
        <v>1391202.0637343156</v>
      </c>
      <c r="P6" s="140"/>
      <c r="R6" s="140"/>
      <c r="S6" s="238"/>
      <c r="T6" s="238"/>
    </row>
    <row r="7" spans="1:29" ht="17" thickTop="1" thickBot="1" x14ac:dyDescent="0.25">
      <c r="A7" s="244"/>
      <c r="B7" s="62"/>
      <c r="C7" s="62"/>
      <c r="D7" s="357" t="s">
        <v>44</v>
      </c>
      <c r="E7" s="357"/>
      <c r="F7" s="245">
        <v>1</v>
      </c>
      <c r="G7" s="86"/>
      <c r="H7" s="86"/>
      <c r="I7" s="364" t="s">
        <v>151</v>
      </c>
      <c r="J7" s="365"/>
      <c r="K7" s="365"/>
      <c r="L7" s="365"/>
      <c r="M7" s="365"/>
      <c r="N7" s="365"/>
      <c r="O7" s="166">
        <f>(O3-K3)/(K4-O4)</f>
        <v>935.69574469526003</v>
      </c>
      <c r="P7" s="140"/>
      <c r="S7" s="140"/>
    </row>
    <row r="8" spans="1:29" ht="17" thickTop="1" thickBot="1" x14ac:dyDescent="0.25">
      <c r="A8" s="244"/>
      <c r="B8" s="62"/>
      <c r="C8" s="62"/>
      <c r="D8" s="357" t="s">
        <v>79</v>
      </c>
      <c r="E8" s="357"/>
      <c r="F8" s="243">
        <v>0</v>
      </c>
      <c r="G8" s="86"/>
      <c r="H8" s="86"/>
      <c r="I8" s="364" t="s">
        <v>206</v>
      </c>
      <c r="J8" s="365"/>
      <c r="K8" s="365"/>
      <c r="L8" s="365"/>
      <c r="M8" s="365"/>
      <c r="N8" s="365"/>
      <c r="O8" s="183">
        <f>(O3-K3)/(K6-O6)</f>
        <v>165.74291079772425</v>
      </c>
    </row>
    <row r="9" spans="1:29" ht="17" thickTop="1" thickBot="1" x14ac:dyDescent="0.25">
      <c r="A9" s="244"/>
      <c r="B9" s="62"/>
      <c r="C9" s="62"/>
      <c r="D9" s="357" t="s">
        <v>80</v>
      </c>
      <c r="E9" s="357"/>
      <c r="F9" s="245">
        <v>0</v>
      </c>
      <c r="G9" s="86"/>
      <c r="H9" s="86"/>
      <c r="I9" s="366" t="s">
        <v>127</v>
      </c>
      <c r="J9" s="367"/>
      <c r="K9" s="367"/>
      <c r="L9" s="367"/>
      <c r="M9" s="367"/>
      <c r="N9" s="368"/>
      <c r="O9" s="170">
        <f>((K4-O4)/M4)</f>
        <v>0.23107388259879741</v>
      </c>
      <c r="Z9" s="195"/>
      <c r="AA9" s="193"/>
    </row>
    <row r="10" spans="1:29" ht="16.5" customHeight="1" thickTop="1" thickBot="1" x14ac:dyDescent="0.25">
      <c r="A10" s="244"/>
      <c r="B10" s="62"/>
      <c r="C10" s="62"/>
      <c r="D10" s="357" t="s">
        <v>51</v>
      </c>
      <c r="E10" s="357"/>
      <c r="F10" s="243">
        <v>0</v>
      </c>
      <c r="G10" s="86"/>
      <c r="H10" s="86"/>
      <c r="I10" s="89" t="s">
        <v>161</v>
      </c>
      <c r="J10" s="89"/>
      <c r="K10" s="90"/>
      <c r="L10" s="91"/>
      <c r="M10" s="92"/>
      <c r="N10" s="92"/>
      <c r="Z10" s="196"/>
      <c r="AA10" s="193"/>
    </row>
    <row r="11" spans="1:29" ht="17" thickTop="1" thickBot="1" x14ac:dyDescent="0.25">
      <c r="A11" s="360" t="s">
        <v>84</v>
      </c>
      <c r="B11" s="361"/>
      <c r="C11" s="361"/>
      <c r="D11" s="361"/>
      <c r="E11" s="362"/>
      <c r="F11" s="243"/>
      <c r="G11" s="86"/>
      <c r="H11" s="86"/>
      <c r="I11" s="139" t="s">
        <v>162</v>
      </c>
      <c r="J11" s="1"/>
      <c r="K11" s="61"/>
      <c r="L11" s="61"/>
    </row>
    <row r="12" spans="1:29" ht="17" thickTop="1" thickBot="1" x14ac:dyDescent="0.25">
      <c r="A12" s="244"/>
      <c r="B12" s="62"/>
      <c r="C12" s="62"/>
      <c r="D12" s="363" t="s">
        <v>78</v>
      </c>
      <c r="E12" s="363"/>
      <c r="F12" s="243">
        <f>ROUND(5.4*4, 0)</f>
        <v>22</v>
      </c>
      <c r="G12" s="86"/>
      <c r="H12" s="86"/>
      <c r="I12" s="1"/>
      <c r="J12" s="1"/>
      <c r="K12" s="61"/>
      <c r="L12" s="61"/>
      <c r="M12" s="88"/>
      <c r="R12"/>
      <c r="S12"/>
      <c r="T12" s="191"/>
      <c r="U12"/>
      <c r="V12"/>
      <c r="W12"/>
      <c r="X12"/>
      <c r="Y12"/>
      <c r="Z12"/>
    </row>
    <row r="13" spans="1:29" ht="17" thickTop="1" thickBot="1" x14ac:dyDescent="0.25">
      <c r="A13" s="244"/>
      <c r="B13" s="62"/>
      <c r="C13" s="62"/>
      <c r="D13" s="363" t="s">
        <v>83</v>
      </c>
      <c r="E13" s="363"/>
      <c r="F13" s="243">
        <v>33</v>
      </c>
      <c r="G13" s="86"/>
      <c r="H13" s="86"/>
      <c r="I13" s="118"/>
      <c r="J13" s="119"/>
      <c r="K13" s="120"/>
      <c r="L13" s="120"/>
      <c r="M13" s="119"/>
      <c r="N13" s="119"/>
      <c r="O13" s="121"/>
      <c r="R13"/>
      <c r="S13"/>
      <c r="T13" s="192"/>
      <c r="U13"/>
      <c r="V13"/>
      <c r="W13"/>
      <c r="X13"/>
      <c r="Y13"/>
      <c r="Z13"/>
    </row>
    <row r="14" spans="1:29" ht="17" thickTop="1" thickBot="1" x14ac:dyDescent="0.25">
      <c r="A14" s="244"/>
      <c r="B14" s="62"/>
      <c r="C14" s="62"/>
      <c r="D14" s="363" t="s">
        <v>29</v>
      </c>
      <c r="E14" s="363"/>
      <c r="F14" s="243">
        <v>39</v>
      </c>
      <c r="G14" s="86"/>
      <c r="H14" s="86"/>
      <c r="I14" s="122" t="s">
        <v>130</v>
      </c>
      <c r="J14" s="123"/>
      <c r="K14" s="124"/>
      <c r="L14" s="124"/>
      <c r="M14" s="123"/>
      <c r="N14" s="123"/>
      <c r="O14" s="125"/>
      <c r="R14"/>
      <c r="S14"/>
      <c r="T14" s="191"/>
      <c r="U14"/>
      <c r="V14"/>
      <c r="W14"/>
      <c r="X14"/>
      <c r="Y14"/>
      <c r="Z14"/>
    </row>
    <row r="15" spans="1:29" ht="17" thickTop="1" thickBot="1" x14ac:dyDescent="0.25">
      <c r="A15" s="360" t="s">
        <v>86</v>
      </c>
      <c r="B15" s="361"/>
      <c r="C15" s="361"/>
      <c r="D15" s="361"/>
      <c r="E15" s="362"/>
      <c r="F15" s="243"/>
      <c r="G15" s="86"/>
      <c r="H15" s="86"/>
      <c r="I15" s="126" t="s">
        <v>215</v>
      </c>
      <c r="J15" s="127"/>
      <c r="K15" s="123"/>
      <c r="L15" s="124"/>
      <c r="M15" s="123"/>
      <c r="N15" s="123"/>
      <c r="O15" s="129">
        <f>SUM(Base_case!BA97:'Base_case'!BE97)</f>
        <v>141726.09282342411</v>
      </c>
      <c r="P15" s="369"/>
      <c r="Q15" s="370"/>
      <c r="R15" s="370"/>
      <c r="S15" s="370"/>
      <c r="T15" s="191"/>
      <c r="U15"/>
      <c r="V15"/>
      <c r="W15"/>
      <c r="X15"/>
      <c r="Y15"/>
      <c r="Z15"/>
    </row>
    <row r="16" spans="1:29" ht="17" thickTop="1" thickBot="1" x14ac:dyDescent="0.25">
      <c r="A16" s="244"/>
      <c r="B16" s="62"/>
      <c r="C16" s="62"/>
      <c r="D16" s="63" t="s">
        <v>44</v>
      </c>
      <c r="E16" s="62"/>
      <c r="F16" s="243">
        <v>6</v>
      </c>
      <c r="G16" s="86"/>
      <c r="H16" s="86"/>
      <c r="I16" s="126" t="s">
        <v>259</v>
      </c>
      <c r="J16" s="123"/>
      <c r="K16" s="123"/>
      <c r="L16" s="123"/>
      <c r="M16" s="123"/>
      <c r="N16" s="123"/>
      <c r="O16" s="129">
        <f>Base_case!F106</f>
        <v>13483.665370893308</v>
      </c>
      <c r="P16" s="193"/>
      <c r="Q16" s="193"/>
      <c r="R16" s="193"/>
      <c r="S16" s="193"/>
      <c r="T16" s="191"/>
      <c r="U16"/>
      <c r="V16"/>
      <c r="W16"/>
      <c r="X16"/>
      <c r="Y16"/>
      <c r="Z16"/>
    </row>
    <row r="17" spans="1:27" ht="18" thickTop="1" thickBot="1" x14ac:dyDescent="0.25">
      <c r="A17" s="244"/>
      <c r="B17" s="62"/>
      <c r="C17" s="62"/>
      <c r="D17" s="63" t="s">
        <v>79</v>
      </c>
      <c r="E17" s="62"/>
      <c r="F17" s="243">
        <v>14</v>
      </c>
      <c r="G17" s="86"/>
      <c r="H17" s="86"/>
      <c r="I17" s="126" t="s">
        <v>149</v>
      </c>
      <c r="J17" s="123"/>
      <c r="K17" s="123"/>
      <c r="L17" s="123"/>
      <c r="M17" s="123"/>
      <c r="N17" s="123"/>
      <c r="O17" s="137">
        <v>1</v>
      </c>
      <c r="Q17"/>
      <c r="R17"/>
      <c r="S17"/>
      <c r="T17" s="219"/>
      <c r="U17" s="219"/>
      <c r="V17" s="219"/>
      <c r="W17"/>
      <c r="X17"/>
      <c r="Y17"/>
      <c r="Z17"/>
    </row>
    <row r="18" spans="1:27" ht="18" thickTop="1" thickBot="1" x14ac:dyDescent="0.25">
      <c r="A18" s="244"/>
      <c r="B18" s="62"/>
      <c r="C18" s="62"/>
      <c r="D18" s="63" t="s">
        <v>80</v>
      </c>
      <c r="E18" s="62"/>
      <c r="F18" s="243">
        <v>26</v>
      </c>
      <c r="G18" s="86"/>
      <c r="H18" s="86"/>
      <c r="I18" s="126" t="s">
        <v>214</v>
      </c>
      <c r="J18" s="123"/>
      <c r="K18" s="123"/>
      <c r="L18" s="123"/>
      <c r="M18" s="123"/>
      <c r="N18" s="123"/>
      <c r="O18" s="130">
        <f>(O16*O17)/O15</f>
        <v>9.5138905633224108E-2</v>
      </c>
      <c r="Q18" s="205"/>
      <c r="R18" s="185"/>
      <c r="S18" s="205"/>
      <c r="T18" s="219"/>
      <c r="U18" s="219"/>
      <c r="V18" s="219"/>
      <c r="W18" s="192"/>
      <c r="X18" s="192"/>
      <c r="Y18"/>
      <c r="Z18" s="193"/>
    </row>
    <row r="19" spans="1:27" ht="18" thickTop="1" thickBot="1" x14ac:dyDescent="0.25">
      <c r="A19" s="244"/>
      <c r="B19" s="62"/>
      <c r="C19" s="62"/>
      <c r="D19" s="63" t="s">
        <v>51</v>
      </c>
      <c r="E19" s="62"/>
      <c r="F19" s="243">
        <v>39</v>
      </c>
      <c r="G19" s="86"/>
      <c r="H19" s="86"/>
      <c r="I19" s="126"/>
      <c r="J19" s="123"/>
      <c r="K19" s="123"/>
      <c r="L19" s="123"/>
      <c r="M19" s="123"/>
      <c r="N19" s="123"/>
      <c r="O19" s="125"/>
      <c r="Q19"/>
      <c r="R19"/>
      <c r="S19"/>
      <c r="T19" s="219"/>
      <c r="U19" s="219"/>
      <c r="V19" s="219"/>
      <c r="W19" s="191"/>
      <c r="X19" s="191"/>
      <c r="Y19"/>
      <c r="Z19"/>
    </row>
    <row r="20" spans="1:27" ht="17" thickTop="1" thickBot="1" x14ac:dyDescent="0.25">
      <c r="A20" s="244"/>
      <c r="B20" s="62"/>
      <c r="C20" s="62"/>
      <c r="D20" s="63" t="s">
        <v>97</v>
      </c>
      <c r="E20" s="62"/>
      <c r="F20" s="243">
        <f>92-F14</f>
        <v>53</v>
      </c>
      <c r="G20" s="86"/>
      <c r="H20" s="86"/>
      <c r="I20" s="128" t="s">
        <v>148</v>
      </c>
      <c r="J20" s="123"/>
      <c r="K20" s="123"/>
      <c r="L20" s="123"/>
      <c r="M20" s="123"/>
      <c r="N20" s="123"/>
      <c r="O20" s="125"/>
      <c r="Q20"/>
      <c r="R20"/>
      <c r="S20"/>
      <c r="T20" s="191"/>
      <c r="U20"/>
      <c r="V20"/>
    </row>
    <row r="21" spans="1:27" ht="17" thickTop="1" thickBot="1" x14ac:dyDescent="0.25">
      <c r="A21" s="244"/>
      <c r="B21" s="62"/>
      <c r="C21" s="62"/>
      <c r="D21" s="63"/>
      <c r="E21" s="62"/>
      <c r="F21" s="243"/>
      <c r="G21" s="86"/>
      <c r="H21" s="86"/>
      <c r="I21" s="126" t="s">
        <v>159</v>
      </c>
      <c r="J21" s="123"/>
      <c r="K21" s="123"/>
      <c r="L21" s="123"/>
      <c r="M21" s="123"/>
      <c r="N21" s="123"/>
      <c r="O21" s="125"/>
      <c r="Q21"/>
      <c r="T21" s="191"/>
      <c r="U21"/>
      <c r="V21"/>
    </row>
    <row r="22" spans="1:27" ht="17" thickTop="1" thickBot="1" x14ac:dyDescent="0.25">
      <c r="A22" s="358" t="s">
        <v>147</v>
      </c>
      <c r="B22" s="359"/>
      <c r="C22" s="359"/>
      <c r="D22" s="151"/>
      <c r="E22" s="151"/>
      <c r="F22" s="245">
        <v>0</v>
      </c>
      <c r="G22" s="86"/>
      <c r="H22" s="86"/>
      <c r="I22" s="126" t="s">
        <v>160</v>
      </c>
      <c r="J22" s="123"/>
      <c r="K22" s="123"/>
      <c r="L22" s="123"/>
      <c r="M22" s="123"/>
      <c r="N22" s="123"/>
      <c r="O22" s="125"/>
      <c r="R22"/>
      <c r="S22" s="184"/>
      <c r="T22" s="192"/>
      <c r="U22" s="192"/>
      <c r="V22" s="192"/>
      <c r="Z22" s="193"/>
    </row>
    <row r="23" spans="1:27" ht="17" thickTop="1" thickBot="1" x14ac:dyDescent="0.25">
      <c r="A23" s="246" t="s">
        <v>216</v>
      </c>
      <c r="B23" s="208"/>
      <c r="C23" s="208"/>
      <c r="D23" s="209"/>
      <c r="E23" s="209"/>
      <c r="F23" s="247">
        <v>0</v>
      </c>
      <c r="G23" s="86"/>
      <c r="H23" s="86"/>
      <c r="I23" s="126" t="s">
        <v>150</v>
      </c>
      <c r="J23" s="123"/>
      <c r="K23" s="123"/>
      <c r="L23" s="123"/>
      <c r="M23" s="123"/>
      <c r="N23" s="123"/>
      <c r="O23" s="125"/>
      <c r="R23" s="61"/>
      <c r="S23"/>
      <c r="T23" s="191"/>
      <c r="U23" s="191"/>
      <c r="V23" s="191"/>
      <c r="Y23"/>
    </row>
    <row r="24" spans="1:27" ht="17" thickTop="1" thickBot="1" x14ac:dyDescent="0.25">
      <c r="A24" s="246" t="s">
        <v>217</v>
      </c>
      <c r="B24" s="208"/>
      <c r="C24" s="208"/>
      <c r="D24" s="209"/>
      <c r="E24" s="209"/>
      <c r="F24" s="247">
        <v>0</v>
      </c>
      <c r="I24" s="138"/>
      <c r="J24" s="138"/>
      <c r="K24" s="138"/>
      <c r="L24" s="138"/>
      <c r="M24" s="138"/>
      <c r="N24" s="138"/>
      <c r="O24" s="138"/>
      <c r="Z24" s="195"/>
    </row>
    <row r="25" spans="1:27" ht="17" thickTop="1" thickBot="1" x14ac:dyDescent="0.25">
      <c r="A25" s="248" t="s">
        <v>177</v>
      </c>
      <c r="B25" s="249"/>
      <c r="C25" s="249"/>
      <c r="D25" s="250"/>
      <c r="E25" s="250"/>
      <c r="F25" s="251">
        <v>0.61</v>
      </c>
      <c r="I25" s="1"/>
      <c r="J25" s="1"/>
      <c r="Q25" s="205"/>
      <c r="R25" s="205"/>
      <c r="S25" s="205"/>
    </row>
    <row r="26" spans="1:27" ht="17" thickTop="1" thickBot="1" x14ac:dyDescent="0.25">
      <c r="A26" s="248" t="s">
        <v>235</v>
      </c>
      <c r="B26" s="249"/>
      <c r="C26" s="249"/>
      <c r="D26" s="250"/>
      <c r="E26" s="250"/>
      <c r="F26" s="251">
        <v>0.69</v>
      </c>
      <c r="I26" s="1"/>
      <c r="J26" s="1"/>
      <c r="Q26"/>
      <c r="W26" s="140"/>
      <c r="Z26" s="195"/>
    </row>
    <row r="27" spans="1:27" x14ac:dyDescent="0.2">
      <c r="F27" s="68"/>
      <c r="I27" s="1"/>
      <c r="J27" s="1"/>
      <c r="Q27"/>
      <c r="AA27" s="193"/>
    </row>
    <row r="28" spans="1:27" x14ac:dyDescent="0.2">
      <c r="F28" s="68"/>
      <c r="H28"/>
      <c r="I28" s="1"/>
      <c r="J28" s="1"/>
      <c r="Q28"/>
    </row>
    <row r="29" spans="1:27" x14ac:dyDescent="0.2">
      <c r="F29" s="68"/>
      <c r="H29" s="264"/>
      <c r="I29" s="1"/>
      <c r="J29" s="1"/>
    </row>
    <row r="30" spans="1:27" x14ac:dyDescent="0.2">
      <c r="I30" s="1"/>
      <c r="J30" s="1"/>
      <c r="U30" s="140"/>
    </row>
    <row r="31" spans="1:27" x14ac:dyDescent="0.2">
      <c r="A31"/>
      <c r="B31"/>
      <c r="C31"/>
      <c r="D31"/>
      <c r="F31"/>
      <c r="I31" s="1"/>
      <c r="J31" s="1"/>
    </row>
    <row r="32" spans="1:27" x14ac:dyDescent="0.2">
      <c r="A32" s="88"/>
      <c r="B32" s="88"/>
      <c r="C32" s="140"/>
      <c r="D32" s="140"/>
      <c r="E32" s="140"/>
      <c r="F32" s="195"/>
      <c r="I32" s="1"/>
      <c r="J32" s="1"/>
    </row>
    <row r="33" spans="1:10" x14ac:dyDescent="0.2">
      <c r="I33" s="1"/>
      <c r="J33" s="1"/>
    </row>
    <row r="34" spans="1:10" x14ac:dyDescent="0.2">
      <c r="A34" s="140"/>
      <c r="B34" s="196"/>
      <c r="C34" s="140"/>
      <c r="D34" s="210"/>
      <c r="E34" s="140"/>
      <c r="F34" s="210"/>
      <c r="I34" s="1"/>
      <c r="J34" s="1"/>
    </row>
    <row r="35" spans="1:10" x14ac:dyDescent="0.2">
      <c r="I35" s="1"/>
      <c r="J35" s="1"/>
    </row>
    <row r="36" spans="1:10" x14ac:dyDescent="0.2">
      <c r="I36" s="1"/>
      <c r="J36" s="1"/>
    </row>
    <row r="37" spans="1:10" x14ac:dyDescent="0.2">
      <c r="I37" s="1"/>
      <c r="J37" s="1"/>
    </row>
    <row r="38" spans="1:10" x14ac:dyDescent="0.2">
      <c r="I38" s="1"/>
      <c r="J38" s="1"/>
    </row>
    <row r="39" spans="1:10" x14ac:dyDescent="0.2">
      <c r="A39"/>
      <c r="B39"/>
      <c r="C39"/>
      <c r="D39"/>
      <c r="E39"/>
      <c r="F39"/>
      <c r="G39"/>
      <c r="I39" s="1"/>
      <c r="J39" s="1"/>
    </row>
    <row r="40" spans="1:10" x14ac:dyDescent="0.2">
      <c r="A40" s="140"/>
      <c r="B40" s="140"/>
      <c r="C40" s="195"/>
      <c r="D40" s="140"/>
      <c r="E40" s="88"/>
      <c r="G40" s="264"/>
      <c r="I40" s="1"/>
      <c r="J40" s="1"/>
    </row>
    <row r="41" spans="1:10" x14ac:dyDescent="0.2">
      <c r="I41" s="1"/>
      <c r="J41" s="1"/>
    </row>
    <row r="42" spans="1:10" x14ac:dyDescent="0.2">
      <c r="I42" s="1"/>
      <c r="J42" s="1"/>
    </row>
    <row r="43" spans="1:10" x14ac:dyDescent="0.2">
      <c r="I43" s="1"/>
      <c r="J43" s="1"/>
    </row>
    <row r="44" spans="1:10" x14ac:dyDescent="0.2">
      <c r="A44" s="140"/>
      <c r="B44" s="140"/>
      <c r="C44" s="88"/>
      <c r="D44" s="140"/>
      <c r="I44" s="1"/>
      <c r="J44" s="1"/>
    </row>
    <row r="45" spans="1:10" x14ac:dyDescent="0.2">
      <c r="I45" s="1"/>
      <c r="J45" s="1"/>
    </row>
    <row r="46" spans="1:10" x14ac:dyDescent="0.2">
      <c r="I46" s="1"/>
      <c r="J46" s="1"/>
    </row>
    <row r="47" spans="1:10" x14ac:dyDescent="0.2">
      <c r="I47" s="1"/>
      <c r="J47" s="1"/>
    </row>
    <row r="48" spans="1:10" x14ac:dyDescent="0.2">
      <c r="I48" s="1"/>
      <c r="J48" s="1"/>
    </row>
    <row r="49" spans="9:10" x14ac:dyDescent="0.2">
      <c r="I49" s="1"/>
      <c r="J49" s="1"/>
    </row>
    <row r="50" spans="9:10" x14ac:dyDescent="0.2">
      <c r="I50" s="1"/>
      <c r="J50" s="1"/>
    </row>
    <row r="51" spans="9:10" x14ac:dyDescent="0.2">
      <c r="I51" s="1"/>
      <c r="J51" s="1"/>
    </row>
    <row r="52" spans="9:10" x14ac:dyDescent="0.2">
      <c r="I52" s="1"/>
      <c r="J52" s="1"/>
    </row>
    <row r="53" spans="9:10" x14ac:dyDescent="0.2">
      <c r="I53" s="1"/>
      <c r="J53" s="1"/>
    </row>
    <row r="54" spans="9:10" x14ac:dyDescent="0.2">
      <c r="I54" s="1"/>
      <c r="J54" s="1"/>
    </row>
    <row r="55" spans="9:10" x14ac:dyDescent="0.2">
      <c r="I55" s="1"/>
      <c r="J55" s="1"/>
    </row>
    <row r="56" spans="9:10" x14ac:dyDescent="0.2">
      <c r="I56" s="1"/>
      <c r="J56" s="1"/>
    </row>
    <row r="57" spans="9:10" x14ac:dyDescent="0.2">
      <c r="I57" s="1"/>
      <c r="J57" s="1"/>
    </row>
    <row r="58" spans="9:10" x14ac:dyDescent="0.2">
      <c r="I58" s="1"/>
      <c r="J58" s="1"/>
    </row>
    <row r="59" spans="9:10" x14ac:dyDescent="0.2">
      <c r="I59" s="1"/>
      <c r="J59" s="1"/>
    </row>
    <row r="60" spans="9:10" x14ac:dyDescent="0.2">
      <c r="I60" s="1"/>
      <c r="J60" s="1"/>
    </row>
    <row r="61" spans="9:10" x14ac:dyDescent="0.2">
      <c r="I61" s="1"/>
      <c r="J61" s="1"/>
    </row>
    <row r="62" spans="9:10" x14ac:dyDescent="0.2">
      <c r="I62" s="1"/>
      <c r="J62" s="1"/>
    </row>
    <row r="63" spans="9:10" x14ac:dyDescent="0.2">
      <c r="I63" s="1"/>
      <c r="J63" s="1"/>
    </row>
    <row r="64" spans="9:10" x14ac:dyDescent="0.2">
      <c r="I64" s="1"/>
      <c r="J64" s="1"/>
    </row>
    <row r="65" spans="9:10" x14ac:dyDescent="0.2">
      <c r="I65" s="1"/>
      <c r="J65" s="1"/>
    </row>
    <row r="66" spans="9:10" x14ac:dyDescent="0.2">
      <c r="I66" s="1"/>
      <c r="J66" s="1"/>
    </row>
    <row r="67" spans="9:10" x14ac:dyDescent="0.2">
      <c r="I67" s="1"/>
      <c r="J67" s="1"/>
    </row>
    <row r="68" spans="9:10" x14ac:dyDescent="0.2">
      <c r="I68" s="1"/>
      <c r="J68" s="1"/>
    </row>
    <row r="69" spans="9:10" x14ac:dyDescent="0.2">
      <c r="I69" s="1"/>
      <c r="J69" s="1"/>
    </row>
    <row r="70" spans="9:10" x14ac:dyDescent="0.2">
      <c r="I70" s="1"/>
      <c r="J70" s="1"/>
    </row>
    <row r="71" spans="9:10" x14ac:dyDescent="0.2">
      <c r="I71" s="1"/>
      <c r="J71" s="1"/>
    </row>
    <row r="72" spans="9:10" x14ac:dyDescent="0.2">
      <c r="I72" s="1"/>
      <c r="J72" s="1"/>
    </row>
    <row r="73" spans="9:10" x14ac:dyDescent="0.2">
      <c r="I73" s="1"/>
      <c r="J73" s="1"/>
    </row>
    <row r="74" spans="9:10" x14ac:dyDescent="0.2">
      <c r="I74" s="1"/>
      <c r="J74" s="1"/>
    </row>
    <row r="75" spans="9:10" x14ac:dyDescent="0.2">
      <c r="I75" s="1"/>
      <c r="J75" s="1"/>
    </row>
    <row r="76" spans="9:10" x14ac:dyDescent="0.2">
      <c r="I76" s="1"/>
      <c r="J76" s="1"/>
    </row>
    <row r="77" spans="9:10" x14ac:dyDescent="0.2">
      <c r="I77" s="1"/>
      <c r="J77" s="1"/>
    </row>
    <row r="78" spans="9:10" x14ac:dyDescent="0.2">
      <c r="I78" s="1"/>
      <c r="J78" s="1"/>
    </row>
    <row r="79" spans="9:10" x14ac:dyDescent="0.2">
      <c r="I79" s="1"/>
      <c r="J79" s="1"/>
    </row>
    <row r="80" spans="9:10" x14ac:dyDescent="0.2">
      <c r="I80" s="1"/>
      <c r="J80" s="1"/>
    </row>
    <row r="81" spans="9:10" x14ac:dyDescent="0.2">
      <c r="I81" s="1"/>
      <c r="J81" s="1"/>
    </row>
    <row r="82" spans="9:10" x14ac:dyDescent="0.2">
      <c r="I82" s="1"/>
      <c r="J82" s="1"/>
    </row>
    <row r="83" spans="9:10" x14ac:dyDescent="0.2">
      <c r="I83" s="1"/>
      <c r="J83" s="1"/>
    </row>
    <row r="84" spans="9:10" x14ac:dyDescent="0.2">
      <c r="I84" s="1"/>
      <c r="J84" s="1"/>
    </row>
    <row r="85" spans="9:10" x14ac:dyDescent="0.2">
      <c r="I85" s="1"/>
      <c r="J85" s="1"/>
    </row>
    <row r="86" spans="9:10" x14ac:dyDescent="0.2">
      <c r="I86" s="1"/>
      <c r="J86" s="1"/>
    </row>
    <row r="87" spans="9:10" x14ac:dyDescent="0.2">
      <c r="I87" s="1"/>
      <c r="J87" s="1"/>
    </row>
    <row r="88" spans="9:10" x14ac:dyDescent="0.2">
      <c r="I88" s="1"/>
      <c r="J88" s="1"/>
    </row>
    <row r="89" spans="9:10" x14ac:dyDescent="0.2">
      <c r="I89" s="1"/>
      <c r="J89" s="1"/>
    </row>
    <row r="90" spans="9:10" x14ac:dyDescent="0.2">
      <c r="I90" s="1"/>
      <c r="J90" s="1"/>
    </row>
    <row r="91" spans="9:10" x14ac:dyDescent="0.2">
      <c r="I91" s="1"/>
      <c r="J91" s="1"/>
    </row>
    <row r="92" spans="9:10" x14ac:dyDescent="0.2">
      <c r="I92" s="1"/>
      <c r="J92" s="1"/>
    </row>
    <row r="93" spans="9:10" x14ac:dyDescent="0.2">
      <c r="I93" s="1"/>
      <c r="J93" s="1"/>
    </row>
    <row r="94" spans="9:10" x14ac:dyDescent="0.2">
      <c r="I94" s="1"/>
      <c r="J94" s="1"/>
    </row>
    <row r="95" spans="9:10" x14ac:dyDescent="0.2">
      <c r="I95" s="1"/>
      <c r="J95" s="1"/>
    </row>
    <row r="96" spans="9:10" x14ac:dyDescent="0.2">
      <c r="I96" s="1"/>
      <c r="J96" s="1"/>
    </row>
    <row r="97" spans="9:10" x14ac:dyDescent="0.2">
      <c r="I97" s="1"/>
      <c r="J97" s="1"/>
    </row>
    <row r="98" spans="9:10" x14ac:dyDescent="0.2">
      <c r="I98" s="1"/>
      <c r="J98" s="1"/>
    </row>
    <row r="99" spans="9:10" x14ac:dyDescent="0.2">
      <c r="I99" s="1"/>
      <c r="J99" s="1"/>
    </row>
    <row r="100" spans="9:10" x14ac:dyDescent="0.2">
      <c r="I100" s="1"/>
      <c r="J100" s="1"/>
    </row>
    <row r="101" spans="9:10" x14ac:dyDescent="0.2">
      <c r="I101" s="1"/>
      <c r="J101" s="1"/>
    </row>
    <row r="102" spans="9:10" x14ac:dyDescent="0.2">
      <c r="I102" s="1"/>
      <c r="J102" s="1"/>
    </row>
    <row r="103" spans="9:10" x14ac:dyDescent="0.2">
      <c r="I103" s="1"/>
      <c r="J103" s="1"/>
    </row>
    <row r="104" spans="9:10" x14ac:dyDescent="0.2">
      <c r="I104" s="1"/>
      <c r="J104" s="1"/>
    </row>
    <row r="105" spans="9:10" x14ac:dyDescent="0.2">
      <c r="I105" s="1"/>
      <c r="J105" s="1"/>
    </row>
    <row r="106" spans="9:10" x14ac:dyDescent="0.2">
      <c r="I106" s="1"/>
      <c r="J106" s="1"/>
    </row>
    <row r="107" spans="9:10" x14ac:dyDescent="0.2">
      <c r="I107" s="1"/>
      <c r="J107" s="1"/>
    </row>
    <row r="108" spans="9:10" x14ac:dyDescent="0.2">
      <c r="I108" s="1"/>
      <c r="J108" s="1"/>
    </row>
    <row r="109" spans="9:10" x14ac:dyDescent="0.2">
      <c r="I109" s="1"/>
      <c r="J109" s="1"/>
    </row>
    <row r="110" spans="9:10" x14ac:dyDescent="0.2">
      <c r="I110" s="1"/>
      <c r="J110" s="1"/>
    </row>
    <row r="111" spans="9:10" x14ac:dyDescent="0.2">
      <c r="I111" s="1"/>
      <c r="J111" s="1"/>
    </row>
    <row r="112" spans="9:10" x14ac:dyDescent="0.2">
      <c r="I112" s="1"/>
      <c r="J112" s="1"/>
    </row>
    <row r="113" spans="9:10" x14ac:dyDescent="0.2">
      <c r="I113" s="1"/>
      <c r="J113" s="1"/>
    </row>
    <row r="114" spans="9:10" x14ac:dyDescent="0.2">
      <c r="I114" s="1"/>
      <c r="J114" s="1"/>
    </row>
    <row r="115" spans="9:10" x14ac:dyDescent="0.2">
      <c r="I115" s="1"/>
      <c r="J115" s="1"/>
    </row>
    <row r="116" spans="9:10" x14ac:dyDescent="0.2">
      <c r="I116" s="1"/>
      <c r="J116" s="1"/>
    </row>
    <row r="117" spans="9:10" x14ac:dyDescent="0.2">
      <c r="I117" s="1"/>
      <c r="J117" s="1"/>
    </row>
    <row r="118" spans="9:10" x14ac:dyDescent="0.2">
      <c r="I118" s="1"/>
      <c r="J118" s="1"/>
    </row>
    <row r="119" spans="9:10" x14ac:dyDescent="0.2">
      <c r="I119" s="1"/>
      <c r="J119" s="1"/>
    </row>
    <row r="120" spans="9:10" x14ac:dyDescent="0.2">
      <c r="I120" s="1"/>
      <c r="J120" s="1"/>
    </row>
    <row r="121" spans="9:10" x14ac:dyDescent="0.2">
      <c r="I121" s="1"/>
      <c r="J121" s="1"/>
    </row>
    <row r="122" spans="9:10" x14ac:dyDescent="0.2">
      <c r="I122" s="1"/>
      <c r="J122" s="1"/>
    </row>
    <row r="123" spans="9:10" x14ac:dyDescent="0.2">
      <c r="I123" s="1"/>
      <c r="J123" s="1"/>
    </row>
    <row r="124" spans="9:10" x14ac:dyDescent="0.2">
      <c r="I124" s="1"/>
      <c r="J124" s="1"/>
    </row>
    <row r="125" spans="9:10" x14ac:dyDescent="0.2">
      <c r="I125" s="1"/>
      <c r="J125" s="1"/>
    </row>
    <row r="126" spans="9:10" x14ac:dyDescent="0.2">
      <c r="I126" s="1"/>
      <c r="J126" s="1"/>
    </row>
    <row r="127" spans="9:10" x14ac:dyDescent="0.2">
      <c r="I127" s="1"/>
      <c r="J127" s="1"/>
    </row>
    <row r="128" spans="9:10" x14ac:dyDescent="0.2">
      <c r="I128" s="1"/>
      <c r="J128" s="1"/>
    </row>
    <row r="129" spans="9:10" x14ac:dyDescent="0.2">
      <c r="I129" s="1"/>
      <c r="J129" s="1"/>
    </row>
    <row r="130" spans="9:10" x14ac:dyDescent="0.2">
      <c r="I130" s="1"/>
      <c r="J130" s="1"/>
    </row>
    <row r="131" spans="9:10" x14ac:dyDescent="0.2">
      <c r="I131" s="1"/>
      <c r="J131" s="1"/>
    </row>
    <row r="132" spans="9:10" x14ac:dyDescent="0.2">
      <c r="I132" s="1"/>
      <c r="J132" s="1"/>
    </row>
    <row r="133" spans="9:10" x14ac:dyDescent="0.2">
      <c r="I133" s="1"/>
      <c r="J133" s="1"/>
    </row>
    <row r="134" spans="9:10" x14ac:dyDescent="0.2">
      <c r="I134" s="1"/>
      <c r="J134" s="1"/>
    </row>
    <row r="135" spans="9:10" x14ac:dyDescent="0.2">
      <c r="I135" s="1"/>
      <c r="J135" s="1"/>
    </row>
    <row r="136" spans="9:10" x14ac:dyDescent="0.2">
      <c r="I136" s="1"/>
      <c r="J136" s="1"/>
    </row>
    <row r="137" spans="9:10" x14ac:dyDescent="0.2">
      <c r="I137" s="1"/>
      <c r="J137" s="1"/>
    </row>
    <row r="138" spans="9:10" x14ac:dyDescent="0.2">
      <c r="I138" s="1"/>
      <c r="J138" s="1"/>
    </row>
    <row r="139" spans="9:10" x14ac:dyDescent="0.2">
      <c r="I139" s="1"/>
      <c r="J139" s="1"/>
    </row>
    <row r="140" spans="9:10" x14ac:dyDescent="0.2">
      <c r="I140" s="1"/>
      <c r="J140" s="1"/>
    </row>
    <row r="141" spans="9:10" x14ac:dyDescent="0.2">
      <c r="I141" s="1"/>
      <c r="J141" s="1"/>
    </row>
    <row r="142" spans="9:10" x14ac:dyDescent="0.2">
      <c r="I142" s="1"/>
      <c r="J142" s="1"/>
    </row>
    <row r="143" spans="9:10" x14ac:dyDescent="0.2">
      <c r="I143" s="1"/>
      <c r="J143" s="1"/>
    </row>
    <row r="144" spans="9:10" x14ac:dyDescent="0.2">
      <c r="I144" s="1"/>
      <c r="J144" s="1"/>
    </row>
    <row r="145" spans="9:10" x14ac:dyDescent="0.2">
      <c r="I145" s="1"/>
      <c r="J145" s="1"/>
    </row>
    <row r="146" spans="9:10" x14ac:dyDescent="0.2">
      <c r="I146" s="1"/>
      <c r="J146" s="1"/>
    </row>
    <row r="147" spans="9:10" x14ac:dyDescent="0.2">
      <c r="I147" s="1"/>
      <c r="J147" s="1"/>
    </row>
    <row r="148" spans="9:10" x14ac:dyDescent="0.2">
      <c r="I148" s="1"/>
      <c r="J148" s="1"/>
    </row>
    <row r="149" spans="9:10" x14ac:dyDescent="0.2">
      <c r="I149" s="1"/>
      <c r="J149" s="1"/>
    </row>
    <row r="150" spans="9:10" x14ac:dyDescent="0.2">
      <c r="I150" s="1"/>
      <c r="J150" s="1"/>
    </row>
    <row r="151" spans="9:10" x14ac:dyDescent="0.2">
      <c r="I151" s="1"/>
      <c r="J151" s="1"/>
    </row>
    <row r="152" spans="9:10" x14ac:dyDescent="0.2">
      <c r="I152" s="1"/>
      <c r="J152" s="1"/>
    </row>
    <row r="153" spans="9:10" x14ac:dyDescent="0.2">
      <c r="I153" s="1"/>
      <c r="J153" s="1"/>
    </row>
    <row r="154" spans="9:10" x14ac:dyDescent="0.2">
      <c r="I154" s="1"/>
      <c r="J154" s="1"/>
    </row>
    <row r="155" spans="9:10" x14ac:dyDescent="0.2">
      <c r="I155" s="1"/>
      <c r="J155" s="1"/>
    </row>
    <row r="156" spans="9:10" x14ac:dyDescent="0.2">
      <c r="I156" s="1"/>
      <c r="J156" s="1"/>
    </row>
    <row r="157" spans="9:10" x14ac:dyDescent="0.2">
      <c r="I157" s="1"/>
      <c r="J157" s="1"/>
    </row>
    <row r="158" spans="9:10" x14ac:dyDescent="0.2">
      <c r="I158" s="1"/>
      <c r="J158" s="1"/>
    </row>
    <row r="159" spans="9:10" x14ac:dyDescent="0.2">
      <c r="I159" s="1"/>
      <c r="J159" s="1"/>
    </row>
    <row r="160" spans="9:10" x14ac:dyDescent="0.2">
      <c r="I160" s="1"/>
      <c r="J160" s="1"/>
    </row>
    <row r="161" spans="9:10" x14ac:dyDescent="0.2">
      <c r="I161" s="1"/>
      <c r="J161" s="1"/>
    </row>
    <row r="162" spans="9:10" x14ac:dyDescent="0.2">
      <c r="I162" s="1"/>
      <c r="J162" s="1"/>
    </row>
    <row r="163" spans="9:10" x14ac:dyDescent="0.2">
      <c r="I163" s="1"/>
      <c r="J163" s="1"/>
    </row>
    <row r="164" spans="9:10" x14ac:dyDescent="0.2">
      <c r="I164" s="1"/>
      <c r="J164" s="1"/>
    </row>
    <row r="165" spans="9:10" x14ac:dyDescent="0.2">
      <c r="I165" s="1"/>
      <c r="J165" s="1"/>
    </row>
    <row r="166" spans="9:10" x14ac:dyDescent="0.2">
      <c r="I166" s="1"/>
      <c r="J166" s="1"/>
    </row>
    <row r="167" spans="9:10" x14ac:dyDescent="0.2">
      <c r="I167" s="1"/>
      <c r="J167" s="1"/>
    </row>
    <row r="168" spans="9:10" x14ac:dyDescent="0.2">
      <c r="I168" s="1"/>
      <c r="J168" s="1"/>
    </row>
    <row r="169" spans="9:10" x14ac:dyDescent="0.2">
      <c r="I169" s="1"/>
      <c r="J169" s="1"/>
    </row>
    <row r="170" spans="9:10" x14ac:dyDescent="0.2">
      <c r="I170" s="1"/>
      <c r="J170" s="1"/>
    </row>
    <row r="171" spans="9:10" x14ac:dyDescent="0.2">
      <c r="I171" s="1"/>
      <c r="J171" s="1"/>
    </row>
    <row r="172" spans="9:10" x14ac:dyDescent="0.2">
      <c r="I172" s="1"/>
      <c r="J172" s="1"/>
    </row>
    <row r="173" spans="9:10" x14ac:dyDescent="0.2">
      <c r="I173" s="1"/>
      <c r="J173" s="1"/>
    </row>
    <row r="174" spans="9:10" x14ac:dyDescent="0.2">
      <c r="I174" s="1"/>
      <c r="J174" s="1"/>
    </row>
    <row r="175" spans="9:10" x14ac:dyDescent="0.2">
      <c r="I175" s="1"/>
      <c r="J175" s="1"/>
    </row>
    <row r="176" spans="9:10" x14ac:dyDescent="0.2">
      <c r="I176" s="1"/>
      <c r="J176" s="1"/>
    </row>
    <row r="177" spans="9:10" x14ac:dyDescent="0.2">
      <c r="I177" s="1"/>
      <c r="J177" s="1"/>
    </row>
    <row r="178" spans="9:10" x14ac:dyDescent="0.2">
      <c r="I178" s="1"/>
      <c r="J178" s="1"/>
    </row>
    <row r="179" spans="9:10" x14ac:dyDescent="0.2">
      <c r="I179" s="1"/>
      <c r="J179" s="1"/>
    </row>
    <row r="180" spans="9:10" x14ac:dyDescent="0.2">
      <c r="I180" s="1"/>
      <c r="J180" s="1"/>
    </row>
    <row r="181" spans="9:10" x14ac:dyDescent="0.2">
      <c r="I181" s="1"/>
      <c r="J181" s="1"/>
    </row>
    <row r="182" spans="9:10" x14ac:dyDescent="0.2">
      <c r="I182" s="1"/>
      <c r="J182" s="1"/>
    </row>
    <row r="183" spans="9:10" x14ac:dyDescent="0.2">
      <c r="I183" s="1"/>
      <c r="J183" s="1"/>
    </row>
    <row r="184" spans="9:10" x14ac:dyDescent="0.2">
      <c r="I184" s="1"/>
      <c r="J184" s="1"/>
    </row>
    <row r="185" spans="9:10" x14ac:dyDescent="0.2">
      <c r="I185" s="1"/>
      <c r="J185" s="1"/>
    </row>
    <row r="186" spans="9:10" x14ac:dyDescent="0.2">
      <c r="I186" s="1"/>
      <c r="J186" s="1"/>
    </row>
    <row r="187" spans="9:10" x14ac:dyDescent="0.2">
      <c r="I187" s="1"/>
      <c r="J187" s="1"/>
    </row>
    <row r="188" spans="9:10" x14ac:dyDescent="0.2">
      <c r="I188" s="1"/>
      <c r="J188" s="1"/>
    </row>
    <row r="189" spans="9:10" x14ac:dyDescent="0.2">
      <c r="I189" s="1"/>
      <c r="J189" s="1"/>
    </row>
    <row r="190" spans="9:10" x14ac:dyDescent="0.2">
      <c r="I190" s="1"/>
      <c r="J190" s="1"/>
    </row>
    <row r="191" spans="9:10" x14ac:dyDescent="0.2">
      <c r="I191" s="1"/>
      <c r="J191" s="1"/>
    </row>
    <row r="192" spans="9:10" x14ac:dyDescent="0.2">
      <c r="I192" s="1"/>
      <c r="J192" s="1"/>
    </row>
    <row r="193" spans="9:10" x14ac:dyDescent="0.2">
      <c r="I193" s="1"/>
      <c r="J193" s="1"/>
    </row>
    <row r="194" spans="9:10" x14ac:dyDescent="0.2">
      <c r="I194" s="1"/>
      <c r="J194" s="1"/>
    </row>
    <row r="195" spans="9:10" x14ac:dyDescent="0.2">
      <c r="I195" s="1"/>
      <c r="J195" s="1"/>
    </row>
    <row r="196" spans="9:10" x14ac:dyDescent="0.2">
      <c r="I196" s="1"/>
      <c r="J196" s="1"/>
    </row>
    <row r="197" spans="9:10" x14ac:dyDescent="0.2">
      <c r="I197" s="1"/>
      <c r="J197" s="1"/>
    </row>
    <row r="198" spans="9:10" x14ac:dyDescent="0.2">
      <c r="I198" s="1"/>
      <c r="J198" s="1"/>
    </row>
    <row r="199" spans="9:10" x14ac:dyDescent="0.2">
      <c r="I199" s="1"/>
      <c r="J199" s="1"/>
    </row>
    <row r="200" spans="9:10" x14ac:dyDescent="0.2">
      <c r="I200" s="1"/>
      <c r="J200" s="1"/>
    </row>
    <row r="201" spans="9:10" x14ac:dyDescent="0.2">
      <c r="I201" s="1"/>
      <c r="J201" s="1"/>
    </row>
    <row r="202" spans="9:10" x14ac:dyDescent="0.2">
      <c r="I202" s="1"/>
      <c r="J202" s="1"/>
    </row>
    <row r="203" spans="9:10" x14ac:dyDescent="0.2">
      <c r="I203" s="1"/>
      <c r="J203" s="1"/>
    </row>
    <row r="204" spans="9:10" x14ac:dyDescent="0.2">
      <c r="I204" s="1"/>
      <c r="J204" s="1"/>
    </row>
    <row r="205" spans="9:10" x14ac:dyDescent="0.2">
      <c r="I205" s="1"/>
      <c r="J205" s="1"/>
    </row>
    <row r="206" spans="9:10" x14ac:dyDescent="0.2">
      <c r="I206" s="1"/>
      <c r="J206" s="1"/>
    </row>
    <row r="207" spans="9:10" x14ac:dyDescent="0.2">
      <c r="I207" s="1"/>
      <c r="J207" s="1"/>
    </row>
    <row r="208" spans="9:10" x14ac:dyDescent="0.2">
      <c r="I208" s="1"/>
      <c r="J208" s="1"/>
    </row>
    <row r="209" spans="9:10" x14ac:dyDescent="0.2">
      <c r="I209" s="1"/>
      <c r="J209" s="1"/>
    </row>
    <row r="210" spans="9:10" x14ac:dyDescent="0.2">
      <c r="I210" s="1"/>
      <c r="J210" s="1"/>
    </row>
    <row r="211" spans="9:10" x14ac:dyDescent="0.2">
      <c r="I211" s="1"/>
      <c r="J211" s="1"/>
    </row>
    <row r="212" spans="9:10" x14ac:dyDescent="0.2">
      <c r="I212" s="1"/>
      <c r="J212" s="1"/>
    </row>
    <row r="213" spans="9:10" x14ac:dyDescent="0.2">
      <c r="I213" s="1"/>
      <c r="J213" s="1"/>
    </row>
    <row r="214" spans="9:10" x14ac:dyDescent="0.2">
      <c r="I214" s="1"/>
      <c r="J214" s="1"/>
    </row>
    <row r="215" spans="9:10" x14ac:dyDescent="0.2">
      <c r="I215" s="1"/>
      <c r="J215" s="1"/>
    </row>
    <row r="216" spans="9:10" x14ac:dyDescent="0.2">
      <c r="I216" s="1"/>
      <c r="J216" s="1"/>
    </row>
    <row r="217" spans="9:10" x14ac:dyDescent="0.2">
      <c r="I217" s="1"/>
      <c r="J217" s="1"/>
    </row>
    <row r="218" spans="9:10" x14ac:dyDescent="0.2">
      <c r="I218" s="1"/>
      <c r="J218" s="1"/>
    </row>
    <row r="219" spans="9:10" x14ac:dyDescent="0.2">
      <c r="I219" s="1"/>
      <c r="J219" s="1"/>
    </row>
    <row r="220" spans="9:10" x14ac:dyDescent="0.2">
      <c r="I220" s="1"/>
      <c r="J220" s="1"/>
    </row>
    <row r="221" spans="9:10" x14ac:dyDescent="0.2">
      <c r="I221" s="1"/>
      <c r="J221" s="1"/>
    </row>
    <row r="222" spans="9:10" x14ac:dyDescent="0.2">
      <c r="I222" s="1"/>
      <c r="J222" s="1"/>
    </row>
    <row r="223" spans="9:10" x14ac:dyDescent="0.2">
      <c r="I223" s="1"/>
      <c r="J223" s="1"/>
    </row>
    <row r="224" spans="9:10" x14ac:dyDescent="0.2">
      <c r="I224" s="1"/>
      <c r="J224" s="1"/>
    </row>
    <row r="225" spans="9:10" x14ac:dyDescent="0.2">
      <c r="I225" s="1"/>
      <c r="J225" s="1"/>
    </row>
    <row r="226" spans="9:10" x14ac:dyDescent="0.2">
      <c r="I226" s="1"/>
      <c r="J226" s="1"/>
    </row>
    <row r="227" spans="9:10" x14ac:dyDescent="0.2">
      <c r="I227" s="1"/>
      <c r="J227" s="1"/>
    </row>
    <row r="228" spans="9:10" x14ac:dyDescent="0.2">
      <c r="I228" s="1"/>
      <c r="J228" s="1"/>
    </row>
    <row r="229" spans="9:10" x14ac:dyDescent="0.2">
      <c r="I229" s="1"/>
      <c r="J229" s="1"/>
    </row>
    <row r="230" spans="9:10" x14ac:dyDescent="0.2">
      <c r="I230" s="1"/>
      <c r="J230" s="1"/>
    </row>
    <row r="231" spans="9:10" x14ac:dyDescent="0.2">
      <c r="I231" s="1"/>
      <c r="J231" s="1"/>
    </row>
    <row r="232" spans="9:10" x14ac:dyDescent="0.2">
      <c r="I232" s="1"/>
      <c r="J232" s="1"/>
    </row>
    <row r="233" spans="9:10" x14ac:dyDescent="0.2">
      <c r="I233" s="1"/>
      <c r="J233" s="1"/>
    </row>
    <row r="234" spans="9:10" x14ac:dyDescent="0.2">
      <c r="I234" s="1"/>
      <c r="J234" s="1"/>
    </row>
    <row r="235" spans="9:10" x14ac:dyDescent="0.2">
      <c r="I235" s="1"/>
      <c r="J235" s="1"/>
    </row>
    <row r="236" spans="9:10" x14ac:dyDescent="0.2">
      <c r="I236" s="1"/>
      <c r="J236" s="1"/>
    </row>
    <row r="237" spans="9:10" x14ac:dyDescent="0.2">
      <c r="I237" s="1"/>
      <c r="J237" s="1"/>
    </row>
    <row r="238" spans="9:10" x14ac:dyDescent="0.2">
      <c r="I238" s="1"/>
      <c r="J238" s="1"/>
    </row>
    <row r="239" spans="9:10" x14ac:dyDescent="0.2">
      <c r="I239" s="1"/>
      <c r="J239" s="1"/>
    </row>
    <row r="240" spans="9:10" x14ac:dyDescent="0.2">
      <c r="I240" s="1"/>
      <c r="J240" s="1"/>
    </row>
    <row r="241" spans="9:10" x14ac:dyDescent="0.2">
      <c r="I241" s="1"/>
      <c r="J241" s="1"/>
    </row>
    <row r="242" spans="9:10" x14ac:dyDescent="0.2">
      <c r="I242" s="1"/>
      <c r="J242" s="1"/>
    </row>
    <row r="243" spans="9:10" x14ac:dyDescent="0.2">
      <c r="I243" s="1"/>
      <c r="J243" s="1"/>
    </row>
    <row r="244" spans="9:10" x14ac:dyDescent="0.2">
      <c r="I244" s="1"/>
      <c r="J244" s="1"/>
    </row>
    <row r="245" spans="9:10" x14ac:dyDescent="0.2">
      <c r="I245" s="1"/>
      <c r="J245" s="1"/>
    </row>
    <row r="246" spans="9:10" x14ac:dyDescent="0.2">
      <c r="I246" s="1"/>
      <c r="J246" s="1"/>
    </row>
    <row r="247" spans="9:10" x14ac:dyDescent="0.2">
      <c r="I247" s="1"/>
      <c r="J247" s="1"/>
    </row>
    <row r="248" spans="9:10" x14ac:dyDescent="0.2">
      <c r="I248" s="1"/>
      <c r="J248" s="1"/>
    </row>
    <row r="249" spans="9:10" x14ac:dyDescent="0.2">
      <c r="I249" s="1"/>
      <c r="J249" s="1"/>
    </row>
    <row r="250" spans="9:10" x14ac:dyDescent="0.2">
      <c r="I250" s="1"/>
      <c r="J250" s="1"/>
    </row>
    <row r="251" spans="9:10" x14ac:dyDescent="0.2">
      <c r="I251" s="1"/>
      <c r="J251" s="1"/>
    </row>
    <row r="252" spans="9:10" x14ac:dyDescent="0.2">
      <c r="I252" s="1"/>
      <c r="J252" s="1"/>
    </row>
    <row r="253" spans="9:10" x14ac:dyDescent="0.2">
      <c r="I253" s="1"/>
      <c r="J253" s="1"/>
    </row>
    <row r="254" spans="9:10" x14ac:dyDescent="0.2">
      <c r="I254" s="1"/>
      <c r="J254" s="1"/>
    </row>
    <row r="255" spans="9:10" x14ac:dyDescent="0.2">
      <c r="I255" s="1"/>
      <c r="J255" s="1"/>
    </row>
    <row r="256" spans="9:10" x14ac:dyDescent="0.2">
      <c r="I256" s="1"/>
      <c r="J256" s="1"/>
    </row>
    <row r="257" spans="9:10" x14ac:dyDescent="0.2">
      <c r="I257" s="1"/>
      <c r="J257" s="1"/>
    </row>
    <row r="258" spans="9:10" x14ac:dyDescent="0.2">
      <c r="I258" s="1"/>
      <c r="J258" s="1"/>
    </row>
    <row r="259" spans="9:10" x14ac:dyDescent="0.2">
      <c r="I259" s="1"/>
      <c r="J259" s="1"/>
    </row>
    <row r="260" spans="9:10" x14ac:dyDescent="0.2">
      <c r="I260" s="1"/>
      <c r="J260" s="1"/>
    </row>
    <row r="261" spans="9:10" x14ac:dyDescent="0.2">
      <c r="I261" s="1"/>
      <c r="J261" s="1"/>
    </row>
    <row r="262" spans="9:10" x14ac:dyDescent="0.2">
      <c r="I262" s="1"/>
      <c r="J262" s="1"/>
    </row>
    <row r="263" spans="9:10" x14ac:dyDescent="0.2">
      <c r="I263" s="1"/>
      <c r="J263" s="1"/>
    </row>
    <row r="264" spans="9:10" x14ac:dyDescent="0.2">
      <c r="I264" s="1"/>
      <c r="J264" s="1"/>
    </row>
    <row r="265" spans="9:10" x14ac:dyDescent="0.2">
      <c r="I265" s="1"/>
      <c r="J265" s="1"/>
    </row>
    <row r="266" spans="9:10" x14ac:dyDescent="0.2">
      <c r="I266" s="1"/>
      <c r="J266" s="1"/>
    </row>
    <row r="267" spans="9:10" x14ac:dyDescent="0.2">
      <c r="I267" s="1"/>
      <c r="J267" s="1"/>
    </row>
    <row r="268" spans="9:10" x14ac:dyDescent="0.2">
      <c r="I268" s="1"/>
      <c r="J268" s="1"/>
    </row>
    <row r="269" spans="9:10" x14ac:dyDescent="0.2">
      <c r="I269" s="1"/>
      <c r="J269" s="1"/>
    </row>
    <row r="270" spans="9:10" x14ac:dyDescent="0.2">
      <c r="I270" s="1"/>
      <c r="J270" s="1"/>
    </row>
    <row r="271" spans="9:10" x14ac:dyDescent="0.2">
      <c r="I271" s="1"/>
      <c r="J271" s="1"/>
    </row>
    <row r="272" spans="9:10" x14ac:dyDescent="0.2">
      <c r="I272" s="1"/>
      <c r="J272" s="1"/>
    </row>
    <row r="273" spans="9:10" x14ac:dyDescent="0.2">
      <c r="I273" s="1"/>
      <c r="J273" s="1"/>
    </row>
    <row r="274" spans="9:10" x14ac:dyDescent="0.2">
      <c r="I274" s="1"/>
      <c r="J274" s="1"/>
    </row>
    <row r="275" spans="9:10" x14ac:dyDescent="0.2">
      <c r="I275" s="1"/>
      <c r="J275" s="1"/>
    </row>
    <row r="276" spans="9:10" x14ac:dyDescent="0.2">
      <c r="I276" s="1"/>
      <c r="J276" s="1"/>
    </row>
    <row r="277" spans="9:10" x14ac:dyDescent="0.2">
      <c r="I277" s="1"/>
      <c r="J277" s="1"/>
    </row>
    <row r="278" spans="9:10" x14ac:dyDescent="0.2">
      <c r="I278" s="1"/>
      <c r="J278" s="1"/>
    </row>
    <row r="279" spans="9:10" x14ac:dyDescent="0.2">
      <c r="I279" s="1"/>
      <c r="J279" s="1"/>
    </row>
    <row r="280" spans="9:10" x14ac:dyDescent="0.2">
      <c r="I280" s="1"/>
      <c r="J280" s="1"/>
    </row>
    <row r="281" spans="9:10" x14ac:dyDescent="0.2">
      <c r="I281" s="1"/>
      <c r="J281" s="1"/>
    </row>
    <row r="282" spans="9:10" x14ac:dyDescent="0.2">
      <c r="I282" s="1"/>
      <c r="J282" s="1"/>
    </row>
    <row r="283" spans="9:10" x14ac:dyDescent="0.2">
      <c r="I283" s="1"/>
      <c r="J283" s="1"/>
    </row>
    <row r="284" spans="9:10" x14ac:dyDescent="0.2">
      <c r="I284" s="1"/>
      <c r="J284" s="1"/>
    </row>
    <row r="285" spans="9:10" x14ac:dyDescent="0.2">
      <c r="I285" s="1"/>
      <c r="J285" s="1"/>
    </row>
    <row r="286" spans="9:10" x14ac:dyDescent="0.2">
      <c r="I286" s="1"/>
      <c r="J286" s="1"/>
    </row>
    <row r="287" spans="9:10" x14ac:dyDescent="0.2">
      <c r="I287" s="1"/>
      <c r="J287" s="1"/>
    </row>
    <row r="288" spans="9:10" x14ac:dyDescent="0.2">
      <c r="I288" s="1"/>
      <c r="J288" s="1"/>
    </row>
    <row r="289" spans="9:10" x14ac:dyDescent="0.2">
      <c r="I289" s="1"/>
      <c r="J289" s="1"/>
    </row>
    <row r="290" spans="9:10" x14ac:dyDescent="0.2">
      <c r="I290" s="1"/>
      <c r="J290" s="1"/>
    </row>
    <row r="291" spans="9:10" x14ac:dyDescent="0.2">
      <c r="I291" s="1"/>
      <c r="J291" s="1"/>
    </row>
    <row r="292" spans="9:10" x14ac:dyDescent="0.2">
      <c r="I292" s="1"/>
      <c r="J292" s="1"/>
    </row>
    <row r="293" spans="9:10" x14ac:dyDescent="0.2">
      <c r="I293" s="1"/>
      <c r="J293" s="1"/>
    </row>
    <row r="294" spans="9:10" x14ac:dyDescent="0.2">
      <c r="I294" s="1"/>
      <c r="J294" s="1"/>
    </row>
    <row r="295" spans="9:10" x14ac:dyDescent="0.2">
      <c r="I295" s="1"/>
      <c r="J295" s="1"/>
    </row>
    <row r="296" spans="9:10" x14ac:dyDescent="0.2">
      <c r="I296" s="1"/>
      <c r="J296" s="1"/>
    </row>
    <row r="297" spans="9:10" x14ac:dyDescent="0.2">
      <c r="I297" s="1"/>
      <c r="J297" s="1"/>
    </row>
  </sheetData>
  <mergeCells count="32">
    <mergeCell ref="I7:N7"/>
    <mergeCell ref="I8:N8"/>
    <mergeCell ref="I9:N9"/>
    <mergeCell ref="P15:S15"/>
    <mergeCell ref="M5:N5"/>
    <mergeCell ref="M6:N6"/>
    <mergeCell ref="K6:L6"/>
    <mergeCell ref="A22:C22"/>
    <mergeCell ref="D7:E7"/>
    <mergeCell ref="A15:E15"/>
    <mergeCell ref="D12:E12"/>
    <mergeCell ref="D14:E14"/>
    <mergeCell ref="D13:E13"/>
    <mergeCell ref="D8:E8"/>
    <mergeCell ref="D9:E9"/>
    <mergeCell ref="D10:E10"/>
    <mergeCell ref="A11:E11"/>
    <mergeCell ref="A1:F1"/>
    <mergeCell ref="A2:E2"/>
    <mergeCell ref="A4:E4"/>
    <mergeCell ref="D6:E6"/>
    <mergeCell ref="D5:E5"/>
    <mergeCell ref="I1:O1"/>
    <mergeCell ref="I2:J2"/>
    <mergeCell ref="I3:J3"/>
    <mergeCell ref="K4:L4"/>
    <mergeCell ref="K5:L5"/>
    <mergeCell ref="K3:L3"/>
    <mergeCell ref="K2:L2"/>
    <mergeCell ref="M2:N2"/>
    <mergeCell ref="M3:N3"/>
    <mergeCell ref="M4:N4"/>
  </mergeCells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6"/>
  <sheetViews>
    <sheetView zoomScale="86" workbookViewId="0">
      <selection activeCell="A3" sqref="A3:F3"/>
    </sheetView>
  </sheetViews>
  <sheetFormatPr baseColWidth="10" defaultColWidth="8.83203125" defaultRowHeight="15" x14ac:dyDescent="0.2"/>
  <cols>
    <col min="6" max="6" width="22.1640625" customWidth="1"/>
  </cols>
  <sheetData>
    <row r="1" spans="1:7" ht="16" thickBot="1" x14ac:dyDescent="0.25">
      <c r="A1" s="375" t="s">
        <v>125</v>
      </c>
      <c r="B1" s="376"/>
      <c r="C1" s="376"/>
      <c r="D1" s="376"/>
      <c r="E1" s="376"/>
      <c r="F1" s="377"/>
    </row>
    <row r="2" spans="1:7" ht="17" thickTop="1" thickBot="1" x14ac:dyDescent="0.25">
      <c r="A2" s="378" t="s">
        <v>85</v>
      </c>
      <c r="B2" s="379"/>
      <c r="C2" s="379"/>
      <c r="D2" s="379"/>
      <c r="E2" s="380"/>
      <c r="F2" s="253">
        <f>Input!$F$2</f>
        <v>1631470</v>
      </c>
      <c r="G2" t="s">
        <v>140</v>
      </c>
    </row>
    <row r="3" spans="1:7" ht="17" thickTop="1" thickBot="1" x14ac:dyDescent="0.25">
      <c r="A3" s="254"/>
      <c r="B3" s="232"/>
      <c r="C3" s="232"/>
      <c r="D3" s="232"/>
      <c r="E3" s="232"/>
      <c r="F3" s="255"/>
    </row>
    <row r="4" spans="1:7" ht="17" thickTop="1" thickBot="1" x14ac:dyDescent="0.25">
      <c r="A4" s="378" t="s">
        <v>109</v>
      </c>
      <c r="B4" s="379"/>
      <c r="C4" s="379"/>
      <c r="D4" s="379"/>
      <c r="E4" s="379"/>
      <c r="F4" s="256"/>
    </row>
    <row r="5" spans="1:7" ht="17" thickTop="1" thickBot="1" x14ac:dyDescent="0.25">
      <c r="A5" s="257"/>
      <c r="B5" s="87"/>
      <c r="C5" s="87"/>
      <c r="D5" s="379" t="s">
        <v>78</v>
      </c>
      <c r="E5" s="379"/>
      <c r="F5" s="256">
        <v>1</v>
      </c>
    </row>
    <row r="6" spans="1:7" ht="17" thickTop="1" thickBot="1" x14ac:dyDescent="0.25">
      <c r="A6" s="257"/>
      <c r="B6" s="87"/>
      <c r="C6" s="87"/>
      <c r="D6" s="379" t="s">
        <v>50</v>
      </c>
      <c r="E6" s="379"/>
      <c r="F6" s="256">
        <v>0</v>
      </c>
    </row>
    <row r="7" spans="1:7" ht="17" thickTop="1" thickBot="1" x14ac:dyDescent="0.25">
      <c r="A7" s="257"/>
      <c r="B7" s="87"/>
      <c r="C7" s="87"/>
      <c r="D7" s="379" t="s">
        <v>44</v>
      </c>
      <c r="E7" s="379"/>
      <c r="F7" s="256">
        <v>0</v>
      </c>
    </row>
    <row r="8" spans="1:7" ht="17" thickTop="1" thickBot="1" x14ac:dyDescent="0.25">
      <c r="A8" s="257"/>
      <c r="B8" s="87"/>
      <c r="C8" s="87"/>
      <c r="D8" s="379" t="s">
        <v>79</v>
      </c>
      <c r="E8" s="379"/>
      <c r="F8" s="256">
        <v>0</v>
      </c>
    </row>
    <row r="9" spans="1:7" ht="17" thickTop="1" thickBot="1" x14ac:dyDescent="0.25">
      <c r="A9" s="257"/>
      <c r="B9" s="87"/>
      <c r="C9" s="87"/>
      <c r="D9" s="379" t="s">
        <v>80</v>
      </c>
      <c r="E9" s="379"/>
      <c r="F9" s="256">
        <v>0</v>
      </c>
    </row>
    <row r="10" spans="1:7" ht="17" thickTop="1" thickBot="1" x14ac:dyDescent="0.25">
      <c r="A10" s="257"/>
      <c r="B10" s="87"/>
      <c r="C10" s="87"/>
      <c r="D10" s="379" t="s">
        <v>51</v>
      </c>
      <c r="E10" s="379"/>
      <c r="F10" s="256">
        <v>0</v>
      </c>
    </row>
    <row r="11" spans="1:7" ht="17" thickTop="1" thickBot="1" x14ac:dyDescent="0.25">
      <c r="A11" s="382" t="s">
        <v>84</v>
      </c>
      <c r="B11" s="383"/>
      <c r="C11" s="383"/>
      <c r="D11" s="383"/>
      <c r="E11" s="384"/>
      <c r="F11" s="256"/>
    </row>
    <row r="12" spans="1:7" ht="17" thickTop="1" thickBot="1" x14ac:dyDescent="0.25">
      <c r="A12" s="257"/>
      <c r="B12" s="87"/>
      <c r="C12" s="87"/>
      <c r="D12" s="381" t="s">
        <v>78</v>
      </c>
      <c r="E12" s="381"/>
      <c r="F12" s="256">
        <f>Input!F12</f>
        <v>22</v>
      </c>
    </row>
    <row r="13" spans="1:7" ht="17" thickTop="1" thickBot="1" x14ac:dyDescent="0.25">
      <c r="A13" s="257"/>
      <c r="B13" s="87"/>
      <c r="C13" s="87"/>
      <c r="D13" s="381" t="s">
        <v>83</v>
      </c>
      <c r="E13" s="381"/>
      <c r="F13" s="256">
        <f>Input!F13</f>
        <v>33</v>
      </c>
    </row>
    <row r="14" spans="1:7" ht="17" thickTop="1" thickBot="1" x14ac:dyDescent="0.25">
      <c r="A14" s="257"/>
      <c r="B14" s="87"/>
      <c r="C14" s="87"/>
      <c r="D14" s="381" t="s">
        <v>29</v>
      </c>
      <c r="E14" s="381"/>
      <c r="F14" s="256">
        <f>Input!F14</f>
        <v>39</v>
      </c>
    </row>
    <row r="15" spans="1:7" ht="17" thickTop="1" thickBot="1" x14ac:dyDescent="0.25">
      <c r="A15" s="382" t="s">
        <v>86</v>
      </c>
      <c r="B15" s="383"/>
      <c r="C15" s="383"/>
      <c r="D15" s="383"/>
      <c r="E15" s="384"/>
      <c r="F15" s="256"/>
    </row>
    <row r="16" spans="1:7" ht="17" thickTop="1" thickBot="1" x14ac:dyDescent="0.25">
      <c r="A16" s="257"/>
      <c r="B16" s="87"/>
      <c r="C16" s="87"/>
      <c r="D16" s="87" t="s">
        <v>44</v>
      </c>
      <c r="E16" s="87"/>
      <c r="F16" s="256">
        <v>6</v>
      </c>
    </row>
    <row r="17" spans="1:6" ht="17" thickTop="1" thickBot="1" x14ac:dyDescent="0.25">
      <c r="A17" s="257"/>
      <c r="B17" s="87"/>
      <c r="C17" s="87"/>
      <c r="D17" s="87" t="s">
        <v>79</v>
      </c>
      <c r="E17" s="87"/>
      <c r="F17" s="256">
        <v>14</v>
      </c>
    </row>
    <row r="18" spans="1:6" ht="17" thickTop="1" thickBot="1" x14ac:dyDescent="0.25">
      <c r="A18" s="257"/>
      <c r="B18" s="87"/>
      <c r="C18" s="87"/>
      <c r="D18" s="87" t="s">
        <v>80</v>
      </c>
      <c r="E18" s="87"/>
      <c r="F18" s="256">
        <v>26</v>
      </c>
    </row>
    <row r="19" spans="1:6" ht="17" thickTop="1" thickBot="1" x14ac:dyDescent="0.25">
      <c r="A19" s="257"/>
      <c r="B19" s="87"/>
      <c r="C19" s="87"/>
      <c r="D19" s="87" t="s">
        <v>51</v>
      </c>
      <c r="E19" s="87"/>
      <c r="F19" s="256">
        <v>39</v>
      </c>
    </row>
    <row r="20" spans="1:6" ht="17" thickTop="1" thickBot="1" x14ac:dyDescent="0.25">
      <c r="A20" s="257"/>
      <c r="B20" s="87"/>
      <c r="C20" s="87"/>
      <c r="D20" s="87" t="s">
        <v>97</v>
      </c>
      <c r="E20" s="87"/>
      <c r="F20" s="256">
        <f>92-F14</f>
        <v>53</v>
      </c>
    </row>
    <row r="21" spans="1:6" ht="17" thickTop="1" thickBot="1" x14ac:dyDescent="0.25">
      <c r="A21" s="257"/>
      <c r="B21" s="87"/>
      <c r="C21" s="87"/>
      <c r="D21" s="87"/>
      <c r="E21" s="87"/>
      <c r="F21" s="256"/>
    </row>
    <row r="22" spans="1:6" ht="17" thickTop="1" thickBot="1" x14ac:dyDescent="0.25">
      <c r="A22" s="373" t="s">
        <v>147</v>
      </c>
      <c r="B22" s="374"/>
      <c r="C22" s="374"/>
      <c r="D22" s="224"/>
      <c r="E22" s="224"/>
      <c r="F22" s="256">
        <f>Input!F22</f>
        <v>0</v>
      </c>
    </row>
    <row r="23" spans="1:6" ht="17" thickTop="1" thickBot="1" x14ac:dyDescent="0.25">
      <c r="A23" s="258" t="s">
        <v>216</v>
      </c>
      <c r="B23" s="225"/>
      <c r="C23" s="225"/>
      <c r="D23" s="226"/>
      <c r="E23" s="226"/>
      <c r="F23" s="259">
        <f>Input!F23</f>
        <v>0</v>
      </c>
    </row>
    <row r="24" spans="1:6" ht="17" thickTop="1" thickBot="1" x14ac:dyDescent="0.25">
      <c r="A24" s="258" t="s">
        <v>217</v>
      </c>
      <c r="B24" s="225"/>
      <c r="C24" s="225"/>
      <c r="D24" s="226"/>
      <c r="E24" s="226"/>
      <c r="F24" s="259">
        <f>Input!F24</f>
        <v>0</v>
      </c>
    </row>
    <row r="25" spans="1:6" ht="17" thickTop="1" thickBot="1" x14ac:dyDescent="0.25">
      <c r="A25" s="260" t="s">
        <v>177</v>
      </c>
      <c r="B25" s="261"/>
      <c r="C25" s="261"/>
      <c r="D25" s="262"/>
      <c r="E25" s="262"/>
      <c r="F25" s="263">
        <v>0.61</v>
      </c>
    </row>
    <row r="26" spans="1:6" ht="17" thickTop="1" thickBot="1" x14ac:dyDescent="0.25">
      <c r="A26" s="260" t="s">
        <v>235</v>
      </c>
      <c r="B26" s="261"/>
      <c r="C26" s="261"/>
      <c r="D26" s="262"/>
      <c r="E26" s="262"/>
      <c r="F26" s="263">
        <v>0.69</v>
      </c>
    </row>
  </sheetData>
  <mergeCells count="15">
    <mergeCell ref="A22:C22"/>
    <mergeCell ref="A1:F1"/>
    <mergeCell ref="A2:E2"/>
    <mergeCell ref="A4:E4"/>
    <mergeCell ref="D7:E7"/>
    <mergeCell ref="D12:E12"/>
    <mergeCell ref="D13:E13"/>
    <mergeCell ref="D14:E14"/>
    <mergeCell ref="A15:E15"/>
    <mergeCell ref="D5:E5"/>
    <mergeCell ref="D6:E6"/>
    <mergeCell ref="D8:E8"/>
    <mergeCell ref="D9:E9"/>
    <mergeCell ref="D10:E10"/>
    <mergeCell ref="A11:E1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2C1E7-2B05-0546-9821-73E72272439C}">
  <dimension ref="A1:P24"/>
  <sheetViews>
    <sheetView workbookViewId="0">
      <selection activeCell="F4" sqref="F4"/>
    </sheetView>
  </sheetViews>
  <sheetFormatPr baseColWidth="10" defaultRowHeight="15" x14ac:dyDescent="0.2"/>
  <cols>
    <col min="8" max="8" width="12.1640625" bestFit="1" customWidth="1"/>
    <col min="16" max="16" width="12.1640625" bestFit="1" customWidth="1"/>
  </cols>
  <sheetData>
    <row r="1" spans="1:16" x14ac:dyDescent="0.2">
      <c r="A1" s="413"/>
      <c r="B1" s="414" t="s">
        <v>220</v>
      </c>
      <c r="C1" s="414"/>
      <c r="D1" s="414"/>
      <c r="E1" s="414"/>
      <c r="F1" s="414"/>
      <c r="G1" s="414"/>
      <c r="H1" s="415"/>
      <c r="J1" s="424" t="s">
        <v>221</v>
      </c>
      <c r="K1" s="414"/>
      <c r="L1" s="414"/>
      <c r="M1" s="414"/>
      <c r="N1" s="414"/>
      <c r="O1" s="414"/>
      <c r="P1" s="415"/>
    </row>
    <row r="2" spans="1:16" ht="32" x14ac:dyDescent="0.2">
      <c r="A2" s="416" t="s">
        <v>222</v>
      </c>
      <c r="B2" s="417" t="s">
        <v>223</v>
      </c>
      <c r="C2" s="417" t="s">
        <v>224</v>
      </c>
      <c r="D2" s="417" t="s">
        <v>225</v>
      </c>
      <c r="E2" s="417" t="s">
        <v>226</v>
      </c>
      <c r="F2" s="417" t="s">
        <v>227</v>
      </c>
      <c r="G2" s="417" t="s">
        <v>228</v>
      </c>
      <c r="H2" s="418" t="s">
        <v>229</v>
      </c>
      <c r="I2" s="233"/>
      <c r="J2" s="425" t="s">
        <v>223</v>
      </c>
      <c r="K2" s="417" t="s">
        <v>224</v>
      </c>
      <c r="L2" s="417" t="s">
        <v>225</v>
      </c>
      <c r="M2" s="417" t="s">
        <v>226</v>
      </c>
      <c r="N2" s="417" t="s">
        <v>227</v>
      </c>
      <c r="O2" s="417" t="s">
        <v>228</v>
      </c>
      <c r="P2" s="418" t="s">
        <v>229</v>
      </c>
    </row>
    <row r="3" spans="1:16" x14ac:dyDescent="0.2">
      <c r="A3" s="416" t="s">
        <v>230</v>
      </c>
      <c r="B3" s="419">
        <f>Model!F106</f>
        <v>10910.736130886262</v>
      </c>
      <c r="C3" s="419">
        <f>Input!$F$2 - SUMIF(Model!$C$6:$C$97,"&lt;"&amp;Input!$F$14,Model!BF6:$BF$97) - Model!F106</f>
        <v>1617080.3169801959</v>
      </c>
      <c r="D3" s="419"/>
      <c r="E3" s="417"/>
      <c r="F3" s="417"/>
      <c r="G3" s="417"/>
      <c r="H3" s="418"/>
      <c r="I3" s="233"/>
      <c r="J3" s="426">
        <f>Base_case!F106</f>
        <v>13483.665370893308</v>
      </c>
      <c r="K3" s="419">
        <f>Input!$F$2 - SUMIF(Base_case!$C$6:$C$97,"&lt;"&amp;Input!$F$14, Base_case!BF6:$BF$97) - Base_case!F106</f>
        <v>1614507.387740189</v>
      </c>
      <c r="L3" s="417"/>
      <c r="M3" s="417"/>
      <c r="N3" s="417"/>
      <c r="O3" s="417"/>
      <c r="P3" s="418"/>
    </row>
    <row r="4" spans="1:16" x14ac:dyDescent="0.2">
      <c r="A4" s="416">
        <v>0</v>
      </c>
      <c r="B4" s="419">
        <f>B3-(B3*VLOOKUP(A4,Parameters!$E$101:$F$105,2,TRUE))</f>
        <v>8708.180206932997</v>
      </c>
      <c r="C4" s="419">
        <f>C3-(C3*VLOOKUP(A4,Parameters!$E$106:$F$110, 2,TRUE))</f>
        <v>1558056.8854104187</v>
      </c>
      <c r="D4" s="419">
        <f>(B3*VLOOKUP(A4,Parameters!$E$101:$F$105,2,TRUE)) + (C3*VLOOKUP(A4,Parameters!$E$106:$F$110,2,TRUE))</f>
        <v>61225.987493730383</v>
      </c>
      <c r="E4" s="419">
        <f t="shared" ref="E4:E23" si="0">D4/(1+disc_rate)^($A4+1)</f>
        <v>59442.706304592604</v>
      </c>
      <c r="F4" s="420">
        <f>(B4*(Input!$F$25*Parameters!$F$99*dw_HIVtx)+B4*(1-(Input!$F$25*Parameters!$F$99))*(dw_HIVnotx*propLE_HIV_notx+dw_AIDSnotx*(1-propLE_HIV_notx)))/(1+disc_rate)^($A4+1)</f>
        <v>1594.4228177159357</v>
      </c>
      <c r="G4" s="419">
        <f t="shared" ref="G4:G23" si="1">SUM(E4:F4)</f>
        <v>61037.129122308543</v>
      </c>
      <c r="H4" s="421">
        <f>Model!F109</f>
        <v>1946788.2293578838</v>
      </c>
      <c r="I4" s="184"/>
      <c r="J4" s="426">
        <f>J3-(J3*VLOOKUP(A4,Parameters!$E$101:$F$105,2,TRUE))</f>
        <v>10761.710895686678</v>
      </c>
      <c r="K4" s="419">
        <f>K3-(K3*VLOOKUP(A4,Parameters!$E$106:$F$110, 2,TRUE))</f>
        <v>1555577.8680876722</v>
      </c>
      <c r="L4" s="419">
        <f>(J3*VLOOKUP(A4,Parameters!$E$101:$F$105,2,TRUE)) + (K3*VLOOKUP(A4,Parameters!$E$106:$F$110,2,TRUE))</f>
        <v>61651.474127723486</v>
      </c>
      <c r="M4" s="420">
        <f t="shared" ref="M4:M23" si="2">L4/(1+disc_rate)^($A4+1)</f>
        <v>59855.800124003385</v>
      </c>
      <c r="N4" s="420">
        <f>(J4*('Input for base case'!$F$25*Parameters!$F$99*dw_HIVtx)+J4*(1-('Input for base case'!$F$25*Parameters!$F$99))*(dw_HIVnotx*propLE_HIV_notx+dw_AIDSnotx*(1-propLE_HIV_notx)))/(1+disc_rate)^($A4+1)</f>
        <v>1970.4136802410417</v>
      </c>
      <c r="O4" s="419">
        <f>SUM(M4:N4)</f>
        <v>61826.213804244428</v>
      </c>
      <c r="P4" s="421">
        <f>Base_case!F109</f>
        <v>2367980.6116566127</v>
      </c>
    </row>
    <row r="5" spans="1:16" x14ac:dyDescent="0.2">
      <c r="A5" s="416">
        <v>1</v>
      </c>
      <c r="B5" s="419">
        <f>B4-(B4*VLOOKUP(A5,Parameters!$E$101:$F$105,2,TRUE))</f>
        <v>8379.1365254854918</v>
      </c>
      <c r="C5" s="419">
        <f>C4-(C4*VLOOKUP(A5,Parameters!$E$106:$F$110, 2,TRUE))</f>
        <v>1552377.9560590661</v>
      </c>
      <c r="D5" s="419">
        <f>D4 + (B4*VLOOKUP(A5,Parameters!$E$101:$F$105,2,TRUE)) + (C4*VLOOKUP(A5,Parameters!$E$106:$F$110,2,TRUE))</f>
        <v>67233.9605265305</v>
      </c>
      <c r="E5" s="419">
        <f t="shared" si="0"/>
        <v>63374.45614716797</v>
      </c>
      <c r="F5" s="420">
        <f>(B5*(Input!$F$25*Parameters!$F$99*dw_HIVtx)+B5*(1-(Input!$F$25*Parameters!$F$99))*(dw_HIVnotx*propLE_HIV_notx+dw_AIDSnotx*(1-propLE_HIV_notx)))/(1+disc_rate)^($A5+1)</f>
        <v>1489.4918632713452</v>
      </c>
      <c r="G5" s="419">
        <f t="shared" si="1"/>
        <v>64863.948010439315</v>
      </c>
      <c r="H5" s="421">
        <f>B5*Input!$F$25*Costs!$C$19*(52/12)*12/(1+disc_rate)^($A5+1)</f>
        <v>1685867.4204248362</v>
      </c>
      <c r="I5" s="184"/>
      <c r="J5" s="426">
        <f>J4-(J4*VLOOKUP(A5,Parameters!$E$101:$F$105,2,TRUE))</f>
        <v>10355.073356310626</v>
      </c>
      <c r="K5" s="419">
        <f>K4-(K4*VLOOKUP(A5,Parameters!$E$106:$F$110, 2,TRUE))</f>
        <v>1549907.9744553415</v>
      </c>
      <c r="L5" s="419">
        <f>L4 + (J4*VLOOKUP(A5,Parameters!$E$101:$F$105,2,TRUE)) + (K4*VLOOKUP(A5,Parameters!$E$106:$F$110,2,TRUE))</f>
        <v>67728.005299430282</v>
      </c>
      <c r="M5" s="420">
        <f t="shared" si="2"/>
        <v>63840.140729032224</v>
      </c>
      <c r="N5" s="420">
        <f>(J5*('Input for base case'!$F$25*Parameters!$F$99*dw_HIVtx)+J5*(1-('Input for base case'!$F$25*Parameters!$F$99))*(dw_HIVnotx*propLE_HIV_notx+dw_AIDSnotx*(1-propLE_HIV_notx)))/(1+disc_rate)^($A5+1)</f>
        <v>1840.7382981397252</v>
      </c>
      <c r="O5" s="419">
        <f t="shared" ref="O5:O23" si="3">SUM(M5:N5)</f>
        <v>65680.879027171948</v>
      </c>
      <c r="P5" s="421">
        <f>J5*'Input for base case'!$F$25*Costs!$C$19*(52/12)*12/(1+disc_rate)^($A5+1)</f>
        <v>2083422.4092681033</v>
      </c>
    </row>
    <row r="6" spans="1:16" x14ac:dyDescent="0.2">
      <c r="A6" s="416">
        <v>2</v>
      </c>
      <c r="B6" s="419">
        <f>B5-(B5*VLOOKUP(A6,Parameters!$E$101:$F$105,2,TRUE))</f>
        <v>8062.5259519580932</v>
      </c>
      <c r="C6" s="419">
        <f>C5-(C5*VLOOKUP(A6,Parameters!$E$106:$F$110, 2,TRUE))</f>
        <v>1546719.7257199765</v>
      </c>
      <c r="D6" s="419">
        <f>D5 + (B5*VLOOKUP(A6,Parameters!$E$101:$F$105,2,TRUE)) + (C5*VLOOKUP(A6,Parameters!$E$106:$F$110,2,TRUE))</f>
        <v>73208.801439147457</v>
      </c>
      <c r="E6" s="419">
        <f t="shared" si="0"/>
        <v>66996.424028277383</v>
      </c>
      <c r="F6" s="420">
        <f>(B6*(Input!$F$25*Parameters!$F$99*dw_HIVtx)+B6*(1-(Input!$F$25*Parameters!$F$99))*(dw_HIVnotx*propLE_HIV_notx+dw_AIDSnotx*(1-propLE_HIV_notx)))/(1+disc_rate)^($A6+1)</f>
        <v>1391.4665458248658</v>
      </c>
      <c r="G6" s="419">
        <f t="shared" si="1"/>
        <v>68387.890574102246</v>
      </c>
      <c r="H6" s="421">
        <f>B6*Input!$F$25*Costs!$C$19*(52/12)*12/(1+disc_rate)^($A6+1)</f>
        <v>1574918.3826121229</v>
      </c>
      <c r="I6" s="184"/>
      <c r="J6" s="426">
        <f>J5-(J5*VLOOKUP(A6,Parameters!$E$101:$F$105,2,TRUE))</f>
        <v>9963.800854151481</v>
      </c>
      <c r="K6" s="419">
        <f>K5-(K5*VLOOKUP(A6,Parameters!$E$106:$F$110, 2,TRUE))</f>
        <v>1544258.7469011683</v>
      </c>
      <c r="L6" s="419">
        <f>L5 + (J5*VLOOKUP(A6,Parameters!$E$101:$F$105,2,TRUE)) + (K5*VLOOKUP(A6,Parameters!$E$106:$F$110,2,TRUE))</f>
        <v>73768.505355762696</v>
      </c>
      <c r="M6" s="420">
        <f t="shared" si="2"/>
        <v>67508.632399275113</v>
      </c>
      <c r="N6" s="420">
        <f>(J6*('Input for base case'!$F$25*Parameters!$F$99*dw_HIVtx)+J6*(1-('Input for base case'!$F$25*Parameters!$F$99))*(dw_HIVnotx*propLE_HIV_notx+dw_AIDSnotx*(1-propLE_HIV_notx)))/(1+disc_rate)^($A6+1)</f>
        <v>1719.5970146856866</v>
      </c>
      <c r="O6" s="419">
        <f t="shared" si="3"/>
        <v>69228.229413960798</v>
      </c>
      <c r="P6" s="421">
        <f>J6*'Input for base case'!$F$25*Costs!$C$19*(52/12)*12/(1+disc_rate)^($A6+1)</f>
        <v>1946309.7817475528</v>
      </c>
    </row>
    <row r="7" spans="1:16" x14ac:dyDescent="0.2">
      <c r="A7" s="416">
        <v>3</v>
      </c>
      <c r="B7" s="419">
        <f>B6-(B6*VLOOKUP(A7,Parameters!$E$101:$F$105,2,TRUE))</f>
        <v>7757.8786940974642</v>
      </c>
      <c r="C7" s="419">
        <f>C6-(C6*VLOOKUP(A7,Parameters!$E$106:$F$110, 2,TRUE))</f>
        <v>1541082.1189477479</v>
      </c>
      <c r="D7" s="419">
        <f>D6 + (B6*VLOOKUP(A7,Parameters!$E$101:$F$105,2,TRUE)) + (C6*VLOOKUP(A7,Parameters!$E$106:$F$110,2,TRUE))</f>
        <v>79151.05546923673</v>
      </c>
      <c r="E7" s="419">
        <f t="shared" si="0"/>
        <v>70324.687613273083</v>
      </c>
      <c r="F7" s="420">
        <f>(B7*(Input!$F$25*Parameters!$F$99*dw_HIVtx)+B7*(1-(Input!$F$25*Parameters!$F$99))*(dw_HIVnotx*propLE_HIV_notx+dw_AIDSnotx*(1-propLE_HIV_notx)))/(1+disc_rate)^($A7+1)</f>
        <v>1299.8923967918745</v>
      </c>
      <c r="G7" s="419">
        <f t="shared" si="1"/>
        <v>71624.580010064965</v>
      </c>
      <c r="H7" s="421">
        <f>B7*Input!$F$25*Costs!$C$19*(52/12)*12/(1+disc_rate)^($A7+1)</f>
        <v>1471271.0393706618</v>
      </c>
      <c r="I7" s="184"/>
      <c r="J7" s="426">
        <f>J6-(J6*VLOOKUP(A7,Parameters!$E$101:$F$105,2,TRUE))</f>
        <v>9587.3128122929065</v>
      </c>
      <c r="K7" s="419">
        <f>K6-(K6*VLOOKUP(A7,Parameters!$E$106:$F$110, 2,TRUE))</f>
        <v>1538630.1100997911</v>
      </c>
      <c r="L7" s="419">
        <f>L6 + (J6*VLOOKUP(A7,Parameters!$E$101:$F$105,2,TRUE)) + (K6*VLOOKUP(A7,Parameters!$E$106:$F$110,2,TRUE))</f>
        <v>79773.630198998362</v>
      </c>
      <c r="M7" s="420">
        <f t="shared" si="2"/>
        <v>70877.837197025918</v>
      </c>
      <c r="N7" s="420">
        <f>(J7*('Input for base case'!$F$25*Parameters!$F$99*dw_HIVtx)+J7*(1-('Input for base case'!$F$25*Parameters!$F$99))*(dw_HIVnotx*propLE_HIV_notx+dw_AIDSnotx*(1-propLE_HIV_notx)))/(1+disc_rate)^($A7+1)</f>
        <v>1606.4281902019009</v>
      </c>
      <c r="O7" s="419">
        <f t="shared" si="3"/>
        <v>72484.265387227817</v>
      </c>
      <c r="P7" s="421">
        <f>J7*'Input for base case'!$F$25*Costs!$C$19*(52/12)*12/(1+disc_rate)^($A7+1)</f>
        <v>1818220.7072722029</v>
      </c>
    </row>
    <row r="8" spans="1:16" x14ac:dyDescent="0.2">
      <c r="A8" s="416">
        <v>4</v>
      </c>
      <c r="B8" s="419">
        <f>B7-(B7*VLOOKUP(A8,Parameters!$E$101:$F$105,2,TRUE))</f>
        <v>7464.7427110252856</v>
      </c>
      <c r="C8" s="419">
        <f>C7-(C7*VLOOKUP(A8,Parameters!$E$106:$F$110, 2,TRUE))</f>
        <v>1535465.0605719674</v>
      </c>
      <c r="D8" s="419">
        <f>D7 + (B7*VLOOKUP(A8,Parameters!$E$101:$F$105,2,TRUE)) + (C7*VLOOKUP(A8,Parameters!$E$106:$F$110,2,TRUE))</f>
        <v>85061.249828089392</v>
      </c>
      <c r="E8" s="419">
        <f t="shared" si="0"/>
        <v>73374.581312405877</v>
      </c>
      <c r="F8" s="420">
        <f>(B8*(Input!$F$25*Parameters!$F$99*dw_HIVtx)+B8*(1-(Input!$F$25*Parameters!$F$99))*(dw_HIVnotx*propLE_HIV_notx+dw_AIDSnotx*(1-propLE_HIV_notx)))/(1+disc_rate)^($A8+1)</f>
        <v>1214.3448567321846</v>
      </c>
      <c r="G8" s="419">
        <f t="shared" si="1"/>
        <v>74588.926169138067</v>
      </c>
      <c r="H8" s="421">
        <f>B8*Input!$F$25*Costs!$C$19*(52/12)*12/(1+disc_rate)^($A8+1)</f>
        <v>1374444.8570729159</v>
      </c>
      <c r="I8" s="184"/>
      <c r="J8" s="426">
        <f>J7-(J7*VLOOKUP(A8,Parameters!$E$101:$F$105,2,TRUE))</f>
        <v>9225.0505912568606</v>
      </c>
      <c r="K8" s="419">
        <f>K7-(K7*VLOOKUP(A8,Parameters!$E$106:$F$110, 2,TRUE))</f>
        <v>1533021.9890004008</v>
      </c>
      <c r="L8" s="419">
        <f>L7 + (J7*VLOOKUP(A8,Parameters!$E$101:$F$105,2,TRUE)) + (K7*VLOOKUP(A8,Parameters!$E$106:$F$110,2,TRUE))</f>
        <v>85744.01351942477</v>
      </c>
      <c r="M8" s="420">
        <f t="shared" si="2"/>
        <v>73963.539270210327</v>
      </c>
      <c r="N8" s="420">
        <f>(J8*('Input for base case'!$F$25*Parameters!$F$99*dw_HIVtx)+J8*(1-('Input for base case'!$F$25*Parameters!$F$99))*(dw_HIVnotx*propLE_HIV_notx+dw_AIDSnotx*(1-propLE_HIV_notx)))/(1+disc_rate)^($A8+1)</f>
        <v>1500.7071472190516</v>
      </c>
      <c r="O8" s="419">
        <f t="shared" si="3"/>
        <v>75464.246417429385</v>
      </c>
      <c r="P8" s="421">
        <f>J8*'Input for base case'!$F$25*Costs!$C$19*(52/12)*12/(1+disc_rate)^($A8+1)</f>
        <v>1698561.3345605778</v>
      </c>
    </row>
    <row r="9" spans="1:16" x14ac:dyDescent="0.2">
      <c r="A9" s="416">
        <v>5</v>
      </c>
      <c r="B9" s="419">
        <f>B8-(B8*VLOOKUP(A9,Parameters!$E$101:$F$105,2,TRUE))</f>
        <v>7454.2626859334696</v>
      </c>
      <c r="C9" s="419">
        <f>C8-(C8*VLOOKUP(A9,Parameters!$E$106:$F$110, 2,TRUE))</f>
        <v>1533309.3650596982</v>
      </c>
      <c r="D9" s="419">
        <f>D8 + (B8*VLOOKUP(A9,Parameters!$E$101:$F$105,2,TRUE)) + (C8*VLOOKUP(A9,Parameters!$E$106:$F$110,2,TRUE))</f>
        <v>87227.425365450326</v>
      </c>
      <c r="E9" s="419">
        <f t="shared" si="0"/>
        <v>73051.59549461311</v>
      </c>
      <c r="F9" s="420">
        <f>(B9*(Input!$F$25*Parameters!$F$99*dw_HIVtx)+B9*(1-(Input!$F$25*Parameters!$F$99))*(dw_HIVnotx*propLE_HIV_notx+dw_AIDSnotx*(1-propLE_HIV_notx)))/(1+disc_rate)^($A9+1)</f>
        <v>1177.3203821451045</v>
      </c>
      <c r="G9" s="419">
        <f t="shared" si="1"/>
        <v>74228.915876758212</v>
      </c>
      <c r="H9" s="421">
        <f>B9*Input!$F$25*Costs!$C$19*(52/12)*12/(1+disc_rate)^($A9+1)</f>
        <v>1332539.0521445042</v>
      </c>
      <c r="I9" s="184"/>
      <c r="J9" s="426">
        <f>J8-(J8*VLOOKUP(A9,Parameters!$E$101:$F$105,2,TRUE))</f>
        <v>9212.0992056013511</v>
      </c>
      <c r="K9" s="419">
        <f>K8-(K8*VLOOKUP(A9,Parameters!$E$106:$F$110, 2,TRUE))</f>
        <v>1530869.7234055933</v>
      </c>
      <c r="L9" s="419">
        <f>L8 + (J8*VLOOKUP(A9,Parameters!$E$101:$F$105,2,TRUE)) + (K8*VLOOKUP(A9,Parameters!$E$106:$F$110,2,TRUE))</f>
        <v>87909.230499887781</v>
      </c>
      <c r="M9" s="420">
        <f t="shared" si="2"/>
        <v>73622.596560830556</v>
      </c>
      <c r="N9" s="420">
        <f>(J9*('Input for base case'!$F$25*Parameters!$F$99*dw_HIVtx)+J9*(1-('Input for base case'!$F$25*Parameters!$F$99))*(dw_HIVnotx*propLE_HIV_notx+dw_AIDSnotx*(1-propLE_HIV_notx)))/(1+disc_rate)^($A9+1)</f>
        <v>1454.9516986520098</v>
      </c>
      <c r="O9" s="419">
        <f t="shared" si="3"/>
        <v>75077.548259482559</v>
      </c>
      <c r="P9" s="421">
        <f>J9*'Input for base case'!$F$25*Costs!$C$19*(52/12)*12/(1+disc_rate)^($A9+1)</f>
        <v>1646773.4584746461</v>
      </c>
    </row>
    <row r="10" spans="1:16" x14ac:dyDescent="0.2">
      <c r="A10" s="416">
        <v>6</v>
      </c>
      <c r="B10" s="419">
        <f>B9-(B9*VLOOKUP(A10,Parameters!$E$101:$F$105,2,TRUE))</f>
        <v>7443.7973741318738</v>
      </c>
      <c r="C10" s="419">
        <f>C9-(C9*VLOOKUP(A10,Parameters!$E$106:$F$110, 2,TRUE))</f>
        <v>1531156.6960071388</v>
      </c>
      <c r="D10" s="419">
        <f>D9 + (B9*VLOOKUP(A10,Parameters!$E$101:$F$105,2,TRUE)) + (C9*VLOOKUP(A10,Parameters!$E$106:$F$110,2,TRUE))</f>
        <v>89390.559729811255</v>
      </c>
      <c r="E10" s="419">
        <f t="shared" si="0"/>
        <v>72682.705310540565</v>
      </c>
      <c r="F10" s="420">
        <f>(B10*(Input!$F$25*Parameters!$F$99*dw_HIVtx)+B10*(1-(Input!$F$25*Parameters!$F$99))*(dw_HIVnotx*propLE_HIV_notx+dw_AIDSnotx*(1-propLE_HIV_notx)))/(1+disc_rate)^($A10+1)</f>
        <v>1141.4247563449649</v>
      </c>
      <c r="G10" s="419">
        <f t="shared" si="1"/>
        <v>73824.130066885526</v>
      </c>
      <c r="H10" s="421">
        <f>B10*Input!$F$25*Costs!$C$19*(52/12)*12/(1+disc_rate)^($A10+1)</f>
        <v>1291910.9241470085</v>
      </c>
      <c r="I10" s="184"/>
      <c r="J10" s="426">
        <f>J9-(J9*VLOOKUP(A10,Parameters!$E$101:$F$105,2,TRUE))</f>
        <v>9199.1660028694732</v>
      </c>
      <c r="K10" s="419">
        <f>K9-(K9*VLOOKUP(A10,Parameters!$E$106:$F$110, 2,TRUE))</f>
        <v>1528720.4794551092</v>
      </c>
      <c r="L10" s="419">
        <f>L9 + (J9*VLOOKUP(A10,Parameters!$E$101:$F$105,2,TRUE)) + (K9*VLOOKUP(A10,Parameters!$E$106:$F$110,2,TRUE))</f>
        <v>90071.407653103815</v>
      </c>
      <c r="M10" s="420">
        <f t="shared" si="2"/>
        <v>73236.296977485501</v>
      </c>
      <c r="N10" s="420">
        <f>(J10*('Input for base case'!$F$25*Parameters!$F$99*dw_HIVtx)+J10*(1-('Input for base case'!$F$25*Parameters!$F$99))*(dw_HIVnotx*propLE_HIV_notx+dw_AIDSnotx*(1-propLE_HIV_notx)))/(1+disc_rate)^($A10+1)</f>
        <v>1410.5912997969997</v>
      </c>
      <c r="O10" s="419">
        <f t="shared" si="3"/>
        <v>74646.888277282502</v>
      </c>
      <c r="P10" s="421">
        <f>J10*'Input for base case'!$F$25*Costs!$C$19*(52/12)*12/(1+disc_rate)^($A10+1)</f>
        <v>1596564.5563444509</v>
      </c>
    </row>
    <row r="11" spans="1:16" x14ac:dyDescent="0.2">
      <c r="A11" s="416">
        <v>7</v>
      </c>
      <c r="B11" s="419">
        <f>B10-(B10*VLOOKUP(A11,Parameters!$E$101:$F$105,2,TRUE))</f>
        <v>7433.3467549639718</v>
      </c>
      <c r="C11" s="419">
        <f>C10-(C10*VLOOKUP(A11,Parameters!$E$106:$F$110, 2,TRUE))</f>
        <v>1529007.049165332</v>
      </c>
      <c r="D11" s="419">
        <f>D10 + (B10*VLOOKUP(A11,Parameters!$E$101:$F$105,2,TRUE)) + (C10*VLOOKUP(A11,Parameters!$E$106:$F$110,2,TRUE))</f>
        <v>91550.657190786078</v>
      </c>
      <c r="E11" s="419">
        <f t="shared" si="0"/>
        <v>72270.934193916051</v>
      </c>
      <c r="F11" s="420">
        <f>(B11*(Input!$F$25*Parameters!$F$99*dw_HIVtx)+B11*(1-(Input!$F$25*Parameters!$F$99))*(dw_HIVnotx*propLE_HIV_notx+dw_AIDSnotx*(1-propLE_HIV_notx)))/(1+disc_rate)^($A11+1)</f>
        <v>1106.6235615689752</v>
      </c>
      <c r="G11" s="419">
        <f t="shared" si="1"/>
        <v>73377.557755485032</v>
      </c>
      <c r="H11" s="421">
        <f>B11*Input!$F$25*Costs!$C$19*(52/12)*12/(1+disc_rate)^($A11+1)</f>
        <v>1252521.5176578427</v>
      </c>
      <c r="I11" s="184"/>
      <c r="J11" s="426">
        <f>J10-(J10*VLOOKUP(A11,Parameters!$E$101:$F$105,2,TRUE))</f>
        <v>9186.2509575335553</v>
      </c>
      <c r="K11" s="419">
        <f>K10-(K10*VLOOKUP(A11,Parameters!$E$106:$F$110, 2,TRUE))</f>
        <v>1526574.2529067516</v>
      </c>
      <c r="L11" s="419">
        <f>L10 + (J10*VLOOKUP(A11,Parameters!$E$101:$F$105,2,TRUE)) + (K10*VLOOKUP(A11,Parameters!$E$106:$F$110,2,TRUE))</f>
        <v>92230.549246797469</v>
      </c>
      <c r="M11" s="420">
        <f t="shared" si="2"/>
        <v>72807.647261268139</v>
      </c>
      <c r="N11" s="420">
        <f>(J11*('Input for base case'!$F$25*Parameters!$F$99*dw_HIVtx)+J11*(1-('Input for base case'!$F$25*Parameters!$F$99))*(dw_HIVnotx*propLE_HIV_notx+dw_AIDSnotx*(1-propLE_HIV_notx)))/(1+disc_rate)^($A11+1)</f>
        <v>1367.5834166223369</v>
      </c>
      <c r="O11" s="419">
        <f t="shared" si="3"/>
        <v>74175.230677890475</v>
      </c>
      <c r="P11" s="421">
        <f>J11*'Input for base case'!$F$25*Costs!$C$19*(52/12)*12/(1+disc_rate)^($A11+1)</f>
        <v>1547886.4864244459</v>
      </c>
    </row>
    <row r="12" spans="1:16" x14ac:dyDescent="0.2">
      <c r="A12" s="416">
        <v>8</v>
      </c>
      <c r="B12" s="419">
        <f>B11-(B11*VLOOKUP(A12,Parameters!$E$101:$F$105,2,TRUE))</f>
        <v>7422.9108078022391</v>
      </c>
      <c r="C12" s="419">
        <f>C11-(C11*VLOOKUP(A12,Parameters!$E$106:$F$110, 2,TRUE))</f>
        <v>1526860.4202912853</v>
      </c>
      <c r="D12" s="419">
        <f>D11 + (B11*VLOOKUP(A12,Parameters!$E$101:$F$105,2,TRUE)) + (C11*VLOOKUP(A12,Parameters!$E$106:$F$110,2,TRUE))</f>
        <v>93707.722011994454</v>
      </c>
      <c r="E12" s="419">
        <f t="shared" si="0"/>
        <v>71819.166099797745</v>
      </c>
      <c r="F12" s="420">
        <f>(B12*(Input!$F$25*Parameters!$F$99*dw_HIVtx)+B12*(1-(Input!$F$25*Parameters!$F$99))*(dw_HIVnotx*propLE_HIV_notx+dw_AIDSnotx*(1-propLE_HIV_notx)))/(1+disc_rate)^($A12+1)</f>
        <v>1072.8834294264213</v>
      </c>
      <c r="G12" s="419">
        <f t="shared" si="1"/>
        <v>72892.049529224169</v>
      </c>
      <c r="H12" s="421">
        <f>B12*Input!$F$25*Costs!$C$19*(52/12)*12/(1+disc_rate)^($A12+1)</f>
        <v>1214333.0649763807</v>
      </c>
      <c r="I12" s="184"/>
      <c r="J12" s="426">
        <f>J11-(J11*VLOOKUP(A12,Parameters!$E$101:$F$105,2,TRUE))</f>
        <v>9173.3540441017667</v>
      </c>
      <c r="K12" s="419">
        <f>K11-(K11*VLOOKUP(A12,Parameters!$E$106:$F$110, 2,TRUE))</f>
        <v>1524431.0395242791</v>
      </c>
      <c r="L12" s="419">
        <f>L11 + (J11*VLOOKUP(A12,Parameters!$E$101:$F$105,2,TRUE)) + (K11*VLOOKUP(A12,Parameters!$E$106:$F$110,2,TRUE))</f>
        <v>94386.659542701687</v>
      </c>
      <c r="M12" s="420">
        <f t="shared" si="2"/>
        <v>72339.515183547846</v>
      </c>
      <c r="N12" s="420">
        <f>(J12*('Input for base case'!$F$25*Parameters!$F$99*dw_HIVtx)+J12*(1-('Input for base case'!$F$25*Parameters!$F$99))*(dw_HIVnotx*propLE_HIV_notx+dw_AIDSnotx*(1-propLE_HIV_notx)))/(1+disc_rate)^($A12+1)</f>
        <v>1325.886811927438</v>
      </c>
      <c r="O12" s="419">
        <f t="shared" si="3"/>
        <v>73665.401995475288</v>
      </c>
      <c r="P12" s="421">
        <f>J12*'Input for base case'!$F$25*Costs!$C$19*(52/12)*12/(1+disc_rate)^($A12+1)</f>
        <v>1500692.5747752236</v>
      </c>
    </row>
    <row r="13" spans="1:16" x14ac:dyDescent="0.2">
      <c r="A13" s="416">
        <v>9</v>
      </c>
      <c r="B13" s="419">
        <f>B12-(B12*VLOOKUP(A13,Parameters!$E$101:$F$105,2,TRUE))</f>
        <v>7412.4895120481096</v>
      </c>
      <c r="C13" s="419">
        <f>C12-(C12*VLOOKUP(A13,Parameters!$E$106:$F$110, 2,TRUE))</f>
        <v>1524716.8051479636</v>
      </c>
      <c r="D13" s="419">
        <f>D12 + (B12*VLOOKUP(A13,Parameters!$E$101:$F$105,2,TRUE)) + (C12*VLOOKUP(A13,Parameters!$E$106:$F$110,2,TRUE))</f>
        <v>95861.758451070171</v>
      </c>
      <c r="E13" s="419">
        <f t="shared" si="0"/>
        <v>71330.151134741041</v>
      </c>
      <c r="F13" s="420">
        <f>(B13*(Input!$F$25*Parameters!$F$99*dw_HIVtx)+B13*(1-(Input!$F$25*Parameters!$F$99))*(dw_HIVnotx*propLE_HIV_notx+dw_AIDSnotx*(1-propLE_HIV_notx)))/(1+disc_rate)^($A13+1)</f>
        <v>1040.1720089040891</v>
      </c>
      <c r="G13" s="419">
        <f t="shared" si="1"/>
        <v>72370.323143645131</v>
      </c>
      <c r="H13" s="421">
        <f>B13*Input!$F$25*Costs!$C$19*(52/12)*12/(1+disc_rate)^($A13+1)</f>
        <v>1177308.9499111949</v>
      </c>
      <c r="I13" s="184"/>
      <c r="J13" s="426">
        <f>J12-(J12*VLOOKUP(A13,Parameters!$E$101:$F$105,2,TRUE))</f>
        <v>9160.4752371180639</v>
      </c>
      <c r="K13" s="419">
        <f>K12-(K12*VLOOKUP(A13,Parameters!$E$106:$F$110, 2,TRUE))</f>
        <v>1522290.8350773982</v>
      </c>
      <c r="L13" s="419">
        <f>L12 + (J12*VLOOKUP(A13,Parameters!$E$101:$F$105,2,TRUE)) + (K12*VLOOKUP(A13,Parameters!$E$106:$F$110,2,TRUE))</f>
        <v>96539.742796566206</v>
      </c>
      <c r="M13" s="420">
        <f t="shared" si="2"/>
        <v>71834.635160619873</v>
      </c>
      <c r="N13" s="420">
        <f>(J13*('Input for base case'!$F$25*Parameters!$F$99*dw_HIVtx)+J13*(1-('Input for base case'!$F$25*Parameters!$F$99))*(dw_HIVnotx*propLE_HIV_notx+dw_AIDSnotx*(1-propLE_HIV_notx)))/(1+disc_rate)^($A13+1)</f>
        <v>1285.4615058033983</v>
      </c>
      <c r="O13" s="419">
        <f t="shared" si="3"/>
        <v>73120.096666423269</v>
      </c>
      <c r="P13" s="421">
        <f>J13*'Input for base case'!$F$25*Costs!$C$19*(52/12)*12/(1+disc_rate)^($A13+1)</f>
        <v>1454937.5705111925</v>
      </c>
    </row>
    <row r="14" spans="1:16" x14ac:dyDescent="0.2">
      <c r="A14" s="416">
        <v>10</v>
      </c>
      <c r="B14" s="419">
        <f>B13-(B13*VLOOKUP(A14,Parameters!$E$101:$F$105,2,TRUE))</f>
        <v>7404.3177759352338</v>
      </c>
      <c r="C14" s="419">
        <f>C13-(C13*VLOOKUP(A14,Parameters!$E$106:$F$110, 2,TRUE))</f>
        <v>1523035.9146241681</v>
      </c>
      <c r="D14" s="419">
        <f>D13 + (B13*VLOOKUP(A14,Parameters!$E$101:$F$105,2,TRUE)) + (C13*VLOOKUP(A14,Parameters!$E$106:$F$110,2,TRUE))</f>
        <v>97550.820710978616</v>
      </c>
      <c r="E14" s="419">
        <f t="shared" si="0"/>
        <v>70472.788431282155</v>
      </c>
      <c r="F14" s="420">
        <f>(B14*(Input!$F$25*Parameters!$F$99*dw_HIVtx)+B14*(1-(Input!$F$25*Parameters!$F$99))*(dw_HIVnotx*propLE_HIV_notx+dw_AIDSnotx*(1-propLE_HIV_notx)))/(1+disc_rate)^($A14+1)</f>
        <v>1008.7624214942755</v>
      </c>
      <c r="G14" s="419">
        <f t="shared" si="1"/>
        <v>71481.550852776432</v>
      </c>
      <c r="H14" s="421">
        <f>B14*Input!$F$25*Costs!$C$19*(52/12)*12/(1+disc_rate)^($A14+1)</f>
        <v>1141758.3024663059</v>
      </c>
      <c r="I14" s="184"/>
      <c r="J14" s="426">
        <f>J13-(J13*VLOOKUP(A14,Parameters!$E$101:$F$105,2,TRUE))</f>
        <v>9150.3764725687724</v>
      </c>
      <c r="K14" s="419">
        <f>K13-(K13*VLOOKUP(A14,Parameters!$E$106:$F$110, 2,TRUE))</f>
        <v>1520612.6190109765</v>
      </c>
      <c r="L14" s="419">
        <f>L13 + (J13*VLOOKUP(A14,Parameters!$E$101:$F$105,2,TRUE)) + (K13*VLOOKUP(A14,Parameters!$E$106:$F$110,2,TRUE))</f>
        <v>98228.057627537186</v>
      </c>
      <c r="M14" s="420">
        <f t="shared" si="2"/>
        <v>70962.038789102211</v>
      </c>
      <c r="N14" s="420">
        <f>(J14*('Input for base case'!$F$25*Parameters!$F$99*dw_HIVtx)+J14*(1-('Input for base case'!$F$25*Parameters!$F$99))*(dw_HIVnotx*propLE_HIV_notx+dw_AIDSnotx*(1-propLE_HIV_notx)))/(1+disc_rate)^($A14+1)</f>
        <v>1246.6450262376561</v>
      </c>
      <c r="O14" s="419">
        <f t="shared" si="3"/>
        <v>72208.683815339871</v>
      </c>
      <c r="P14" s="421">
        <f>J14*'Input for base case'!$F$25*Costs!$C$19*(52/12)*12/(1+disc_rate)^($A14+1)</f>
        <v>1411003.5015249094</v>
      </c>
    </row>
    <row r="15" spans="1:16" x14ac:dyDescent="0.2">
      <c r="A15" s="416">
        <v>11</v>
      </c>
      <c r="B15" s="419">
        <f>B14-(B14*VLOOKUP(A15,Parameters!$E$101:$F$105,2,TRUE))</f>
        <v>7396.1550485731959</v>
      </c>
      <c r="C15" s="419">
        <f>C14-(C14*VLOOKUP(A15,Parameters!$E$106:$F$110, 2,TRUE))</f>
        <v>1521356.8771611792</v>
      </c>
      <c r="D15" s="419">
        <f>D14 + (B14*VLOOKUP(A15,Parameters!$E$101:$F$105,2,TRUE)) + (C14*VLOOKUP(A15,Parameters!$E$106:$F$110,2,TRUE))</f>
        <v>99238.020901329495</v>
      </c>
      <c r="E15" s="419">
        <f t="shared" si="0"/>
        <v>69603.551210362246</v>
      </c>
      <c r="F15" s="420">
        <f>(B15*(Input!$F$25*Parameters!$F$99*dw_HIVtx)+B15*(1-(Input!$F$25*Parameters!$F$99))*(dw_HIVnotx*propLE_HIV_notx+dw_AIDSnotx*(1-propLE_HIV_notx)))/(1+disc_rate)^($A15+1)</f>
        <v>978.30129469752399</v>
      </c>
      <c r="G15" s="419">
        <f t="shared" si="1"/>
        <v>70581.852505059767</v>
      </c>
      <c r="H15" s="421">
        <f>B15*Input!$F$25*Costs!$C$19*(52/12)*12/(1+disc_rate)^($A15+1)</f>
        <v>1107281.1612865699</v>
      </c>
      <c r="I15" s="184"/>
      <c r="J15" s="426">
        <f>J14-(J14*VLOOKUP(A15,Parameters!$E$101:$F$105,2,TRUE))</f>
        <v>9140.2888411804561</v>
      </c>
      <c r="K15" s="419">
        <f>K14-(K14*VLOOKUP(A15,Parameters!$E$106:$F$110, 2,TRUE))</f>
        <v>1518936.2530569648</v>
      </c>
      <c r="L15" s="419">
        <f>L14 + (J14*VLOOKUP(A15,Parameters!$E$101:$F$105,2,TRUE)) + (K14*VLOOKUP(A15,Parameters!$E$106:$F$110,2,TRUE))</f>
        <v>99914.511212937199</v>
      </c>
      <c r="M15" s="420">
        <f t="shared" si="2"/>
        <v>70078.027904069371</v>
      </c>
      <c r="N15" s="420">
        <f>(J15*('Input for base case'!$F$25*Parameters!$F$99*dw_HIVtx)+J15*(1-('Input for base case'!$F$25*Parameters!$F$99))*(dw_HIVnotx*propLE_HIV_notx+dw_AIDSnotx*(1-propLE_HIV_notx)))/(1+disc_rate)^($A15+1)</f>
        <v>1209.0006697413919</v>
      </c>
      <c r="O15" s="419">
        <f t="shared" si="3"/>
        <v>71287.028573810763</v>
      </c>
      <c r="P15" s="421">
        <f>J15*'Input for base case'!$F$25*Costs!$C$19*(52/12)*12/(1+disc_rate)^($A15+1)</f>
        <v>1368396.0890610865</v>
      </c>
    </row>
    <row r="16" spans="1:16" x14ac:dyDescent="0.2">
      <c r="A16" s="416">
        <v>12</v>
      </c>
      <c r="B16" s="419">
        <f>B15-(B15*VLOOKUP(A16,Parameters!$E$101:$F$105,2,TRUE))</f>
        <v>7388.0013200304957</v>
      </c>
      <c r="C16" s="419">
        <f>C15-(C15*VLOOKUP(A16,Parameters!$E$106:$F$110, 2,TRUE))</f>
        <v>1519679.6907161309</v>
      </c>
      <c r="D16" s="419">
        <f>D15 + (B15*VLOOKUP(A16,Parameters!$E$101:$F$105,2,TRUE)) + (C15*VLOOKUP(A16,Parameters!$E$106:$F$110,2,TRUE))</f>
        <v>100923.36107492047</v>
      </c>
      <c r="E16" s="419">
        <f t="shared" si="0"/>
        <v>68723.897960582428</v>
      </c>
      <c r="F16" s="420">
        <f>(B16*(Input!$F$25*Parameters!$F$99*dw_HIVtx)+B16*(1-(Input!$F$25*Parameters!$F$99))*(dw_HIVnotx*propLE_HIV_notx+dw_AIDSnotx*(1-propLE_HIV_notx)))/(1+disc_rate)^($A16+1)</f>
        <v>948.75998829252819</v>
      </c>
      <c r="G16" s="419">
        <f t="shared" si="1"/>
        <v>69672.657948874956</v>
      </c>
      <c r="H16" s="421">
        <f>B16*Input!$F$25*Costs!$C$19*(52/12)*12/(1+disc_rate)^($A16+1)</f>
        <v>1073845.1102056406</v>
      </c>
      <c r="I16" s="184"/>
      <c r="J16" s="426">
        <f>J15-(J15*VLOOKUP(A16,Parameters!$E$101:$F$105,2,TRUE))</f>
        <v>9130.2123306796075</v>
      </c>
      <c r="K16" s="419">
        <f>K15-(K15*VLOOKUP(A16,Parameters!$E$106:$F$110, 2,TRUE))</f>
        <v>1517261.7351757474</v>
      </c>
      <c r="L16" s="419">
        <f>L15 + (J15*VLOOKUP(A16,Parameters!$E$101:$F$105,2,TRUE)) + (K15*VLOOKUP(A16,Parameters!$E$106:$F$110,2,TRUE))</f>
        <v>101599.1056046555</v>
      </c>
      <c r="M16" s="420">
        <f t="shared" si="2"/>
        <v>69184.047103598554</v>
      </c>
      <c r="N16" s="420">
        <f>(J16*('Input for base case'!$F$25*Parameters!$F$99*dw_HIVtx)+J16*(1-('Input for base case'!$F$25*Parameters!$F$99))*(dw_HIVnotx*propLE_HIV_notx+dw_AIDSnotx*(1-propLE_HIV_notx)))/(1+disc_rate)^($A16+1)</f>
        <v>1172.4930422627654</v>
      </c>
      <c r="O16" s="419">
        <f t="shared" si="3"/>
        <v>70356.54014586132</v>
      </c>
      <c r="P16" s="421">
        <f>J16*'Input for base case'!$F$25*Costs!$C$19*(52/12)*12/(1+disc_rate)^($A16+1)</f>
        <v>1327075.2726935179</v>
      </c>
    </row>
    <row r="17" spans="1:16" x14ac:dyDescent="0.2">
      <c r="A17" s="416">
        <v>13</v>
      </c>
      <c r="B17" s="419">
        <f>B16-(B16*VLOOKUP(A17,Parameters!$E$101:$F$105,2,TRUE))</f>
        <v>7379.8565803865831</v>
      </c>
      <c r="C17" s="419">
        <f>C16-(C16*VLOOKUP(A17,Parameters!$E$106:$F$110, 2,TRUE))</f>
        <v>1518004.3532484092</v>
      </c>
      <c r="D17" s="419">
        <f>D16 + (B16*VLOOKUP(A17,Parameters!$E$101:$F$105,2,TRUE)) + (C16*VLOOKUP(A17,Parameters!$E$106:$F$110,2,TRUE))</f>
        <v>102606.84328228611</v>
      </c>
      <c r="E17" s="419">
        <f t="shared" si="0"/>
        <v>67835.211092759928</v>
      </c>
      <c r="F17" s="420">
        <f>(B17*(Input!$F$25*Parameters!$F$99*dw_HIVtx)+B17*(1-(Input!$F$25*Parameters!$F$99))*(dw_HIVnotx*propLE_HIV_notx+dw_AIDSnotx*(1-propLE_HIV_notx)))/(1+disc_rate)^($A17+1)</f>
        <v>920.11072689334389</v>
      </c>
      <c r="G17" s="419">
        <f t="shared" si="1"/>
        <v>68755.321819653269</v>
      </c>
      <c r="H17" s="421">
        <f>B17*Input!$F$25*Costs!$C$19*(52/12)*12/(1+disc_rate)^($A17+1)</f>
        <v>1041418.7119129761</v>
      </c>
      <c r="I17" s="184"/>
      <c r="J17" s="426">
        <f>J16-(J16*VLOOKUP(A17,Parameters!$E$101:$F$105,2,TRUE))</f>
        <v>9120.1469288062472</v>
      </c>
      <c r="K17" s="419">
        <f>K16-(K16*VLOOKUP(A17,Parameters!$E$106:$F$110, 2,TRUE))</f>
        <v>1515589.063329957</v>
      </c>
      <c r="L17" s="419">
        <f>L16 + (J16*VLOOKUP(A17,Parameters!$E$101:$F$105,2,TRUE)) + (K16*VLOOKUP(A17,Parameters!$E$106:$F$110,2,TRUE))</f>
        <v>103281.8428523193</v>
      </c>
      <c r="M17" s="420">
        <f t="shared" si="2"/>
        <v>68281.465327428785</v>
      </c>
      <c r="N17" s="420">
        <f>(J17*('Input for base case'!$F$25*Parameters!$F$99*dw_HIVtx)+J17*(1-('Input for base case'!$F$25*Parameters!$F$99))*(dw_HIVnotx*propLE_HIV_notx+dw_AIDSnotx*(1-propLE_HIV_notx)))/(1+disc_rate)^($A17+1)</f>
        <v>1137.0878185275567</v>
      </c>
      <c r="O17" s="419">
        <f t="shared" si="3"/>
        <v>69418.553145956335</v>
      </c>
      <c r="P17" s="421">
        <f>J17*'Input for base case'!$F$25*Costs!$C$19*(52/12)*12/(1+disc_rate)^($A17+1)</f>
        <v>1287002.2016819404</v>
      </c>
    </row>
    <row r="18" spans="1:16" x14ac:dyDescent="0.2">
      <c r="A18" s="416">
        <v>14</v>
      </c>
      <c r="B18" s="419">
        <f>B17-(B17*VLOOKUP(A18,Parameters!$E$101:$F$105,2,TRUE))</f>
        <v>7371.7208197318441</v>
      </c>
      <c r="C18" s="419">
        <f>C17-(C17*VLOOKUP(A18,Parameters!$E$106:$F$110, 2,TRUE))</f>
        <v>1516330.8627196497</v>
      </c>
      <c r="D18" s="419">
        <f>D17 + (B17*VLOOKUP(A18,Parameters!$E$101:$F$105,2,TRUE)) + (C17*VLOOKUP(A18,Parameters!$E$106:$F$110,2,TRUE))</f>
        <v>104288.46957170042</v>
      </c>
      <c r="E18" s="419">
        <f t="shared" si="0"/>
        <v>66938.800170314964</v>
      </c>
      <c r="F18" s="420">
        <f>(B18*(Input!$F$25*Parameters!$F$99*dw_HIVtx)+B18*(1-(Input!$F$25*Parameters!$F$99))*(dw_HIVnotx*propLE_HIV_notx+dw_AIDSnotx*(1-propLE_HIV_notx)))/(1+disc_rate)^($A18+1)</f>
        <v>892.32657383435867</v>
      </c>
      <c r="G18" s="419">
        <f t="shared" si="1"/>
        <v>67831.126744149326</v>
      </c>
      <c r="H18" s="421">
        <f>B18*Input!$F$25*Costs!$C$19*(52/12)*12/(1+disc_rate)^($A18+1)</f>
        <v>1009971.4783957913</v>
      </c>
      <c r="I18" s="184"/>
      <c r="J18" s="426">
        <f>J17-(J17*VLOOKUP(A18,Parameters!$E$101:$F$105,2,TRUE))</f>
        <v>9110.0926233139126</v>
      </c>
      <c r="K18" s="419">
        <f>K17-(K17*VLOOKUP(A18,Parameters!$E$106:$F$110, 2,TRUE))</f>
        <v>1513918.2354844722</v>
      </c>
      <c r="L18" s="419">
        <f>L17 + (J17*VLOOKUP(A18,Parameters!$E$101:$F$105,2,TRUE)) + (K17*VLOOKUP(A18,Parameters!$E$106:$F$110,2,TRUE))</f>
        <v>104962.72500329623</v>
      </c>
      <c r="M18" s="420">
        <f t="shared" si="2"/>
        <v>67371.579074681867</v>
      </c>
      <c r="N18" s="420">
        <f>(J18*('Input for base case'!$F$25*Parameters!$F$99*dw_HIVtx)+J18*(1-('Input for base case'!$F$25*Parameters!$F$99))*(dw_HIVnotx*propLE_HIV_notx+dw_AIDSnotx*(1-propLE_HIV_notx)))/(1+disc_rate)^($A18+1)</f>
        <v>1102.7517097657908</v>
      </c>
      <c r="O18" s="419">
        <f t="shared" si="3"/>
        <v>68474.330784447651</v>
      </c>
      <c r="P18" s="421">
        <f>J18*'Input for base case'!$F$25*Costs!$C$19*(52/12)*12/(1+disc_rate)^($A18+1)</f>
        <v>1248139.1984437143</v>
      </c>
    </row>
    <row r="19" spans="1:16" x14ac:dyDescent="0.2">
      <c r="A19" s="416">
        <v>15</v>
      </c>
      <c r="B19" s="419">
        <f>B18-(B18*VLOOKUP(A19,Parameters!$E$101:$F$105,2,TRUE))</f>
        <v>7357.6610209421106</v>
      </c>
      <c r="C19" s="419">
        <f>C18-(C18*VLOOKUP(A19,Parameters!$E$106:$F$110, 2,TRUE))</f>
        <v>1513438.8233505737</v>
      </c>
      <c r="D19" s="419">
        <f>D18 + (B18*VLOOKUP(A19,Parameters!$E$101:$F$105,2,TRUE)) + (C18*VLOOKUP(A19,Parameters!$E$106:$F$110,2,TRUE))</f>
        <v>107194.5687395662</v>
      </c>
      <c r="E19" s="419">
        <f t="shared" si="0"/>
        <v>66800.111302455625</v>
      </c>
      <c r="F19" s="420">
        <f>(B19*(Input!$F$25*Parameters!$F$99*dw_HIVtx)+B19*(1-(Input!$F$25*Parameters!$F$99))*(dw_HIVnotx*propLE_HIV_notx+dw_AIDSnotx*(1-propLE_HIV_notx)))/(1+disc_rate)^($A19+1)</f>
        <v>864.68414929846517</v>
      </c>
      <c r="G19" s="419">
        <f t="shared" si="1"/>
        <v>67664.795451754093</v>
      </c>
      <c r="H19" s="421">
        <f>B19*Input!$F$26*Costs!$C$19*(52/12)*12/(1+disc_rate)^($A19+1)</f>
        <v>1107036.7454042493</v>
      </c>
      <c r="I19" s="184"/>
      <c r="J19" s="426">
        <f>J18-(J18*VLOOKUP(A19,Parameters!$E$101:$F$105,2,TRUE))</f>
        <v>9092.7172950327895</v>
      </c>
      <c r="K19" s="419">
        <f>K18-(K18*VLOOKUP(A19,Parameters!$E$106:$F$110, 2,TRUE))</f>
        <v>1511030.797626266</v>
      </c>
      <c r="L19" s="419">
        <f>L18 + (J18*VLOOKUP(A19,Parameters!$E$101:$F$105,2,TRUE)) + (K18*VLOOKUP(A19,Parameters!$E$106:$F$110,2,TRUE))</f>
        <v>107867.53818978358</v>
      </c>
      <c r="M19" s="420">
        <f t="shared" si="2"/>
        <v>67219.483614936224</v>
      </c>
      <c r="N19" s="420">
        <f>(J19*('Input for base case'!$F$25*Parameters!$F$99*dw_HIVtx)+J19*(1-('Input for base case'!$F$25*Parameters!$F$99))*(dw_HIVnotx*propLE_HIV_notx+dw_AIDSnotx*(1-propLE_HIV_notx)))/(1+disc_rate)^($A19+1)</f>
        <v>1068.5907514206381</v>
      </c>
      <c r="O19" s="419">
        <f t="shared" si="3"/>
        <v>68288.074366356857</v>
      </c>
      <c r="P19" s="421">
        <f>J19*'Input for base case'!$F$26*Costs!$C$19*(52/12)*12/(1+disc_rate)^($A19+1)</f>
        <v>1368094.0359338725</v>
      </c>
    </row>
    <row r="20" spans="1:16" x14ac:dyDescent="0.2">
      <c r="A20" s="416">
        <v>16</v>
      </c>
      <c r="B20" s="419">
        <f>B19-(B19*VLOOKUP(A20,Parameters!$E$101:$F$105,2,TRUE))</f>
        <v>7343.6280378643169</v>
      </c>
      <c r="C20" s="419">
        <f>C19-(C19*VLOOKUP(A20,Parameters!$E$106:$F$110, 2,TRUE))</f>
        <v>1510552.2998566392</v>
      </c>
      <c r="D20" s="419">
        <f>D19 + (B19*VLOOKUP(A20,Parameters!$E$101:$F$105,2,TRUE)) + (C19*VLOOKUP(A20,Parameters!$E$106:$F$110,2,TRUE))</f>
        <v>110095.12521657831</v>
      </c>
      <c r="E20" s="419">
        <f t="shared" si="0"/>
        <v>66609.361363369258</v>
      </c>
      <c r="F20" s="420">
        <f>(B20*(Input!$F$25*Parameters!$F$99*dw_HIVtx)+B20*(1-(Input!$F$25*Parameters!$F$99))*(dw_HIVnotx*propLE_HIV_notx+dw_AIDSnotx*(1-propLE_HIV_notx)))/(1+disc_rate)^($A20+1)</f>
        <v>837.89802968122865</v>
      </c>
      <c r="G20" s="419">
        <f t="shared" si="1"/>
        <v>67447.259393050481</v>
      </c>
      <c r="H20" s="421">
        <f>B20*Input!$F$26*Costs!$C$19*(52/12)*12/(1+disc_rate)^($A20+1)</f>
        <v>1072743.045551959</v>
      </c>
      <c r="I20" s="184"/>
      <c r="J20" s="426">
        <f>J19-(J19*VLOOKUP(A20,Parameters!$E$101:$F$105,2,TRUE))</f>
        <v>9075.375106045125</v>
      </c>
      <c r="K20" s="419">
        <f>K19-(K19*VLOOKUP(A20,Parameters!$E$106:$F$110, 2,TRUE))</f>
        <v>1508148.8668669173</v>
      </c>
      <c r="L20" s="419">
        <f>L19 + (J19*VLOOKUP(A20,Parameters!$E$101:$F$105,2,TRUE)) + (K19*VLOOKUP(A20,Parameters!$E$106:$F$110,2,TRUE))</f>
        <v>110766.81113811996</v>
      </c>
      <c r="M20" s="420">
        <f t="shared" si="2"/>
        <v>67015.742392344357</v>
      </c>
      <c r="N20" s="420">
        <f>(J20*('Input for base case'!$F$25*Parameters!$F$99*dw_HIVtx)+J20*(1-('Input for base case'!$F$25*Parameters!$F$99))*(dw_HIVnotx*propLE_HIV_notx+dw_AIDSnotx*(1-propLE_HIV_notx)))/(1+disc_rate)^($A20+1)</f>
        <v>1035.4880286372397</v>
      </c>
      <c r="O20" s="419">
        <f t="shared" si="3"/>
        <v>68051.230420981592</v>
      </c>
      <c r="P20" s="421">
        <f>J20*'Input for base case'!$F$26*Costs!$C$19*(52/12)*12/(1+disc_rate)^($A20+1)</f>
        <v>1325713.3232494963</v>
      </c>
    </row>
    <row r="21" spans="1:16" x14ac:dyDescent="0.2">
      <c r="A21" s="416">
        <v>17</v>
      </c>
      <c r="B21" s="419">
        <f>B20-(B20*VLOOKUP(A21,Parameters!$E$101:$F$105,2,TRUE))</f>
        <v>7329.6218193538907</v>
      </c>
      <c r="C21" s="419">
        <f>C20-(C20*VLOOKUP(A21,Parameters!$E$106:$F$110, 2,TRUE))</f>
        <v>1507671.2817176308</v>
      </c>
      <c r="D21" s="419">
        <f>D20 + (B20*VLOOKUP(A21,Parameters!$E$101:$F$105,2,TRUE)) + (C20*VLOOKUP(A21,Parameters!$E$106:$F$110,2,TRUE))</f>
        <v>112990.14957409726</v>
      </c>
      <c r="E21" s="419">
        <f t="shared" si="0"/>
        <v>66369.804573581961</v>
      </c>
      <c r="F21" s="420">
        <f>(B21*(Input!$F$25*Parameters!$F$99*dw_HIVtx)+B21*(1-(Input!$F$25*Parameters!$F$99))*(dw_HIVnotx*propLE_HIV_notx+dw_AIDSnotx*(1-propLE_HIV_notx)))/(1+disc_rate)^($A21+1)</f>
        <v>811.94168843419925</v>
      </c>
      <c r="G21" s="419">
        <f t="shared" si="1"/>
        <v>67181.746262016168</v>
      </c>
      <c r="H21" s="421">
        <f>B21*Input!$F$26*Costs!$C$19*(52/12)*12/(1+disc_rate)^($A21+1)</f>
        <v>1039511.6933177051</v>
      </c>
      <c r="I21" s="184"/>
      <c r="J21" s="426">
        <f>J20-(J20*VLOOKUP(A21,Parameters!$E$101:$F$105,2,TRUE))</f>
        <v>9058.0659931456212</v>
      </c>
      <c r="K21" s="419">
        <f>K20-(K20*VLOOKUP(A21,Parameters!$E$106:$F$110, 2,TRUE))</f>
        <v>1505272.4327029488</v>
      </c>
      <c r="L21" s="419">
        <f>L20 + (J20*VLOOKUP(A21,Parameters!$E$101:$F$105,2,TRUE)) + (K20*VLOOKUP(A21,Parameters!$E$106:$F$110,2,TRUE))</f>
        <v>113660.5544149879</v>
      </c>
      <c r="M21" s="420">
        <f t="shared" si="2"/>
        <v>66763.596762040965</v>
      </c>
      <c r="N21" s="420">
        <f>(J21*('Input for base case'!$F$25*Parameters!$F$99*dw_HIVtx)+J21*(1-('Input for base case'!$F$25*Parameters!$F$99))*(dw_HIVnotx*propLE_HIV_notx+dw_AIDSnotx*(1-propLE_HIV_notx)))/(1+disc_rate)^($A21+1)</f>
        <v>1003.410759475087</v>
      </c>
      <c r="O21" s="419">
        <f t="shared" si="3"/>
        <v>67767.007521516047</v>
      </c>
      <c r="P21" s="421">
        <f>J21*'Input for base case'!$F$26*Costs!$C$19*(52/12)*12/(1+disc_rate)^($A21+1)</f>
        <v>1284645.4770497757</v>
      </c>
    </row>
    <row r="22" spans="1:16" x14ac:dyDescent="0.2">
      <c r="A22" s="416">
        <v>18</v>
      </c>
      <c r="B22" s="419">
        <f>B21-(B21*VLOOKUP(A22,Parameters!$E$101:$F$105,2,TRUE))</f>
        <v>7315.6423143638049</v>
      </c>
      <c r="C22" s="419">
        <f>C21-(C21*VLOOKUP(A22,Parameters!$E$106:$F$110, 2,TRUE))</f>
        <v>1504795.7584333969</v>
      </c>
      <c r="D22" s="419">
        <f>D21 + (B21*VLOOKUP(A22,Parameters!$E$101:$F$105,2,TRUE)) + (C21*VLOOKUP(A22,Parameters!$E$106:$F$110,2,TRUE))</f>
        <v>115879.65236332118</v>
      </c>
      <c r="E22" s="419">
        <f t="shared" si="0"/>
        <v>66084.546534625522</v>
      </c>
      <c r="F22" s="420">
        <f>(B22*(Input!$F$25*Parameters!$F$99*dw_HIVtx)+B22*(1-(Input!$F$25*Parameters!$F$99))*(dw_HIVnotx*propLE_HIV_notx+dw_AIDSnotx*(1-propLE_HIV_notx)))/(1+disc_rate)^($A22+1)</f>
        <v>786.78942074632175</v>
      </c>
      <c r="G22" s="419">
        <f t="shared" si="1"/>
        <v>66871.335955371847</v>
      </c>
      <c r="H22" s="421">
        <f>B22*Input!$F$26*Costs!$C$19*(52/12)*12/(1+disc_rate)^($A22+1)</f>
        <v>1007309.7793780138</v>
      </c>
      <c r="I22" s="184"/>
      <c r="J22" s="426">
        <f>J21-(J21*VLOOKUP(A22,Parameters!$E$101:$F$105,2,TRUE))</f>
        <v>9040.7898932495336</v>
      </c>
      <c r="K22" s="419">
        <f>K21-(K21*VLOOKUP(A22,Parameters!$E$106:$F$110, 2,TRUE))</f>
        <v>1502401.4846509162</v>
      </c>
      <c r="L22" s="419">
        <f>L21 + (J21*VLOOKUP(A22,Parameters!$E$101:$F$105,2,TRUE)) + (K21*VLOOKUP(A22,Parameters!$E$106:$F$110,2,TRUE))</f>
        <v>116548.77856691652</v>
      </c>
      <c r="M22" s="420">
        <f t="shared" si="2"/>
        <v>66466.139858709663</v>
      </c>
      <c r="N22" s="420">
        <f>(J22*('Input for base case'!$F$25*Parameters!$F$99*dw_HIVtx)+J22*(1-('Input for base case'!$F$25*Parameters!$F$99))*(dw_HIVnotx*propLE_HIV_notx+dw_AIDSnotx*(1-propLE_HIV_notx)))/(1+disc_rate)^($A22+1)</f>
        <v>972.32717751012558</v>
      </c>
      <c r="O22" s="419">
        <f t="shared" si="3"/>
        <v>67438.467036219794</v>
      </c>
      <c r="P22" s="421">
        <f>J22*'Input for base case'!$F$26*Costs!$C$19*(52/12)*12/(1+disc_rate)^($A22+1)</f>
        <v>1244849.8274568981</v>
      </c>
    </row>
    <row r="23" spans="1:16" ht="16" thickBot="1" x14ac:dyDescent="0.25">
      <c r="A23" s="422">
        <v>19</v>
      </c>
      <c r="B23" s="234">
        <f>B22-(B22*VLOOKUP(A23,Parameters!$E$101:$F$105,2,TRUE))</f>
        <v>7301.6894719443926</v>
      </c>
      <c r="C23" s="234">
        <f>C22-(C22*VLOOKUP(A23,Parameters!$E$106:$F$110, 2,TRUE))</f>
        <v>1501925.7195238131</v>
      </c>
      <c r="D23" s="234">
        <f>D22 + (B22*VLOOKUP(A23,Parameters!$E$101:$F$105,2,TRUE)) + (C22*VLOOKUP(A23,Parameters!$E$106:$F$110,2,TRUE))</f>
        <v>118763.64411532429</v>
      </c>
      <c r="E23" s="234">
        <f t="shared" si="0"/>
        <v>65756.550225469662</v>
      </c>
      <c r="F23" s="235">
        <f>(B23*(Input!$F$25*Parameters!$F$99*dw_HIVtx)+B23*(1-(Input!$F$25*Parameters!$F$99))*(dw_HIVnotx*propLE_HIV_notx+dw_AIDSnotx*(1-propLE_HIV_notx)))/(1+disc_rate)^($A23+1)</f>
        <v>762.41631808821728</v>
      </c>
      <c r="G23" s="234">
        <f t="shared" si="1"/>
        <v>66518.966543557879</v>
      </c>
      <c r="H23" s="423">
        <f>B23*Input!$F$26*Costs!$C$19*(52/12)*12/(1+disc_rate)^($A23+1)</f>
        <v>976105.41387192393</v>
      </c>
      <c r="I23" s="184"/>
      <c r="J23" s="427">
        <f>J22-(J22*VLOOKUP(A23,Parameters!$E$101:$F$105,2,TRUE))</f>
        <v>9023.5467433924332</v>
      </c>
      <c r="K23" s="234">
        <f>K22-(K22*VLOOKUP(A23,Parameters!$E$106:$F$110, 2,TRUE))</f>
        <v>1499536.0122473699</v>
      </c>
      <c r="L23" s="234">
        <f>L22 + (J22*VLOOKUP(A23,Parameters!$E$101:$F$105,2,TRUE)) + (K22*VLOOKUP(A23,Parameters!$E$106:$F$110,2,TRUE))</f>
        <v>119431.49412031993</v>
      </c>
      <c r="M23" s="234">
        <f t="shared" si="2"/>
        <v>66126.322580668959</v>
      </c>
      <c r="N23" s="235">
        <f>(J23*('Input for base case'!$F$25*Parameters!$F$99*dw_HIVtx)+J23*(1-('Input for base case'!$F$25*Parameters!$F$99))*(dw_HIVnotx*propLE_HIV_notx+dw_AIDSnotx*(1-propLE_HIV_notx)))/(1+disc_rate)^($A23+1)</f>
        <v>942.20650037616065</v>
      </c>
      <c r="O23" s="234">
        <f t="shared" si="3"/>
        <v>67068.529081045126</v>
      </c>
      <c r="P23" s="423">
        <f>J23*'Input for base case'!$F$26*Costs!$C$19*(52/12)*12/(1+disc_rate)^($A23+1)</f>
        <v>1206286.9644614218</v>
      </c>
    </row>
    <row r="24" spans="1:16" x14ac:dyDescent="0.2">
      <c r="E24" s="236">
        <f>SUM(E4:E23)</f>
        <v>1369862.0305041294</v>
      </c>
      <c r="F24" s="236">
        <f>SUM(F4:F23)</f>
        <v>21340.033230186222</v>
      </c>
      <c r="G24" s="236">
        <f>SUM(G4:G23)</f>
        <v>1391202.0637343156</v>
      </c>
      <c r="H24" s="237">
        <f>SUM(H4:H23)</f>
        <v>24898884.879466489</v>
      </c>
      <c r="M24" s="236">
        <f>SUM(M4:M23)</f>
        <v>1379355.0842708796</v>
      </c>
      <c r="N24" s="236">
        <f>SUM(N4:N23)</f>
        <v>26372.360547243996</v>
      </c>
      <c r="O24" s="236">
        <f>SUM(O4:O23)</f>
        <v>1405727.4448181239</v>
      </c>
      <c r="P24" s="237">
        <f>SUM(P4:P23)</f>
        <v>30732555.382591642</v>
      </c>
    </row>
  </sheetData>
  <mergeCells count="2">
    <mergeCell ref="B1:H1"/>
    <mergeCell ref="J1:P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C1:BJ112"/>
  <sheetViews>
    <sheetView topLeftCell="C4" zoomScale="110" zoomScaleNormal="110" workbookViewId="0">
      <pane xSplit="1" ySplit="2" topLeftCell="D6" activePane="bottomRight" state="frozen"/>
      <selection activeCell="D102" sqref="D102"/>
      <selection pane="topRight" activeCell="D102" sqref="D102"/>
      <selection pane="bottomLeft" activeCell="D102" sqref="D102"/>
      <selection pane="bottomRight" activeCell="H94" sqref="H94"/>
    </sheetView>
  </sheetViews>
  <sheetFormatPr baseColWidth="10" defaultColWidth="8.83203125" defaultRowHeight="15" x14ac:dyDescent="0.2"/>
  <cols>
    <col min="1" max="1" width="9.83203125" style="2" customWidth="1"/>
    <col min="2" max="2" width="9.6640625" style="2" customWidth="1"/>
    <col min="3" max="3" width="11.1640625" style="2" customWidth="1"/>
    <col min="4" max="4" width="15.5" style="2" customWidth="1"/>
    <col min="5" max="5" width="17.33203125" style="2" customWidth="1"/>
    <col min="6" max="6" width="13.83203125" style="2" customWidth="1"/>
    <col min="7" max="7" width="17.5" style="2" customWidth="1"/>
    <col min="8" max="8" width="16.1640625" style="2" customWidth="1"/>
    <col min="9" max="9" width="12.1640625" style="2" customWidth="1"/>
    <col min="10" max="10" width="13.1640625" style="2" customWidth="1"/>
    <col min="11" max="12" width="14.5" style="2" customWidth="1"/>
    <col min="13" max="13" width="17" style="2" customWidth="1"/>
    <col min="14" max="14" width="16" style="2" customWidth="1"/>
    <col min="15" max="15" width="14.33203125" style="2" customWidth="1"/>
    <col min="16" max="16" width="18" style="2" customWidth="1"/>
    <col min="17" max="17" width="14.33203125" style="2" customWidth="1"/>
    <col min="18" max="18" width="12" style="2" customWidth="1"/>
    <col min="19" max="19" width="15.33203125" style="2" customWidth="1"/>
    <col min="20" max="21" width="14.5" style="2" customWidth="1"/>
    <col min="22" max="22" width="12.5" style="2" customWidth="1"/>
    <col min="23" max="23" width="13.83203125" style="2" customWidth="1"/>
    <col min="24" max="24" width="13" style="2" customWidth="1"/>
    <col min="25" max="25" width="16" style="2" customWidth="1"/>
    <col min="26" max="26" width="18.6640625" style="2" customWidth="1"/>
    <col min="27" max="27" width="11.83203125" style="2" customWidth="1"/>
    <col min="28" max="28" width="12" style="2" customWidth="1"/>
    <col min="29" max="29" width="12.5" style="2" customWidth="1"/>
    <col min="30" max="30" width="13.1640625" style="2" customWidth="1"/>
    <col min="31" max="31" width="15.83203125" style="2" customWidth="1"/>
    <col min="32" max="32" width="16.5" style="2" customWidth="1"/>
    <col min="33" max="33" width="12.1640625" style="2" customWidth="1"/>
    <col min="34" max="34" width="12.5" style="2" customWidth="1"/>
    <col min="35" max="35" width="13.33203125" style="2" customWidth="1"/>
    <col min="36" max="36" width="13.5" style="2" customWidth="1"/>
    <col min="37" max="37" width="15.6640625" style="2" customWidth="1"/>
    <col min="38" max="38" width="17.5" style="2" customWidth="1"/>
    <col min="39" max="39" width="14.6640625" style="2" customWidth="1"/>
    <col min="40" max="40" width="11.83203125" style="2" customWidth="1"/>
    <col min="41" max="41" width="12.6640625" style="2" customWidth="1"/>
    <col min="42" max="42" width="13.1640625" style="2" customWidth="1"/>
    <col min="43" max="43" width="15.5" style="2" customWidth="1"/>
    <col min="44" max="44" width="15" style="2" customWidth="1"/>
    <col min="45" max="45" width="13" style="2" customWidth="1"/>
    <col min="46" max="46" width="11.1640625" style="2" customWidth="1"/>
    <col min="47" max="47" width="13.5" style="2" customWidth="1"/>
    <col min="48" max="48" width="13" style="2" customWidth="1"/>
    <col min="49" max="49" width="16" style="2" customWidth="1"/>
    <col min="50" max="50" width="15.5" style="2" customWidth="1"/>
    <col min="51" max="51" width="12.6640625" style="2" customWidth="1"/>
    <col min="52" max="52" width="12.5" style="2" customWidth="1"/>
    <col min="53" max="53" width="15.83203125" style="2" customWidth="1"/>
    <col min="54" max="54" width="13" style="2" customWidth="1"/>
    <col min="55" max="55" width="18" style="2" customWidth="1"/>
    <col min="56" max="56" width="15.6640625" style="2" customWidth="1"/>
    <col min="57" max="57" width="11.83203125" style="2" customWidth="1"/>
    <col min="58" max="58" width="17.6640625" style="2" customWidth="1"/>
    <col min="59" max="59" width="11.1640625" style="2" bestFit="1" customWidth="1"/>
    <col min="60" max="61" width="8.83203125" style="2"/>
    <col min="62" max="62" width="15" style="2" customWidth="1"/>
    <col min="63" max="16384" width="8.83203125" style="2"/>
  </cols>
  <sheetData>
    <row r="1" spans="3:59" ht="16" thickBot="1" x14ac:dyDescent="0.25"/>
    <row r="2" spans="3:59" ht="17" thickTop="1" thickBot="1" x14ac:dyDescent="0.25">
      <c r="C2" s="3"/>
      <c r="D2" s="4"/>
      <c r="E2" s="4"/>
      <c r="F2" s="4"/>
      <c r="G2" s="5">
        <f>SUM(D6:O6)</f>
        <v>1631470</v>
      </c>
      <c r="H2" s="5">
        <f>SUM(D7:O7)</f>
        <v>1631375.8767307692</v>
      </c>
      <c r="I2" s="5">
        <f>G2-H2</f>
        <v>94.123269230825827</v>
      </c>
      <c r="J2" s="5">
        <f>SUM(D8:U8)</f>
        <v>1631281.7588917268</v>
      </c>
      <c r="K2" s="5">
        <f>SUM(D9:AA9)</f>
        <v>1631187.6464825601</v>
      </c>
      <c r="L2" s="5">
        <f>SUM(D10:AG10)</f>
        <v>1631093.5395029553</v>
      </c>
      <c r="M2" s="5">
        <f>SUM(D11:AM11)</f>
        <v>1630999.4379525995</v>
      </c>
      <c r="N2" s="5">
        <f>SUM(D12:AS12)</f>
        <v>1630905.3418311796</v>
      </c>
      <c r="O2" s="5">
        <f>SUM(D13:AY13)</f>
        <v>1630811.2511383814</v>
      </c>
      <c r="P2" s="5">
        <f>SUM(D14:BE14)</f>
        <v>1630717.1658738926</v>
      </c>
      <c r="Q2" s="5">
        <f>SUM(D15:BE15)</f>
        <v>1630623.0860373999</v>
      </c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6"/>
    </row>
    <row r="3" spans="3:59" ht="17" thickTop="1" thickBot="1" x14ac:dyDescent="0.25">
      <c r="C3" s="393" t="s">
        <v>73</v>
      </c>
      <c r="D3" s="394"/>
      <c r="E3" s="394"/>
      <c r="F3" s="394"/>
      <c r="G3" s="394"/>
      <c r="H3" s="394"/>
      <c r="I3" s="394"/>
      <c r="J3" s="394"/>
      <c r="K3" s="394"/>
      <c r="L3" s="394"/>
      <c r="M3" s="394"/>
      <c r="N3" s="394"/>
      <c r="O3" s="394"/>
      <c r="P3" s="395"/>
      <c r="Q3" s="395"/>
      <c r="R3" s="395"/>
      <c r="S3" s="395"/>
      <c r="T3" s="395"/>
      <c r="U3" s="395"/>
      <c r="V3" s="395"/>
      <c r="W3" s="395"/>
      <c r="X3" s="395"/>
      <c r="Y3" s="395"/>
      <c r="Z3" s="395"/>
      <c r="AA3" s="395"/>
      <c r="AB3" s="395"/>
      <c r="AC3" s="395"/>
      <c r="AD3" s="395"/>
      <c r="AE3" s="395"/>
      <c r="AF3" s="395"/>
      <c r="AG3" s="395"/>
      <c r="AH3" s="395"/>
      <c r="AI3" s="395"/>
      <c r="AJ3" s="395"/>
      <c r="AK3" s="395"/>
      <c r="AL3" s="395"/>
      <c r="AM3" s="395"/>
      <c r="AN3" s="395"/>
      <c r="AO3" s="395"/>
      <c r="AP3" s="395"/>
      <c r="AQ3" s="395"/>
      <c r="AR3" s="395"/>
      <c r="AS3" s="395"/>
      <c r="AT3" s="395"/>
      <c r="AU3" s="395"/>
      <c r="AV3" s="395"/>
      <c r="AW3" s="395"/>
      <c r="AX3" s="395"/>
      <c r="AY3" s="395"/>
      <c r="AZ3" s="395"/>
      <c r="BA3" s="395"/>
      <c r="BB3" s="395"/>
      <c r="BC3" s="395"/>
      <c r="BD3" s="395"/>
      <c r="BE3" s="396"/>
    </row>
    <row r="4" spans="3:59" ht="16" customHeight="1" thickBot="1" x14ac:dyDescent="0.25">
      <c r="C4" s="7"/>
      <c r="D4" s="403" t="s">
        <v>66</v>
      </c>
      <c r="E4" s="404"/>
      <c r="F4" s="404"/>
      <c r="G4" s="404"/>
      <c r="H4" s="404"/>
      <c r="I4" s="405"/>
      <c r="J4" s="390" t="s">
        <v>65</v>
      </c>
      <c r="K4" s="391"/>
      <c r="L4" s="391"/>
      <c r="M4" s="391"/>
      <c r="N4" s="391"/>
      <c r="O4" s="392"/>
      <c r="P4" s="397" t="s">
        <v>67</v>
      </c>
      <c r="Q4" s="398"/>
      <c r="R4" s="398"/>
      <c r="S4" s="398"/>
      <c r="T4" s="398"/>
      <c r="U4" s="398"/>
      <c r="V4" s="399" t="s">
        <v>68</v>
      </c>
      <c r="W4" s="400"/>
      <c r="X4" s="400"/>
      <c r="Y4" s="400"/>
      <c r="Z4" s="400"/>
      <c r="AA4" s="400"/>
      <c r="AB4" s="390" t="s">
        <v>82</v>
      </c>
      <c r="AC4" s="391"/>
      <c r="AD4" s="391"/>
      <c r="AE4" s="391"/>
      <c r="AF4" s="391"/>
      <c r="AG4" s="401"/>
      <c r="AH4" s="397" t="s">
        <v>69</v>
      </c>
      <c r="AI4" s="398"/>
      <c r="AJ4" s="398"/>
      <c r="AK4" s="398"/>
      <c r="AL4" s="398"/>
      <c r="AM4" s="398"/>
      <c r="AN4" s="399" t="s">
        <v>70</v>
      </c>
      <c r="AO4" s="400"/>
      <c r="AP4" s="400"/>
      <c r="AQ4" s="400"/>
      <c r="AR4" s="400"/>
      <c r="AS4" s="400"/>
      <c r="AT4" s="390" t="s">
        <v>71</v>
      </c>
      <c r="AU4" s="391"/>
      <c r="AV4" s="391"/>
      <c r="AW4" s="391"/>
      <c r="AX4" s="391"/>
      <c r="AY4" s="391"/>
      <c r="AZ4" s="397" t="s">
        <v>72</v>
      </c>
      <c r="BA4" s="398"/>
      <c r="BB4" s="398"/>
      <c r="BC4" s="398"/>
      <c r="BD4" s="398"/>
      <c r="BE4" s="402"/>
      <c r="BF4" s="387" t="s">
        <v>157</v>
      </c>
    </row>
    <row r="5" spans="3:59" ht="38" customHeight="1" thickBot="1" x14ac:dyDescent="0.25">
      <c r="C5" s="8" t="s">
        <v>31</v>
      </c>
      <c r="D5" s="9" t="s">
        <v>59</v>
      </c>
      <c r="E5" s="9" t="s">
        <v>64</v>
      </c>
      <c r="F5" s="10" t="s">
        <v>60</v>
      </c>
      <c r="G5" s="9" t="s">
        <v>77</v>
      </c>
      <c r="H5" s="9" t="s">
        <v>62</v>
      </c>
      <c r="I5" s="9" t="s">
        <v>63</v>
      </c>
      <c r="J5" s="11" t="s">
        <v>59</v>
      </c>
      <c r="K5" s="11" t="s">
        <v>64</v>
      </c>
      <c r="L5" s="12" t="s">
        <v>60</v>
      </c>
      <c r="M5" s="11" t="s">
        <v>77</v>
      </c>
      <c r="N5" s="11" t="s">
        <v>62</v>
      </c>
      <c r="O5" s="11" t="s">
        <v>63</v>
      </c>
      <c r="P5" s="13" t="s">
        <v>59</v>
      </c>
      <c r="Q5" s="13" t="s">
        <v>64</v>
      </c>
      <c r="R5" s="14" t="s">
        <v>60</v>
      </c>
      <c r="S5" s="13" t="s">
        <v>61</v>
      </c>
      <c r="T5" s="13" t="s">
        <v>62</v>
      </c>
      <c r="U5" s="13" t="s">
        <v>63</v>
      </c>
      <c r="V5" s="15" t="s">
        <v>59</v>
      </c>
      <c r="W5" s="15" t="s">
        <v>64</v>
      </c>
      <c r="X5" s="16" t="s">
        <v>60</v>
      </c>
      <c r="Y5" s="15" t="s">
        <v>61</v>
      </c>
      <c r="Z5" s="15" t="s">
        <v>62</v>
      </c>
      <c r="AA5" s="15" t="s">
        <v>63</v>
      </c>
      <c r="AB5" s="17" t="s">
        <v>59</v>
      </c>
      <c r="AC5" s="17" t="s">
        <v>64</v>
      </c>
      <c r="AD5" s="18" t="s">
        <v>60</v>
      </c>
      <c r="AE5" s="17" t="s">
        <v>61</v>
      </c>
      <c r="AF5" s="17" t="s">
        <v>62</v>
      </c>
      <c r="AG5" s="17" t="s">
        <v>63</v>
      </c>
      <c r="AH5" s="13" t="s">
        <v>59</v>
      </c>
      <c r="AI5" s="13" t="s">
        <v>64</v>
      </c>
      <c r="AJ5" s="14" t="s">
        <v>60</v>
      </c>
      <c r="AK5" s="13" t="s">
        <v>61</v>
      </c>
      <c r="AL5" s="13" t="s">
        <v>62</v>
      </c>
      <c r="AM5" s="13" t="s">
        <v>63</v>
      </c>
      <c r="AN5" s="15" t="s">
        <v>59</v>
      </c>
      <c r="AO5" s="15" t="s">
        <v>64</v>
      </c>
      <c r="AP5" s="16" t="s">
        <v>60</v>
      </c>
      <c r="AQ5" s="15" t="s">
        <v>61</v>
      </c>
      <c r="AR5" s="15" t="s">
        <v>62</v>
      </c>
      <c r="AS5" s="15" t="s">
        <v>63</v>
      </c>
      <c r="AT5" s="17" t="s">
        <v>59</v>
      </c>
      <c r="AU5" s="17" t="s">
        <v>64</v>
      </c>
      <c r="AV5" s="18" t="s">
        <v>60</v>
      </c>
      <c r="AW5" s="17" t="s">
        <v>61</v>
      </c>
      <c r="AX5" s="17" t="s">
        <v>62</v>
      </c>
      <c r="AY5" s="17" t="s">
        <v>63</v>
      </c>
      <c r="AZ5" s="13" t="s">
        <v>59</v>
      </c>
      <c r="BA5" s="13" t="s">
        <v>64</v>
      </c>
      <c r="BB5" s="14" t="s">
        <v>60</v>
      </c>
      <c r="BC5" s="13" t="s">
        <v>61</v>
      </c>
      <c r="BD5" s="13" t="s">
        <v>62</v>
      </c>
      <c r="BE5" s="19" t="s">
        <v>63</v>
      </c>
      <c r="BF5" s="387"/>
    </row>
    <row r="6" spans="3:59" ht="16" thickTop="1" x14ac:dyDescent="0.2">
      <c r="C6" s="20">
        <v>1</v>
      </c>
      <c r="D6" s="21">
        <f>(Input!F2*Parameters!C48)</f>
        <v>1527093.5693076923</v>
      </c>
      <c r="E6" s="21">
        <f>Input!F2*Parameters!C44</f>
        <v>4856.7606923076928</v>
      </c>
      <c r="F6" s="22">
        <v>0</v>
      </c>
      <c r="G6" s="21">
        <f>Input!F2*Parameters!C45</f>
        <v>42793.458100000003</v>
      </c>
      <c r="H6" s="21">
        <f>Input!F2*Parameters!C46</f>
        <v>5105.3590709999971</v>
      </c>
      <c r="I6" s="21">
        <f>Input!F2*Parameters!C47</f>
        <v>51620.852828999989</v>
      </c>
      <c r="J6" s="23">
        <f>IF(AND(C6&gt;=Input!$F$12,C6&lt;Input!$F$13),((D5*(1-Parameters!$D$40)*(1-(Parameters!$D$8*(1-(Input!$F$22*Parameters!$D$7))))) + (J5*(1-Parameters!$D$40)*(1-(Parameters!$D$9*(1-(Input!$F$22*Parameters!$D$7)))))),0)</f>
        <v>0</v>
      </c>
      <c r="K6" s="23">
        <f>IF(AND(C6&gt;=Input!$F$12,C6&lt;Input!$F$13),((D5*(1-Parameters!$D$40)*(Parameters!$D$8*(1-(Input!$F$22*Parameters!$D$7))))+(E5*(1-Parameters!$D$40)*(1-1/Parameters!$D$38)*(1-(Input!$F$5*Parameters!$D$14*(1-Parameters!$D$27)*Parameters!$D$26*(Parameters!$D$24))*Parameters!$D$28*Parameters!$D$30)))+ (F5*(1-Parameters!$D$40)*(1-(1/Parameters!$D$38))*(1-ART_drop_factor)) + (J5*(1-Parameters!$D$40)*Parameters!$D$9*(1-(Input!$F$22*Parameters!$D$7)))+(K5*(1-Parameters!$D$40)*(1-1/Parameters!$D$38)) + (L5*(1-Parameters!$D$40)*(1-(1/Parameters!$D$38))*(1-ART_drop_factor)),0)</f>
        <v>0</v>
      </c>
      <c r="L6" s="23">
        <f>IF(AND(C6&gt;=Input!$F$12,C6&lt;Input!$F$13),((E5*(1-Parameters!$D$40)*(1-1/Parameters!$D$38)*(Input!$F$5*Parameters!$D$14*Parameters!$D$26*(1-Parameters!$D$27)*(Parameters!$D$24)*Parameters!$D$28*Parameters!$D$30))+(F5*(1-Parameters!$D$40)*(1-(1/Parameters!$D$38))*ART_drop_factor)+(L5*(1-Parameters!$D$40)*(1-(1/Parameters!$D$38))*ART_drop_factor)),0)</f>
        <v>0</v>
      </c>
      <c r="M6" s="23">
        <f>IF(AND(C6&gt;=Input!$F$12,C6&lt;Input!$F$13),((E5*(1-Parameters!$D$40)*(1/Parameters!$D$38)*(1-(Input!$F$5*Parameters!$D$14*(1-Parameters!$D$27)*Parameters!$D$26*(Parameters!$D$23))*Parameters!$D$28))+(G5*(1-Parameters!$D$40)*(1-(Input!$F$5*Parameters!$D$14*(1-Parameters!$D$27)*Parameters!$D$26*(Parameters!$D$23)*Parameters!$D$28)))+(K5*(1-Parameters!$D$40)*(1/Parameters!$D$38))+(M5*(1-Parameters!$D$40))),0)</f>
        <v>0</v>
      </c>
      <c r="N6" s="23">
        <f>IF(AND(C6&gt;=Input!$F$12,C6&lt;Input!$F$13),((E5*(1-Parameters!$D$40)*(1/Parameters!$D$38)*Input!$F$5*Parameters!$D$14*Parameters!$D$26*(1-Parameters!$D$27)*Parameters!$D$28*(Parameters!$D$23)*(1-Parameters!$D$30))+(G5*(1-Parameters!$D$40)*Input!$F$5*Parameters!$D$14*Parameters!$D$26*(1-Parameters!$D$27)*Parameters!$D$28*(Parameters!$D$23)*(1-Parameters!$D$30))+(H5*(1-Parameters!$D$40)) +(N5*(1-Parameters!$D$40)) + (O5*(1-Parameters!$D$40)*(1-ART_drop_factor)) + (I5*(1-Parameters!$D$40)*(1-ART_drop_factor))),0)</f>
        <v>0</v>
      </c>
      <c r="O6" s="23">
        <f>IF(AND(C6&gt;=Input!$F$12,C6&lt;Input!$F$13),((E5*(1-Parameters!$D$40)*(1/Parameters!$D$38)*(Input!$F$5*Parameters!$D$14*(Parameters!$D$23)*Parameters!$D$26*(1-Parameters!$D$27)*Parameters!$D$28*Parameters!$D$30))+(F5*(1-Parameters!$D$40)*(1/Parameters!$D$38))+(G5*(1-Parameters!$D$40)*(Input!$F$5*Parameters!$D$14*(Parameters!$D$23)*Parameters!$D$26*(1-Parameters!$D$27)*Parameters!$D$28*Parameters!$D$30))+(O5*(1-Parameters!$D$40)*ART_drop_factor)+(L5*(1-Parameters!$D$40)*(1/Parameters!$D$38))+(I5*(1-Parameters!$D$40)*ART_drop_factor)),0)</f>
        <v>0</v>
      </c>
      <c r="P6" s="24">
        <f>IF(AND(C6&gt;=Input!$F$13,C6&lt;Input!$F$14),((J5*(1-Parameters!$D$40)*(1-(Parameters!$D$9*(1-(Input!$F$22*Parameters!$D$7))))) + (P5*(1-Parameters!$D$40)*(1-(Parameters!$D$9*(1-(Input!$F$22*Parameters!$D$7)))))),0)</f>
        <v>0</v>
      </c>
      <c r="Q6" s="22">
        <f>IF(AND(C6&gt;=Input!$F$13,C6&lt;Input!$F$14),((J5*(1-Parameters!$D$40)*Parameters!$D$9*(1-(Input!$F$22*Parameters!$D$7)))+(K5*(1-Parameters!$D$40)*(1-1/Parameters!$D$38)*(1-(Input!$F$6*Parameters!$D$15*(1-Parameters!$D$27)*Parameters!$D$26*(Parameters!$D$24))*Parameters!$D$28*Parameters!$D$30))) + (L5*(1-Parameters!$D$40)*(1-(1/Parameters!$D$38))*(1-ART_drop_factor)) +(P5*(1-Parameters!$D$40)*Parameters!$D$9*(1-(Input!$F$22*Parameters!$D$7)))+(Q5*(1-Parameters!$D$40)*(1-1/Parameters!$D$38)) + (R5*(1-Parameters!$D$40)*(1-(1/Parameters!$D$38))*(1-ART_drop_factor)),0)</f>
        <v>0</v>
      </c>
      <c r="R6" s="24">
        <f>IF(AND(C6&gt;=Input!$F$13,C6&lt;Input!$F$14),((K5*(1-Parameters!$D$40)*(1-1/Parameters!$D$38)*(Input!$F$6*Parameters!$D$15*Parameters!$D$26*(1-Parameters!$D$27)*(Parameters!$D$24)*Parameters!$D$28*Parameters!$D$30))+(L5*(1-Parameters!$D$40)*(1-(1/Parameters!$D$38))*ART_drop_factor)+(R5*(1-Parameters!$D$40)*(1-(1/Parameters!$D$38))*ART_drop_factor)),0)</f>
        <v>0</v>
      </c>
      <c r="S6" s="22">
        <f>IF(AND(C6&gt;=Input!$F$13,C6&lt;Input!$F$14),((K5*(1-Parameters!$D$40)*(1/Parameters!$D$38)*(1-(Input!$F$6*Parameters!$D$15*(1-Parameters!$D$27)*Parameters!$D$26*(Parameters!$D$23)*Parameters!$D$28)))+(M5*(1-Parameters!$D$40)*(1-(Input!$F$6*Parameters!$D$15*(1-Parameters!$D$27)*Parameters!$D$26*(Parameters!$D$23)*Parameters!$D$28)))+(Q5*(1-Parameters!$D$40)*(1/Parameters!$D$38))+(S5*(1-Parameters!$D$40))),0)</f>
        <v>0</v>
      </c>
      <c r="T6" s="24">
        <f>IF(AND(C6&gt;=Input!$F$13,C6&lt;Input!$F$14),((K5*(1-Parameters!$D$40)*(1/Parameters!$D$38)*Input!$F$6*Parameters!$D$15*Parameters!$D$26*(1-Parameters!$D$27)*Parameters!$D$28*(Parameters!$D$23)*(1-Parameters!$D$30))+(M5*(1-Parameters!$D$40)*Input!$F$6*Parameters!$D$15*Parameters!$D$26*(1-Parameters!$D$27)*Parameters!$D$28*(Parameters!$D$23)*(1-Parameters!$D$30))+(N5*(1-Parameters!$D$40))+(T5*(1-Parameters!$D$40)) + (U5*(1-Parameters!$D$40)*(1-ART_drop_factor)) + (O5*(1-Parameters!$D$40)*(1-ART_drop_factor))),0)</f>
        <v>0</v>
      </c>
      <c r="U6" s="22">
        <f>IF(AND(C6&gt;=Input!$F$13,C6&lt;Input!$F$14),((K5*(1-Parameters!$D$40)*(1/Parameters!$D$38)*(Input!$F$6*Parameters!$D$15*(Parameters!$D$23)*Parameters!$D$26*(1-Parameters!$D$27)*Parameters!$D$28*Parameters!$D$30))+(L5*(1-Parameters!$D$40)*(1/Parameters!$D$38))+(M5*(1-Parameters!$D$40)*(Input!$F$6*Parameters!$D$15*(Parameters!$D$23)*Parameters!$D$26*(1-Parameters!$D$27)*Parameters!$D$28*Parameters!$D$30))+(U5*(1-Parameters!$D$40)*ART_drop_factor)+(R5*(1-Parameters!$D$40)*(1/Parameters!$D$38))+(O5*(1-Parameters!$D$40))*ART_drop_factor),0)</f>
        <v>0</v>
      </c>
      <c r="V6" s="24">
        <f>IF(C6=Input!$F$14,((P5*(1-Parameters!$D$41)*(1-(Parameters!$D$9*(1-(Input!$F$22*Parameters!$D$7))))) + (V5*(1-Parameters!$D$41)*(1-(Parameters!$D$9*(1-(Input!$F$22*Parameters!$D$7)))))),0)</f>
        <v>0</v>
      </c>
      <c r="W6" s="22">
        <f>IF(C6=Input!$F$14,((P5*(1-Parameters!$D$41)*Parameters!$D$9*(1-(Input!$F$22*Parameters!$D$7)))+(Q5*(1-Parameters!$D$41)*(1-1/Parameters!$D$38)*(1-(Input!$F$6*Parameters!$D$16*(1-Parameters!$D$27)*Parameters!$D$26*(1-Parameters!$B$94)*(Parameters!$D$24))*Parameters!$D$28*Parameters!$D$30)))+(V5*(1-Parameters!$D$41)*Parameters!$D$9*(1-(Input!$F$22*Parameters!$D$7)))+ (R5*(1-Parameters!$D$41)*(1-(1/Parameters!$D$38))*(1-ART_drop_factor)) + (W5*(1-Parameters!$D$41)*(1-1/Parameters!$D$38)) + (X5*(1-Parameters!$D$41)*(1-(1/Parameters!$D$38))*(1-ART_drop_factor)),0)</f>
        <v>0</v>
      </c>
      <c r="X6" s="24">
        <f>IF(C6=Input!$F$14,((Q5*(1-Parameters!$D$41)*(1-1/Parameters!$D$38)*(Input!$F$6*Parameters!$D$16*Parameters!$D$26*(1-Parameters!$D$27)*(1-Parameters!$B$94)*(Parameters!$D$24)*Parameters!$D$28*Parameters!$D$30))+(R5*(1-Parameters!$D$41)*(1-(1/Parameters!$D$38))*ART_drop_factor)+(X5*(1-Parameters!$D$41)*(1-(1/Parameters!$D$38))*ART_drop_factor)),0)</f>
        <v>0</v>
      </c>
      <c r="Y6" s="22">
        <f>IF(C6=Input!$F$14,((Q5*(1-Parameters!$D$41)*(1/Parameters!$D$38)*(1-(Input!$F$6*Parameters!$D$16*(1-Parameters!$D$27)*Parameters!$D$26*(1-Parameters!$B$94)*(Parameters!$D$23)*Parameters!$D$28)))+(S5*(1-Parameters!$D$41)*(1-(Input!$F$6*Parameters!$D$16*(1-Parameters!$D$27)*Parameters!$D$26*(1-Parameters!$B$94)*(Parameters!$D$23)*Parameters!$D$28)))+(W5*(1-Parameters!$D$41)*(1/Parameters!$D$38))+(Y5*(1-Parameters!$D$41))),0)</f>
        <v>0</v>
      </c>
      <c r="Z6" s="24">
        <f>IF(C6=Input!$F$14,((Q5*(1-Parameters!$D$41)*(1/Parameters!$D$38)*Input!$F$6*Parameters!$D$16*Parameters!$D$26*(1-Parameters!$D$27)*(1-Parameters!$B$94)*Parameters!$D$28*(Parameters!$D$23)*(1-Parameters!$D$30))+(S5*(1-Parameters!$D$41)*Input!$F$6*Parameters!$D$16*Parameters!$D$26*(1-Parameters!$D$27)*(1-Parameters!$B$94)*Parameters!$D$28*(Parameters!$D$23)*(1-Parameters!$D$30))+(T5*(1-Parameters!$D$41)) + (U5*(1-Parameters!$D$41)*(1-ART_drop_factor)) + (Z5*(1-Parameters!$D$41)) + (AA5*(1-Parameters!$D$41)*(1-ART_drop_factor))),0)</f>
        <v>0</v>
      </c>
      <c r="AA6" s="22">
        <f>IF(C6=Input!$F$14,((Q5*(1-Parameters!$D$41)*(1/Parameters!$D$38)*(Input!$F$6*Parameters!$D$16*(Parameters!$D$23)*Parameters!$D$26*(1-Parameters!$D$27)*(1-Parameters!$B$94)*Parameters!$D$28*Parameters!$D$30))+(R5*(1-Parameters!$D$41)*(1/Parameters!$D$38))+(S5*(1-Parameters!$D$41)*(Input!$F$6*Parameters!$D$16*(1-Parameters!$B$94)*(Parameters!$D$23)*Parameters!$D$26*(1-Parameters!$D$27)*Parameters!$D$28*Parameters!$D$30))+(AA5*(1-Parameters!$D$41)*ART_drop_factor)+(X5*(1-Parameters!$D$41)*(1/Parameters!$D$38))+(U5*(1-Parameters!$D$41)*ART_drop_factor)),0)</f>
        <v>0</v>
      </c>
      <c r="AB6" s="24">
        <f>IF(AND(C6&gt;Input!$F$14,C6&lt;(Input!$F$14+Input!$F$16)),((V5*(1-Parameters!$D$41)*(1-(Parameters!$D$9*(1-(Input!$F$22*Parameters!$D$7)))))+(AB5*(1-Parameters!$D$41)*(1-(Parameters!$D$10*(1-(Input!$F$22*Parameters!$D$7)))))),0)</f>
        <v>0</v>
      </c>
      <c r="AC6" s="24">
        <f>IF(AND(C6&gt;Input!$F$14, C6&lt;(Input!$F$14+Input!$F$16)),((V5*(1-Parameters!$D$41)*Parameters!$D$9*(1-(Input!$F$22*Parameters!$D$7)))+(W5*(1-Parameters!$D$41)*(1-1/Parameters!$D$38)) + (X5*(1-Parameters!$D$41)*(1-(1/Parameters!$D$38))*(1-ART_drop_factor)) +(AB5*(1-Parameters!$D$41)*Parameters!$D$10*(1-(Input!$F$22*Parameters!$D$7))))+(AC5*(1-Parameters!$D$41)*(1-1/Parameters!$D$38)) + (AD5*(1-Parameters!$D$41)*(1-(1/Parameters!$D$38))*(1-ART_drop_factor)),0)</f>
        <v>0</v>
      </c>
      <c r="AD6" s="24">
        <f>IF(AND(C6&gt;Input!$F$14, C6&lt;(Input!$F$14+Input!$F$16)),((X5*(1-Parameters!$D$41)*(1-(1/Parameters!$D$38))*ART_drop_factor)+(AD5*(1-Parameters!$D$41)*(1-(1/Parameters!$D$38))*ART_drop_factor)),0)</f>
        <v>0</v>
      </c>
      <c r="AE6" s="24">
        <f>IF(AND(C6&gt;Input!$F$14, C6&lt;(Input!$F$14+Input!$F$16)),((W5*(1-Parameters!$D$41)*(1/Parameters!$D$38))+(Y5*(1-Parameters!$D$41))+(AC5*(1-Parameters!$D$41)*(1/Parameters!$D$38))+(AE5*(1-Parameters!$D$41))),0)</f>
        <v>0</v>
      </c>
      <c r="AF6" s="24">
        <f>IF(AND(C6&gt;Input!$F$14, C6&lt;(Input!$F$14+Input!$F$16)),((Z5*(1-Parameters!$D$41)) + (AA5*(1-Parameters!$D$41)*(1-ART_drop_factor)) +(AF5*(1-Parameters!$D$41)) + (AG5*(1-Parameters!$D$41)*(1-ART_drop_factor))),0)</f>
        <v>0</v>
      </c>
      <c r="AG6" s="24">
        <f>IF(AND(C6&gt;Input!$F$14, C6&lt;(Input!$F$14+Input!$F$16)),((X5*(1-Parameters!$D$41)*(1/Parameters!$D$38))+(AG5*(1-Parameters!$D$41)*ART_drop_factor)+(AD5*(1-Parameters!$D$41)*(1/Parameters!$D$38))+(AA5*(1-Parameters!$D$41)*ART_drop_factor)),0)</f>
        <v>0</v>
      </c>
      <c r="AH6" s="24">
        <f>IF(AND(C6&gt;=(Input!$F$14+Input!$F$16),C6&lt;(Input!$F$14+Input!$F$17)),((AB5*(1-Parameters!$D$40)*(1-(Parameters!$D$10*(1-(Input!$F$22*Parameters!$D$7)))))+(AH5*(1-Parameters!$D$40)*(1-(Parameters!$D$11*(1-(Input!$F$22*Parameters!$D$7)))))),0)</f>
        <v>0</v>
      </c>
      <c r="AI6" s="24">
        <f>IF(AND(C6&gt;=(Input!$F$14+Input!$F$16), C6&lt;(Input!$F$14+Input!$F$17)),((AB5*(1-Parameters!$D$40)*Parameters!$D$10*(1-(Input!$F$22*Parameters!$D$7)))+(AC5*(1-Parameters!$D$40)*(1-1/Parameters!$D$38)*(1-(Input!$F$7*Parameters!$D$17*(1-Parameters!$D$27)*Parameters!$D$26*(1-(Parameters!$B$94 + Parameters!$B$95))*(Parameters!$D$24)*Parameters!$D$28*Parameters!$D$30))) + (AD5*(1-Parameters!$D$40)*(1-(1/Parameters!$D$38))*(1-ART_drop_factor)) +(AH5*(1-Parameters!$D$40)*Parameters!$D$11*(1-(Input!$F$22*Parameters!$D$7)))+(AI5*(1-Parameters!$D$40)*(1-1/Parameters!$D$38)) + (AJ5*(1-Parameters!$D$40)*(1-(1/Parameters!$D$38))*(1-ART_drop_factor))),0)</f>
        <v>0</v>
      </c>
      <c r="AJ6" s="24">
        <f>IF(AND(C6&gt;=(Input!$F$14+Input!$F$16), C6&lt;(Input!$F$14+Input!$F$17)),((AC5*(1-Parameters!$D$40)*(1-1/Parameters!$D$38)*(Input!$F$7*Parameters!$D$17*Parameters!$D$26*(1-Parameters!$D$27)*(1-(Parameters!$B$94 + Parameters!$B$95))*(Parameters!$D$24)*Parameters!$D$28*Parameters!$D$30))+(AD5*(1-Parameters!$D$40)*(1-(1/Parameters!$D$38))*ART_drop_factor)+(AJ5*(1-Parameters!$D$40)*(1-(1/Parameters!$D$38))*ART_drop_factor)),0)</f>
        <v>0</v>
      </c>
      <c r="AK6" s="22">
        <f>IF(AND(C6&gt;=(Input!$F$14+Input!$F$16), C6&lt;(Input!$F$14+Input!$F$17)),((AC5*(1-Parameters!$D$40)*(1/Parameters!$D$38)*(1-(Input!$F$7*Parameters!$D$17*(1-Parameters!$D$27)*Parameters!$D$26*(1-(Parameters!$B$94 + Parameters!$B$95))*(Parameters!$D$23)*Parameters!$D$28)))+(AE5*(1-Parameters!$D$40)*(1-(Input!$F$7*Parameters!$D$17*(1-Parameters!$D$27)*Parameters!$D$26*(1-(Parameters!$B$94 + Parameters!$B$95))*(Parameters!$D$23)*Parameters!$D$28)))+(AI5*(1-Parameters!$D$40)*(1/Parameters!$D$38))+(AK5*(1-Parameters!$D$40))),0)</f>
        <v>0</v>
      </c>
      <c r="AL6" s="24">
        <f>IF(AND(C6&gt;=(Input!$F$14+Input!$F$16), C6&lt;(Input!$F$14+Input!$F$17)),((AC5*(1-Parameters!$D$40)*(1/Parameters!$D$38)*Input!$F$7*Parameters!$D$17*Parameters!$D$26*(1-Parameters!$D$27)*(1-(Parameters!$B$94 + Parameters!$B$95))*Parameters!$D$28*(Parameters!$D$23)*(1-Parameters!$D$30))+(AE5*(1-Parameters!$D$40)*Input!$F$7*Parameters!$D$17*Parameters!$D$26*(1-Parameters!$D$27)*(1-(Parameters!$B$94 + Parameters!$B$95))*Parameters!$D$28*(Parameters!$D$23)*(1-Parameters!$D$30))+(AF5*(1-Parameters!$D$40)) + (AG5*(1-Parameters!$D$40)*(1-ART_drop_factor)) +(AL5*(1-Parameters!$D$40)) + (AM5*(1-Parameters!$D$40)*(1-ART_drop_factor))),0)</f>
        <v>0</v>
      </c>
      <c r="AM6" s="22">
        <f>IF(AND(C6&gt;=(Input!$F$14+Input!$F$16), C6&lt;(Input!$F$14+Input!$F$17)),((AC5*(1-Parameters!$D$40)*(1/Parameters!$D$38)*(Input!$F$7*Parameters!$D$17*(Parameters!$D$23)*Parameters!$D$26*(1-Parameters!$D$27)*(1-(Parameters!$B$94 + Parameters!$B$95))*Parameters!$D$28*Parameters!$D$30))+(AD5*(1-Parameters!$D$40)*(1/Parameters!$D$38))+(AE5*(1-Parameters!$D$40)*(Input!$F$7*Parameters!$D$17*(Parameters!$D$23)*Parameters!$D$26*(1-Parameters!$D$27)*(1-(Parameters!$B$94 + Parameters!$B$95))*Parameters!$D$28*Parameters!$D$30))+(AM5*(1-Parameters!$D$40)*ART_drop_factor)+(AJ5*(1-Parameters!$D$40)*(1/Parameters!$D$38))+(AG5*(1-Parameters!$D$40)*ART_drop_factor)),0)</f>
        <v>0</v>
      </c>
      <c r="AN6" s="24">
        <f>IF(AND(C6&gt;=(Input!$F$14+Input!$F$17), C6&lt;(Input!$F$14+Input!$F$18)),((AH5*(1-Parameters!$D$40)*(1-(Parameters!$D$11*(1-(Input!$F$22*Parameters!$D$7))))) + (AN5*(1-Parameters!$D$40)*(1-(Parameters!$D$11*(1-(Input!$F$22*Parameters!$D$7)))))),0)</f>
        <v>0</v>
      </c>
      <c r="AO6" s="22">
        <f>IF(AND(C6&gt;=(Input!$F$14+Input!$F$17), C6&lt;(Input!$F$14+Input!$F$18)),((AH5*(1-Parameters!$D$40)*Parameters!$D$11*(1-(Input!$F$22*Parameters!$D$7)))+(AI5*(1-Parameters!$D$40)*(1-1/Parameters!$D$38)*(1-(Input!$F$8*Parameters!$D$18*(1-Parameters!$D$27)*Parameters!$D$26*(Parameters!$D$24)*Parameters!$D$28*Parameters!$D$30))) + (AJ5*(1-Parameters!$D$40)*(1-(1/Parameters!$D$38))*(1-ART_drop_factor)) +(AN5*(1-Parameters!$D$40)*Parameters!$D$11*(1-(Input!$F$22*Parameters!$D$7)))+(AO5*(1-Parameters!$D$40)*(1-1/Parameters!$D$38)) + (AP5*(1-Parameters!$D$40)*(1-(1/Parameters!$D$38))*(1-ART_drop_factor))),0)</f>
        <v>0</v>
      </c>
      <c r="AP6" s="24">
        <f>IF(AND(C6&gt;=(Input!$F$14+Input!$F$17), C6&lt;(Input!$F$14+Input!$F$18)),((AI5*(1-Parameters!$D$40)*(1-1/Parameters!$D$38)*(Input!$F$8*Parameters!$D$18*Parameters!$D$26*(1-Parameters!$D$27)*(Parameters!$D$24)*Parameters!$D$28*Parameters!$D$30))+(AJ5*(1-Parameters!$D$40)*(1-(1/Parameters!$D$38))*ART_drop_factor)+(AP5*(1-Parameters!$D$40)*(1-(1/Parameters!$D$38))*ART_drop_factor)),0)</f>
        <v>0</v>
      </c>
      <c r="AQ6" s="22">
        <f>IF(AND(C6&gt;=(Input!$F$14+Input!$F$17), C6&lt;(Input!$F$14+Input!$F$18)),((AI5*(1-Parameters!$D$40)*(1/Parameters!$D$38)*(1-(Input!$F$8*Parameters!$D$18*(1-Parameters!$D$27)*Parameters!$D$26*(Parameters!$D$23)*Parameters!$D$28)))+(AK5*(1-Parameters!$D$40)*(1-(Input!$F$8*Parameters!$D$18*(1-Parameters!$D$27)*Parameters!$D$26*(Parameters!$D$23)*Parameters!$D$28)))+(AO5*(1-Parameters!$D$40)*(1/Parameters!$D$38))+(AQ5*(1-Parameters!$D$40))),0)</f>
        <v>0</v>
      </c>
      <c r="AR6" s="24">
        <f>IF(AND(C6&gt;=(Input!$F$14+Input!$F$17), C6&lt;(Input!$F$14+Input!$F$18)),((AI5*(1-Parameters!$D$40)*(1/Parameters!$D$38)*Input!$F$8*Parameters!$D$18*Parameters!$D$26*(1-Parameters!$D$27)*Parameters!$D$28*(Parameters!$D$23)*(1-Parameters!$D$30))+(AK5*(1-Parameters!$D$40)*Input!$F$8*Parameters!$D$18*Parameters!$D$26*(1-Parameters!$D$27)*Parameters!$D$28*(Parameters!$D$23)*(1-Parameters!$D$30))+(AL5*(1-Parameters!$D$40)) + (AM5*(1-Parameters!$D$40)*(1-ART_drop_factor)) +(AR5*(1-Parameters!$D$40)) + (AS5*(1-Parameters!$D$40)*(1-ART_drop_factor))),0)</f>
        <v>0</v>
      </c>
      <c r="AS6" s="22">
        <f>IF(AND(C6&gt;=(Input!$F$14+Input!$F$17), C6&lt;(Input!$F$14+Input!$F$18)),((AI5*(1-Parameters!$D$40)*(1/Parameters!$D$38)*(Input!$F$8*Parameters!$D$18*(Parameters!$D$23)*Parameters!$D$26*(1-Parameters!$D$27)*Parameters!$D$28*Parameters!$D$30))+(AJ5*(1-Parameters!$D$40)*(1/Parameters!$D$38))+(AK5*(1-Parameters!$D$40)*(Input!$F$8*Parameters!$D$18*(Parameters!$D$23)*Parameters!$D$26*(1-Parameters!$D$27)*Parameters!$D$28*Parameters!$D$30))+(AS5*(1-Parameters!$D$40)*ART_drop_factor)+(AP5*(1-Parameters!$D$40)*(1/Parameters!$D$38))+(AM5*(1-Parameters!$D$40)*ART_drop_factor)),0)</f>
        <v>0</v>
      </c>
      <c r="AT6" s="24">
        <f>IF(AND(C6&gt;=(Input!$F$14+Input!$F$18), C6&lt;(Input!$F$14+Input!$F$19)),((AN5*(1-Parameters!$D$40)*(1-(Parameters!$D$11*(1-(Input!$F$22*Parameters!$D$7))))) + (AT5*(1-Parameters!$D$40)*(1-(Parameters!$D$12*(1-(Input!$F$22*Parameters!$D$7)))))),0)</f>
        <v>0</v>
      </c>
      <c r="AU6" s="22">
        <f>IF(AND(C6&gt;=(Input!$F$14+Input!$F$18), C6&lt;(Input!$F$14+Input!$F$19)),((AN5*(1-Parameters!$D$40)*Parameters!$D$11*(1-(Input!$F$22*Parameters!$D$7)))+(AO5*(1-Parameters!$D$40)*(1-1/Parameters!$D$38)*(1-(Input!$F$9*Parameters!$D$19*(1-Parameters!$D$27)*Parameters!$D$26*(Parameters!$D$24)*Parameters!$D$28*Parameters!$D$30))) + (AP5*(1-Parameters!$D$40)*(1-(1/Parameters!$D$38))*(1-ART_drop_factor)) +(AT5*(1-Parameters!$D$40)*Parameters!$D$12*(1-(Input!$F$22*Parameters!$D$7)))+(AU5*(1-Parameters!$D$40)*(1-1/Parameters!$D$38)) + (AV5*(1-Parameters!$D$40)*(1-(1/Parameters!$D$38))*(1-ART_drop_factor))),0)</f>
        <v>0</v>
      </c>
      <c r="AV6" s="24">
        <f>IF(AND(C6&gt;=(Input!$F$14+Input!$F$18), C6&lt;(Input!$F$14+Input!$F$19)),((AO5*(1-Parameters!$D$40)*(1-1/Parameters!$D$38)*(Input!$F$9*Parameters!$D$19*Parameters!$D$26*(1-Parameters!$D$27)*(Parameters!$D$24)*Parameters!$D$28*Parameters!$D$30))+(AP5*(1-Parameters!$D$40)*(1-(1/Parameters!$D$38))*ART_drop_factor)+(AV5*(1-Parameters!$D$40)*(1-(1/Parameters!$D$38))*ART_drop_factor)),0)</f>
        <v>0</v>
      </c>
      <c r="AW6" s="22">
        <f>IF(AND(C6&gt;=(Input!$F$14+Input!$F$18), C6&lt;(Input!$F$14+Input!$F$19)),((AO5*(1-Parameters!$D$40)*(1/Parameters!$D$38)*(1-(Input!$F$9*Parameters!$D$19*(1-Parameters!$D$27)*Parameters!$D$26*(Parameters!$D$23)*Parameters!$D$28)))+(AQ5*(1-Parameters!$D$40)*(1-(Input!$F$9*Parameters!$D$19*(1-Parameters!$D$27)*Parameters!$D$26*(Parameters!$D$23)*Parameters!$D$28)))+(AU5*(1-Parameters!$D$40)*(1/Parameters!$D$38))+(AW5*(1-Parameters!$D$40))),0)</f>
        <v>0</v>
      </c>
      <c r="AX6" s="24">
        <f>IF(AND(C6&gt;=(Input!$F$14+Input!$F$18), C6&lt;(Input!$F$14+Input!$F$19)),((AO5*(1-Parameters!$D$40)*(1/Parameters!$D$38)*Input!$F$9*Parameters!$D$19*Parameters!$D$26*(1-Parameters!$D$27)*Parameters!$D$28*(Parameters!$D$23)*(1-Parameters!$D$30))+(AQ5*(1-Parameters!$D$40)*Input!$F$9*Parameters!$D$19*Parameters!$D$26*(1-Parameters!$D$27)*Parameters!$D$28*(Parameters!$D$23)*(1-Parameters!$D$30)) + (AS5*(1-Parameters!$D$40)*(1-ART_drop_factor)) +(AR5*(1-Parameters!$D$40))+ (AY5*(1-Parameters!$D$40)*(1-ART_drop_factor)) + (AX5*(1-Parameters!$D$40))),0)</f>
        <v>0</v>
      </c>
      <c r="AY6" s="22">
        <f>IF(AND(C6&gt;=(Input!$F$14+Input!$F$18), C6&lt;(Input!$F$14+Input!$F$19)),((AO5*(1-Parameters!$D$40)*(1/Parameters!$D$38)*(Input!$F$9*Parameters!$D$19*(Parameters!$D$23)*Parameters!$D$26*(1-Parameters!$D$27)*Parameters!$D$28*Parameters!$D$30))+(AP5*(1-Parameters!$D$40)*(1/Parameters!$D$38))+(AQ5*(1-Parameters!$D$40)*(Input!$F$9*Parameters!$D$19*(Parameters!$D$23)*Parameters!$D$26*(1-Parameters!$D$27)*Parameters!$D$28*Parameters!$D$30))+(AY5*(1-Parameters!$D$40)*ART_drop_factor)+(AV5*(1-Parameters!$D$40)*(1/Parameters!$D$38))+(AS5*(1-Parameters!$D$40)*ART_drop_factor)),0)</f>
        <v>0</v>
      </c>
      <c r="AZ6" s="24">
        <f>IF(C6&gt;=(Input!$F$14+Input!$F$19),((AT5*(1-Parameters!$D$40)*(1-(Parameters!$D$12*(1-(Input!$F$22*Parameters!$D$7))))) + (AZ5*(1-Parameters!$D$40)*(1-(Parameters!$D$12*(1-(Input!$F$22*Parameters!$D$7)))))),0)</f>
        <v>0</v>
      </c>
      <c r="BA6" s="22">
        <f>IF(C6&gt;=(Input!$F$14+Input!$F$19),((AT5*(1-Parameters!$D$40)*Parameters!$D$12*(1-(Input!$F$22*Parameters!$D$7)))+(AU5*(1-Parameters!$D$40)*(1-1/Parameters!$D$38)*(1-(Input!$F$10*Parameters!$D$20*(1-Parameters!$D$27)*Parameters!$D$26*(Parameters!$D$24)*Parameters!$D$28*Parameters!$D$30))) + (AV5*(1-Parameters!$D$40)*(1-(1/Parameters!$D$38))*(1-ART_drop_factor)) +(AZ5*(1-Parameters!$D$40)*Parameters!$D$12*(1-(Input!$F$22*Parameters!$D$7)))+(BA5*(1-Parameters!$D$40)*(1-1/Parameters!$D$38)) + (BB5*(1-Parameters!$D$40)*(1-(1/Parameters!$D$38))*(1-ART_drop_factor))),0)</f>
        <v>0</v>
      </c>
      <c r="BB6" s="24">
        <f>IF(C6&gt;=(Input!$F$14+Input!$F$19),((AU5*(1-Parameters!$D$40)*(1-1/Parameters!$D$38)*(Input!$F$10*Parameters!$D$20*Parameters!$D$26*(1-Parameters!$D$27)*(Parameters!$D$24)*Parameters!$D$28*Parameters!$D$30))+(AV5*(1-Parameters!$D$40)*(1-(1/Parameters!$D$38))*ART_drop_factor)+(BB5*(1-Parameters!$D$40)*(1-(1/Parameters!$D$38))*ART_drop_factor)),0)</f>
        <v>0</v>
      </c>
      <c r="BC6" s="22">
        <f>IF(C6&gt;=(Input!$F$14+Input!$F$19),((AU5*(1-Parameters!$D$40)*(1/Parameters!$D$38)*(1-(Input!$F$10*Parameters!$D$20*(1-Parameters!$D$27)*Parameters!$D$26*(Parameters!$D$23)*Parameters!$D$28)))+(AW5*(1-Parameters!$D$40)*(1-(Input!$F$10*Parameters!$D$20*(1-Parameters!$D$27)*Parameters!$D$26*(Parameters!$D$23)*Parameters!$D$28)))+(BA5*(1-Parameters!$D$40)*(1/Parameters!$D$38))+(BC5*(1-Parameters!$D$40))),0)</f>
        <v>0</v>
      </c>
      <c r="BD6" s="24">
        <f>IF(C6&gt;=(Input!$F$14+Input!$F$19),((AU5*(1-Parameters!$D$40)*(1/Parameters!$D$38)*Input!$F$10*Parameters!$D$20*Parameters!$D$26*(1-Parameters!$D$27)*Parameters!$D$28*(Parameters!$D$23)*(1-Parameters!$D$30))+(AW5*(1-Parameters!$D$40)*Input!$F$10*Parameters!$D$20*Parameters!$D$26*(1-Parameters!$D$27)*Parameters!$D$28*(Parameters!$D$23)*(1-Parameters!$D$30))+(AX5*(1-Parameters!$D$40)) + (AY5*(1-Parameters!$D$40)*(1-ART_drop_factor)) +(BD5*(1-Parameters!$D$40)) + (BE5*(1-Parameters!$D$40)*(1-ART_drop_factor))),0)</f>
        <v>0</v>
      </c>
      <c r="BE6" s="25">
        <f>IF(C6&gt;=(Input!$F$14+Input!$F$19),((AU5*(1-Parameters!$D$40)*(1/Parameters!$D$38)*(Input!$F$10*Parameters!$D$20*(Parameters!$D$23)*Parameters!$D$26*(1-Parameters!$D$27)*Parameters!$D$28*Parameters!$D$30))+(AV5*(1-Parameters!$D$40)*(1/Parameters!$D$38))+(AW5*(1-Parameters!$D$40)*(Input!$F$10*Parameters!$D$20*(Parameters!$D$23)*Parameters!$D$26*(1-Parameters!$D$27)*Parameters!$D$28*Parameters!$D$30))+(BE5*(1-Parameters!$D$40)*ART_drop_factor)+(BB5*(1-Parameters!$D$40)*(1/Parameters!$D$38))+(AY5*(1-Parameters!$D$40)*ART_drop_factor)),0)</f>
        <v>0</v>
      </c>
      <c r="BF6" s="2">
        <v>0</v>
      </c>
      <c r="BG6" s="60"/>
    </row>
    <row r="7" spans="3:59" x14ac:dyDescent="0.2">
      <c r="C7" s="20">
        <v>2</v>
      </c>
      <c r="D7" s="21">
        <f>IF((C7&gt;=Input!$F$12),0,(D6*(1-Parameters!$D$40)*(1-(Parameters!$D$8*(1-(Input!$F$22*Parameters!$D$7))))))</f>
        <v>1526500.3813316668</v>
      </c>
      <c r="E7" s="21">
        <f>IF((C7&gt;=Input!$F$12),0,(D6*(1-Parameters!$D$40)*Parameters!$D$8*(1-(Input!$F$22*Parameters!$D$7))+(E6*(1-Parameters!$D$40)*(1-1/Parameters!$D$38)) + (F6*(1-Parameters!$D$40)*(1-(1/Parameters!$D$38))*(1-ART_drop_factor))))</f>
        <v>4821.9579746836635</v>
      </c>
      <c r="F7" s="26">
        <f>IF((C7&gt;=Input!$F$12),0,(F6*(1-Parameters!$D$40)*(1-(1/Parameters!$D$38))*ART_drop_factor))</f>
        <v>0</v>
      </c>
      <c r="G7" s="21">
        <f>IF((C7&gt;=Input!$F$12),0,((G6*(1-Parameters!$D$40)+(E6*(1-Parameters!$D$40)*(1/Parameters!$D$38)))))</f>
        <v>43330.5981904898</v>
      </c>
      <c r="H7" s="21">
        <f>IF((C7&gt;=Input!$F$12),0,(H6*(1-Parameters!$D$40) + I6*(1-Parameters!$D$40)*(1-ART_drop_factor)))</f>
        <v>5277.1079668817138</v>
      </c>
      <c r="I7" s="21">
        <f>IF((C7&gt;=Input!$F$12),0,(((F6*(1-Parameters!$D$40)*(1/Parameters!$D$38)) + I6*(1-Parameters!$D$40)*ART_drop_factor)))</f>
        <v>51445.83126704712</v>
      </c>
      <c r="J7" s="23">
        <f>IF(AND(C7&gt;=Input!$F$12,C7&lt;Input!$F$13),((D6*(1-Parameters!$D$40)*(1-(Parameters!$D$8*(1-(Input!$F$22*Parameters!$D$7))))) + (J6*(1-Parameters!$D$40)*(1-(Parameters!$D$9*(1-(Input!$F$22*Parameters!$D$7)))))),0)</f>
        <v>0</v>
      </c>
      <c r="K7" s="23">
        <f>IF(AND(C7&gt;=Input!$F$12,C7&lt;Input!$F$13),((D6*(1-Parameters!$D$40)*(Parameters!$D$8*(1-(Input!$F$22*Parameters!$D$7))))+(E6*(1-Parameters!$D$40)*(1-1/Parameters!$D$38)*(1-(Input!$F$5*Parameters!$D$14*(1-Parameters!$D$27)*Parameters!$D$26*(Parameters!$D$24))*Parameters!$D$28*Parameters!$D$30)))+ (F6*(1-Parameters!$D$40)*(1-(1/Parameters!$D$38))*(1-ART_drop_factor)) + (J6*(1-Parameters!$D$40)*Parameters!$D$9*(1-(Input!$F$22*Parameters!$D$7)))+(K6*(1-Parameters!$D$40)*(1-1/Parameters!$D$38)) + (L6*(1-Parameters!$D$40)*(1-(1/Parameters!$D$38))*(1-ART_drop_factor)),0)</f>
        <v>0</v>
      </c>
      <c r="L7" s="23">
        <f>IF(AND(C7&gt;=Input!$F$12,C7&lt;Input!$F$13),((E6*(1-Parameters!$D$40)*(1-1/Parameters!$D$38)*(Input!$F$5*Parameters!$D$14*Parameters!$D$26*(1-Parameters!$D$27)*(Parameters!$D$24)*Parameters!$D$28*Parameters!$D$30))+(F6*(1-Parameters!$D$40)*(1-(1/Parameters!$D$38))*ART_drop_factor)+(L6*(1-Parameters!$D$40)*(1-(1/Parameters!$D$38))*ART_drop_factor)),0)</f>
        <v>0</v>
      </c>
      <c r="M7" s="23">
        <f>IF(AND(C7&gt;=Input!$F$12,C7&lt;Input!$F$13),((E6*(1-Parameters!$D$40)*(1/Parameters!$D$38)*(1-(Input!$F$5*Parameters!$D$14*(1-Parameters!$D$27)*Parameters!$D$26*(Parameters!$D$23))*Parameters!$D$28))+(G6*(1-Parameters!$D$40)*(1-(Input!$F$5*Parameters!$D$14*(1-Parameters!$D$27)*Parameters!$D$26*(Parameters!$D$23)*Parameters!$D$28)))+(K6*(1-Parameters!$D$40)*(1/Parameters!$D$38))+(M6*(1-Parameters!$D$40))),0)</f>
        <v>0</v>
      </c>
      <c r="N7" s="23">
        <f>IF(AND(C7&gt;=Input!$F$12,C7&lt;Input!$F$13),((E6*(1-Parameters!$D$40)*(1/Parameters!$D$38)*Input!$F$5*Parameters!$D$14*Parameters!$D$26*(1-Parameters!$D$27)*Parameters!$D$28*(Parameters!$D$23)*(1-Parameters!$D$30))+(G6*(1-Parameters!$D$40)*Input!$F$5*Parameters!$D$14*Parameters!$D$26*(1-Parameters!$D$27)*Parameters!$D$28*(Parameters!$D$23)*(1-Parameters!$D$30))+(H6*(1-Parameters!$D$40)) +(N6*(1-Parameters!$D$40)) + (O6*(1-Parameters!$D$40)*(1-ART_drop_factor)) + (I6*(1-Parameters!$D$40)*(1-ART_drop_factor))),0)</f>
        <v>0</v>
      </c>
      <c r="O7" s="23">
        <f>IF(AND(C7&gt;=Input!$F$12,C7&lt;Input!$F$13),((E6*(1-Parameters!$D$40)*(1/Parameters!$D$38)*(Input!$F$5*Parameters!$D$14*(Parameters!$D$23)*Parameters!$D$26*(1-Parameters!$D$27)*Parameters!$D$28*Parameters!$D$30))+(F6*(1-Parameters!$D$40)*(1/Parameters!$D$38))+(G6*(1-Parameters!$D$40)*(Input!$F$5*Parameters!$D$14*(Parameters!$D$23)*Parameters!$D$26*(1-Parameters!$D$27)*Parameters!$D$28*Parameters!$D$30))+(O6*(1-Parameters!$D$40)*ART_drop_factor)+(L6*(1-Parameters!$D$40)*(1/Parameters!$D$38))+(I6*(1-Parameters!$D$40)*ART_drop_factor)),0)</f>
        <v>0</v>
      </c>
      <c r="P7" s="24">
        <f>IF(AND(C7&gt;=Input!$F$13,C7&lt;Input!$F$14),((J6*(1-Parameters!$D$40)*(1-(Parameters!$D$9*(1-(Input!$F$22*Parameters!$D$7))))) + (P6*(1-Parameters!$D$40)*(1-(Parameters!$D$9*(1-(Input!$F$22*Parameters!$D$7)))))),0)</f>
        <v>0</v>
      </c>
      <c r="Q7" s="22">
        <f>IF(AND(C7&gt;=Input!$F$13,C7&lt;Input!$F$14),((J6*(1-Parameters!$D$40)*Parameters!$D$9*(1-(Input!$F$22*Parameters!$D$7)))+(K6*(1-Parameters!$D$40)*(1-1/Parameters!$D$38)*(1-(Input!$F$6*Parameters!$D$15*(1-Parameters!$D$27)*Parameters!$D$26*(Parameters!$D$24))*Parameters!$D$28*Parameters!$D$30))) + (L6*(1-Parameters!$D$40)*(1-(1/Parameters!$D$38))*(1-ART_drop_factor)) +(P6*(1-Parameters!$D$40)*Parameters!$D$9*(1-(Input!$F$22*Parameters!$D$7)))+(Q6*(1-Parameters!$D$40)*(1-1/Parameters!$D$38)) + (R6*(1-Parameters!$D$40)*(1-(1/Parameters!$D$38))*(1-ART_drop_factor)),0)</f>
        <v>0</v>
      </c>
      <c r="R7" s="24">
        <f>IF(AND(C7&gt;=Input!$F$13,C7&lt;Input!$F$14),((K6*(1-Parameters!$D$40)*(1-1/Parameters!$D$38)*(Input!$F$6*Parameters!$D$15*Parameters!$D$26*(1-Parameters!$D$27)*(Parameters!$D$24)*Parameters!$D$28*Parameters!$D$30))+(L6*(1-Parameters!$D$40)*(1-(1/Parameters!$D$38))*ART_drop_factor)+(R6*(1-Parameters!$D$40)*(1-(1/Parameters!$D$38))*ART_drop_factor)),0)</f>
        <v>0</v>
      </c>
      <c r="S7" s="22">
        <f>IF(AND(C7&gt;=Input!$F$13,C7&lt;Input!$F$14),((K6*(1-Parameters!$D$40)*(1/Parameters!$D$38)*(1-(Input!$F$6*Parameters!$D$15*(1-Parameters!$D$27)*Parameters!$D$26*(Parameters!$D$23)*Parameters!$D$28)))+(M6*(1-Parameters!$D$40)*(1-(Input!$F$6*Parameters!$D$15*(1-Parameters!$D$27)*Parameters!$D$26*(Parameters!$D$23)*Parameters!$D$28)))+(Q6*(1-Parameters!$D$40)*(1/Parameters!$D$38))+(S6*(1-Parameters!$D$40))),0)</f>
        <v>0</v>
      </c>
      <c r="T7" s="24">
        <f>IF(AND(C7&gt;=Input!$F$13,C7&lt;Input!$F$14),((K6*(1-Parameters!$D$40)*(1/Parameters!$D$38)*Input!$F$6*Parameters!$D$15*Parameters!$D$26*(1-Parameters!$D$27)*Parameters!$D$28*(Parameters!$D$23)*(1-Parameters!$D$30))+(M6*(1-Parameters!$D$40)*Input!$F$6*Parameters!$D$15*Parameters!$D$26*(1-Parameters!$D$27)*Parameters!$D$28*(Parameters!$D$23)*(1-Parameters!$D$30))+(N6*(1-Parameters!$D$40))+(T6*(1-Parameters!$D$40)) + (U6*(1-Parameters!$D$40)*(1-ART_drop_factor)) + (O6*(1-Parameters!$D$40)*(1-ART_drop_factor))),0)</f>
        <v>0</v>
      </c>
      <c r="U7" s="22">
        <f>IF(AND(C7&gt;=Input!$F$13,C7&lt;Input!$F$14),((K6*(1-Parameters!$D$40)*(1/Parameters!$D$38)*(Input!$F$6*Parameters!$D$15*(Parameters!$D$23)*Parameters!$D$26*(1-Parameters!$D$27)*Parameters!$D$28*Parameters!$D$30))+(L6*(1-Parameters!$D$40)*(1/Parameters!$D$38))+(M6*(1-Parameters!$D$40)*(Input!$F$6*Parameters!$D$15*(Parameters!$D$23)*Parameters!$D$26*(1-Parameters!$D$27)*Parameters!$D$28*Parameters!$D$30))+(U6*(1-Parameters!$D$40)*ART_drop_factor)+(R6*(1-Parameters!$D$40)*(1/Parameters!$D$38))+(O6*(1-Parameters!$D$40))*ART_drop_factor),0)</f>
        <v>0</v>
      </c>
      <c r="V7" s="24">
        <f>IF(C7=Input!$F$14,((P6*(1-Parameters!$D$41)*(1-(Parameters!$D$9*(1-(Input!$F$22*Parameters!$D$7))))) + (V6*(1-Parameters!$D$41)*(1-(Parameters!$D$9*(1-(Input!$F$22*Parameters!$D$7)))))),0)</f>
        <v>0</v>
      </c>
      <c r="W7" s="22">
        <f>IF(C7=Input!$F$14,((P6*(1-Parameters!$D$41)*Parameters!$D$9*(1-(Input!$F$22*Parameters!$D$7)))+(Q6*(1-Parameters!$D$41)*(1-1/Parameters!$D$38)*(1-(Input!$F$6*Parameters!$D$16*(1-Parameters!$D$27)*Parameters!$D$26*(1-Parameters!$B$94)*(Parameters!$D$24))*Parameters!$D$28*Parameters!$D$30)))+(V6*(1-Parameters!$D$41)*Parameters!$D$9*(1-(Input!$F$22*Parameters!$D$7)))+ (R6*(1-Parameters!$D$41)*(1-(1/Parameters!$D$38))*(1-ART_drop_factor)) + (W6*(1-Parameters!$D$41)*(1-1/Parameters!$D$38)) + (X6*(1-Parameters!$D$41)*(1-(1/Parameters!$D$38))*(1-ART_drop_factor)),0)</f>
        <v>0</v>
      </c>
      <c r="X7" s="24">
        <f>IF(C7=Input!$F$14,((Q6*(1-Parameters!$D$41)*(1-1/Parameters!$D$38)*(Input!$F$6*Parameters!$D$16*Parameters!$D$26*(1-Parameters!$D$27)*(1-Parameters!$B$94)*(Parameters!$D$24)*Parameters!$D$28*Parameters!$D$30))+(R6*(1-Parameters!$D$41)*(1-(1/Parameters!$D$38))*ART_drop_factor)+(X6*(1-Parameters!$D$41)*(1-(1/Parameters!$D$38))*ART_drop_factor)),0)</f>
        <v>0</v>
      </c>
      <c r="Y7" s="22">
        <f>IF(C7=Input!$F$14,((Q6*(1-Parameters!$D$41)*(1/Parameters!$D$38)*(1-(Input!$F$6*Parameters!$D$16*(1-Parameters!$D$27)*Parameters!$D$26*(1-Parameters!$B$94)*(Parameters!$D$23)*Parameters!$D$28)))+(S6*(1-Parameters!$D$41)*(1-(Input!$F$6*Parameters!$D$16*(1-Parameters!$D$27)*Parameters!$D$26*(1-Parameters!$B$94)*(Parameters!$D$23)*Parameters!$D$28)))+(W6*(1-Parameters!$D$41)*(1/Parameters!$D$38))+(Y6*(1-Parameters!$D$41))),0)</f>
        <v>0</v>
      </c>
      <c r="Z7" s="24">
        <f>IF(C7=Input!$F$14,((Q6*(1-Parameters!$D$41)*(1/Parameters!$D$38)*Input!$F$6*Parameters!$D$16*Parameters!$D$26*(1-Parameters!$D$27)*(1-Parameters!$B$94)*Parameters!$D$28*(Parameters!$D$23)*(1-Parameters!$D$30))+(S6*(1-Parameters!$D$41)*Input!$F$6*Parameters!$D$16*Parameters!$D$26*(1-Parameters!$D$27)*(1-Parameters!$B$94)*Parameters!$D$28*(Parameters!$D$23)*(1-Parameters!$D$30))+(T6*(1-Parameters!$D$41)) + (U6*(1-Parameters!$D$41)*(1-ART_drop_factor)) + (Z6*(1-Parameters!$D$41)) + (AA6*(1-Parameters!$D$41)*(1-ART_drop_factor))),0)</f>
        <v>0</v>
      </c>
      <c r="AA7" s="22">
        <f>IF(C7=Input!$F$14,((Q6*(1-Parameters!$D$41)*(1/Parameters!$D$38)*(Input!$F$6*Parameters!$D$16*(Parameters!$D$23)*Parameters!$D$26*(1-Parameters!$D$27)*(1-Parameters!$B$94)*Parameters!$D$28*Parameters!$D$30))+(R6*(1-Parameters!$D$41)*(1/Parameters!$D$38))+(S6*(1-Parameters!$D$41)*(Input!$F$6*Parameters!$D$16*(1-Parameters!$B$94)*(Parameters!$D$23)*Parameters!$D$26*(1-Parameters!$D$27)*Parameters!$D$28*Parameters!$D$30))+(AA6*(1-Parameters!$D$41)*ART_drop_factor)+(X6*(1-Parameters!$D$41)*(1/Parameters!$D$38))+(U6*(1-Parameters!$D$41)*ART_drop_factor)),0)</f>
        <v>0</v>
      </c>
      <c r="AB7" s="24">
        <f>IF(AND(C7&gt;Input!$F$14,C7&lt;(Input!$F$14+Input!$F$16)),((V6*(1-Parameters!$D$41)*(1-(Parameters!$D$9*(1-(Input!$F$22*Parameters!$D$7)))))+(AB6*(1-Parameters!$D$41)*(1-(Parameters!$D$10*(1-(Input!$F$22*Parameters!$D$7)))))),0)</f>
        <v>0</v>
      </c>
      <c r="AC7" s="24">
        <f>IF(AND(C7&gt;Input!$F$14, C7&lt;(Input!$F$14+Input!$F$16)),((V6*(1-Parameters!$D$41)*Parameters!$D$9*(1-(Input!$F$22*Parameters!$D$7)))+(W6*(1-Parameters!$D$41)*(1-1/Parameters!$D$38)) + (X6*(1-Parameters!$D$41)*(1-(1/Parameters!$D$38))*(1-ART_drop_factor)) +(AB6*(1-Parameters!$D$41)*Parameters!$D$10*(1-(Input!$F$22*Parameters!$D$7))))+(AC6*(1-Parameters!$D$41)*(1-1/Parameters!$D$38)) + (AD6*(1-Parameters!$D$41)*(1-(1/Parameters!$D$38))*(1-ART_drop_factor)),0)</f>
        <v>0</v>
      </c>
      <c r="AD7" s="24">
        <f>IF(AND(C7&gt;Input!$F$14, C7&lt;(Input!$F$14+Input!$F$16)),((X6*(1-Parameters!$D$41)*(1-(1/Parameters!$D$38))*ART_drop_factor)+(AD6*(1-Parameters!$D$41)*(1-(1/Parameters!$D$38))*ART_drop_factor)),0)</f>
        <v>0</v>
      </c>
      <c r="AE7" s="24">
        <f>IF(AND(C7&gt;Input!$F$14, C7&lt;(Input!$F$14+Input!$F$16)),((W6*(1-Parameters!$D$41)*(1/Parameters!$D$38))+(Y6*(1-Parameters!$D$41))+(AC6*(1-Parameters!$D$41)*(1/Parameters!$D$38))+(AE6*(1-Parameters!$D$41))),0)</f>
        <v>0</v>
      </c>
      <c r="AF7" s="24">
        <f>IF(AND(C7&gt;Input!$F$14, C7&lt;(Input!$F$14+Input!$F$16)),((Z6*(1-Parameters!$D$41)) + (AA6*(1-Parameters!$D$41)*(1-ART_drop_factor)) +(AF6*(1-Parameters!$D$41)) + (AG6*(1-Parameters!$D$41)*(1-ART_drop_factor))),0)</f>
        <v>0</v>
      </c>
      <c r="AG7" s="24">
        <f>IF(AND(C7&gt;Input!$F$14, C7&lt;(Input!$F$14+Input!$F$16)),((X6*(1-Parameters!$D$41)*(1/Parameters!$D$38))+(AG6*(1-Parameters!$D$41)*ART_drop_factor)+(AD6*(1-Parameters!$D$41)*(1/Parameters!$D$38))+(AA6*(1-Parameters!$D$41)*ART_drop_factor)),0)</f>
        <v>0</v>
      </c>
      <c r="AH7" s="24">
        <f>IF(AND(C7&gt;=(Input!$F$14+Input!$F$16),C7&lt;(Input!$F$14+Input!$F$17)),((AB6*(1-Parameters!$D$40)*(1-(Parameters!$D$10*(1-(Input!$F$22*Parameters!$D$7)))))+(AH6*(1-Parameters!$D$40)*(1-(Parameters!$D$11*(1-(Input!$F$22*Parameters!$D$7)))))),0)</f>
        <v>0</v>
      </c>
      <c r="AI7" s="24">
        <f>IF(AND(C7&gt;=(Input!$F$14+Input!$F$16), C7&lt;(Input!$F$14+Input!$F$17)),((AB6*(1-Parameters!$D$40)*Parameters!$D$10*(1-(Input!$F$22*Parameters!$D$7)))+(AC6*(1-Parameters!$D$40)*(1-1/Parameters!$D$38)*(1-(Input!$F$7*Parameters!$D$17*(1-Parameters!$D$27)*Parameters!$D$26*(1-(Parameters!$B$94 + Parameters!$B$95))*(Parameters!$D$24)*Parameters!$D$28*Parameters!$D$30))) + (AD6*(1-Parameters!$D$40)*(1-(1/Parameters!$D$38))*(1-ART_drop_factor)) +(AH6*(1-Parameters!$D$40)*Parameters!$D$11*(1-(Input!$F$22*Parameters!$D$7)))+(AI6*(1-Parameters!$D$40)*(1-1/Parameters!$D$38)) + (AJ6*(1-Parameters!$D$40)*(1-(1/Parameters!$D$38))*(1-ART_drop_factor))),0)</f>
        <v>0</v>
      </c>
      <c r="AJ7" s="24">
        <f>IF(AND(C7&gt;=(Input!$F$14+Input!$F$16), C7&lt;(Input!$F$14+Input!$F$17)),((AC6*(1-Parameters!$D$40)*(1-1/Parameters!$D$38)*(Input!$F$7*Parameters!$D$17*Parameters!$D$26*(1-Parameters!$D$27)*(1-(Parameters!$B$94 + Parameters!$B$95))*(Parameters!$D$24)*Parameters!$D$28*Parameters!$D$30))+(AD6*(1-Parameters!$D$40)*(1-(1/Parameters!$D$38))*ART_drop_factor)+(AJ6*(1-Parameters!$D$40)*(1-(1/Parameters!$D$38))*ART_drop_factor)),0)</f>
        <v>0</v>
      </c>
      <c r="AK7" s="22">
        <f>IF(AND(C7&gt;=(Input!$F$14+Input!$F$16), C7&lt;(Input!$F$14+Input!$F$17)),((AC6*(1-Parameters!$D$40)*(1/Parameters!$D$38)*(1-(Input!$F$7*Parameters!$D$17*(1-Parameters!$D$27)*Parameters!$D$26*(1-(Parameters!$B$94 + Parameters!$B$95))*(Parameters!$D$23)*Parameters!$D$28)))+(AE6*(1-Parameters!$D$40)*(1-(Input!$F$7*Parameters!$D$17*(1-Parameters!$D$27)*Parameters!$D$26*(1-(Parameters!$B$94 + Parameters!$B$95))*(Parameters!$D$23)*Parameters!$D$28)))+(AI6*(1-Parameters!$D$40)*(1/Parameters!$D$38))+(AK6*(1-Parameters!$D$40))),0)</f>
        <v>0</v>
      </c>
      <c r="AL7" s="24">
        <f>IF(AND(C7&gt;=(Input!$F$14+Input!$F$16), C7&lt;(Input!$F$14+Input!$F$17)),((AC6*(1-Parameters!$D$40)*(1/Parameters!$D$38)*Input!$F$7*Parameters!$D$17*Parameters!$D$26*(1-Parameters!$D$27)*(1-(Parameters!$B$94 + Parameters!$B$95))*Parameters!$D$28*(Parameters!$D$23)*(1-Parameters!$D$30))+(AE6*(1-Parameters!$D$40)*Input!$F$7*Parameters!$D$17*Parameters!$D$26*(1-Parameters!$D$27)*(1-(Parameters!$B$94 + Parameters!$B$95))*Parameters!$D$28*(Parameters!$D$23)*(1-Parameters!$D$30))+(AF6*(1-Parameters!$D$40)) + (AG6*(1-Parameters!$D$40)*(1-ART_drop_factor)) +(AL6*(1-Parameters!$D$40)) + (AM6*(1-Parameters!$D$40)*(1-ART_drop_factor))),0)</f>
        <v>0</v>
      </c>
      <c r="AM7" s="22">
        <f>IF(AND(C7&gt;=(Input!$F$14+Input!$F$16), C7&lt;(Input!$F$14+Input!$F$17)),((AC6*(1-Parameters!$D$40)*(1/Parameters!$D$38)*(Input!$F$7*Parameters!$D$17*(Parameters!$D$23)*Parameters!$D$26*(1-Parameters!$D$27)*(1-(Parameters!$B$94 + Parameters!$B$95))*Parameters!$D$28*Parameters!$D$30))+(AD6*(1-Parameters!$D$40)*(1/Parameters!$D$38))+(AE6*(1-Parameters!$D$40)*(Input!$F$7*Parameters!$D$17*(Parameters!$D$23)*Parameters!$D$26*(1-Parameters!$D$27)*(1-(Parameters!$B$94 + Parameters!$B$95))*Parameters!$D$28*Parameters!$D$30))+(AM6*(1-Parameters!$D$40)*ART_drop_factor)+(AJ6*(1-Parameters!$D$40)*(1/Parameters!$D$38))+(AG6*(1-Parameters!$D$40)*ART_drop_factor)),0)</f>
        <v>0</v>
      </c>
      <c r="AN7" s="24">
        <f>IF(AND(C7&gt;=(Input!$F$14+Input!$F$17), C7&lt;(Input!$F$14+Input!$F$18)),((AH6*(1-Parameters!$D$40)*(1-(Parameters!$D$11*(1-(Input!$F$22*Parameters!$D$7))))) + (AN6*(1-Parameters!$D$40)*(1-(Parameters!$D$11*(1-(Input!$F$22*Parameters!$D$7)))))),0)</f>
        <v>0</v>
      </c>
      <c r="AO7" s="22">
        <f>IF(AND(C7&gt;=(Input!$F$14+Input!$F$17), C7&lt;(Input!$F$14+Input!$F$18)),((AH6*(1-Parameters!$D$40)*Parameters!$D$11*(1-(Input!$F$22*Parameters!$D$7)))+(AI6*(1-Parameters!$D$40)*(1-1/Parameters!$D$38)*(1-(Input!$F$8*Parameters!$D$18*(1-Parameters!$D$27)*Parameters!$D$26*(Parameters!$D$24)*Parameters!$D$28*Parameters!$D$30))) + (AJ6*(1-Parameters!$D$40)*(1-(1/Parameters!$D$38))*(1-ART_drop_factor)) +(AN6*(1-Parameters!$D$40)*Parameters!$D$11*(1-(Input!$F$22*Parameters!$D$7)))+(AO6*(1-Parameters!$D$40)*(1-1/Parameters!$D$38)) + (AP6*(1-Parameters!$D$40)*(1-(1/Parameters!$D$38))*(1-ART_drop_factor))),0)</f>
        <v>0</v>
      </c>
      <c r="AP7" s="24">
        <f>IF(AND(C7&gt;=(Input!$F$14+Input!$F$17), C7&lt;(Input!$F$14+Input!$F$18)),((AI6*(1-Parameters!$D$40)*(1-1/Parameters!$D$38)*(Input!$F$8*Parameters!$D$18*Parameters!$D$26*(1-Parameters!$D$27)*(Parameters!$D$24)*Parameters!$D$28*Parameters!$D$30))+(AJ6*(1-Parameters!$D$40)*(1-(1/Parameters!$D$38))*ART_drop_factor)+(AP6*(1-Parameters!$D$40)*(1-(1/Parameters!$D$38))*ART_drop_factor)),0)</f>
        <v>0</v>
      </c>
      <c r="AQ7" s="22">
        <f>IF(AND(C7&gt;=(Input!$F$14+Input!$F$17), C7&lt;(Input!$F$14+Input!$F$18)),((AI6*(1-Parameters!$D$40)*(1/Parameters!$D$38)*(1-(Input!$F$8*Parameters!$D$18*(1-Parameters!$D$27)*Parameters!$D$26*(Parameters!$D$23)*Parameters!$D$28)))+(AK6*(1-Parameters!$D$40)*(1-(Input!$F$8*Parameters!$D$18*(1-Parameters!$D$27)*Parameters!$D$26*(Parameters!$D$23)*Parameters!$D$28)))+(AO6*(1-Parameters!$D$40)*(1/Parameters!$D$38))+(AQ6*(1-Parameters!$D$40))),0)</f>
        <v>0</v>
      </c>
      <c r="AR7" s="24">
        <f>IF(AND(C7&gt;=(Input!$F$14+Input!$F$17), C7&lt;(Input!$F$14+Input!$F$18)),((AI6*(1-Parameters!$D$40)*(1/Parameters!$D$38)*Input!$F$8*Parameters!$D$18*Parameters!$D$26*(1-Parameters!$D$27)*Parameters!$D$28*(Parameters!$D$23)*(1-Parameters!$D$30))+(AK6*(1-Parameters!$D$40)*Input!$F$8*Parameters!$D$18*Parameters!$D$26*(1-Parameters!$D$27)*Parameters!$D$28*(Parameters!$D$23)*(1-Parameters!$D$30))+(AL6*(1-Parameters!$D$40)) + (AM6*(1-Parameters!$D$40)*(1-ART_drop_factor)) +(AR6*(1-Parameters!$D$40)) + (AS6*(1-Parameters!$D$40)*(1-ART_drop_factor))),0)</f>
        <v>0</v>
      </c>
      <c r="AS7" s="22">
        <f>IF(AND(C7&gt;=(Input!$F$14+Input!$F$17), C7&lt;(Input!$F$14+Input!$F$18)),((AI6*(1-Parameters!$D$40)*(1/Parameters!$D$38)*(Input!$F$8*Parameters!$D$18*(Parameters!$D$23)*Parameters!$D$26*(1-Parameters!$D$27)*Parameters!$D$28*Parameters!$D$30))+(AJ6*(1-Parameters!$D$40)*(1/Parameters!$D$38))+(AK6*(1-Parameters!$D$40)*(Input!$F$8*Parameters!$D$18*(Parameters!$D$23)*Parameters!$D$26*(1-Parameters!$D$27)*Parameters!$D$28*Parameters!$D$30))+(AS6*(1-Parameters!$D$40)*ART_drop_factor)+(AP6*(1-Parameters!$D$40)*(1/Parameters!$D$38))+(AM6*(1-Parameters!$D$40)*ART_drop_factor)),0)</f>
        <v>0</v>
      </c>
      <c r="AT7" s="24">
        <f>IF(AND(C7&gt;=(Input!$F$14+Input!$F$18), C7&lt;(Input!$F$14+Input!$F$19)),((AN6*(1-Parameters!$D$40)*(1-(Parameters!$D$11*(1-(Input!$F$22*Parameters!$D$7))))) + (AT6*(1-Parameters!$D$40)*(1-(Parameters!$D$12*(1-(Input!$F$22*Parameters!$D$7)))))),0)</f>
        <v>0</v>
      </c>
      <c r="AU7" s="22">
        <f>IF(AND(C7&gt;=(Input!$F$14+Input!$F$18), C7&lt;(Input!$F$14+Input!$F$19)),((AN6*(1-Parameters!$D$40)*Parameters!$D$11*(1-(Input!$F$22*Parameters!$D$7)))+(AO6*(1-Parameters!$D$40)*(1-1/Parameters!$D$38)*(1-(Input!$F$9*Parameters!$D$19*(1-Parameters!$D$27)*Parameters!$D$26*(Parameters!$D$24)*Parameters!$D$28*Parameters!$D$30))) + (AP6*(1-Parameters!$D$40)*(1-(1/Parameters!$D$38))*(1-ART_drop_factor)) +(AT6*(1-Parameters!$D$40)*Parameters!$D$12*(1-(Input!$F$22*Parameters!$D$7)))+(AU6*(1-Parameters!$D$40)*(1-1/Parameters!$D$38)) + (AV6*(1-Parameters!$D$40)*(1-(1/Parameters!$D$38))*(1-ART_drop_factor))),0)</f>
        <v>0</v>
      </c>
      <c r="AV7" s="24">
        <f>IF(AND(C7&gt;=(Input!$F$14+Input!$F$18), C7&lt;(Input!$F$14+Input!$F$19)),((AO6*(1-Parameters!$D$40)*(1-1/Parameters!$D$38)*(Input!$F$9*Parameters!$D$19*Parameters!$D$26*(1-Parameters!$D$27)*(Parameters!$D$24)*Parameters!$D$28*Parameters!$D$30))+(AP6*(1-Parameters!$D$40)*(1-(1/Parameters!$D$38))*ART_drop_factor)+(AV6*(1-Parameters!$D$40)*(1-(1/Parameters!$D$38))*ART_drop_factor)),0)</f>
        <v>0</v>
      </c>
      <c r="AW7" s="22">
        <f>IF(AND(C7&gt;=(Input!$F$14+Input!$F$18), C7&lt;(Input!$F$14+Input!$F$19)),((AO6*(1-Parameters!$D$40)*(1/Parameters!$D$38)*(1-(Input!$F$9*Parameters!$D$19*(1-Parameters!$D$27)*Parameters!$D$26*(Parameters!$D$23)*Parameters!$D$28)))+(AQ6*(1-Parameters!$D$40)*(1-(Input!$F$9*Parameters!$D$19*(1-Parameters!$D$27)*Parameters!$D$26*(Parameters!$D$23)*Parameters!$D$28)))+(AU6*(1-Parameters!$D$40)*(1/Parameters!$D$38))+(AW6*(1-Parameters!$D$40))),0)</f>
        <v>0</v>
      </c>
      <c r="AX7" s="24">
        <f>IF(AND(C7&gt;=(Input!$F$14+Input!$F$18), C7&lt;(Input!$F$14+Input!$F$19)),((AO6*(1-Parameters!$D$40)*(1/Parameters!$D$38)*Input!$F$9*Parameters!$D$19*Parameters!$D$26*(1-Parameters!$D$27)*Parameters!$D$28*(Parameters!$D$23)*(1-Parameters!$D$30))+(AQ6*(1-Parameters!$D$40)*Input!$F$9*Parameters!$D$19*Parameters!$D$26*(1-Parameters!$D$27)*Parameters!$D$28*(Parameters!$D$23)*(1-Parameters!$D$30)) + (AS6*(1-Parameters!$D$40)*(1-ART_drop_factor)) +(AR6*(1-Parameters!$D$40))+ (AY6*(1-Parameters!$D$40)*(1-ART_drop_factor)) + (AX6*(1-Parameters!$D$40))),0)</f>
        <v>0</v>
      </c>
      <c r="AY7" s="22">
        <f>IF(AND(C7&gt;=(Input!$F$14+Input!$F$18), C7&lt;(Input!$F$14+Input!$F$19)),((AO6*(1-Parameters!$D$40)*(1/Parameters!$D$38)*(Input!$F$9*Parameters!$D$19*(Parameters!$D$23)*Parameters!$D$26*(1-Parameters!$D$27)*Parameters!$D$28*Parameters!$D$30))+(AP6*(1-Parameters!$D$40)*(1/Parameters!$D$38))+(AQ6*(1-Parameters!$D$40)*(Input!$F$9*Parameters!$D$19*(Parameters!$D$23)*Parameters!$D$26*(1-Parameters!$D$27)*Parameters!$D$28*Parameters!$D$30))+(AY6*(1-Parameters!$D$40)*ART_drop_factor)+(AV6*(1-Parameters!$D$40)*(1/Parameters!$D$38))+(AS6*(1-Parameters!$D$40)*ART_drop_factor)),0)</f>
        <v>0</v>
      </c>
      <c r="AZ7" s="24">
        <f>IF(C7&gt;=(Input!$F$14+Input!$F$19),((AT6*(1-Parameters!$D$40)*(1-(Parameters!$D$12*(1-(Input!$F$22*Parameters!$D$7))))) + (AZ6*(1-Parameters!$D$40)*(1-(Parameters!$D$12*(1-(Input!$F$22*Parameters!$D$7)))))),0)</f>
        <v>0</v>
      </c>
      <c r="BA7" s="22">
        <f>IF(C7&gt;=(Input!$F$14+Input!$F$19),((AT6*(1-Parameters!$D$40)*Parameters!$D$12*(1-(Input!$F$22*Parameters!$D$7)))+(AU6*(1-Parameters!$D$40)*(1-1/Parameters!$D$38)*(1-(Input!$F$10*Parameters!$D$20*(1-Parameters!$D$27)*Parameters!$D$26*(Parameters!$D$24)*Parameters!$D$28*Parameters!$D$30))) + (AV6*(1-Parameters!$D$40)*(1-(1/Parameters!$D$38))*(1-ART_drop_factor)) +(AZ6*(1-Parameters!$D$40)*Parameters!$D$12*(1-(Input!$F$22*Parameters!$D$7)))+(BA6*(1-Parameters!$D$40)*(1-1/Parameters!$D$38)) + (BB6*(1-Parameters!$D$40)*(1-(1/Parameters!$D$38))*(1-ART_drop_factor))),0)</f>
        <v>0</v>
      </c>
      <c r="BB7" s="24">
        <f>IF(C7&gt;=(Input!$F$14+Input!$F$19),((AU6*(1-Parameters!$D$40)*(1-1/Parameters!$D$38)*(Input!$F$10*Parameters!$D$20*Parameters!$D$26*(1-Parameters!$D$27)*(Parameters!$D$24)*Parameters!$D$28*Parameters!$D$30))+(AV6*(1-Parameters!$D$40)*(1-(1/Parameters!$D$38))*ART_drop_factor)+(BB6*(1-Parameters!$D$40)*(1-(1/Parameters!$D$38))*ART_drop_factor)),0)</f>
        <v>0</v>
      </c>
      <c r="BC7" s="22">
        <f>IF(C7&gt;=(Input!$F$14+Input!$F$19),((AU6*(1-Parameters!$D$40)*(1/Parameters!$D$38)*(1-(Input!$F$10*Parameters!$D$20*(1-Parameters!$D$27)*Parameters!$D$26*(Parameters!$D$23)*Parameters!$D$28)))+(AW6*(1-Parameters!$D$40)*(1-(Input!$F$10*Parameters!$D$20*(1-Parameters!$D$27)*Parameters!$D$26*(Parameters!$D$23)*Parameters!$D$28)))+(BA6*(1-Parameters!$D$40)*(1/Parameters!$D$38))+(BC6*(1-Parameters!$D$40))),0)</f>
        <v>0</v>
      </c>
      <c r="BD7" s="24">
        <f>IF(C7&gt;=(Input!$F$14+Input!$F$19),((AU6*(1-Parameters!$D$40)*(1/Parameters!$D$38)*Input!$F$10*Parameters!$D$20*Parameters!$D$26*(1-Parameters!$D$27)*Parameters!$D$28*(Parameters!$D$23)*(1-Parameters!$D$30))+(AW6*(1-Parameters!$D$40)*Input!$F$10*Parameters!$D$20*Parameters!$D$26*(1-Parameters!$D$27)*Parameters!$D$28*(Parameters!$D$23)*(1-Parameters!$D$30))+(AX6*(1-Parameters!$D$40)) + (AY6*(1-Parameters!$D$40)*(1-ART_drop_factor)) +(BD6*(1-Parameters!$D$40)) + (BE6*(1-Parameters!$D$40)*(1-ART_drop_factor))),0)</f>
        <v>0</v>
      </c>
      <c r="BE7" s="25">
        <f>IF(C7&gt;=(Input!$F$14+Input!$F$19),((AU6*(1-Parameters!$D$40)*(1/Parameters!$D$38)*(Input!$F$10*Parameters!$D$20*(Parameters!$D$23)*Parameters!$D$26*(1-Parameters!$D$27)*Parameters!$D$28*Parameters!$D$30))+(AV6*(1-Parameters!$D$40)*(1/Parameters!$D$38))+(AW6*(1-Parameters!$D$40)*(Input!$F$10*Parameters!$D$20*(Parameters!$D$23)*Parameters!$D$26*(1-Parameters!$D$27)*Parameters!$D$28*Parameters!$D$30))+(BE6*(1-Parameters!$D$40)*ART_drop_factor)+(BB6*(1-Parameters!$D$40)*(1/Parameters!$D$38))+(AY6*(1-Parameters!$D$40)*ART_drop_factor)),0)</f>
        <v>0</v>
      </c>
      <c r="BF7" s="135">
        <f>(Parameters!$D$40*(SUM(Model!D6:U6,Model!AH6:BE6)))+(Parameters!$D$41*(SUM(Model!V6:AG6)))</f>
        <v>94.123269230769253</v>
      </c>
      <c r="BG7" s="60"/>
    </row>
    <row r="8" spans="3:59" x14ac:dyDescent="0.2">
      <c r="C8" s="20">
        <v>3</v>
      </c>
      <c r="D8" s="21">
        <f>IF((C8&gt;=Input!$F$12),0,(D7*(1-Parameters!$D$40)*(1-(Parameters!$D$8*(1-(Input!$F$22*Parameters!$D$7))))))</f>
        <v>1525907.4237750354</v>
      </c>
      <c r="E8" s="21">
        <f>IF((C8&gt;=Input!$F$12),0,(D7*(1-Parameters!$D$40)*Parameters!$D$8*(1-(Input!$F$22*Parameters!$D$7))+(E7*(1-Parameters!$D$40)*(1-1/Parameters!$D$38)) + (F7*(1-Parameters!$D$40)*(1-(1/Parameters!$D$38))*(1-ART_drop_factor))))</f>
        <v>4790.8278134284556</v>
      </c>
      <c r="F8" s="26">
        <f>IF((C8&gt;=Input!$F$12),0,(F7*(1-Parameters!$D$40)*(1-(1/Parameters!$D$38))*ART_drop_factor))</f>
        <v>0</v>
      </c>
      <c r="G8" s="21">
        <f>IF((C8&gt;=Input!$F$12),0,((G7*(1-Parameters!$D$40)+(E7*(1-Parameters!$D$40)*(1/Parameters!$D$38)))))</f>
        <v>43863.840546597676</v>
      </c>
      <c r="H8" s="21">
        <f>IF((C8&gt;=Input!$F$12),0,(H7*(1-Parameters!$D$40) + I7*(1-Parameters!$D$40)*(1-ART_drop_factor)))</f>
        <v>5448.263637369857</v>
      </c>
      <c r="I8" s="21">
        <f>IF((C8&gt;=Input!$F$12),0,(((F7*(1-Parameters!$D$40)*(1/Parameters!$D$38)) + I7*(1-Parameters!$D$40)*ART_drop_factor)))</f>
        <v>51271.403119295486</v>
      </c>
      <c r="J8" s="23">
        <f>IF(AND(C8&gt;=Input!$F$12,C8&lt;Input!$F$13),((D7*(1-Parameters!$D$40)*(1-(Parameters!$D$8*(1-(Input!$F$22*Parameters!$D$7))))) + (J7*(1-Parameters!$D$40)*(1-(Parameters!$D$9*(1-(Input!$F$22*Parameters!$D$7)))))),0)</f>
        <v>0</v>
      </c>
      <c r="K8" s="23">
        <f>IF(AND(C8&gt;=Input!$F$12,C8&lt;Input!$F$13),((D7*(1-Parameters!$D$40)*(Parameters!$D$8*(1-(Input!$F$22*Parameters!$D$7))))+(E7*(1-Parameters!$D$40)*(1-1/Parameters!$D$38)*(1-(Input!$F$5*Parameters!$D$14*(1-Parameters!$D$27)*Parameters!$D$26*(Parameters!$D$24))*Parameters!$D$28*Parameters!$D$30)))+ (F7*(1-Parameters!$D$40)*(1-(1/Parameters!$D$38))*(1-ART_drop_factor)) + (J7*(1-Parameters!$D$40)*Parameters!$D$9*(1-(Input!$F$22*Parameters!$D$7)))+(K7*(1-Parameters!$D$40)*(1-1/Parameters!$D$38)) + (L7*(1-Parameters!$D$40)*(1-(1/Parameters!$D$38))*(1-ART_drop_factor)),0)</f>
        <v>0</v>
      </c>
      <c r="L8" s="23">
        <f>IF(AND(C8&gt;=Input!$F$12,C8&lt;Input!$F$13),((E7*(1-Parameters!$D$40)*(1-1/Parameters!$D$38)*(Input!$F$5*Parameters!$D$14*Parameters!$D$26*(1-Parameters!$D$27)*(Parameters!$D$24)*Parameters!$D$28*Parameters!$D$30))+(F7*(1-Parameters!$D$40)*(1-(1/Parameters!$D$38))*ART_drop_factor)+(L7*(1-Parameters!$D$40)*(1-(1/Parameters!$D$38))*ART_drop_factor)),0)</f>
        <v>0</v>
      </c>
      <c r="M8" s="23">
        <f>IF(AND(C8&gt;=Input!$F$12,C8&lt;Input!$F$13),((E7*(1-Parameters!$D$40)*(1/Parameters!$D$38)*(1-(Input!$F$5*Parameters!$D$14*(1-Parameters!$D$27)*Parameters!$D$26*(Parameters!$D$23))*Parameters!$D$28))+(G7*(1-Parameters!$D$40)*(1-(Input!$F$5*Parameters!$D$14*(1-Parameters!$D$27)*Parameters!$D$26*(Parameters!$D$23)*Parameters!$D$28)))+(K7*(1-Parameters!$D$40)*(1/Parameters!$D$38))+(M7*(1-Parameters!$D$40))),0)</f>
        <v>0</v>
      </c>
      <c r="N8" s="23">
        <f>IF(AND(C8&gt;=Input!$F$12,C8&lt;Input!$F$13),((E7*(1-Parameters!$D$40)*(1/Parameters!$D$38)*Input!$F$5*Parameters!$D$14*Parameters!$D$26*(1-Parameters!$D$27)*Parameters!$D$28*(Parameters!$D$23)*(1-Parameters!$D$30))+(G7*(1-Parameters!$D$40)*Input!$F$5*Parameters!$D$14*Parameters!$D$26*(1-Parameters!$D$27)*Parameters!$D$28*(Parameters!$D$23)*(1-Parameters!$D$30))+(H7*(1-Parameters!$D$40)) +(N7*(1-Parameters!$D$40)) + (O7*(1-Parameters!$D$40)*(1-ART_drop_factor)) + (I7*(1-Parameters!$D$40)*(1-ART_drop_factor))),0)</f>
        <v>0</v>
      </c>
      <c r="O8" s="23">
        <f>IF(AND(C8&gt;=Input!$F$12,C8&lt;Input!$F$13),((E7*(1-Parameters!$D$40)*(1/Parameters!$D$38)*(Input!$F$5*Parameters!$D$14*(Parameters!$D$23)*Parameters!$D$26*(1-Parameters!$D$27)*Parameters!$D$28*Parameters!$D$30))+(F7*(1-Parameters!$D$40)*(1/Parameters!$D$38))+(G7*(1-Parameters!$D$40)*(Input!$F$5*Parameters!$D$14*(Parameters!$D$23)*Parameters!$D$26*(1-Parameters!$D$27)*Parameters!$D$28*Parameters!$D$30))+(O7*(1-Parameters!$D$40)*ART_drop_factor)+(L7*(1-Parameters!$D$40)*(1/Parameters!$D$38))+(I7*(1-Parameters!$D$40)*ART_drop_factor)),0)</f>
        <v>0</v>
      </c>
      <c r="P8" s="24">
        <f>IF(AND(C8&gt;=Input!$F$13,C8&lt;Input!$F$14),((J7*(1-Parameters!$D$40)*(1-(Parameters!$D$9*(1-(Input!$F$22*Parameters!$D$7))))) + (P7*(1-Parameters!$D$40)*(1-(Parameters!$D$9*(1-(Input!$F$22*Parameters!$D$7)))))),0)</f>
        <v>0</v>
      </c>
      <c r="Q8" s="22">
        <f>IF(AND(C8&gt;=Input!$F$13,C8&lt;Input!$F$14),((J7*(1-Parameters!$D$40)*Parameters!$D$9*(1-(Input!$F$22*Parameters!$D$7)))+(K7*(1-Parameters!$D$40)*(1-1/Parameters!$D$38)*(1-(Input!$F$6*Parameters!$D$15*(1-Parameters!$D$27)*Parameters!$D$26*(Parameters!$D$24))*Parameters!$D$28*Parameters!$D$30))) + (L7*(1-Parameters!$D$40)*(1-(1/Parameters!$D$38))*(1-ART_drop_factor)) +(P7*(1-Parameters!$D$40)*Parameters!$D$9*(1-(Input!$F$22*Parameters!$D$7)))+(Q7*(1-Parameters!$D$40)*(1-1/Parameters!$D$38)) + (R7*(1-Parameters!$D$40)*(1-(1/Parameters!$D$38))*(1-ART_drop_factor)),0)</f>
        <v>0</v>
      </c>
      <c r="R8" s="24">
        <f>IF(AND(C8&gt;=Input!$F$13,C8&lt;Input!$F$14),((K7*(1-Parameters!$D$40)*(1-1/Parameters!$D$38)*(Input!$F$6*Parameters!$D$15*Parameters!$D$26*(1-Parameters!$D$27)*(Parameters!$D$24)*Parameters!$D$28*Parameters!$D$30))+(L7*(1-Parameters!$D$40)*(1-(1/Parameters!$D$38))*ART_drop_factor)+(R7*(1-Parameters!$D$40)*(1-(1/Parameters!$D$38))*ART_drop_factor)),0)</f>
        <v>0</v>
      </c>
      <c r="S8" s="22">
        <f>IF(AND(C8&gt;=Input!$F$13,C8&lt;Input!$F$14),((K7*(1-Parameters!$D$40)*(1/Parameters!$D$38)*(1-(Input!$F$6*Parameters!$D$15*(1-Parameters!$D$27)*Parameters!$D$26*(Parameters!$D$23)*Parameters!$D$28)))+(M7*(1-Parameters!$D$40)*(1-(Input!$F$6*Parameters!$D$15*(1-Parameters!$D$27)*Parameters!$D$26*(Parameters!$D$23)*Parameters!$D$28)))+(Q7*(1-Parameters!$D$40)*(1/Parameters!$D$38))+(S7*(1-Parameters!$D$40))),0)</f>
        <v>0</v>
      </c>
      <c r="T8" s="24">
        <f>IF(AND(C8&gt;=Input!$F$13,C8&lt;Input!$F$14),((K7*(1-Parameters!$D$40)*(1/Parameters!$D$38)*Input!$F$6*Parameters!$D$15*Parameters!$D$26*(1-Parameters!$D$27)*Parameters!$D$28*(Parameters!$D$23)*(1-Parameters!$D$30))+(M7*(1-Parameters!$D$40)*Input!$F$6*Parameters!$D$15*Parameters!$D$26*(1-Parameters!$D$27)*Parameters!$D$28*(Parameters!$D$23)*(1-Parameters!$D$30))+(N7*(1-Parameters!$D$40))+(T7*(1-Parameters!$D$40)) + (U7*(1-Parameters!$D$40)*(1-ART_drop_factor)) + (O7*(1-Parameters!$D$40)*(1-ART_drop_factor))),0)</f>
        <v>0</v>
      </c>
      <c r="U8" s="22">
        <f>IF(AND(C8&gt;=Input!$F$13,C8&lt;Input!$F$14),((K7*(1-Parameters!$D$40)*(1/Parameters!$D$38)*(Input!$F$6*Parameters!$D$15*(Parameters!$D$23)*Parameters!$D$26*(1-Parameters!$D$27)*Parameters!$D$28*Parameters!$D$30))+(L7*(1-Parameters!$D$40)*(1/Parameters!$D$38))+(M7*(1-Parameters!$D$40)*(Input!$F$6*Parameters!$D$15*(Parameters!$D$23)*Parameters!$D$26*(1-Parameters!$D$27)*Parameters!$D$28*Parameters!$D$30))+(U7*(1-Parameters!$D$40)*ART_drop_factor)+(R7*(1-Parameters!$D$40)*(1/Parameters!$D$38))+(O7*(1-Parameters!$D$40))*ART_drop_factor),0)</f>
        <v>0</v>
      </c>
      <c r="V8" s="24">
        <f>IF(C8=Input!$F$14,((P7*(1-Parameters!$D$41)*(1-(Parameters!$D$9*(1-(Input!$F$22*Parameters!$D$7))))) + (V7*(1-Parameters!$D$41)*(1-(Parameters!$D$9*(1-(Input!$F$22*Parameters!$D$7)))))),0)</f>
        <v>0</v>
      </c>
      <c r="W8" s="22">
        <f>IF(C8=Input!$F$14,((P7*(1-Parameters!$D$41)*Parameters!$D$9*(1-(Input!$F$22*Parameters!$D$7)))+(Q7*(1-Parameters!$D$41)*(1-1/Parameters!$D$38)*(1-(Input!$F$6*Parameters!$D$16*(1-Parameters!$D$27)*Parameters!$D$26*(1-Parameters!$B$94)*(Parameters!$D$24))*Parameters!$D$28*Parameters!$D$30)))+(V7*(1-Parameters!$D$41)*Parameters!$D$9*(1-(Input!$F$22*Parameters!$D$7)))+ (R7*(1-Parameters!$D$41)*(1-(1/Parameters!$D$38))*(1-ART_drop_factor)) + (W7*(1-Parameters!$D$41)*(1-1/Parameters!$D$38)) + (X7*(1-Parameters!$D$41)*(1-(1/Parameters!$D$38))*(1-ART_drop_factor)),0)</f>
        <v>0</v>
      </c>
      <c r="X8" s="24">
        <f>IF(C8=Input!$F$14,((Q7*(1-Parameters!$D$41)*(1-1/Parameters!$D$38)*(Input!$F$6*Parameters!$D$16*Parameters!$D$26*(1-Parameters!$D$27)*(1-Parameters!$B$94)*(Parameters!$D$24)*Parameters!$D$28*Parameters!$D$30))+(R7*(1-Parameters!$D$41)*(1-(1/Parameters!$D$38))*ART_drop_factor)+(X7*(1-Parameters!$D$41)*(1-(1/Parameters!$D$38))*ART_drop_factor)),0)</f>
        <v>0</v>
      </c>
      <c r="Y8" s="22">
        <f>IF(C8=Input!$F$14,((Q7*(1-Parameters!$D$41)*(1/Parameters!$D$38)*(1-(Input!$F$6*Parameters!$D$16*(1-Parameters!$D$27)*Parameters!$D$26*(1-Parameters!$B$94)*(Parameters!$D$23)*Parameters!$D$28)))+(S7*(1-Parameters!$D$41)*(1-(Input!$F$6*Parameters!$D$16*(1-Parameters!$D$27)*Parameters!$D$26*(1-Parameters!$B$94)*(Parameters!$D$23)*Parameters!$D$28)))+(W7*(1-Parameters!$D$41)*(1/Parameters!$D$38))+(Y7*(1-Parameters!$D$41))),0)</f>
        <v>0</v>
      </c>
      <c r="Z8" s="24">
        <f>IF(C8=Input!$F$14,((Q7*(1-Parameters!$D$41)*(1/Parameters!$D$38)*Input!$F$6*Parameters!$D$16*Parameters!$D$26*(1-Parameters!$D$27)*(1-Parameters!$B$94)*Parameters!$D$28*(Parameters!$D$23)*(1-Parameters!$D$30))+(S7*(1-Parameters!$D$41)*Input!$F$6*Parameters!$D$16*Parameters!$D$26*(1-Parameters!$D$27)*(1-Parameters!$B$94)*Parameters!$D$28*(Parameters!$D$23)*(1-Parameters!$D$30))+(T7*(1-Parameters!$D$41)) + (U7*(1-Parameters!$D$41)*(1-ART_drop_factor)) + (Z7*(1-Parameters!$D$41)) + (AA7*(1-Parameters!$D$41)*(1-ART_drop_factor))),0)</f>
        <v>0</v>
      </c>
      <c r="AA8" s="22">
        <f>IF(C8=Input!$F$14,((Q7*(1-Parameters!$D$41)*(1/Parameters!$D$38)*(Input!$F$6*Parameters!$D$16*(Parameters!$D$23)*Parameters!$D$26*(1-Parameters!$D$27)*(1-Parameters!$B$94)*Parameters!$D$28*Parameters!$D$30))+(R7*(1-Parameters!$D$41)*(1/Parameters!$D$38))+(S7*(1-Parameters!$D$41)*(Input!$F$6*Parameters!$D$16*(1-Parameters!$B$94)*(Parameters!$D$23)*Parameters!$D$26*(1-Parameters!$D$27)*Parameters!$D$28*Parameters!$D$30))+(AA7*(1-Parameters!$D$41)*ART_drop_factor)+(X7*(1-Parameters!$D$41)*(1/Parameters!$D$38))+(U7*(1-Parameters!$D$41)*ART_drop_factor)),0)</f>
        <v>0</v>
      </c>
      <c r="AB8" s="24">
        <f>IF(AND(C8&gt;Input!$F$14,C8&lt;(Input!$F$14+Input!$F$16)),((V7*(1-Parameters!$D$41)*(1-(Parameters!$D$9*(1-(Input!$F$22*Parameters!$D$7)))))+(AB7*(1-Parameters!$D$41)*(1-(Parameters!$D$10*(1-(Input!$F$22*Parameters!$D$7)))))),0)</f>
        <v>0</v>
      </c>
      <c r="AC8" s="24">
        <f>IF(AND(C8&gt;Input!$F$14, C8&lt;(Input!$F$14+Input!$F$16)),((V7*(1-Parameters!$D$41)*Parameters!$D$9*(1-(Input!$F$22*Parameters!$D$7)))+(W7*(1-Parameters!$D$41)*(1-1/Parameters!$D$38)) + (X7*(1-Parameters!$D$41)*(1-(1/Parameters!$D$38))*(1-ART_drop_factor)) +(AB7*(1-Parameters!$D$41)*Parameters!$D$10*(1-(Input!$F$22*Parameters!$D$7))))+(AC7*(1-Parameters!$D$41)*(1-1/Parameters!$D$38)) + (AD7*(1-Parameters!$D$41)*(1-(1/Parameters!$D$38))*(1-ART_drop_factor)),0)</f>
        <v>0</v>
      </c>
      <c r="AD8" s="24">
        <f>IF(AND(C8&gt;Input!$F$14, C8&lt;(Input!$F$14+Input!$F$16)),((X7*(1-Parameters!$D$41)*(1-(1/Parameters!$D$38))*ART_drop_factor)+(AD7*(1-Parameters!$D$41)*(1-(1/Parameters!$D$38))*ART_drop_factor)),0)</f>
        <v>0</v>
      </c>
      <c r="AE8" s="24">
        <f>IF(AND(C8&gt;Input!$F$14, C8&lt;(Input!$F$14+Input!$F$16)),((W7*(1-Parameters!$D$41)*(1/Parameters!$D$38))+(Y7*(1-Parameters!$D$41))+(AC7*(1-Parameters!$D$41)*(1/Parameters!$D$38))+(AE7*(1-Parameters!$D$41))),0)</f>
        <v>0</v>
      </c>
      <c r="AF8" s="24">
        <f>IF(AND(C8&gt;Input!$F$14, C8&lt;(Input!$F$14+Input!$F$16)),((Z7*(1-Parameters!$D$41)) + (AA7*(1-Parameters!$D$41)*(1-ART_drop_factor)) +(AF7*(1-Parameters!$D$41)) + (AG7*(1-Parameters!$D$41)*(1-ART_drop_factor))),0)</f>
        <v>0</v>
      </c>
      <c r="AG8" s="24">
        <f>IF(AND(C8&gt;Input!$F$14, C8&lt;(Input!$F$14+Input!$F$16)),((X7*(1-Parameters!$D$41)*(1/Parameters!$D$38))+(AG7*(1-Parameters!$D$41)*ART_drop_factor)+(AD7*(1-Parameters!$D$41)*(1/Parameters!$D$38))+(AA7*(1-Parameters!$D$41)*ART_drop_factor)),0)</f>
        <v>0</v>
      </c>
      <c r="AH8" s="24">
        <f>IF(AND(C8&gt;=(Input!$F$14+Input!$F$16),C8&lt;(Input!$F$14+Input!$F$17)),((AB7*(1-Parameters!$D$40)*(1-(Parameters!$D$10*(1-(Input!$F$22*Parameters!$D$7)))))+(AH7*(1-Parameters!$D$40)*(1-(Parameters!$D$11*(1-(Input!$F$22*Parameters!$D$7)))))),0)</f>
        <v>0</v>
      </c>
      <c r="AI8" s="24">
        <f>IF(AND(C8&gt;=(Input!$F$14+Input!$F$16), C8&lt;(Input!$F$14+Input!$F$17)),((AB7*(1-Parameters!$D$40)*Parameters!$D$10*(1-(Input!$F$22*Parameters!$D$7)))+(AC7*(1-Parameters!$D$40)*(1-1/Parameters!$D$38)*(1-(Input!$F$7*Parameters!$D$17*(1-Parameters!$D$27)*Parameters!$D$26*(1-(Parameters!$B$94 + Parameters!$B$95))*(Parameters!$D$24)*Parameters!$D$28*Parameters!$D$30))) + (AD7*(1-Parameters!$D$40)*(1-(1/Parameters!$D$38))*(1-ART_drop_factor)) +(AH7*(1-Parameters!$D$40)*Parameters!$D$11*(1-(Input!$F$22*Parameters!$D$7)))+(AI7*(1-Parameters!$D$40)*(1-1/Parameters!$D$38)) + (AJ7*(1-Parameters!$D$40)*(1-(1/Parameters!$D$38))*(1-ART_drop_factor))),0)</f>
        <v>0</v>
      </c>
      <c r="AJ8" s="24">
        <f>IF(AND(C8&gt;=(Input!$F$14+Input!$F$16), C8&lt;(Input!$F$14+Input!$F$17)),((AC7*(1-Parameters!$D$40)*(1-1/Parameters!$D$38)*(Input!$F$7*Parameters!$D$17*Parameters!$D$26*(1-Parameters!$D$27)*(1-(Parameters!$B$94 + Parameters!$B$95))*(Parameters!$D$24)*Parameters!$D$28*Parameters!$D$30))+(AD7*(1-Parameters!$D$40)*(1-(1/Parameters!$D$38))*ART_drop_factor)+(AJ7*(1-Parameters!$D$40)*(1-(1/Parameters!$D$38))*ART_drop_factor)),0)</f>
        <v>0</v>
      </c>
      <c r="AK8" s="22">
        <f>IF(AND(C8&gt;=(Input!$F$14+Input!$F$16), C8&lt;(Input!$F$14+Input!$F$17)),((AC7*(1-Parameters!$D$40)*(1/Parameters!$D$38)*(1-(Input!$F$7*Parameters!$D$17*(1-Parameters!$D$27)*Parameters!$D$26*(1-(Parameters!$B$94 + Parameters!$B$95))*(Parameters!$D$23)*Parameters!$D$28)))+(AE7*(1-Parameters!$D$40)*(1-(Input!$F$7*Parameters!$D$17*(1-Parameters!$D$27)*Parameters!$D$26*(1-(Parameters!$B$94 + Parameters!$B$95))*(Parameters!$D$23)*Parameters!$D$28)))+(AI7*(1-Parameters!$D$40)*(1/Parameters!$D$38))+(AK7*(1-Parameters!$D$40))),0)</f>
        <v>0</v>
      </c>
      <c r="AL8" s="24">
        <f>IF(AND(C8&gt;=(Input!$F$14+Input!$F$16), C8&lt;(Input!$F$14+Input!$F$17)),((AC7*(1-Parameters!$D$40)*(1/Parameters!$D$38)*Input!$F$7*Parameters!$D$17*Parameters!$D$26*(1-Parameters!$D$27)*(1-(Parameters!$B$94 + Parameters!$B$95))*Parameters!$D$28*(Parameters!$D$23)*(1-Parameters!$D$30))+(AE7*(1-Parameters!$D$40)*Input!$F$7*Parameters!$D$17*Parameters!$D$26*(1-Parameters!$D$27)*(1-(Parameters!$B$94 + Parameters!$B$95))*Parameters!$D$28*(Parameters!$D$23)*(1-Parameters!$D$30))+(AF7*(1-Parameters!$D$40)) + (AG7*(1-Parameters!$D$40)*(1-ART_drop_factor)) +(AL7*(1-Parameters!$D$40)) + (AM7*(1-Parameters!$D$40)*(1-ART_drop_factor))),0)</f>
        <v>0</v>
      </c>
      <c r="AM8" s="22">
        <f>IF(AND(C8&gt;=(Input!$F$14+Input!$F$16), C8&lt;(Input!$F$14+Input!$F$17)),((AC7*(1-Parameters!$D$40)*(1/Parameters!$D$38)*(Input!$F$7*Parameters!$D$17*(Parameters!$D$23)*Parameters!$D$26*(1-Parameters!$D$27)*(1-(Parameters!$B$94 + Parameters!$B$95))*Parameters!$D$28*Parameters!$D$30))+(AD7*(1-Parameters!$D$40)*(1/Parameters!$D$38))+(AE7*(1-Parameters!$D$40)*(Input!$F$7*Parameters!$D$17*(Parameters!$D$23)*Parameters!$D$26*(1-Parameters!$D$27)*(1-(Parameters!$B$94 + Parameters!$B$95))*Parameters!$D$28*Parameters!$D$30))+(AM7*(1-Parameters!$D$40)*ART_drop_factor)+(AJ7*(1-Parameters!$D$40)*(1/Parameters!$D$38))+(AG7*(1-Parameters!$D$40)*ART_drop_factor)),0)</f>
        <v>0</v>
      </c>
      <c r="AN8" s="24">
        <f>IF(AND(C8&gt;=(Input!$F$14+Input!$F$17), C8&lt;(Input!$F$14+Input!$F$18)),((AH7*(1-Parameters!$D$40)*(1-(Parameters!$D$11*(1-(Input!$F$22*Parameters!$D$7))))) + (AN7*(1-Parameters!$D$40)*(1-(Parameters!$D$11*(1-(Input!$F$22*Parameters!$D$7)))))),0)</f>
        <v>0</v>
      </c>
      <c r="AO8" s="22">
        <f>IF(AND(C8&gt;=(Input!$F$14+Input!$F$17), C8&lt;(Input!$F$14+Input!$F$18)),((AH7*(1-Parameters!$D$40)*Parameters!$D$11*(1-(Input!$F$22*Parameters!$D$7)))+(AI7*(1-Parameters!$D$40)*(1-1/Parameters!$D$38)*(1-(Input!$F$8*Parameters!$D$18*(1-Parameters!$D$27)*Parameters!$D$26*(Parameters!$D$24)*Parameters!$D$28*Parameters!$D$30))) + (AJ7*(1-Parameters!$D$40)*(1-(1/Parameters!$D$38))*(1-ART_drop_factor)) +(AN7*(1-Parameters!$D$40)*Parameters!$D$11*(1-(Input!$F$22*Parameters!$D$7)))+(AO7*(1-Parameters!$D$40)*(1-1/Parameters!$D$38)) + (AP7*(1-Parameters!$D$40)*(1-(1/Parameters!$D$38))*(1-ART_drop_factor))),0)</f>
        <v>0</v>
      </c>
      <c r="AP8" s="24">
        <f>IF(AND(C8&gt;=(Input!$F$14+Input!$F$17), C8&lt;(Input!$F$14+Input!$F$18)),((AI7*(1-Parameters!$D$40)*(1-1/Parameters!$D$38)*(Input!$F$8*Parameters!$D$18*Parameters!$D$26*(1-Parameters!$D$27)*(Parameters!$D$24)*Parameters!$D$28*Parameters!$D$30))+(AJ7*(1-Parameters!$D$40)*(1-(1/Parameters!$D$38))*ART_drop_factor)+(AP7*(1-Parameters!$D$40)*(1-(1/Parameters!$D$38))*ART_drop_factor)),0)</f>
        <v>0</v>
      </c>
      <c r="AQ8" s="22">
        <f>IF(AND(C8&gt;=(Input!$F$14+Input!$F$17), C8&lt;(Input!$F$14+Input!$F$18)),((AI7*(1-Parameters!$D$40)*(1/Parameters!$D$38)*(1-(Input!$F$8*Parameters!$D$18*(1-Parameters!$D$27)*Parameters!$D$26*(Parameters!$D$23)*Parameters!$D$28)))+(AK7*(1-Parameters!$D$40)*(1-(Input!$F$8*Parameters!$D$18*(1-Parameters!$D$27)*Parameters!$D$26*(Parameters!$D$23)*Parameters!$D$28)))+(AO7*(1-Parameters!$D$40)*(1/Parameters!$D$38))+(AQ7*(1-Parameters!$D$40))),0)</f>
        <v>0</v>
      </c>
      <c r="AR8" s="24">
        <f>IF(AND(C8&gt;=(Input!$F$14+Input!$F$17), C8&lt;(Input!$F$14+Input!$F$18)),((AI7*(1-Parameters!$D$40)*(1/Parameters!$D$38)*Input!$F$8*Parameters!$D$18*Parameters!$D$26*(1-Parameters!$D$27)*Parameters!$D$28*(Parameters!$D$23)*(1-Parameters!$D$30))+(AK7*(1-Parameters!$D$40)*Input!$F$8*Parameters!$D$18*Parameters!$D$26*(1-Parameters!$D$27)*Parameters!$D$28*(Parameters!$D$23)*(1-Parameters!$D$30))+(AL7*(1-Parameters!$D$40)) + (AM7*(1-Parameters!$D$40)*(1-ART_drop_factor)) +(AR7*(1-Parameters!$D$40)) + (AS7*(1-Parameters!$D$40)*(1-ART_drop_factor))),0)</f>
        <v>0</v>
      </c>
      <c r="AS8" s="22">
        <f>IF(AND(C8&gt;=(Input!$F$14+Input!$F$17), C8&lt;(Input!$F$14+Input!$F$18)),((AI7*(1-Parameters!$D$40)*(1/Parameters!$D$38)*(Input!$F$8*Parameters!$D$18*(Parameters!$D$23)*Parameters!$D$26*(1-Parameters!$D$27)*Parameters!$D$28*Parameters!$D$30))+(AJ7*(1-Parameters!$D$40)*(1/Parameters!$D$38))+(AK7*(1-Parameters!$D$40)*(Input!$F$8*Parameters!$D$18*(Parameters!$D$23)*Parameters!$D$26*(1-Parameters!$D$27)*Parameters!$D$28*Parameters!$D$30))+(AS7*(1-Parameters!$D$40)*ART_drop_factor)+(AP7*(1-Parameters!$D$40)*(1/Parameters!$D$38))+(AM7*(1-Parameters!$D$40)*ART_drop_factor)),0)</f>
        <v>0</v>
      </c>
      <c r="AT8" s="24">
        <f>IF(AND(C8&gt;=(Input!$F$14+Input!$F$18), C8&lt;(Input!$F$14+Input!$F$19)),((AN7*(1-Parameters!$D$40)*(1-(Parameters!$D$11*(1-(Input!$F$22*Parameters!$D$7))))) + (AT7*(1-Parameters!$D$40)*(1-(Parameters!$D$12*(1-(Input!$F$22*Parameters!$D$7)))))),0)</f>
        <v>0</v>
      </c>
      <c r="AU8" s="22">
        <f>IF(AND(C8&gt;=(Input!$F$14+Input!$F$18), C8&lt;(Input!$F$14+Input!$F$19)),((AN7*(1-Parameters!$D$40)*Parameters!$D$11*(1-(Input!$F$22*Parameters!$D$7)))+(AO7*(1-Parameters!$D$40)*(1-1/Parameters!$D$38)*(1-(Input!$F$9*Parameters!$D$19*(1-Parameters!$D$27)*Parameters!$D$26*(Parameters!$D$24)*Parameters!$D$28*Parameters!$D$30))) + (AP7*(1-Parameters!$D$40)*(1-(1/Parameters!$D$38))*(1-ART_drop_factor)) +(AT7*(1-Parameters!$D$40)*Parameters!$D$12*(1-(Input!$F$22*Parameters!$D$7)))+(AU7*(1-Parameters!$D$40)*(1-1/Parameters!$D$38)) + (AV7*(1-Parameters!$D$40)*(1-(1/Parameters!$D$38))*(1-ART_drop_factor))),0)</f>
        <v>0</v>
      </c>
      <c r="AV8" s="24">
        <f>IF(AND(C8&gt;=(Input!$F$14+Input!$F$18), C8&lt;(Input!$F$14+Input!$F$19)),((AO7*(1-Parameters!$D$40)*(1-1/Parameters!$D$38)*(Input!$F$9*Parameters!$D$19*Parameters!$D$26*(1-Parameters!$D$27)*(Parameters!$D$24)*Parameters!$D$28*Parameters!$D$30))+(AP7*(1-Parameters!$D$40)*(1-(1/Parameters!$D$38))*ART_drop_factor)+(AV7*(1-Parameters!$D$40)*(1-(1/Parameters!$D$38))*ART_drop_factor)),0)</f>
        <v>0</v>
      </c>
      <c r="AW8" s="22">
        <f>IF(AND(C8&gt;=(Input!$F$14+Input!$F$18), C8&lt;(Input!$F$14+Input!$F$19)),((AO7*(1-Parameters!$D$40)*(1/Parameters!$D$38)*(1-(Input!$F$9*Parameters!$D$19*(1-Parameters!$D$27)*Parameters!$D$26*(Parameters!$D$23)*Parameters!$D$28)))+(AQ7*(1-Parameters!$D$40)*(1-(Input!$F$9*Parameters!$D$19*(1-Parameters!$D$27)*Parameters!$D$26*(Parameters!$D$23)*Parameters!$D$28)))+(AU7*(1-Parameters!$D$40)*(1/Parameters!$D$38))+(AW7*(1-Parameters!$D$40))),0)</f>
        <v>0</v>
      </c>
      <c r="AX8" s="24">
        <f>IF(AND(C8&gt;=(Input!$F$14+Input!$F$18), C8&lt;(Input!$F$14+Input!$F$19)),((AO7*(1-Parameters!$D$40)*(1/Parameters!$D$38)*Input!$F$9*Parameters!$D$19*Parameters!$D$26*(1-Parameters!$D$27)*Parameters!$D$28*(Parameters!$D$23)*(1-Parameters!$D$30))+(AQ7*(1-Parameters!$D$40)*Input!$F$9*Parameters!$D$19*Parameters!$D$26*(1-Parameters!$D$27)*Parameters!$D$28*(Parameters!$D$23)*(1-Parameters!$D$30)) + (AS7*(1-Parameters!$D$40)*(1-ART_drop_factor)) +(AR7*(1-Parameters!$D$40))+ (AY7*(1-Parameters!$D$40)*(1-ART_drop_factor)) + (AX7*(1-Parameters!$D$40))),0)</f>
        <v>0</v>
      </c>
      <c r="AY8" s="22">
        <f>IF(AND(C8&gt;=(Input!$F$14+Input!$F$18), C8&lt;(Input!$F$14+Input!$F$19)),((AO7*(1-Parameters!$D$40)*(1/Parameters!$D$38)*(Input!$F$9*Parameters!$D$19*(Parameters!$D$23)*Parameters!$D$26*(1-Parameters!$D$27)*Parameters!$D$28*Parameters!$D$30))+(AP7*(1-Parameters!$D$40)*(1/Parameters!$D$38))+(AQ7*(1-Parameters!$D$40)*(Input!$F$9*Parameters!$D$19*(Parameters!$D$23)*Parameters!$D$26*(1-Parameters!$D$27)*Parameters!$D$28*Parameters!$D$30))+(AY7*(1-Parameters!$D$40)*ART_drop_factor)+(AV7*(1-Parameters!$D$40)*(1/Parameters!$D$38))+(AS7*(1-Parameters!$D$40)*ART_drop_factor)),0)</f>
        <v>0</v>
      </c>
      <c r="AZ8" s="24">
        <f>IF(C8&gt;=(Input!$F$14+Input!$F$19),((AT7*(1-Parameters!$D$40)*(1-(Parameters!$D$12*(1-(Input!$F$22*Parameters!$D$7))))) + (AZ7*(1-Parameters!$D$40)*(1-(Parameters!$D$12*(1-(Input!$F$22*Parameters!$D$7)))))),0)</f>
        <v>0</v>
      </c>
      <c r="BA8" s="22">
        <f>IF(C8&gt;=(Input!$F$14+Input!$F$19),((AT7*(1-Parameters!$D$40)*Parameters!$D$12*(1-(Input!$F$22*Parameters!$D$7)))+(AU7*(1-Parameters!$D$40)*(1-1/Parameters!$D$38)*(1-(Input!$F$10*Parameters!$D$20*(1-Parameters!$D$27)*Parameters!$D$26*(Parameters!$D$24)*Parameters!$D$28*Parameters!$D$30))) + (AV7*(1-Parameters!$D$40)*(1-(1/Parameters!$D$38))*(1-ART_drop_factor)) +(AZ7*(1-Parameters!$D$40)*Parameters!$D$12*(1-(Input!$F$22*Parameters!$D$7)))+(BA7*(1-Parameters!$D$40)*(1-1/Parameters!$D$38)) + (BB7*(1-Parameters!$D$40)*(1-(1/Parameters!$D$38))*(1-ART_drop_factor))),0)</f>
        <v>0</v>
      </c>
      <c r="BB8" s="24">
        <f>IF(C8&gt;=(Input!$F$14+Input!$F$19),((AU7*(1-Parameters!$D$40)*(1-1/Parameters!$D$38)*(Input!$F$10*Parameters!$D$20*Parameters!$D$26*(1-Parameters!$D$27)*(Parameters!$D$24)*Parameters!$D$28*Parameters!$D$30))+(AV7*(1-Parameters!$D$40)*(1-(1/Parameters!$D$38))*ART_drop_factor)+(BB7*(1-Parameters!$D$40)*(1-(1/Parameters!$D$38))*ART_drop_factor)),0)</f>
        <v>0</v>
      </c>
      <c r="BC8" s="22">
        <f>IF(C8&gt;=(Input!$F$14+Input!$F$19),((AU7*(1-Parameters!$D$40)*(1/Parameters!$D$38)*(1-(Input!$F$10*Parameters!$D$20*(1-Parameters!$D$27)*Parameters!$D$26*(Parameters!$D$23)*Parameters!$D$28)))+(AW7*(1-Parameters!$D$40)*(1-(Input!$F$10*Parameters!$D$20*(1-Parameters!$D$27)*Parameters!$D$26*(Parameters!$D$23)*Parameters!$D$28)))+(BA7*(1-Parameters!$D$40)*(1/Parameters!$D$38))+(BC7*(1-Parameters!$D$40))),0)</f>
        <v>0</v>
      </c>
      <c r="BD8" s="24">
        <f>IF(C8&gt;=(Input!$F$14+Input!$F$19),((AU7*(1-Parameters!$D$40)*(1/Parameters!$D$38)*Input!$F$10*Parameters!$D$20*Parameters!$D$26*(1-Parameters!$D$27)*Parameters!$D$28*(Parameters!$D$23)*(1-Parameters!$D$30))+(AW7*(1-Parameters!$D$40)*Input!$F$10*Parameters!$D$20*Parameters!$D$26*(1-Parameters!$D$27)*Parameters!$D$28*(Parameters!$D$23)*(1-Parameters!$D$30))+(AX7*(1-Parameters!$D$40)) + (AY7*(1-Parameters!$D$40)*(1-ART_drop_factor)) +(BD7*(1-Parameters!$D$40)) + (BE7*(1-Parameters!$D$40)*(1-ART_drop_factor))),0)</f>
        <v>0</v>
      </c>
      <c r="BE8" s="25">
        <f>IF(C8&gt;=(Input!$F$14+Input!$F$19),((AU7*(1-Parameters!$D$40)*(1/Parameters!$D$38)*(Input!$F$10*Parameters!$D$20*(Parameters!$D$23)*Parameters!$D$26*(1-Parameters!$D$27)*Parameters!$D$28*Parameters!$D$30))+(AV7*(1-Parameters!$D$40)*(1/Parameters!$D$38))+(AW7*(1-Parameters!$D$40)*(Input!$F$10*Parameters!$D$20*(Parameters!$D$23)*Parameters!$D$26*(1-Parameters!$D$27)*Parameters!$D$28*Parameters!$D$30))+(BE7*(1-Parameters!$D$40)*ART_drop_factor)+(BB7*(1-Parameters!$D$40)*(1/Parameters!$D$38))+(AY7*(1-Parameters!$D$40)*ART_drop_factor)),0)</f>
        <v>0</v>
      </c>
      <c r="BF8" s="135">
        <f>(Parameters!$D$40*(SUM(Model!D7:U7,Model!AH7:BE7)))+(Parameters!$D$41*(SUM(Model!V7:AG7)))</f>
        <v>94.117839042159787</v>
      </c>
      <c r="BG8" s="60"/>
    </row>
    <row r="9" spans="3:59" x14ac:dyDescent="0.2">
      <c r="C9" s="20">
        <v>4</v>
      </c>
      <c r="D9" s="21">
        <f>IF((C9&gt;=Input!$F$12),0,(D8*(1-Parameters!$D$40)*(1-(Parameters!$D$8*(1-(Input!$F$22*Parameters!$D$7))))))</f>
        <v>1525314.6965482936</v>
      </c>
      <c r="E9" s="21">
        <f>IF((C9&gt;=Input!$F$12),0,(D8*(1-Parameters!$D$40)*Parameters!$D$8*(1-(Input!$F$22*Parameters!$D$7))+(E8*(1-Parameters!$D$40)*(1-1/Parameters!$D$38)) + (F8*(1-Parameters!$D$40)*(1-(1/Parameters!$D$38))*(1-ART_drop_factor))))</f>
        <v>4762.9620345983367</v>
      </c>
      <c r="F9" s="26">
        <f>IF((C9&gt;=Input!$F$12),0,(F8*(1-Parameters!$D$40)*(1-(1/Parameters!$D$38))*ART_drop_factor))</f>
        <v>0</v>
      </c>
      <c r="G9" s="21">
        <f>IF((C9&gt;=Input!$F$12),0,((G8*(1-Parameters!$D$40)+(E8*(1-Parameters!$D$40)*(1/Parameters!$D$38)))))</f>
        <v>44393.59343146965</v>
      </c>
      <c r="H9" s="21">
        <f>IF((C9&gt;=Input!$F$12),0,(H8*(1-Parameters!$D$40) + I8*(1-Parameters!$D$40)*(1-ART_drop_factor)))</f>
        <v>5618.8280944365733</v>
      </c>
      <c r="I9" s="21">
        <f>IF((C9&gt;=Input!$F$12),0,(((F8*(1-Parameters!$D$40)*(1/Parameters!$D$38)) + I8*(1-Parameters!$D$40)*ART_drop_factor)))</f>
        <v>51097.566373762042</v>
      </c>
      <c r="J9" s="23">
        <f>IF(AND(C9&gt;=Input!$F$12,C9&lt;Input!$F$13),((D8*(1-Parameters!$D$40)*(1-(Parameters!$D$8*(1-(Input!$F$22*Parameters!$D$7))))) + (J8*(1-Parameters!$D$40)*(1-(Parameters!$D$9*(1-(Input!$F$22*Parameters!$D$7)))))),0)</f>
        <v>0</v>
      </c>
      <c r="K9" s="23">
        <f>IF(AND(C9&gt;=Input!$F$12,C9&lt;Input!$F$13),((D8*(1-Parameters!$D$40)*(Parameters!$D$8*(1-(Input!$F$22*Parameters!$D$7))))+(E8*(1-Parameters!$D$40)*(1-1/Parameters!$D$38)*(1-(Input!$F$5*Parameters!$D$14*(1-Parameters!$D$27)*Parameters!$D$26*(Parameters!$D$24))*Parameters!$D$28*Parameters!$D$30)))+ (F8*(1-Parameters!$D$40)*(1-(1/Parameters!$D$38))*(1-ART_drop_factor)) + (J8*(1-Parameters!$D$40)*Parameters!$D$9*(1-(Input!$F$22*Parameters!$D$7)))+(K8*(1-Parameters!$D$40)*(1-1/Parameters!$D$38)) + (L8*(1-Parameters!$D$40)*(1-(1/Parameters!$D$38))*(1-ART_drop_factor)),0)</f>
        <v>0</v>
      </c>
      <c r="L9" s="23">
        <f>IF(AND(C9&gt;=Input!$F$12,C9&lt;Input!$F$13),((E8*(1-Parameters!$D$40)*(1-1/Parameters!$D$38)*(Input!$F$5*Parameters!$D$14*Parameters!$D$26*(1-Parameters!$D$27)*(Parameters!$D$24)*Parameters!$D$28*Parameters!$D$30))+(F8*(1-Parameters!$D$40)*(1-(1/Parameters!$D$38))*ART_drop_factor)+(L8*(1-Parameters!$D$40)*(1-(1/Parameters!$D$38))*ART_drop_factor)),0)</f>
        <v>0</v>
      </c>
      <c r="M9" s="23">
        <f>IF(AND(C9&gt;=Input!$F$12,C9&lt;Input!$F$13),((E8*(1-Parameters!$D$40)*(1/Parameters!$D$38)*(1-(Input!$F$5*Parameters!$D$14*(1-Parameters!$D$27)*Parameters!$D$26*(Parameters!$D$23))*Parameters!$D$28))+(G8*(1-Parameters!$D$40)*(1-(Input!$F$5*Parameters!$D$14*(1-Parameters!$D$27)*Parameters!$D$26*(Parameters!$D$23)*Parameters!$D$28)))+(K8*(1-Parameters!$D$40)*(1/Parameters!$D$38))+(M8*(1-Parameters!$D$40))),0)</f>
        <v>0</v>
      </c>
      <c r="N9" s="23">
        <f>IF(AND(C9&gt;=Input!$F$12,C9&lt;Input!$F$13),((E8*(1-Parameters!$D$40)*(1/Parameters!$D$38)*Input!$F$5*Parameters!$D$14*Parameters!$D$26*(1-Parameters!$D$27)*Parameters!$D$28*(Parameters!$D$23)*(1-Parameters!$D$30))+(G8*(1-Parameters!$D$40)*Input!$F$5*Parameters!$D$14*Parameters!$D$26*(1-Parameters!$D$27)*Parameters!$D$28*(Parameters!$D$23)*(1-Parameters!$D$30))+(H8*(1-Parameters!$D$40)) +(N8*(1-Parameters!$D$40)) + (O8*(1-Parameters!$D$40)*(1-ART_drop_factor)) + (I8*(1-Parameters!$D$40)*(1-ART_drop_factor))),0)</f>
        <v>0</v>
      </c>
      <c r="O9" s="23">
        <f>IF(AND(C9&gt;=Input!$F$12,C9&lt;Input!$F$13),((E8*(1-Parameters!$D$40)*(1/Parameters!$D$38)*(Input!$F$5*Parameters!$D$14*(Parameters!$D$23)*Parameters!$D$26*(1-Parameters!$D$27)*Parameters!$D$28*Parameters!$D$30))+(F8*(1-Parameters!$D$40)*(1/Parameters!$D$38))+(G8*(1-Parameters!$D$40)*(Input!$F$5*Parameters!$D$14*(Parameters!$D$23)*Parameters!$D$26*(1-Parameters!$D$27)*Parameters!$D$28*Parameters!$D$30))+(O8*(1-Parameters!$D$40)*ART_drop_factor)+(L8*(1-Parameters!$D$40)*(1/Parameters!$D$38))+(I8*(1-Parameters!$D$40)*ART_drop_factor)),0)</f>
        <v>0</v>
      </c>
      <c r="P9" s="24">
        <f>IF(AND(C9&gt;=Input!$F$13,C9&lt;Input!$F$14),((J8*(1-Parameters!$D$40)*(1-(Parameters!$D$9*(1-(Input!$F$22*Parameters!$D$7))))) + (P8*(1-Parameters!$D$40)*(1-(Parameters!$D$9*(1-(Input!$F$22*Parameters!$D$7)))))),0)</f>
        <v>0</v>
      </c>
      <c r="Q9" s="22">
        <f>IF(AND(C9&gt;=Input!$F$13,C9&lt;Input!$F$14),((J8*(1-Parameters!$D$40)*Parameters!$D$9*(1-(Input!$F$22*Parameters!$D$7)))+(K8*(1-Parameters!$D$40)*(1-1/Parameters!$D$38)*(1-(Input!$F$6*Parameters!$D$15*(1-Parameters!$D$27)*Parameters!$D$26*(Parameters!$D$24))*Parameters!$D$28*Parameters!$D$30))) + (L8*(1-Parameters!$D$40)*(1-(1/Parameters!$D$38))*(1-ART_drop_factor)) +(P8*(1-Parameters!$D$40)*Parameters!$D$9*(1-(Input!$F$22*Parameters!$D$7)))+(Q8*(1-Parameters!$D$40)*(1-1/Parameters!$D$38)) + (R8*(1-Parameters!$D$40)*(1-(1/Parameters!$D$38))*(1-ART_drop_factor)),0)</f>
        <v>0</v>
      </c>
      <c r="R9" s="24">
        <f>IF(AND(C9&gt;=Input!$F$13,C9&lt;Input!$F$14),((K8*(1-Parameters!$D$40)*(1-1/Parameters!$D$38)*(Input!$F$6*Parameters!$D$15*Parameters!$D$26*(1-Parameters!$D$27)*(Parameters!$D$24)*Parameters!$D$28*Parameters!$D$30))+(L8*(1-Parameters!$D$40)*(1-(1/Parameters!$D$38))*ART_drop_factor)+(R8*(1-Parameters!$D$40)*(1-(1/Parameters!$D$38))*ART_drop_factor)),0)</f>
        <v>0</v>
      </c>
      <c r="S9" s="22">
        <f>IF(AND(C9&gt;=Input!$F$13,C9&lt;Input!$F$14),((K8*(1-Parameters!$D$40)*(1/Parameters!$D$38)*(1-(Input!$F$6*Parameters!$D$15*(1-Parameters!$D$27)*Parameters!$D$26*(Parameters!$D$23)*Parameters!$D$28)))+(M8*(1-Parameters!$D$40)*(1-(Input!$F$6*Parameters!$D$15*(1-Parameters!$D$27)*Parameters!$D$26*(Parameters!$D$23)*Parameters!$D$28)))+(Q8*(1-Parameters!$D$40)*(1/Parameters!$D$38))+(S8*(1-Parameters!$D$40))),0)</f>
        <v>0</v>
      </c>
      <c r="T9" s="24">
        <f>IF(AND(C9&gt;=Input!$F$13,C9&lt;Input!$F$14),((K8*(1-Parameters!$D$40)*(1/Parameters!$D$38)*Input!$F$6*Parameters!$D$15*Parameters!$D$26*(1-Parameters!$D$27)*Parameters!$D$28*(Parameters!$D$23)*(1-Parameters!$D$30))+(M8*(1-Parameters!$D$40)*Input!$F$6*Parameters!$D$15*Parameters!$D$26*(1-Parameters!$D$27)*Parameters!$D$28*(Parameters!$D$23)*(1-Parameters!$D$30))+(N8*(1-Parameters!$D$40))+(T8*(1-Parameters!$D$40)) + (U8*(1-Parameters!$D$40)*(1-ART_drop_factor)) + (O8*(1-Parameters!$D$40)*(1-ART_drop_factor))),0)</f>
        <v>0</v>
      </c>
      <c r="U9" s="22">
        <f>IF(AND(C9&gt;=Input!$F$13,C9&lt;Input!$F$14),((K8*(1-Parameters!$D$40)*(1/Parameters!$D$38)*(Input!$F$6*Parameters!$D$15*(Parameters!$D$23)*Parameters!$D$26*(1-Parameters!$D$27)*Parameters!$D$28*Parameters!$D$30))+(L8*(1-Parameters!$D$40)*(1/Parameters!$D$38))+(M8*(1-Parameters!$D$40)*(Input!$F$6*Parameters!$D$15*(Parameters!$D$23)*Parameters!$D$26*(1-Parameters!$D$27)*Parameters!$D$28*Parameters!$D$30))+(U8*(1-Parameters!$D$40)*ART_drop_factor)+(R8*(1-Parameters!$D$40)*(1/Parameters!$D$38))+(O8*(1-Parameters!$D$40))*ART_drop_factor),0)</f>
        <v>0</v>
      </c>
      <c r="V9" s="24">
        <f>IF(C9=Input!$F$14,((P8*(1-Parameters!$D$41)*(1-(Parameters!$D$9*(1-(Input!$F$22*Parameters!$D$7))))) + (V8*(1-Parameters!$D$41)*(1-(Parameters!$D$9*(1-(Input!$F$22*Parameters!$D$7)))))),0)</f>
        <v>0</v>
      </c>
      <c r="W9" s="22">
        <f>IF(C9=Input!$F$14,((P8*(1-Parameters!$D$41)*Parameters!$D$9*(1-(Input!$F$22*Parameters!$D$7)))+(Q8*(1-Parameters!$D$41)*(1-1/Parameters!$D$38)*(1-(Input!$F$6*Parameters!$D$16*(1-Parameters!$D$27)*Parameters!$D$26*(1-Parameters!$B$94)*(Parameters!$D$24))*Parameters!$D$28*Parameters!$D$30)))+(V8*(1-Parameters!$D$41)*Parameters!$D$9*(1-(Input!$F$22*Parameters!$D$7)))+ (R8*(1-Parameters!$D$41)*(1-(1/Parameters!$D$38))*(1-ART_drop_factor)) + (W8*(1-Parameters!$D$41)*(1-1/Parameters!$D$38)) + (X8*(1-Parameters!$D$41)*(1-(1/Parameters!$D$38))*(1-ART_drop_factor)),0)</f>
        <v>0</v>
      </c>
      <c r="X9" s="24">
        <f>IF(C9=Input!$F$14,((Q8*(1-Parameters!$D$41)*(1-1/Parameters!$D$38)*(Input!$F$6*Parameters!$D$16*Parameters!$D$26*(1-Parameters!$D$27)*(1-Parameters!$B$94)*(Parameters!$D$24)*Parameters!$D$28*Parameters!$D$30))+(R8*(1-Parameters!$D$41)*(1-(1/Parameters!$D$38))*ART_drop_factor)+(X8*(1-Parameters!$D$41)*(1-(1/Parameters!$D$38))*ART_drop_factor)),0)</f>
        <v>0</v>
      </c>
      <c r="Y9" s="22">
        <f>IF(C9=Input!$F$14,((Q8*(1-Parameters!$D$41)*(1/Parameters!$D$38)*(1-(Input!$F$6*Parameters!$D$16*(1-Parameters!$D$27)*Parameters!$D$26*(1-Parameters!$B$94)*(Parameters!$D$23)*Parameters!$D$28)))+(S8*(1-Parameters!$D$41)*(1-(Input!$F$6*Parameters!$D$16*(1-Parameters!$D$27)*Parameters!$D$26*(1-Parameters!$B$94)*(Parameters!$D$23)*Parameters!$D$28)))+(W8*(1-Parameters!$D$41)*(1/Parameters!$D$38))+(Y8*(1-Parameters!$D$41))),0)</f>
        <v>0</v>
      </c>
      <c r="Z9" s="24">
        <f>IF(C9=Input!$F$14,((Q8*(1-Parameters!$D$41)*(1/Parameters!$D$38)*Input!$F$6*Parameters!$D$16*Parameters!$D$26*(1-Parameters!$D$27)*(1-Parameters!$B$94)*Parameters!$D$28*(Parameters!$D$23)*(1-Parameters!$D$30))+(S8*(1-Parameters!$D$41)*Input!$F$6*Parameters!$D$16*Parameters!$D$26*(1-Parameters!$D$27)*(1-Parameters!$B$94)*Parameters!$D$28*(Parameters!$D$23)*(1-Parameters!$D$30))+(T8*(1-Parameters!$D$41)) + (U8*(1-Parameters!$D$41)*(1-ART_drop_factor)) + (Z8*(1-Parameters!$D$41)) + (AA8*(1-Parameters!$D$41)*(1-ART_drop_factor))),0)</f>
        <v>0</v>
      </c>
      <c r="AA9" s="22">
        <f>IF(C9=Input!$F$14,((Q8*(1-Parameters!$D$41)*(1/Parameters!$D$38)*(Input!$F$6*Parameters!$D$16*(Parameters!$D$23)*Parameters!$D$26*(1-Parameters!$D$27)*(1-Parameters!$B$94)*Parameters!$D$28*Parameters!$D$30))+(R8*(1-Parameters!$D$41)*(1/Parameters!$D$38))+(S8*(1-Parameters!$D$41)*(Input!$F$6*Parameters!$D$16*(1-Parameters!$B$94)*(Parameters!$D$23)*Parameters!$D$26*(1-Parameters!$D$27)*Parameters!$D$28*Parameters!$D$30))+(AA8*(1-Parameters!$D$41)*ART_drop_factor)+(X8*(1-Parameters!$D$41)*(1/Parameters!$D$38))+(U8*(1-Parameters!$D$41)*ART_drop_factor)),0)</f>
        <v>0</v>
      </c>
      <c r="AB9" s="24">
        <f>IF(AND(C9&gt;Input!$F$14,C9&lt;(Input!$F$14+Input!$F$16)),((V8*(1-Parameters!$D$41)*(1-(Parameters!$D$9*(1-(Input!$F$22*Parameters!$D$7)))))+(AB8*(1-Parameters!$D$41)*(1-(Parameters!$D$10*(1-(Input!$F$22*Parameters!$D$7)))))),0)</f>
        <v>0</v>
      </c>
      <c r="AC9" s="24">
        <f>IF(AND(C9&gt;Input!$F$14, C9&lt;(Input!$F$14+Input!$F$16)),((V8*(1-Parameters!$D$41)*Parameters!$D$9*(1-(Input!$F$22*Parameters!$D$7)))+(W8*(1-Parameters!$D$41)*(1-1/Parameters!$D$38)) + (X8*(1-Parameters!$D$41)*(1-(1/Parameters!$D$38))*(1-ART_drop_factor)) +(AB8*(1-Parameters!$D$41)*Parameters!$D$10*(1-(Input!$F$22*Parameters!$D$7))))+(AC8*(1-Parameters!$D$41)*(1-1/Parameters!$D$38)) + (AD8*(1-Parameters!$D$41)*(1-(1/Parameters!$D$38))*(1-ART_drop_factor)),0)</f>
        <v>0</v>
      </c>
      <c r="AD9" s="24">
        <f>IF(AND(C9&gt;Input!$F$14, C9&lt;(Input!$F$14+Input!$F$16)),((X8*(1-Parameters!$D$41)*(1-(1/Parameters!$D$38))*ART_drop_factor)+(AD8*(1-Parameters!$D$41)*(1-(1/Parameters!$D$38))*ART_drop_factor)),0)</f>
        <v>0</v>
      </c>
      <c r="AE9" s="24">
        <f>IF(AND(C9&gt;Input!$F$14, C9&lt;(Input!$F$14+Input!$F$16)),((W8*(1-Parameters!$D$41)*(1/Parameters!$D$38))+(Y8*(1-Parameters!$D$41))+(AC8*(1-Parameters!$D$41)*(1/Parameters!$D$38))+(AE8*(1-Parameters!$D$41))),0)</f>
        <v>0</v>
      </c>
      <c r="AF9" s="24">
        <f>IF(AND(C9&gt;Input!$F$14, C9&lt;(Input!$F$14+Input!$F$16)),((Z8*(1-Parameters!$D$41)) + (AA8*(1-Parameters!$D$41)*(1-ART_drop_factor)) +(AF8*(1-Parameters!$D$41)) + (AG8*(1-Parameters!$D$41)*(1-ART_drop_factor))),0)</f>
        <v>0</v>
      </c>
      <c r="AG9" s="24">
        <f>IF(AND(C9&gt;Input!$F$14, C9&lt;(Input!$F$14+Input!$F$16)),((X8*(1-Parameters!$D$41)*(1/Parameters!$D$38))+(AG8*(1-Parameters!$D$41)*ART_drop_factor)+(AD8*(1-Parameters!$D$41)*(1/Parameters!$D$38))+(AA8*(1-Parameters!$D$41)*ART_drop_factor)),0)</f>
        <v>0</v>
      </c>
      <c r="AH9" s="24">
        <f>IF(AND(C9&gt;=(Input!$F$14+Input!$F$16),C9&lt;(Input!$F$14+Input!$F$17)),((AB8*(1-Parameters!$D$40)*(1-(Parameters!$D$10*(1-(Input!$F$22*Parameters!$D$7)))))+(AH8*(1-Parameters!$D$40)*(1-(Parameters!$D$11*(1-(Input!$F$22*Parameters!$D$7)))))),0)</f>
        <v>0</v>
      </c>
      <c r="AI9" s="24">
        <f>IF(AND(C9&gt;=(Input!$F$14+Input!$F$16), C9&lt;(Input!$F$14+Input!$F$17)),((AB8*(1-Parameters!$D$40)*Parameters!$D$10*(1-(Input!$F$22*Parameters!$D$7)))+(AC8*(1-Parameters!$D$40)*(1-1/Parameters!$D$38)*(1-(Input!$F$7*Parameters!$D$17*(1-Parameters!$D$27)*Parameters!$D$26*(1-(Parameters!$B$94 + Parameters!$B$95))*(Parameters!$D$24)*Parameters!$D$28*Parameters!$D$30))) + (AD8*(1-Parameters!$D$40)*(1-(1/Parameters!$D$38))*(1-ART_drop_factor)) +(AH8*(1-Parameters!$D$40)*Parameters!$D$11*(1-(Input!$F$22*Parameters!$D$7)))+(AI8*(1-Parameters!$D$40)*(1-1/Parameters!$D$38)) + (AJ8*(1-Parameters!$D$40)*(1-(1/Parameters!$D$38))*(1-ART_drop_factor))),0)</f>
        <v>0</v>
      </c>
      <c r="AJ9" s="24">
        <f>IF(AND(C9&gt;=(Input!$F$14+Input!$F$16), C9&lt;(Input!$F$14+Input!$F$17)),((AC8*(1-Parameters!$D$40)*(1-1/Parameters!$D$38)*(Input!$F$7*Parameters!$D$17*Parameters!$D$26*(1-Parameters!$D$27)*(1-(Parameters!$B$94 + Parameters!$B$95))*(Parameters!$D$24)*Parameters!$D$28*Parameters!$D$30))+(AD8*(1-Parameters!$D$40)*(1-(1/Parameters!$D$38))*ART_drop_factor)+(AJ8*(1-Parameters!$D$40)*(1-(1/Parameters!$D$38))*ART_drop_factor)),0)</f>
        <v>0</v>
      </c>
      <c r="AK9" s="22">
        <f>IF(AND(C9&gt;=(Input!$F$14+Input!$F$16), C9&lt;(Input!$F$14+Input!$F$17)),((AC8*(1-Parameters!$D$40)*(1/Parameters!$D$38)*(1-(Input!$F$7*Parameters!$D$17*(1-Parameters!$D$27)*Parameters!$D$26*(1-(Parameters!$B$94 + Parameters!$B$95))*(Parameters!$D$23)*Parameters!$D$28)))+(AE8*(1-Parameters!$D$40)*(1-(Input!$F$7*Parameters!$D$17*(1-Parameters!$D$27)*Parameters!$D$26*(1-(Parameters!$B$94 + Parameters!$B$95))*(Parameters!$D$23)*Parameters!$D$28)))+(AI8*(1-Parameters!$D$40)*(1/Parameters!$D$38))+(AK8*(1-Parameters!$D$40))),0)</f>
        <v>0</v>
      </c>
      <c r="AL9" s="24">
        <f>IF(AND(C9&gt;=(Input!$F$14+Input!$F$16), C9&lt;(Input!$F$14+Input!$F$17)),((AC8*(1-Parameters!$D$40)*(1/Parameters!$D$38)*Input!$F$7*Parameters!$D$17*Parameters!$D$26*(1-Parameters!$D$27)*(1-(Parameters!$B$94 + Parameters!$B$95))*Parameters!$D$28*(Parameters!$D$23)*(1-Parameters!$D$30))+(AE8*(1-Parameters!$D$40)*Input!$F$7*Parameters!$D$17*Parameters!$D$26*(1-Parameters!$D$27)*(1-(Parameters!$B$94 + Parameters!$B$95))*Parameters!$D$28*(Parameters!$D$23)*(1-Parameters!$D$30))+(AF8*(1-Parameters!$D$40)) + (AG8*(1-Parameters!$D$40)*(1-ART_drop_factor)) +(AL8*(1-Parameters!$D$40)) + (AM8*(1-Parameters!$D$40)*(1-ART_drop_factor))),0)</f>
        <v>0</v>
      </c>
      <c r="AM9" s="22">
        <f>IF(AND(C9&gt;=(Input!$F$14+Input!$F$16), C9&lt;(Input!$F$14+Input!$F$17)),((AC8*(1-Parameters!$D$40)*(1/Parameters!$D$38)*(Input!$F$7*Parameters!$D$17*(Parameters!$D$23)*Parameters!$D$26*(1-Parameters!$D$27)*(1-(Parameters!$B$94 + Parameters!$B$95))*Parameters!$D$28*Parameters!$D$30))+(AD8*(1-Parameters!$D$40)*(1/Parameters!$D$38))+(AE8*(1-Parameters!$D$40)*(Input!$F$7*Parameters!$D$17*(Parameters!$D$23)*Parameters!$D$26*(1-Parameters!$D$27)*(1-(Parameters!$B$94 + Parameters!$B$95))*Parameters!$D$28*Parameters!$D$30))+(AM8*(1-Parameters!$D$40)*ART_drop_factor)+(AJ8*(1-Parameters!$D$40)*(1/Parameters!$D$38))+(AG8*(1-Parameters!$D$40)*ART_drop_factor)),0)</f>
        <v>0</v>
      </c>
      <c r="AN9" s="24">
        <f>IF(AND(C9&gt;=(Input!$F$14+Input!$F$17), C9&lt;(Input!$F$14+Input!$F$18)),((AH8*(1-Parameters!$D$40)*(1-(Parameters!$D$11*(1-(Input!$F$22*Parameters!$D$7))))) + (AN8*(1-Parameters!$D$40)*(1-(Parameters!$D$11*(1-(Input!$F$22*Parameters!$D$7)))))),0)</f>
        <v>0</v>
      </c>
      <c r="AO9" s="22">
        <f>IF(AND(C9&gt;=(Input!$F$14+Input!$F$17), C9&lt;(Input!$F$14+Input!$F$18)),((AH8*(1-Parameters!$D$40)*Parameters!$D$11*(1-(Input!$F$22*Parameters!$D$7)))+(AI8*(1-Parameters!$D$40)*(1-1/Parameters!$D$38)*(1-(Input!$F$8*Parameters!$D$18*(1-Parameters!$D$27)*Parameters!$D$26*(Parameters!$D$24)*Parameters!$D$28*Parameters!$D$30))) + (AJ8*(1-Parameters!$D$40)*(1-(1/Parameters!$D$38))*(1-ART_drop_factor)) +(AN8*(1-Parameters!$D$40)*Parameters!$D$11*(1-(Input!$F$22*Parameters!$D$7)))+(AO8*(1-Parameters!$D$40)*(1-1/Parameters!$D$38)) + (AP8*(1-Parameters!$D$40)*(1-(1/Parameters!$D$38))*(1-ART_drop_factor))),0)</f>
        <v>0</v>
      </c>
      <c r="AP9" s="24">
        <f>IF(AND(C9&gt;=(Input!$F$14+Input!$F$17), C9&lt;(Input!$F$14+Input!$F$18)),((AI8*(1-Parameters!$D$40)*(1-1/Parameters!$D$38)*(Input!$F$8*Parameters!$D$18*Parameters!$D$26*(1-Parameters!$D$27)*(Parameters!$D$24)*Parameters!$D$28*Parameters!$D$30))+(AJ8*(1-Parameters!$D$40)*(1-(1/Parameters!$D$38))*ART_drop_factor)+(AP8*(1-Parameters!$D$40)*(1-(1/Parameters!$D$38))*ART_drop_factor)),0)</f>
        <v>0</v>
      </c>
      <c r="AQ9" s="22">
        <f>IF(AND(C9&gt;=(Input!$F$14+Input!$F$17), C9&lt;(Input!$F$14+Input!$F$18)),((AI8*(1-Parameters!$D$40)*(1/Parameters!$D$38)*(1-(Input!$F$8*Parameters!$D$18*(1-Parameters!$D$27)*Parameters!$D$26*(Parameters!$D$23)*Parameters!$D$28)))+(AK8*(1-Parameters!$D$40)*(1-(Input!$F$8*Parameters!$D$18*(1-Parameters!$D$27)*Parameters!$D$26*(Parameters!$D$23)*Parameters!$D$28)))+(AO8*(1-Parameters!$D$40)*(1/Parameters!$D$38))+(AQ8*(1-Parameters!$D$40))),0)</f>
        <v>0</v>
      </c>
      <c r="AR9" s="24">
        <f>IF(AND(C9&gt;=(Input!$F$14+Input!$F$17), C9&lt;(Input!$F$14+Input!$F$18)),((AI8*(1-Parameters!$D$40)*(1/Parameters!$D$38)*Input!$F$8*Parameters!$D$18*Parameters!$D$26*(1-Parameters!$D$27)*Parameters!$D$28*(Parameters!$D$23)*(1-Parameters!$D$30))+(AK8*(1-Parameters!$D$40)*Input!$F$8*Parameters!$D$18*Parameters!$D$26*(1-Parameters!$D$27)*Parameters!$D$28*(Parameters!$D$23)*(1-Parameters!$D$30))+(AL8*(1-Parameters!$D$40)) + (AM8*(1-Parameters!$D$40)*(1-ART_drop_factor)) +(AR8*(1-Parameters!$D$40)) + (AS8*(1-Parameters!$D$40)*(1-ART_drop_factor))),0)</f>
        <v>0</v>
      </c>
      <c r="AS9" s="22">
        <f>IF(AND(C9&gt;=(Input!$F$14+Input!$F$17), C9&lt;(Input!$F$14+Input!$F$18)),((AI8*(1-Parameters!$D$40)*(1/Parameters!$D$38)*(Input!$F$8*Parameters!$D$18*(Parameters!$D$23)*Parameters!$D$26*(1-Parameters!$D$27)*Parameters!$D$28*Parameters!$D$30))+(AJ8*(1-Parameters!$D$40)*(1/Parameters!$D$38))+(AK8*(1-Parameters!$D$40)*(Input!$F$8*Parameters!$D$18*(Parameters!$D$23)*Parameters!$D$26*(1-Parameters!$D$27)*Parameters!$D$28*Parameters!$D$30))+(AS8*(1-Parameters!$D$40)*ART_drop_factor)+(AP8*(1-Parameters!$D$40)*(1/Parameters!$D$38))+(AM8*(1-Parameters!$D$40)*ART_drop_factor)),0)</f>
        <v>0</v>
      </c>
      <c r="AT9" s="24">
        <f>IF(AND(C9&gt;=(Input!$F$14+Input!$F$18), C9&lt;(Input!$F$14+Input!$F$19)),((AN8*(1-Parameters!$D$40)*(1-(Parameters!$D$11*(1-(Input!$F$22*Parameters!$D$7))))) + (AT8*(1-Parameters!$D$40)*(1-(Parameters!$D$12*(1-(Input!$F$22*Parameters!$D$7)))))),0)</f>
        <v>0</v>
      </c>
      <c r="AU9" s="22">
        <f>IF(AND(C9&gt;=(Input!$F$14+Input!$F$18), C9&lt;(Input!$F$14+Input!$F$19)),((AN8*(1-Parameters!$D$40)*Parameters!$D$11*(1-(Input!$F$22*Parameters!$D$7)))+(AO8*(1-Parameters!$D$40)*(1-1/Parameters!$D$38)*(1-(Input!$F$9*Parameters!$D$19*(1-Parameters!$D$27)*Parameters!$D$26*(Parameters!$D$24)*Parameters!$D$28*Parameters!$D$30))) + (AP8*(1-Parameters!$D$40)*(1-(1/Parameters!$D$38))*(1-ART_drop_factor)) +(AT8*(1-Parameters!$D$40)*Parameters!$D$12*(1-(Input!$F$22*Parameters!$D$7)))+(AU8*(1-Parameters!$D$40)*(1-1/Parameters!$D$38)) + (AV8*(1-Parameters!$D$40)*(1-(1/Parameters!$D$38))*(1-ART_drop_factor))),0)</f>
        <v>0</v>
      </c>
      <c r="AV9" s="24">
        <f>IF(AND(C9&gt;=(Input!$F$14+Input!$F$18), C9&lt;(Input!$F$14+Input!$F$19)),((AO8*(1-Parameters!$D$40)*(1-1/Parameters!$D$38)*(Input!$F$9*Parameters!$D$19*Parameters!$D$26*(1-Parameters!$D$27)*(Parameters!$D$24)*Parameters!$D$28*Parameters!$D$30))+(AP8*(1-Parameters!$D$40)*(1-(1/Parameters!$D$38))*ART_drop_factor)+(AV8*(1-Parameters!$D$40)*(1-(1/Parameters!$D$38))*ART_drop_factor)),0)</f>
        <v>0</v>
      </c>
      <c r="AW9" s="22">
        <f>IF(AND(C9&gt;=(Input!$F$14+Input!$F$18), C9&lt;(Input!$F$14+Input!$F$19)),((AO8*(1-Parameters!$D$40)*(1/Parameters!$D$38)*(1-(Input!$F$9*Parameters!$D$19*(1-Parameters!$D$27)*Parameters!$D$26*(Parameters!$D$23)*Parameters!$D$28)))+(AQ8*(1-Parameters!$D$40)*(1-(Input!$F$9*Parameters!$D$19*(1-Parameters!$D$27)*Parameters!$D$26*(Parameters!$D$23)*Parameters!$D$28)))+(AU8*(1-Parameters!$D$40)*(1/Parameters!$D$38))+(AW8*(1-Parameters!$D$40))),0)</f>
        <v>0</v>
      </c>
      <c r="AX9" s="24">
        <f>IF(AND(C9&gt;=(Input!$F$14+Input!$F$18), C9&lt;(Input!$F$14+Input!$F$19)),((AO8*(1-Parameters!$D$40)*(1/Parameters!$D$38)*Input!$F$9*Parameters!$D$19*Parameters!$D$26*(1-Parameters!$D$27)*Parameters!$D$28*(Parameters!$D$23)*(1-Parameters!$D$30))+(AQ8*(1-Parameters!$D$40)*Input!$F$9*Parameters!$D$19*Parameters!$D$26*(1-Parameters!$D$27)*Parameters!$D$28*(Parameters!$D$23)*(1-Parameters!$D$30)) + (AS8*(1-Parameters!$D$40)*(1-ART_drop_factor)) +(AR8*(1-Parameters!$D$40))+ (AY8*(1-Parameters!$D$40)*(1-ART_drop_factor)) + (AX8*(1-Parameters!$D$40))),0)</f>
        <v>0</v>
      </c>
      <c r="AY9" s="22">
        <f>IF(AND(C9&gt;=(Input!$F$14+Input!$F$18), C9&lt;(Input!$F$14+Input!$F$19)),((AO8*(1-Parameters!$D$40)*(1/Parameters!$D$38)*(Input!$F$9*Parameters!$D$19*(Parameters!$D$23)*Parameters!$D$26*(1-Parameters!$D$27)*Parameters!$D$28*Parameters!$D$30))+(AP8*(1-Parameters!$D$40)*(1/Parameters!$D$38))+(AQ8*(1-Parameters!$D$40)*(Input!$F$9*Parameters!$D$19*(Parameters!$D$23)*Parameters!$D$26*(1-Parameters!$D$27)*Parameters!$D$28*Parameters!$D$30))+(AY8*(1-Parameters!$D$40)*ART_drop_factor)+(AV8*(1-Parameters!$D$40)*(1/Parameters!$D$38))+(AS8*(1-Parameters!$D$40)*ART_drop_factor)),0)</f>
        <v>0</v>
      </c>
      <c r="AZ9" s="24">
        <f>IF(C9&gt;=(Input!$F$14+Input!$F$19),((AT8*(1-Parameters!$D$40)*(1-(Parameters!$D$12*(1-(Input!$F$22*Parameters!$D$7))))) + (AZ8*(1-Parameters!$D$40)*(1-(Parameters!$D$12*(1-(Input!$F$22*Parameters!$D$7)))))),0)</f>
        <v>0</v>
      </c>
      <c r="BA9" s="22">
        <f>IF(C9&gt;=(Input!$F$14+Input!$F$19),((AT8*(1-Parameters!$D$40)*Parameters!$D$12*(1-(Input!$F$22*Parameters!$D$7)))+(AU8*(1-Parameters!$D$40)*(1-1/Parameters!$D$38)*(1-(Input!$F$10*Parameters!$D$20*(1-Parameters!$D$27)*Parameters!$D$26*(Parameters!$D$24)*Parameters!$D$28*Parameters!$D$30))) + (AV8*(1-Parameters!$D$40)*(1-(1/Parameters!$D$38))*(1-ART_drop_factor)) +(AZ8*(1-Parameters!$D$40)*Parameters!$D$12*(1-(Input!$F$22*Parameters!$D$7)))+(BA8*(1-Parameters!$D$40)*(1-1/Parameters!$D$38)) + (BB8*(1-Parameters!$D$40)*(1-(1/Parameters!$D$38))*(1-ART_drop_factor))),0)</f>
        <v>0</v>
      </c>
      <c r="BB9" s="24">
        <f>IF(C9&gt;=(Input!$F$14+Input!$F$19),((AU8*(1-Parameters!$D$40)*(1-1/Parameters!$D$38)*(Input!$F$10*Parameters!$D$20*Parameters!$D$26*(1-Parameters!$D$27)*(Parameters!$D$24)*Parameters!$D$28*Parameters!$D$30))+(AV8*(1-Parameters!$D$40)*(1-(1/Parameters!$D$38))*ART_drop_factor)+(BB8*(1-Parameters!$D$40)*(1-(1/Parameters!$D$38))*ART_drop_factor)),0)</f>
        <v>0</v>
      </c>
      <c r="BC9" s="22">
        <f>IF(C9&gt;=(Input!$F$14+Input!$F$19),((AU8*(1-Parameters!$D$40)*(1/Parameters!$D$38)*(1-(Input!$F$10*Parameters!$D$20*(1-Parameters!$D$27)*Parameters!$D$26*(Parameters!$D$23)*Parameters!$D$28)))+(AW8*(1-Parameters!$D$40)*(1-(Input!$F$10*Parameters!$D$20*(1-Parameters!$D$27)*Parameters!$D$26*(Parameters!$D$23)*Parameters!$D$28)))+(BA8*(1-Parameters!$D$40)*(1/Parameters!$D$38))+(BC8*(1-Parameters!$D$40))),0)</f>
        <v>0</v>
      </c>
      <c r="BD9" s="24">
        <f>IF(C9&gt;=(Input!$F$14+Input!$F$19),((AU8*(1-Parameters!$D$40)*(1/Parameters!$D$38)*Input!$F$10*Parameters!$D$20*Parameters!$D$26*(1-Parameters!$D$27)*Parameters!$D$28*(Parameters!$D$23)*(1-Parameters!$D$30))+(AW8*(1-Parameters!$D$40)*Input!$F$10*Parameters!$D$20*Parameters!$D$26*(1-Parameters!$D$27)*Parameters!$D$28*(Parameters!$D$23)*(1-Parameters!$D$30))+(AX8*(1-Parameters!$D$40)) + (AY8*(1-Parameters!$D$40)*(1-ART_drop_factor)) +(BD8*(1-Parameters!$D$40)) + (BE8*(1-Parameters!$D$40)*(1-ART_drop_factor))),0)</f>
        <v>0</v>
      </c>
      <c r="BE9" s="25">
        <f>IF(C9&gt;=(Input!$F$14+Input!$F$19),((AU8*(1-Parameters!$D$40)*(1/Parameters!$D$38)*(Input!$F$10*Parameters!$D$20*(Parameters!$D$23)*Parameters!$D$26*(1-Parameters!$D$27)*Parameters!$D$28*Parameters!$D$30))+(AV8*(1-Parameters!$D$40)*(1/Parameters!$D$38))+(AW8*(1-Parameters!$D$40)*(Input!$F$10*Parameters!$D$20*(Parameters!$D$23)*Parameters!$D$26*(1-Parameters!$D$27)*Parameters!$D$28*Parameters!$D$30))+(BE8*(1-Parameters!$D$40)*ART_drop_factor)+(BB8*(1-Parameters!$D$40)*(1/Parameters!$D$38))+(AY8*(1-Parameters!$D$40)*ART_drop_factor)),0)</f>
        <v>0</v>
      </c>
      <c r="BF9" s="135">
        <f>(Parameters!$D$40*(SUM(Model!D8:U8,Model!AH8:BE8)))+(Parameters!$D$41*(SUM(Model!V8:AG8)))</f>
        <v>94.112409166830417</v>
      </c>
      <c r="BG9" s="60"/>
    </row>
    <row r="10" spans="3:59" x14ac:dyDescent="0.2">
      <c r="C10" s="20">
        <v>5</v>
      </c>
      <c r="D10" s="21">
        <f>IF((C10&gt;=Input!$F$12),0,(D9*(1-Parameters!$D$40)*(1-(Parameters!$D$8*(1-(Input!$F$22*Parameters!$D$7))))))</f>
        <v>1524722.199561971</v>
      </c>
      <c r="E10" s="21">
        <f>IF((C10&gt;=Input!$F$12),0,(D9*(1-Parameters!$D$40)*Parameters!$D$8*(1-(Input!$F$22*Parameters!$D$7))+(E9*(1-Parameters!$D$40)*(1-1/Parameters!$D$38)) + (F9*(1-Parameters!$D$40)*(1-(1/Parameters!$D$38))*(1-ART_drop_factor))))</f>
        <v>4737.9978378123815</v>
      </c>
      <c r="F10" s="26">
        <f>IF((C10&gt;=Input!$F$12),0,(F9*(1-Parameters!$D$40)*(1-(1/Parameters!$D$38))*ART_drop_factor))</f>
        <v>0</v>
      </c>
      <c r="G10" s="21">
        <f>IF((C10&gt;=Input!$F$12),0,((G9*(1-Parameters!$D$40)+(E9*(1-Parameters!$D$40)*(1/Parameters!$D$38)))))</f>
        <v>44920.219734654187</v>
      </c>
      <c r="H10" s="21">
        <f>IF((C10&gt;=Input!$F$12),0,(H9*(1-Parameters!$D$40) + I9*(1-Parameters!$D$40)*(1-ART_drop_factor)))</f>
        <v>5788.80334323234</v>
      </c>
      <c r="I10" s="21">
        <f>IF((C10&gt;=Input!$F$12),0,(((F9*(1-Parameters!$D$40)*(1/Parameters!$D$38)) + I9*(1-Parameters!$D$40)*ART_drop_factor)))</f>
        <v>50924.319025285418</v>
      </c>
      <c r="J10" s="23">
        <f>IF(AND(C10&gt;=Input!$F$12,C10&lt;Input!$F$13),((D9*(1-Parameters!$D$40)*(1-(Parameters!$D$8*(1-(Input!$F$22*Parameters!$D$7))))) + (J9*(1-Parameters!$D$40)*(1-(Parameters!$D$9*(1-(Input!$F$22*Parameters!$D$7)))))),0)</f>
        <v>0</v>
      </c>
      <c r="K10" s="23">
        <f>IF(AND(C10&gt;=Input!$F$12,C10&lt;Input!$F$13),((D9*(1-Parameters!$D$40)*(Parameters!$D$8*(1-(Input!$F$22*Parameters!$D$7))))+(E9*(1-Parameters!$D$40)*(1-1/Parameters!$D$38)*(1-(Input!$F$5*Parameters!$D$14*(1-Parameters!$D$27)*Parameters!$D$26*(Parameters!$D$24))*Parameters!$D$28*Parameters!$D$30)))+ (F9*(1-Parameters!$D$40)*(1-(1/Parameters!$D$38))*(1-ART_drop_factor)) + (J9*(1-Parameters!$D$40)*Parameters!$D$9*(1-(Input!$F$22*Parameters!$D$7)))+(K9*(1-Parameters!$D$40)*(1-1/Parameters!$D$38)) + (L9*(1-Parameters!$D$40)*(1-(1/Parameters!$D$38))*(1-ART_drop_factor)),0)</f>
        <v>0</v>
      </c>
      <c r="L10" s="23">
        <f>IF(AND(C10&gt;=Input!$F$12,C10&lt;Input!$F$13),((E9*(1-Parameters!$D$40)*(1-1/Parameters!$D$38)*(Input!$F$5*Parameters!$D$14*Parameters!$D$26*(1-Parameters!$D$27)*(Parameters!$D$24)*Parameters!$D$28*Parameters!$D$30))+(F9*(1-Parameters!$D$40)*(1-(1/Parameters!$D$38))*ART_drop_factor)+(L9*(1-Parameters!$D$40)*(1-(1/Parameters!$D$38))*ART_drop_factor)),0)</f>
        <v>0</v>
      </c>
      <c r="M10" s="23">
        <f>IF(AND(C10&gt;=Input!$F$12,C10&lt;Input!$F$13),((E9*(1-Parameters!$D$40)*(1/Parameters!$D$38)*(1-(Input!$F$5*Parameters!$D$14*(1-Parameters!$D$27)*Parameters!$D$26*(Parameters!$D$23))*Parameters!$D$28))+(G9*(1-Parameters!$D$40)*(1-(Input!$F$5*Parameters!$D$14*(1-Parameters!$D$27)*Parameters!$D$26*(Parameters!$D$23)*Parameters!$D$28)))+(K9*(1-Parameters!$D$40)*(1/Parameters!$D$38))+(M9*(1-Parameters!$D$40))),0)</f>
        <v>0</v>
      </c>
      <c r="N10" s="23">
        <f>IF(AND(C10&gt;=Input!$F$12,C10&lt;Input!$F$13),((E9*(1-Parameters!$D$40)*(1/Parameters!$D$38)*Input!$F$5*Parameters!$D$14*Parameters!$D$26*(1-Parameters!$D$27)*Parameters!$D$28*(Parameters!$D$23)*(1-Parameters!$D$30))+(G9*(1-Parameters!$D$40)*Input!$F$5*Parameters!$D$14*Parameters!$D$26*(1-Parameters!$D$27)*Parameters!$D$28*(Parameters!$D$23)*(1-Parameters!$D$30))+(H9*(1-Parameters!$D$40)) +(N9*(1-Parameters!$D$40)) + (O9*(1-Parameters!$D$40)*(1-ART_drop_factor)) + (I9*(1-Parameters!$D$40)*(1-ART_drop_factor))),0)</f>
        <v>0</v>
      </c>
      <c r="O10" s="23">
        <f>IF(AND(C10&gt;=Input!$F$12,C10&lt;Input!$F$13),((E9*(1-Parameters!$D$40)*(1/Parameters!$D$38)*(Input!$F$5*Parameters!$D$14*(Parameters!$D$23)*Parameters!$D$26*(1-Parameters!$D$27)*Parameters!$D$28*Parameters!$D$30))+(F9*(1-Parameters!$D$40)*(1/Parameters!$D$38))+(G9*(1-Parameters!$D$40)*(Input!$F$5*Parameters!$D$14*(Parameters!$D$23)*Parameters!$D$26*(1-Parameters!$D$27)*Parameters!$D$28*Parameters!$D$30))+(O9*(1-Parameters!$D$40)*ART_drop_factor)+(L9*(1-Parameters!$D$40)*(1/Parameters!$D$38))+(I9*(1-Parameters!$D$40)*ART_drop_factor)),0)</f>
        <v>0</v>
      </c>
      <c r="P10" s="24">
        <f>IF(AND(C10&gt;=Input!$F$13,C10&lt;Input!$F$14),((J9*(1-Parameters!$D$40)*(1-(Parameters!$D$9*(1-(Input!$F$22*Parameters!$D$7))))) + (P9*(1-Parameters!$D$40)*(1-(Parameters!$D$9*(1-(Input!$F$22*Parameters!$D$7)))))),0)</f>
        <v>0</v>
      </c>
      <c r="Q10" s="22">
        <f>IF(AND(C10&gt;=Input!$F$13,C10&lt;Input!$F$14),((J9*(1-Parameters!$D$40)*Parameters!$D$9*(1-(Input!$F$22*Parameters!$D$7)))+(K9*(1-Parameters!$D$40)*(1-1/Parameters!$D$38)*(1-(Input!$F$6*Parameters!$D$15*(1-Parameters!$D$27)*Parameters!$D$26*(Parameters!$D$24))*Parameters!$D$28*Parameters!$D$30))) + (L9*(1-Parameters!$D$40)*(1-(1/Parameters!$D$38))*(1-ART_drop_factor)) +(P9*(1-Parameters!$D$40)*Parameters!$D$9*(1-(Input!$F$22*Parameters!$D$7)))+(Q9*(1-Parameters!$D$40)*(1-1/Parameters!$D$38)) + (R9*(1-Parameters!$D$40)*(1-(1/Parameters!$D$38))*(1-ART_drop_factor)),0)</f>
        <v>0</v>
      </c>
      <c r="R10" s="24">
        <f>IF(AND(C10&gt;=Input!$F$13,C10&lt;Input!$F$14),((K9*(1-Parameters!$D$40)*(1-1/Parameters!$D$38)*(Input!$F$6*Parameters!$D$15*Parameters!$D$26*(1-Parameters!$D$27)*(Parameters!$D$24)*Parameters!$D$28*Parameters!$D$30))+(L9*(1-Parameters!$D$40)*(1-(1/Parameters!$D$38))*ART_drop_factor)+(R9*(1-Parameters!$D$40)*(1-(1/Parameters!$D$38))*ART_drop_factor)),0)</f>
        <v>0</v>
      </c>
      <c r="S10" s="22">
        <f>IF(AND(C10&gt;=Input!$F$13,C10&lt;Input!$F$14),((K9*(1-Parameters!$D$40)*(1/Parameters!$D$38)*(1-(Input!$F$6*Parameters!$D$15*(1-Parameters!$D$27)*Parameters!$D$26*(Parameters!$D$23)*Parameters!$D$28)))+(M9*(1-Parameters!$D$40)*(1-(Input!$F$6*Parameters!$D$15*(1-Parameters!$D$27)*Parameters!$D$26*(Parameters!$D$23)*Parameters!$D$28)))+(Q9*(1-Parameters!$D$40)*(1/Parameters!$D$38))+(S9*(1-Parameters!$D$40))),0)</f>
        <v>0</v>
      </c>
      <c r="T10" s="24">
        <f>IF(AND(C10&gt;=Input!$F$13,C10&lt;Input!$F$14),((K9*(1-Parameters!$D$40)*(1/Parameters!$D$38)*Input!$F$6*Parameters!$D$15*Parameters!$D$26*(1-Parameters!$D$27)*Parameters!$D$28*(Parameters!$D$23)*(1-Parameters!$D$30))+(M9*(1-Parameters!$D$40)*Input!$F$6*Parameters!$D$15*Parameters!$D$26*(1-Parameters!$D$27)*Parameters!$D$28*(Parameters!$D$23)*(1-Parameters!$D$30))+(N9*(1-Parameters!$D$40))+(T9*(1-Parameters!$D$40)) + (U9*(1-Parameters!$D$40)*(1-ART_drop_factor)) + (O9*(1-Parameters!$D$40)*(1-ART_drop_factor))),0)</f>
        <v>0</v>
      </c>
      <c r="U10" s="22">
        <f>IF(AND(C10&gt;=Input!$F$13,C10&lt;Input!$F$14),((K9*(1-Parameters!$D$40)*(1/Parameters!$D$38)*(Input!$F$6*Parameters!$D$15*(Parameters!$D$23)*Parameters!$D$26*(1-Parameters!$D$27)*Parameters!$D$28*Parameters!$D$30))+(L9*(1-Parameters!$D$40)*(1/Parameters!$D$38))+(M9*(1-Parameters!$D$40)*(Input!$F$6*Parameters!$D$15*(Parameters!$D$23)*Parameters!$D$26*(1-Parameters!$D$27)*Parameters!$D$28*Parameters!$D$30))+(U9*(1-Parameters!$D$40)*ART_drop_factor)+(R9*(1-Parameters!$D$40)*(1/Parameters!$D$38))+(O9*(1-Parameters!$D$40))*ART_drop_factor),0)</f>
        <v>0</v>
      </c>
      <c r="V10" s="24">
        <f>IF(C10=Input!$F$14,((P9*(1-Parameters!$D$41)*(1-(Parameters!$D$9*(1-(Input!$F$22*Parameters!$D$7))))) + (V9*(1-Parameters!$D$41)*(1-(Parameters!$D$9*(1-(Input!$F$22*Parameters!$D$7)))))),0)</f>
        <v>0</v>
      </c>
      <c r="W10" s="22">
        <f>IF(C10=Input!$F$14,((P9*(1-Parameters!$D$41)*Parameters!$D$9*(1-(Input!$F$22*Parameters!$D$7)))+(Q9*(1-Parameters!$D$41)*(1-1/Parameters!$D$38)*(1-(Input!$F$6*Parameters!$D$16*(1-Parameters!$D$27)*Parameters!$D$26*(1-Parameters!$B$94)*(Parameters!$D$24))*Parameters!$D$28*Parameters!$D$30)))+(V9*(1-Parameters!$D$41)*Parameters!$D$9*(1-(Input!$F$22*Parameters!$D$7)))+ (R9*(1-Parameters!$D$41)*(1-(1/Parameters!$D$38))*(1-ART_drop_factor)) + (W9*(1-Parameters!$D$41)*(1-1/Parameters!$D$38)) + (X9*(1-Parameters!$D$41)*(1-(1/Parameters!$D$38))*(1-ART_drop_factor)),0)</f>
        <v>0</v>
      </c>
      <c r="X10" s="24">
        <f>IF(C10=Input!$F$14,((Q9*(1-Parameters!$D$41)*(1-1/Parameters!$D$38)*(Input!$F$6*Parameters!$D$16*Parameters!$D$26*(1-Parameters!$D$27)*(1-Parameters!$B$94)*(Parameters!$D$24)*Parameters!$D$28*Parameters!$D$30))+(R9*(1-Parameters!$D$41)*(1-(1/Parameters!$D$38))*ART_drop_factor)+(X9*(1-Parameters!$D$41)*(1-(1/Parameters!$D$38))*ART_drop_factor)),0)</f>
        <v>0</v>
      </c>
      <c r="Y10" s="22">
        <f>IF(C10=Input!$F$14,((Q9*(1-Parameters!$D$41)*(1/Parameters!$D$38)*(1-(Input!$F$6*Parameters!$D$16*(1-Parameters!$D$27)*Parameters!$D$26*(1-Parameters!$B$94)*(Parameters!$D$23)*Parameters!$D$28)))+(S9*(1-Parameters!$D$41)*(1-(Input!$F$6*Parameters!$D$16*(1-Parameters!$D$27)*Parameters!$D$26*(1-Parameters!$B$94)*(Parameters!$D$23)*Parameters!$D$28)))+(W9*(1-Parameters!$D$41)*(1/Parameters!$D$38))+(Y9*(1-Parameters!$D$41))),0)</f>
        <v>0</v>
      </c>
      <c r="Z10" s="24">
        <f>IF(C10=Input!$F$14,((Q9*(1-Parameters!$D$41)*(1/Parameters!$D$38)*Input!$F$6*Parameters!$D$16*Parameters!$D$26*(1-Parameters!$D$27)*(1-Parameters!$B$94)*Parameters!$D$28*(Parameters!$D$23)*(1-Parameters!$D$30))+(S9*(1-Parameters!$D$41)*Input!$F$6*Parameters!$D$16*Parameters!$D$26*(1-Parameters!$D$27)*(1-Parameters!$B$94)*Parameters!$D$28*(Parameters!$D$23)*(1-Parameters!$D$30))+(T9*(1-Parameters!$D$41)) + (U9*(1-Parameters!$D$41)*(1-ART_drop_factor)) + (Z9*(1-Parameters!$D$41)) + (AA9*(1-Parameters!$D$41)*(1-ART_drop_factor))),0)</f>
        <v>0</v>
      </c>
      <c r="AA10" s="22">
        <f>IF(C10=Input!$F$14,((Q9*(1-Parameters!$D$41)*(1/Parameters!$D$38)*(Input!$F$6*Parameters!$D$16*(Parameters!$D$23)*Parameters!$D$26*(1-Parameters!$D$27)*(1-Parameters!$B$94)*Parameters!$D$28*Parameters!$D$30))+(R9*(1-Parameters!$D$41)*(1/Parameters!$D$38))+(S9*(1-Parameters!$D$41)*(Input!$F$6*Parameters!$D$16*(1-Parameters!$B$94)*(Parameters!$D$23)*Parameters!$D$26*(1-Parameters!$D$27)*Parameters!$D$28*Parameters!$D$30))+(AA9*(1-Parameters!$D$41)*ART_drop_factor)+(X9*(1-Parameters!$D$41)*(1/Parameters!$D$38))+(U9*(1-Parameters!$D$41)*ART_drop_factor)),0)</f>
        <v>0</v>
      </c>
      <c r="AB10" s="24">
        <f>IF(AND(C10&gt;Input!$F$14,C10&lt;(Input!$F$14+Input!$F$16)),((V9*(1-Parameters!$D$41)*(1-(Parameters!$D$9*(1-(Input!$F$22*Parameters!$D$7)))))+(AB9*(1-Parameters!$D$41)*(1-(Parameters!$D$10*(1-(Input!$F$22*Parameters!$D$7)))))),0)</f>
        <v>0</v>
      </c>
      <c r="AC10" s="24">
        <f>IF(AND(C10&gt;Input!$F$14, C10&lt;(Input!$F$14+Input!$F$16)),((V9*(1-Parameters!$D$41)*Parameters!$D$9*(1-(Input!$F$22*Parameters!$D$7)))+(W9*(1-Parameters!$D$41)*(1-1/Parameters!$D$38)) + (X9*(1-Parameters!$D$41)*(1-(1/Parameters!$D$38))*(1-ART_drop_factor)) +(AB9*(1-Parameters!$D$41)*Parameters!$D$10*(1-(Input!$F$22*Parameters!$D$7))))+(AC9*(1-Parameters!$D$41)*(1-1/Parameters!$D$38)) + (AD9*(1-Parameters!$D$41)*(1-(1/Parameters!$D$38))*(1-ART_drop_factor)),0)</f>
        <v>0</v>
      </c>
      <c r="AD10" s="24">
        <f>IF(AND(C10&gt;Input!$F$14, C10&lt;(Input!$F$14+Input!$F$16)),((X9*(1-Parameters!$D$41)*(1-(1/Parameters!$D$38))*ART_drop_factor)+(AD9*(1-Parameters!$D$41)*(1-(1/Parameters!$D$38))*ART_drop_factor)),0)</f>
        <v>0</v>
      </c>
      <c r="AE10" s="24">
        <f>IF(AND(C10&gt;Input!$F$14, C10&lt;(Input!$F$14+Input!$F$16)),((W9*(1-Parameters!$D$41)*(1/Parameters!$D$38))+(Y9*(1-Parameters!$D$41))+(AC9*(1-Parameters!$D$41)*(1/Parameters!$D$38))+(AE9*(1-Parameters!$D$41))),0)</f>
        <v>0</v>
      </c>
      <c r="AF10" s="24">
        <f>IF(AND(C10&gt;Input!$F$14, C10&lt;(Input!$F$14+Input!$F$16)),((Z9*(1-Parameters!$D$41)) + (AA9*(1-Parameters!$D$41)*(1-ART_drop_factor)) +(AF9*(1-Parameters!$D$41)) + (AG9*(1-Parameters!$D$41)*(1-ART_drop_factor))),0)</f>
        <v>0</v>
      </c>
      <c r="AG10" s="24">
        <f>IF(AND(C10&gt;Input!$F$14, C10&lt;(Input!$F$14+Input!$F$16)),((X9*(1-Parameters!$D$41)*(1/Parameters!$D$38))+(AG9*(1-Parameters!$D$41)*ART_drop_factor)+(AD9*(1-Parameters!$D$41)*(1/Parameters!$D$38))+(AA9*(1-Parameters!$D$41)*ART_drop_factor)),0)</f>
        <v>0</v>
      </c>
      <c r="AH10" s="24">
        <f>IF(AND(C10&gt;=(Input!$F$14+Input!$F$16),C10&lt;(Input!$F$14+Input!$F$17)),((AB9*(1-Parameters!$D$40)*(1-(Parameters!$D$10*(1-(Input!$F$22*Parameters!$D$7)))))+(AH9*(1-Parameters!$D$40)*(1-(Parameters!$D$11*(1-(Input!$F$22*Parameters!$D$7)))))),0)</f>
        <v>0</v>
      </c>
      <c r="AI10" s="24">
        <f>IF(AND(C10&gt;=(Input!$F$14+Input!$F$16), C10&lt;(Input!$F$14+Input!$F$17)),((AB9*(1-Parameters!$D$40)*Parameters!$D$10*(1-(Input!$F$22*Parameters!$D$7)))+(AC9*(1-Parameters!$D$40)*(1-1/Parameters!$D$38)*(1-(Input!$F$7*Parameters!$D$17*(1-Parameters!$D$27)*Parameters!$D$26*(1-(Parameters!$B$94 + Parameters!$B$95))*(Parameters!$D$24)*Parameters!$D$28*Parameters!$D$30))) + (AD9*(1-Parameters!$D$40)*(1-(1/Parameters!$D$38))*(1-ART_drop_factor)) +(AH9*(1-Parameters!$D$40)*Parameters!$D$11*(1-(Input!$F$22*Parameters!$D$7)))+(AI9*(1-Parameters!$D$40)*(1-1/Parameters!$D$38)) + (AJ9*(1-Parameters!$D$40)*(1-(1/Parameters!$D$38))*(1-ART_drop_factor))),0)</f>
        <v>0</v>
      </c>
      <c r="AJ10" s="24">
        <f>IF(AND(C10&gt;=(Input!$F$14+Input!$F$16), C10&lt;(Input!$F$14+Input!$F$17)),((AC9*(1-Parameters!$D$40)*(1-1/Parameters!$D$38)*(Input!$F$7*Parameters!$D$17*Parameters!$D$26*(1-Parameters!$D$27)*(1-(Parameters!$B$94 + Parameters!$B$95))*(Parameters!$D$24)*Parameters!$D$28*Parameters!$D$30))+(AD9*(1-Parameters!$D$40)*(1-(1/Parameters!$D$38))*ART_drop_factor)+(AJ9*(1-Parameters!$D$40)*(1-(1/Parameters!$D$38))*ART_drop_factor)),0)</f>
        <v>0</v>
      </c>
      <c r="AK10" s="22">
        <f>IF(AND(C10&gt;=(Input!$F$14+Input!$F$16), C10&lt;(Input!$F$14+Input!$F$17)),((AC9*(1-Parameters!$D$40)*(1/Parameters!$D$38)*(1-(Input!$F$7*Parameters!$D$17*(1-Parameters!$D$27)*Parameters!$D$26*(1-(Parameters!$B$94 + Parameters!$B$95))*(Parameters!$D$23)*Parameters!$D$28)))+(AE9*(1-Parameters!$D$40)*(1-(Input!$F$7*Parameters!$D$17*(1-Parameters!$D$27)*Parameters!$D$26*(1-(Parameters!$B$94 + Parameters!$B$95))*(Parameters!$D$23)*Parameters!$D$28)))+(AI9*(1-Parameters!$D$40)*(1/Parameters!$D$38))+(AK9*(1-Parameters!$D$40))),0)</f>
        <v>0</v>
      </c>
      <c r="AL10" s="24">
        <f>IF(AND(C10&gt;=(Input!$F$14+Input!$F$16), C10&lt;(Input!$F$14+Input!$F$17)),((AC9*(1-Parameters!$D$40)*(1/Parameters!$D$38)*Input!$F$7*Parameters!$D$17*Parameters!$D$26*(1-Parameters!$D$27)*(1-(Parameters!$B$94 + Parameters!$B$95))*Parameters!$D$28*(Parameters!$D$23)*(1-Parameters!$D$30))+(AE9*(1-Parameters!$D$40)*Input!$F$7*Parameters!$D$17*Parameters!$D$26*(1-Parameters!$D$27)*(1-(Parameters!$B$94 + Parameters!$B$95))*Parameters!$D$28*(Parameters!$D$23)*(1-Parameters!$D$30))+(AF9*(1-Parameters!$D$40)) + (AG9*(1-Parameters!$D$40)*(1-ART_drop_factor)) +(AL9*(1-Parameters!$D$40)) + (AM9*(1-Parameters!$D$40)*(1-ART_drop_factor))),0)</f>
        <v>0</v>
      </c>
      <c r="AM10" s="22">
        <f>IF(AND(C10&gt;=(Input!$F$14+Input!$F$16), C10&lt;(Input!$F$14+Input!$F$17)),((AC9*(1-Parameters!$D$40)*(1/Parameters!$D$38)*(Input!$F$7*Parameters!$D$17*(Parameters!$D$23)*Parameters!$D$26*(1-Parameters!$D$27)*(1-(Parameters!$B$94 + Parameters!$B$95))*Parameters!$D$28*Parameters!$D$30))+(AD9*(1-Parameters!$D$40)*(1/Parameters!$D$38))+(AE9*(1-Parameters!$D$40)*(Input!$F$7*Parameters!$D$17*(Parameters!$D$23)*Parameters!$D$26*(1-Parameters!$D$27)*(1-(Parameters!$B$94 + Parameters!$B$95))*Parameters!$D$28*Parameters!$D$30))+(AM9*(1-Parameters!$D$40)*ART_drop_factor)+(AJ9*(1-Parameters!$D$40)*(1/Parameters!$D$38))+(AG9*(1-Parameters!$D$40)*ART_drop_factor)),0)</f>
        <v>0</v>
      </c>
      <c r="AN10" s="24">
        <f>IF(AND(C10&gt;=(Input!$F$14+Input!$F$17), C10&lt;(Input!$F$14+Input!$F$18)),((AH9*(1-Parameters!$D$40)*(1-(Parameters!$D$11*(1-(Input!$F$22*Parameters!$D$7))))) + (AN9*(1-Parameters!$D$40)*(1-(Parameters!$D$11*(1-(Input!$F$22*Parameters!$D$7)))))),0)</f>
        <v>0</v>
      </c>
      <c r="AO10" s="22">
        <f>IF(AND(C10&gt;=(Input!$F$14+Input!$F$17), C10&lt;(Input!$F$14+Input!$F$18)),((AH9*(1-Parameters!$D$40)*Parameters!$D$11*(1-(Input!$F$22*Parameters!$D$7)))+(AI9*(1-Parameters!$D$40)*(1-1/Parameters!$D$38)*(1-(Input!$F$8*Parameters!$D$18*(1-Parameters!$D$27)*Parameters!$D$26*(Parameters!$D$24)*Parameters!$D$28*Parameters!$D$30))) + (AJ9*(1-Parameters!$D$40)*(1-(1/Parameters!$D$38))*(1-ART_drop_factor)) +(AN9*(1-Parameters!$D$40)*Parameters!$D$11*(1-(Input!$F$22*Parameters!$D$7)))+(AO9*(1-Parameters!$D$40)*(1-1/Parameters!$D$38)) + (AP9*(1-Parameters!$D$40)*(1-(1/Parameters!$D$38))*(1-ART_drop_factor))),0)</f>
        <v>0</v>
      </c>
      <c r="AP10" s="24">
        <f>IF(AND(C10&gt;=(Input!$F$14+Input!$F$17), C10&lt;(Input!$F$14+Input!$F$18)),((AI9*(1-Parameters!$D$40)*(1-1/Parameters!$D$38)*(Input!$F$8*Parameters!$D$18*Parameters!$D$26*(1-Parameters!$D$27)*(Parameters!$D$24)*Parameters!$D$28*Parameters!$D$30))+(AJ9*(1-Parameters!$D$40)*(1-(1/Parameters!$D$38))*ART_drop_factor)+(AP9*(1-Parameters!$D$40)*(1-(1/Parameters!$D$38))*ART_drop_factor)),0)</f>
        <v>0</v>
      </c>
      <c r="AQ10" s="22">
        <f>IF(AND(C10&gt;=(Input!$F$14+Input!$F$17), C10&lt;(Input!$F$14+Input!$F$18)),((AI9*(1-Parameters!$D$40)*(1/Parameters!$D$38)*(1-(Input!$F$8*Parameters!$D$18*(1-Parameters!$D$27)*Parameters!$D$26*(Parameters!$D$23)*Parameters!$D$28)))+(AK9*(1-Parameters!$D$40)*(1-(Input!$F$8*Parameters!$D$18*(1-Parameters!$D$27)*Parameters!$D$26*(Parameters!$D$23)*Parameters!$D$28)))+(AO9*(1-Parameters!$D$40)*(1/Parameters!$D$38))+(AQ9*(1-Parameters!$D$40))),0)</f>
        <v>0</v>
      </c>
      <c r="AR10" s="24">
        <f>IF(AND(C10&gt;=(Input!$F$14+Input!$F$17), C10&lt;(Input!$F$14+Input!$F$18)),((AI9*(1-Parameters!$D$40)*(1/Parameters!$D$38)*Input!$F$8*Parameters!$D$18*Parameters!$D$26*(1-Parameters!$D$27)*Parameters!$D$28*(Parameters!$D$23)*(1-Parameters!$D$30))+(AK9*(1-Parameters!$D$40)*Input!$F$8*Parameters!$D$18*Parameters!$D$26*(1-Parameters!$D$27)*Parameters!$D$28*(Parameters!$D$23)*(1-Parameters!$D$30))+(AL9*(1-Parameters!$D$40)) + (AM9*(1-Parameters!$D$40)*(1-ART_drop_factor)) +(AR9*(1-Parameters!$D$40)) + (AS9*(1-Parameters!$D$40)*(1-ART_drop_factor))),0)</f>
        <v>0</v>
      </c>
      <c r="AS10" s="22">
        <f>IF(AND(C10&gt;=(Input!$F$14+Input!$F$17), C10&lt;(Input!$F$14+Input!$F$18)),((AI9*(1-Parameters!$D$40)*(1/Parameters!$D$38)*(Input!$F$8*Parameters!$D$18*(Parameters!$D$23)*Parameters!$D$26*(1-Parameters!$D$27)*Parameters!$D$28*Parameters!$D$30))+(AJ9*(1-Parameters!$D$40)*(1/Parameters!$D$38))+(AK9*(1-Parameters!$D$40)*(Input!$F$8*Parameters!$D$18*(Parameters!$D$23)*Parameters!$D$26*(1-Parameters!$D$27)*Parameters!$D$28*Parameters!$D$30))+(AS9*(1-Parameters!$D$40)*ART_drop_factor)+(AP9*(1-Parameters!$D$40)*(1/Parameters!$D$38))+(AM9*(1-Parameters!$D$40)*ART_drop_factor)),0)</f>
        <v>0</v>
      </c>
      <c r="AT10" s="24">
        <f>IF(AND(C10&gt;=(Input!$F$14+Input!$F$18), C10&lt;(Input!$F$14+Input!$F$19)),((AN9*(1-Parameters!$D$40)*(1-(Parameters!$D$11*(1-(Input!$F$22*Parameters!$D$7))))) + (AT9*(1-Parameters!$D$40)*(1-(Parameters!$D$12*(1-(Input!$F$22*Parameters!$D$7)))))),0)</f>
        <v>0</v>
      </c>
      <c r="AU10" s="22">
        <f>IF(AND(C10&gt;=(Input!$F$14+Input!$F$18), C10&lt;(Input!$F$14+Input!$F$19)),((AN9*(1-Parameters!$D$40)*Parameters!$D$11*(1-(Input!$F$22*Parameters!$D$7)))+(AO9*(1-Parameters!$D$40)*(1-1/Parameters!$D$38)*(1-(Input!$F$9*Parameters!$D$19*(1-Parameters!$D$27)*Parameters!$D$26*(Parameters!$D$24)*Parameters!$D$28*Parameters!$D$30))) + (AP9*(1-Parameters!$D$40)*(1-(1/Parameters!$D$38))*(1-ART_drop_factor)) +(AT9*(1-Parameters!$D$40)*Parameters!$D$12*(1-(Input!$F$22*Parameters!$D$7)))+(AU9*(1-Parameters!$D$40)*(1-1/Parameters!$D$38)) + (AV9*(1-Parameters!$D$40)*(1-(1/Parameters!$D$38))*(1-ART_drop_factor))),0)</f>
        <v>0</v>
      </c>
      <c r="AV10" s="24">
        <f>IF(AND(C10&gt;=(Input!$F$14+Input!$F$18), C10&lt;(Input!$F$14+Input!$F$19)),((AO9*(1-Parameters!$D$40)*(1-1/Parameters!$D$38)*(Input!$F$9*Parameters!$D$19*Parameters!$D$26*(1-Parameters!$D$27)*(Parameters!$D$24)*Parameters!$D$28*Parameters!$D$30))+(AP9*(1-Parameters!$D$40)*(1-(1/Parameters!$D$38))*ART_drop_factor)+(AV9*(1-Parameters!$D$40)*(1-(1/Parameters!$D$38))*ART_drop_factor)),0)</f>
        <v>0</v>
      </c>
      <c r="AW10" s="22">
        <f>IF(AND(C10&gt;=(Input!$F$14+Input!$F$18), C10&lt;(Input!$F$14+Input!$F$19)),((AO9*(1-Parameters!$D$40)*(1/Parameters!$D$38)*(1-(Input!$F$9*Parameters!$D$19*(1-Parameters!$D$27)*Parameters!$D$26*(Parameters!$D$23)*Parameters!$D$28)))+(AQ9*(1-Parameters!$D$40)*(1-(Input!$F$9*Parameters!$D$19*(1-Parameters!$D$27)*Parameters!$D$26*(Parameters!$D$23)*Parameters!$D$28)))+(AU9*(1-Parameters!$D$40)*(1/Parameters!$D$38))+(AW9*(1-Parameters!$D$40))),0)</f>
        <v>0</v>
      </c>
      <c r="AX10" s="24">
        <f>IF(AND(C10&gt;=(Input!$F$14+Input!$F$18), C10&lt;(Input!$F$14+Input!$F$19)),((AO9*(1-Parameters!$D$40)*(1/Parameters!$D$38)*Input!$F$9*Parameters!$D$19*Parameters!$D$26*(1-Parameters!$D$27)*Parameters!$D$28*(Parameters!$D$23)*(1-Parameters!$D$30))+(AQ9*(1-Parameters!$D$40)*Input!$F$9*Parameters!$D$19*Parameters!$D$26*(1-Parameters!$D$27)*Parameters!$D$28*(Parameters!$D$23)*(1-Parameters!$D$30)) + (AS9*(1-Parameters!$D$40)*(1-ART_drop_factor)) +(AR9*(1-Parameters!$D$40))+ (AY9*(1-Parameters!$D$40)*(1-ART_drop_factor)) + (AX9*(1-Parameters!$D$40))),0)</f>
        <v>0</v>
      </c>
      <c r="AY10" s="22">
        <f>IF(AND(C10&gt;=(Input!$F$14+Input!$F$18), C10&lt;(Input!$F$14+Input!$F$19)),((AO9*(1-Parameters!$D$40)*(1/Parameters!$D$38)*(Input!$F$9*Parameters!$D$19*(Parameters!$D$23)*Parameters!$D$26*(1-Parameters!$D$27)*Parameters!$D$28*Parameters!$D$30))+(AP9*(1-Parameters!$D$40)*(1/Parameters!$D$38))+(AQ9*(1-Parameters!$D$40)*(Input!$F$9*Parameters!$D$19*(Parameters!$D$23)*Parameters!$D$26*(1-Parameters!$D$27)*Parameters!$D$28*Parameters!$D$30))+(AY9*(1-Parameters!$D$40)*ART_drop_factor)+(AV9*(1-Parameters!$D$40)*(1/Parameters!$D$38))+(AS9*(1-Parameters!$D$40)*ART_drop_factor)),0)</f>
        <v>0</v>
      </c>
      <c r="AZ10" s="24">
        <f>IF(C10&gt;=(Input!$F$14+Input!$F$19),((AT9*(1-Parameters!$D$40)*(1-(Parameters!$D$12*(1-(Input!$F$22*Parameters!$D$7))))) + (AZ9*(1-Parameters!$D$40)*(1-(Parameters!$D$12*(1-(Input!$F$22*Parameters!$D$7)))))),0)</f>
        <v>0</v>
      </c>
      <c r="BA10" s="22">
        <f>IF(C10&gt;=(Input!$F$14+Input!$F$19),((AT9*(1-Parameters!$D$40)*Parameters!$D$12*(1-(Input!$F$22*Parameters!$D$7)))+(AU9*(1-Parameters!$D$40)*(1-1/Parameters!$D$38)*(1-(Input!$F$10*Parameters!$D$20*(1-Parameters!$D$27)*Parameters!$D$26*(Parameters!$D$24)*Parameters!$D$28*Parameters!$D$30))) + (AV9*(1-Parameters!$D$40)*(1-(1/Parameters!$D$38))*(1-ART_drop_factor)) +(AZ9*(1-Parameters!$D$40)*Parameters!$D$12*(1-(Input!$F$22*Parameters!$D$7)))+(BA9*(1-Parameters!$D$40)*(1-1/Parameters!$D$38)) + (BB9*(1-Parameters!$D$40)*(1-(1/Parameters!$D$38))*(1-ART_drop_factor))),0)</f>
        <v>0</v>
      </c>
      <c r="BB10" s="24">
        <f>IF(C10&gt;=(Input!$F$14+Input!$F$19),((AU9*(1-Parameters!$D$40)*(1-1/Parameters!$D$38)*(Input!$F$10*Parameters!$D$20*Parameters!$D$26*(1-Parameters!$D$27)*(Parameters!$D$24)*Parameters!$D$28*Parameters!$D$30))+(AV9*(1-Parameters!$D$40)*(1-(1/Parameters!$D$38))*ART_drop_factor)+(BB9*(1-Parameters!$D$40)*(1-(1/Parameters!$D$38))*ART_drop_factor)),0)</f>
        <v>0</v>
      </c>
      <c r="BC10" s="22">
        <f>IF(C10&gt;=(Input!$F$14+Input!$F$19),((AU9*(1-Parameters!$D$40)*(1/Parameters!$D$38)*(1-(Input!$F$10*Parameters!$D$20*(1-Parameters!$D$27)*Parameters!$D$26*(Parameters!$D$23)*Parameters!$D$28)))+(AW9*(1-Parameters!$D$40)*(1-(Input!$F$10*Parameters!$D$20*(1-Parameters!$D$27)*Parameters!$D$26*(Parameters!$D$23)*Parameters!$D$28)))+(BA9*(1-Parameters!$D$40)*(1/Parameters!$D$38))+(BC9*(1-Parameters!$D$40))),0)</f>
        <v>0</v>
      </c>
      <c r="BD10" s="24">
        <f>IF(C10&gt;=(Input!$F$14+Input!$F$19),((AU9*(1-Parameters!$D$40)*(1/Parameters!$D$38)*Input!$F$10*Parameters!$D$20*Parameters!$D$26*(1-Parameters!$D$27)*Parameters!$D$28*(Parameters!$D$23)*(1-Parameters!$D$30))+(AW9*(1-Parameters!$D$40)*Input!$F$10*Parameters!$D$20*Parameters!$D$26*(1-Parameters!$D$27)*Parameters!$D$28*(Parameters!$D$23)*(1-Parameters!$D$30))+(AX9*(1-Parameters!$D$40)) + (AY9*(1-Parameters!$D$40)*(1-ART_drop_factor)) +(BD9*(1-Parameters!$D$40)) + (BE9*(1-Parameters!$D$40)*(1-ART_drop_factor))),0)</f>
        <v>0</v>
      </c>
      <c r="BE10" s="25">
        <f>IF(C10&gt;=(Input!$F$14+Input!$F$19),((AU9*(1-Parameters!$D$40)*(1/Parameters!$D$38)*(Input!$F$10*Parameters!$D$20*(Parameters!$D$23)*Parameters!$D$26*(1-Parameters!$D$27)*Parameters!$D$28*Parameters!$D$30))+(AV9*(1-Parameters!$D$40)*(1/Parameters!$D$38))+(AW9*(1-Parameters!$D$40)*(Input!$F$10*Parameters!$D$20*(Parameters!$D$23)*Parameters!$D$26*(1-Parameters!$D$27)*Parameters!$D$28*Parameters!$D$30))+(BE9*(1-Parameters!$D$40)*ART_drop_factor)+(BB9*(1-Parameters!$D$40)*(1/Parameters!$D$38))+(AY9*(1-Parameters!$D$40)*ART_drop_factor)),0)</f>
        <v>0</v>
      </c>
      <c r="BF10" s="135">
        <f>(Parameters!$D$40*(SUM(Model!D9:U9,Model!AH9:BE9)))+(Parameters!$D$41*(SUM(Model!V9:AG9)))</f>
        <v>94.106979604763097</v>
      </c>
      <c r="BG10" s="60"/>
    </row>
    <row r="11" spans="3:59" x14ac:dyDescent="0.2">
      <c r="C11" s="20">
        <v>6</v>
      </c>
      <c r="D11" s="21">
        <f>IF((C11&gt;=Input!$F$12),0,(D10*(1-Parameters!$D$40)*(1-(Parameters!$D$8*(1-(Input!$F$22*Parameters!$D$7))))))</f>
        <v>1524129.9327266328</v>
      </c>
      <c r="E11" s="21">
        <f>IF((C11&gt;=Input!$F$12),0,(D10*(1-Parameters!$D$40)*Parameters!$D$8*(1-(Input!$F$22*Parameters!$D$7))+(E10*(1-Parameters!$D$40)*(1-1/Parameters!$D$38)) + (F10*(1-Parameters!$D$40)*(1-(1/Parameters!$D$38))*(1-ART_drop_factor))))</f>
        <v>4715.6127524186559</v>
      </c>
      <c r="F11" s="26">
        <f>IF((C11&gt;=Input!$F$12),0,(F10*(1-Parameters!$D$40)*(1-(1/Parameters!$D$38))*ART_drop_factor))</f>
        <v>0</v>
      </c>
      <c r="G11" s="21">
        <f>IF((C11&gt;=Input!$F$12),0,((G10*(1-Parameters!$D$40)+(E10*(1-Parameters!$D$40)*(1/Parameters!$D$38)))))</f>
        <v>45444.042015936022</v>
      </c>
      <c r="H11" s="21">
        <f>IF((C11&gt;=Input!$F$12),0,(H10*(1-Parameters!$D$40) + I10*(1-Parameters!$D$40)*(1-ART_drop_factor)))</f>
        <v>5958.1913821090957</v>
      </c>
      <c r="I11" s="21">
        <f>IF((C11&gt;=Input!$F$12),0,(((F10*(1-Parameters!$D$40)*(1/Parameters!$D$38)) + I10*(1-Parameters!$D$40)*ART_drop_factor)))</f>
        <v>50751.659075502786</v>
      </c>
      <c r="J11" s="23">
        <f>IF(AND(C11&gt;=Input!$F$12,C11&lt;Input!$F$13),((D10*(1-Parameters!$D$40)*(1-(Parameters!$D$8*(1-(Input!$F$22*Parameters!$D$7))))) + (J10*(1-Parameters!$D$40)*(1-(Parameters!$D$9*(1-(Input!$F$22*Parameters!$D$7)))))),0)</f>
        <v>0</v>
      </c>
      <c r="K11" s="23">
        <f>IF(AND(C11&gt;=Input!$F$12,C11&lt;Input!$F$13),((D10*(1-Parameters!$D$40)*(Parameters!$D$8*(1-(Input!$F$22*Parameters!$D$7))))+(E10*(1-Parameters!$D$40)*(1-1/Parameters!$D$38)*(1-(Input!$F$5*Parameters!$D$14*(1-Parameters!$D$27)*Parameters!$D$26*(Parameters!$D$24))*Parameters!$D$28*Parameters!$D$30)))+ (F10*(1-Parameters!$D$40)*(1-(1/Parameters!$D$38))*(1-ART_drop_factor)) + (J10*(1-Parameters!$D$40)*Parameters!$D$9*(1-(Input!$F$22*Parameters!$D$7)))+(K10*(1-Parameters!$D$40)*(1-1/Parameters!$D$38)) + (L10*(1-Parameters!$D$40)*(1-(1/Parameters!$D$38))*(1-ART_drop_factor)),0)</f>
        <v>0</v>
      </c>
      <c r="L11" s="23">
        <f>IF(AND(C11&gt;=Input!$F$12,C11&lt;Input!$F$13),((E10*(1-Parameters!$D$40)*(1-1/Parameters!$D$38)*(Input!$F$5*Parameters!$D$14*Parameters!$D$26*(1-Parameters!$D$27)*(Parameters!$D$24)*Parameters!$D$28*Parameters!$D$30))+(F10*(1-Parameters!$D$40)*(1-(1/Parameters!$D$38))*ART_drop_factor)+(L10*(1-Parameters!$D$40)*(1-(1/Parameters!$D$38))*ART_drop_factor)),0)</f>
        <v>0</v>
      </c>
      <c r="M11" s="23">
        <f>IF(AND(C11&gt;=Input!$F$12,C11&lt;Input!$F$13),((E10*(1-Parameters!$D$40)*(1/Parameters!$D$38)*(1-(Input!$F$5*Parameters!$D$14*(1-Parameters!$D$27)*Parameters!$D$26*(Parameters!$D$23))*Parameters!$D$28))+(G10*(1-Parameters!$D$40)*(1-(Input!$F$5*Parameters!$D$14*(1-Parameters!$D$27)*Parameters!$D$26*(Parameters!$D$23)*Parameters!$D$28)))+(K10*(1-Parameters!$D$40)*(1/Parameters!$D$38))+(M10*(1-Parameters!$D$40))),0)</f>
        <v>0</v>
      </c>
      <c r="N11" s="23">
        <f>IF(AND(C11&gt;=Input!$F$12,C11&lt;Input!$F$13),((E10*(1-Parameters!$D$40)*(1/Parameters!$D$38)*Input!$F$5*Parameters!$D$14*Parameters!$D$26*(1-Parameters!$D$27)*Parameters!$D$28*(Parameters!$D$23)*(1-Parameters!$D$30))+(G10*(1-Parameters!$D$40)*Input!$F$5*Parameters!$D$14*Parameters!$D$26*(1-Parameters!$D$27)*Parameters!$D$28*(Parameters!$D$23)*(1-Parameters!$D$30))+(H10*(1-Parameters!$D$40)) +(N10*(1-Parameters!$D$40)) + (O10*(1-Parameters!$D$40)*(1-ART_drop_factor)) + (I10*(1-Parameters!$D$40)*(1-ART_drop_factor))),0)</f>
        <v>0</v>
      </c>
      <c r="O11" s="23">
        <f>IF(AND(C11&gt;=Input!$F$12,C11&lt;Input!$F$13),((E10*(1-Parameters!$D$40)*(1/Parameters!$D$38)*(Input!$F$5*Parameters!$D$14*(Parameters!$D$23)*Parameters!$D$26*(1-Parameters!$D$27)*Parameters!$D$28*Parameters!$D$30))+(F10*(1-Parameters!$D$40)*(1/Parameters!$D$38))+(G10*(1-Parameters!$D$40)*(Input!$F$5*Parameters!$D$14*(Parameters!$D$23)*Parameters!$D$26*(1-Parameters!$D$27)*Parameters!$D$28*Parameters!$D$30))+(O10*(1-Parameters!$D$40)*ART_drop_factor)+(L10*(1-Parameters!$D$40)*(1/Parameters!$D$38))+(I10*(1-Parameters!$D$40)*ART_drop_factor)),0)</f>
        <v>0</v>
      </c>
      <c r="P11" s="24">
        <f>IF(AND(C11&gt;=Input!$F$13,C11&lt;Input!$F$14),((J10*(1-Parameters!$D$40)*(1-(Parameters!$D$9*(1-(Input!$F$22*Parameters!$D$7))))) + (P10*(1-Parameters!$D$40)*(1-(Parameters!$D$9*(1-(Input!$F$22*Parameters!$D$7)))))),0)</f>
        <v>0</v>
      </c>
      <c r="Q11" s="22">
        <f>IF(AND(C11&gt;=Input!$F$13,C11&lt;Input!$F$14),((J10*(1-Parameters!$D$40)*Parameters!$D$9*(1-(Input!$F$22*Parameters!$D$7)))+(K10*(1-Parameters!$D$40)*(1-1/Parameters!$D$38)*(1-(Input!$F$6*Parameters!$D$15*(1-Parameters!$D$27)*Parameters!$D$26*(Parameters!$D$24))*Parameters!$D$28*Parameters!$D$30))) + (L10*(1-Parameters!$D$40)*(1-(1/Parameters!$D$38))*(1-ART_drop_factor)) +(P10*(1-Parameters!$D$40)*Parameters!$D$9*(1-(Input!$F$22*Parameters!$D$7)))+(Q10*(1-Parameters!$D$40)*(1-1/Parameters!$D$38)) + (R10*(1-Parameters!$D$40)*(1-(1/Parameters!$D$38))*(1-ART_drop_factor)),0)</f>
        <v>0</v>
      </c>
      <c r="R11" s="24">
        <f>IF(AND(C11&gt;=Input!$F$13,C11&lt;Input!$F$14),((K10*(1-Parameters!$D$40)*(1-1/Parameters!$D$38)*(Input!$F$6*Parameters!$D$15*Parameters!$D$26*(1-Parameters!$D$27)*(Parameters!$D$24)*Parameters!$D$28*Parameters!$D$30))+(L10*(1-Parameters!$D$40)*(1-(1/Parameters!$D$38))*ART_drop_factor)+(R10*(1-Parameters!$D$40)*(1-(1/Parameters!$D$38))*ART_drop_factor)),0)</f>
        <v>0</v>
      </c>
      <c r="S11" s="22">
        <f>IF(AND(C11&gt;=Input!$F$13,C11&lt;Input!$F$14),((K10*(1-Parameters!$D$40)*(1/Parameters!$D$38)*(1-(Input!$F$6*Parameters!$D$15*(1-Parameters!$D$27)*Parameters!$D$26*(Parameters!$D$23)*Parameters!$D$28)))+(M10*(1-Parameters!$D$40)*(1-(Input!$F$6*Parameters!$D$15*(1-Parameters!$D$27)*Parameters!$D$26*(Parameters!$D$23)*Parameters!$D$28)))+(Q10*(1-Parameters!$D$40)*(1/Parameters!$D$38))+(S10*(1-Parameters!$D$40))),0)</f>
        <v>0</v>
      </c>
      <c r="T11" s="24">
        <f>IF(AND(C11&gt;=Input!$F$13,C11&lt;Input!$F$14),((K10*(1-Parameters!$D$40)*(1/Parameters!$D$38)*Input!$F$6*Parameters!$D$15*Parameters!$D$26*(1-Parameters!$D$27)*Parameters!$D$28*(Parameters!$D$23)*(1-Parameters!$D$30))+(M10*(1-Parameters!$D$40)*Input!$F$6*Parameters!$D$15*Parameters!$D$26*(1-Parameters!$D$27)*Parameters!$D$28*(Parameters!$D$23)*(1-Parameters!$D$30))+(N10*(1-Parameters!$D$40))+(T10*(1-Parameters!$D$40)) + (U10*(1-Parameters!$D$40)*(1-ART_drop_factor)) + (O10*(1-Parameters!$D$40)*(1-ART_drop_factor))),0)</f>
        <v>0</v>
      </c>
      <c r="U11" s="22">
        <f>IF(AND(C11&gt;=Input!$F$13,C11&lt;Input!$F$14),((K10*(1-Parameters!$D$40)*(1/Parameters!$D$38)*(Input!$F$6*Parameters!$D$15*(Parameters!$D$23)*Parameters!$D$26*(1-Parameters!$D$27)*Parameters!$D$28*Parameters!$D$30))+(L10*(1-Parameters!$D$40)*(1/Parameters!$D$38))+(M10*(1-Parameters!$D$40)*(Input!$F$6*Parameters!$D$15*(Parameters!$D$23)*Parameters!$D$26*(1-Parameters!$D$27)*Parameters!$D$28*Parameters!$D$30))+(U10*(1-Parameters!$D$40)*ART_drop_factor)+(R10*(1-Parameters!$D$40)*(1/Parameters!$D$38))+(O10*(1-Parameters!$D$40))*ART_drop_factor),0)</f>
        <v>0</v>
      </c>
      <c r="V11" s="24">
        <f>IF(C11=Input!$F$14,((P10*(1-Parameters!$D$41)*(1-(Parameters!$D$9*(1-(Input!$F$22*Parameters!$D$7))))) + (V10*(1-Parameters!$D$41)*(1-(Parameters!$D$9*(1-(Input!$F$22*Parameters!$D$7)))))),0)</f>
        <v>0</v>
      </c>
      <c r="W11" s="22">
        <f>IF(C11=Input!$F$14,((P10*(1-Parameters!$D$41)*Parameters!$D$9*(1-(Input!$F$22*Parameters!$D$7)))+(Q10*(1-Parameters!$D$41)*(1-1/Parameters!$D$38)*(1-(Input!$F$6*Parameters!$D$16*(1-Parameters!$D$27)*Parameters!$D$26*(1-Parameters!$B$94)*(Parameters!$D$24))*Parameters!$D$28*Parameters!$D$30)))+(V10*(1-Parameters!$D$41)*Parameters!$D$9*(1-(Input!$F$22*Parameters!$D$7)))+ (R10*(1-Parameters!$D$41)*(1-(1/Parameters!$D$38))*(1-ART_drop_factor)) + (W10*(1-Parameters!$D$41)*(1-1/Parameters!$D$38)) + (X10*(1-Parameters!$D$41)*(1-(1/Parameters!$D$38))*(1-ART_drop_factor)),0)</f>
        <v>0</v>
      </c>
      <c r="X11" s="24">
        <f>IF(C11=Input!$F$14,((Q10*(1-Parameters!$D$41)*(1-1/Parameters!$D$38)*(Input!$F$6*Parameters!$D$16*Parameters!$D$26*(1-Parameters!$D$27)*(1-Parameters!$B$94)*(Parameters!$D$24)*Parameters!$D$28*Parameters!$D$30))+(R10*(1-Parameters!$D$41)*(1-(1/Parameters!$D$38))*ART_drop_factor)+(X10*(1-Parameters!$D$41)*(1-(1/Parameters!$D$38))*ART_drop_factor)),0)</f>
        <v>0</v>
      </c>
      <c r="Y11" s="22">
        <f>IF(C11=Input!$F$14,((Q10*(1-Parameters!$D$41)*(1/Parameters!$D$38)*(1-(Input!$F$6*Parameters!$D$16*(1-Parameters!$D$27)*Parameters!$D$26*(1-Parameters!$B$94)*(Parameters!$D$23)*Parameters!$D$28)))+(S10*(1-Parameters!$D$41)*(1-(Input!$F$6*Parameters!$D$16*(1-Parameters!$D$27)*Parameters!$D$26*(1-Parameters!$B$94)*(Parameters!$D$23)*Parameters!$D$28)))+(W10*(1-Parameters!$D$41)*(1/Parameters!$D$38))+(Y10*(1-Parameters!$D$41))),0)</f>
        <v>0</v>
      </c>
      <c r="Z11" s="24">
        <f>IF(C11=Input!$F$14,((Q10*(1-Parameters!$D$41)*(1/Parameters!$D$38)*Input!$F$6*Parameters!$D$16*Parameters!$D$26*(1-Parameters!$D$27)*(1-Parameters!$B$94)*Parameters!$D$28*(Parameters!$D$23)*(1-Parameters!$D$30))+(S10*(1-Parameters!$D$41)*Input!$F$6*Parameters!$D$16*Parameters!$D$26*(1-Parameters!$D$27)*(1-Parameters!$B$94)*Parameters!$D$28*(Parameters!$D$23)*(1-Parameters!$D$30))+(T10*(1-Parameters!$D$41)) + (U10*(1-Parameters!$D$41)*(1-ART_drop_factor)) + (Z10*(1-Parameters!$D$41)) + (AA10*(1-Parameters!$D$41)*(1-ART_drop_factor))),0)</f>
        <v>0</v>
      </c>
      <c r="AA11" s="22">
        <f>IF(C11=Input!$F$14,((Q10*(1-Parameters!$D$41)*(1/Parameters!$D$38)*(Input!$F$6*Parameters!$D$16*(Parameters!$D$23)*Parameters!$D$26*(1-Parameters!$D$27)*(1-Parameters!$B$94)*Parameters!$D$28*Parameters!$D$30))+(R10*(1-Parameters!$D$41)*(1/Parameters!$D$38))+(S10*(1-Parameters!$D$41)*(Input!$F$6*Parameters!$D$16*(1-Parameters!$B$94)*(Parameters!$D$23)*Parameters!$D$26*(1-Parameters!$D$27)*Parameters!$D$28*Parameters!$D$30))+(AA10*(1-Parameters!$D$41)*ART_drop_factor)+(X10*(1-Parameters!$D$41)*(1/Parameters!$D$38))+(U10*(1-Parameters!$D$41)*ART_drop_factor)),0)</f>
        <v>0</v>
      </c>
      <c r="AB11" s="24">
        <f>IF(AND(C11&gt;Input!$F$14,C11&lt;(Input!$F$14+Input!$F$16)),((V10*(1-Parameters!$D$41)*(1-(Parameters!$D$9*(1-(Input!$F$22*Parameters!$D$7)))))+(AB10*(1-Parameters!$D$41)*(1-(Parameters!$D$10*(1-(Input!$F$22*Parameters!$D$7)))))),0)</f>
        <v>0</v>
      </c>
      <c r="AC11" s="24">
        <f>IF(AND(C11&gt;Input!$F$14, C11&lt;(Input!$F$14+Input!$F$16)),((V10*(1-Parameters!$D$41)*Parameters!$D$9*(1-(Input!$F$22*Parameters!$D$7)))+(W10*(1-Parameters!$D$41)*(1-1/Parameters!$D$38)) + (X10*(1-Parameters!$D$41)*(1-(1/Parameters!$D$38))*(1-ART_drop_factor)) +(AB10*(1-Parameters!$D$41)*Parameters!$D$10*(1-(Input!$F$22*Parameters!$D$7))))+(AC10*(1-Parameters!$D$41)*(1-1/Parameters!$D$38)) + (AD10*(1-Parameters!$D$41)*(1-(1/Parameters!$D$38))*(1-ART_drop_factor)),0)</f>
        <v>0</v>
      </c>
      <c r="AD11" s="24">
        <f>IF(AND(C11&gt;Input!$F$14, C11&lt;(Input!$F$14+Input!$F$16)),((X10*(1-Parameters!$D$41)*(1-(1/Parameters!$D$38))*ART_drop_factor)+(AD10*(1-Parameters!$D$41)*(1-(1/Parameters!$D$38))*ART_drop_factor)),0)</f>
        <v>0</v>
      </c>
      <c r="AE11" s="24">
        <f>IF(AND(C11&gt;Input!$F$14, C11&lt;(Input!$F$14+Input!$F$16)),((W10*(1-Parameters!$D$41)*(1/Parameters!$D$38))+(Y10*(1-Parameters!$D$41))+(AC10*(1-Parameters!$D$41)*(1/Parameters!$D$38))+(AE10*(1-Parameters!$D$41))),0)</f>
        <v>0</v>
      </c>
      <c r="AF11" s="24">
        <f>IF(AND(C11&gt;Input!$F$14, C11&lt;(Input!$F$14+Input!$F$16)),((Z10*(1-Parameters!$D$41)) + (AA10*(1-Parameters!$D$41)*(1-ART_drop_factor)) +(AF10*(1-Parameters!$D$41)) + (AG10*(1-Parameters!$D$41)*(1-ART_drop_factor))),0)</f>
        <v>0</v>
      </c>
      <c r="AG11" s="24">
        <f>IF(AND(C11&gt;Input!$F$14, C11&lt;(Input!$F$14+Input!$F$16)),((X10*(1-Parameters!$D$41)*(1/Parameters!$D$38))+(AG10*(1-Parameters!$D$41)*ART_drop_factor)+(AD10*(1-Parameters!$D$41)*(1/Parameters!$D$38))+(AA10*(1-Parameters!$D$41)*ART_drop_factor)),0)</f>
        <v>0</v>
      </c>
      <c r="AH11" s="24">
        <f>IF(AND(C11&gt;=(Input!$F$14+Input!$F$16),C11&lt;(Input!$F$14+Input!$F$17)),((AB10*(1-Parameters!$D$40)*(1-(Parameters!$D$10*(1-(Input!$F$22*Parameters!$D$7)))))+(AH10*(1-Parameters!$D$40)*(1-(Parameters!$D$11*(1-(Input!$F$22*Parameters!$D$7)))))),0)</f>
        <v>0</v>
      </c>
      <c r="AI11" s="24">
        <f>IF(AND(C11&gt;=(Input!$F$14+Input!$F$16), C11&lt;(Input!$F$14+Input!$F$17)),((AB10*(1-Parameters!$D$40)*Parameters!$D$10*(1-(Input!$F$22*Parameters!$D$7)))+(AC10*(1-Parameters!$D$40)*(1-1/Parameters!$D$38)*(1-(Input!$F$7*Parameters!$D$17*(1-Parameters!$D$27)*Parameters!$D$26*(1-(Parameters!$B$94 + Parameters!$B$95))*(Parameters!$D$24)*Parameters!$D$28*Parameters!$D$30))) + (AD10*(1-Parameters!$D$40)*(1-(1/Parameters!$D$38))*(1-ART_drop_factor)) +(AH10*(1-Parameters!$D$40)*Parameters!$D$11*(1-(Input!$F$22*Parameters!$D$7)))+(AI10*(1-Parameters!$D$40)*(1-1/Parameters!$D$38)) + (AJ10*(1-Parameters!$D$40)*(1-(1/Parameters!$D$38))*(1-ART_drop_factor))),0)</f>
        <v>0</v>
      </c>
      <c r="AJ11" s="24">
        <f>IF(AND(C11&gt;=(Input!$F$14+Input!$F$16), C11&lt;(Input!$F$14+Input!$F$17)),((AC10*(1-Parameters!$D$40)*(1-1/Parameters!$D$38)*(Input!$F$7*Parameters!$D$17*Parameters!$D$26*(1-Parameters!$D$27)*(1-(Parameters!$B$94 + Parameters!$B$95))*(Parameters!$D$24)*Parameters!$D$28*Parameters!$D$30))+(AD10*(1-Parameters!$D$40)*(1-(1/Parameters!$D$38))*ART_drop_factor)+(AJ10*(1-Parameters!$D$40)*(1-(1/Parameters!$D$38))*ART_drop_factor)),0)</f>
        <v>0</v>
      </c>
      <c r="AK11" s="22">
        <f>IF(AND(C11&gt;=(Input!$F$14+Input!$F$16), C11&lt;(Input!$F$14+Input!$F$17)),((AC10*(1-Parameters!$D$40)*(1/Parameters!$D$38)*(1-(Input!$F$7*Parameters!$D$17*(1-Parameters!$D$27)*Parameters!$D$26*(1-(Parameters!$B$94 + Parameters!$B$95))*(Parameters!$D$23)*Parameters!$D$28)))+(AE10*(1-Parameters!$D$40)*(1-(Input!$F$7*Parameters!$D$17*(1-Parameters!$D$27)*Parameters!$D$26*(1-(Parameters!$B$94 + Parameters!$B$95))*(Parameters!$D$23)*Parameters!$D$28)))+(AI10*(1-Parameters!$D$40)*(1/Parameters!$D$38))+(AK10*(1-Parameters!$D$40))),0)</f>
        <v>0</v>
      </c>
      <c r="AL11" s="24">
        <f>IF(AND(C11&gt;=(Input!$F$14+Input!$F$16), C11&lt;(Input!$F$14+Input!$F$17)),((AC10*(1-Parameters!$D$40)*(1/Parameters!$D$38)*Input!$F$7*Parameters!$D$17*Parameters!$D$26*(1-Parameters!$D$27)*(1-(Parameters!$B$94 + Parameters!$B$95))*Parameters!$D$28*(Parameters!$D$23)*(1-Parameters!$D$30))+(AE10*(1-Parameters!$D$40)*Input!$F$7*Parameters!$D$17*Parameters!$D$26*(1-Parameters!$D$27)*(1-(Parameters!$B$94 + Parameters!$B$95))*Parameters!$D$28*(Parameters!$D$23)*(1-Parameters!$D$30))+(AF10*(1-Parameters!$D$40)) + (AG10*(1-Parameters!$D$40)*(1-ART_drop_factor)) +(AL10*(1-Parameters!$D$40)) + (AM10*(1-Parameters!$D$40)*(1-ART_drop_factor))),0)</f>
        <v>0</v>
      </c>
      <c r="AM11" s="22">
        <f>IF(AND(C11&gt;=(Input!$F$14+Input!$F$16), C11&lt;(Input!$F$14+Input!$F$17)),((AC10*(1-Parameters!$D$40)*(1/Parameters!$D$38)*(Input!$F$7*Parameters!$D$17*(Parameters!$D$23)*Parameters!$D$26*(1-Parameters!$D$27)*(1-(Parameters!$B$94 + Parameters!$B$95))*Parameters!$D$28*Parameters!$D$30))+(AD10*(1-Parameters!$D$40)*(1/Parameters!$D$38))+(AE10*(1-Parameters!$D$40)*(Input!$F$7*Parameters!$D$17*(Parameters!$D$23)*Parameters!$D$26*(1-Parameters!$D$27)*(1-(Parameters!$B$94 + Parameters!$B$95))*Parameters!$D$28*Parameters!$D$30))+(AM10*(1-Parameters!$D$40)*ART_drop_factor)+(AJ10*(1-Parameters!$D$40)*(1/Parameters!$D$38))+(AG10*(1-Parameters!$D$40)*ART_drop_factor)),0)</f>
        <v>0</v>
      </c>
      <c r="AN11" s="24">
        <f>IF(AND(C11&gt;=(Input!$F$14+Input!$F$17), C11&lt;(Input!$F$14+Input!$F$18)),((AH10*(1-Parameters!$D$40)*(1-(Parameters!$D$11*(1-(Input!$F$22*Parameters!$D$7))))) + (AN10*(1-Parameters!$D$40)*(1-(Parameters!$D$11*(1-(Input!$F$22*Parameters!$D$7)))))),0)</f>
        <v>0</v>
      </c>
      <c r="AO11" s="22">
        <f>IF(AND(C11&gt;=(Input!$F$14+Input!$F$17), C11&lt;(Input!$F$14+Input!$F$18)),((AH10*(1-Parameters!$D$40)*Parameters!$D$11*(1-(Input!$F$22*Parameters!$D$7)))+(AI10*(1-Parameters!$D$40)*(1-1/Parameters!$D$38)*(1-(Input!$F$8*Parameters!$D$18*(1-Parameters!$D$27)*Parameters!$D$26*(Parameters!$D$24)*Parameters!$D$28*Parameters!$D$30))) + (AJ10*(1-Parameters!$D$40)*(1-(1/Parameters!$D$38))*(1-ART_drop_factor)) +(AN10*(1-Parameters!$D$40)*Parameters!$D$11*(1-(Input!$F$22*Parameters!$D$7)))+(AO10*(1-Parameters!$D$40)*(1-1/Parameters!$D$38)) + (AP10*(1-Parameters!$D$40)*(1-(1/Parameters!$D$38))*(1-ART_drop_factor))),0)</f>
        <v>0</v>
      </c>
      <c r="AP11" s="24">
        <f>IF(AND(C11&gt;=(Input!$F$14+Input!$F$17), C11&lt;(Input!$F$14+Input!$F$18)),((AI10*(1-Parameters!$D$40)*(1-1/Parameters!$D$38)*(Input!$F$8*Parameters!$D$18*Parameters!$D$26*(1-Parameters!$D$27)*(Parameters!$D$24)*Parameters!$D$28*Parameters!$D$30))+(AJ10*(1-Parameters!$D$40)*(1-(1/Parameters!$D$38))*ART_drop_factor)+(AP10*(1-Parameters!$D$40)*(1-(1/Parameters!$D$38))*ART_drop_factor)),0)</f>
        <v>0</v>
      </c>
      <c r="AQ11" s="22">
        <f>IF(AND(C11&gt;=(Input!$F$14+Input!$F$17), C11&lt;(Input!$F$14+Input!$F$18)),((AI10*(1-Parameters!$D$40)*(1/Parameters!$D$38)*(1-(Input!$F$8*Parameters!$D$18*(1-Parameters!$D$27)*Parameters!$D$26*(Parameters!$D$23)*Parameters!$D$28)))+(AK10*(1-Parameters!$D$40)*(1-(Input!$F$8*Parameters!$D$18*(1-Parameters!$D$27)*Parameters!$D$26*(Parameters!$D$23)*Parameters!$D$28)))+(AO10*(1-Parameters!$D$40)*(1/Parameters!$D$38))+(AQ10*(1-Parameters!$D$40))),0)</f>
        <v>0</v>
      </c>
      <c r="AR11" s="24">
        <f>IF(AND(C11&gt;=(Input!$F$14+Input!$F$17), C11&lt;(Input!$F$14+Input!$F$18)),((AI10*(1-Parameters!$D$40)*(1/Parameters!$D$38)*Input!$F$8*Parameters!$D$18*Parameters!$D$26*(1-Parameters!$D$27)*Parameters!$D$28*(Parameters!$D$23)*(1-Parameters!$D$30))+(AK10*(1-Parameters!$D$40)*Input!$F$8*Parameters!$D$18*Parameters!$D$26*(1-Parameters!$D$27)*Parameters!$D$28*(Parameters!$D$23)*(1-Parameters!$D$30))+(AL10*(1-Parameters!$D$40)) + (AM10*(1-Parameters!$D$40)*(1-ART_drop_factor)) +(AR10*(1-Parameters!$D$40)) + (AS10*(1-Parameters!$D$40)*(1-ART_drop_factor))),0)</f>
        <v>0</v>
      </c>
      <c r="AS11" s="22">
        <f>IF(AND(C11&gt;=(Input!$F$14+Input!$F$17), C11&lt;(Input!$F$14+Input!$F$18)),((AI10*(1-Parameters!$D$40)*(1/Parameters!$D$38)*(Input!$F$8*Parameters!$D$18*(Parameters!$D$23)*Parameters!$D$26*(1-Parameters!$D$27)*Parameters!$D$28*Parameters!$D$30))+(AJ10*(1-Parameters!$D$40)*(1/Parameters!$D$38))+(AK10*(1-Parameters!$D$40)*(Input!$F$8*Parameters!$D$18*(Parameters!$D$23)*Parameters!$D$26*(1-Parameters!$D$27)*Parameters!$D$28*Parameters!$D$30))+(AS10*(1-Parameters!$D$40)*ART_drop_factor)+(AP10*(1-Parameters!$D$40)*(1/Parameters!$D$38))+(AM10*(1-Parameters!$D$40)*ART_drop_factor)),0)</f>
        <v>0</v>
      </c>
      <c r="AT11" s="24">
        <f>IF(AND(C11&gt;=(Input!$F$14+Input!$F$18), C11&lt;(Input!$F$14+Input!$F$19)),((AN10*(1-Parameters!$D$40)*(1-(Parameters!$D$11*(1-(Input!$F$22*Parameters!$D$7))))) + (AT10*(1-Parameters!$D$40)*(1-(Parameters!$D$12*(1-(Input!$F$22*Parameters!$D$7)))))),0)</f>
        <v>0</v>
      </c>
      <c r="AU11" s="22">
        <f>IF(AND(C11&gt;=(Input!$F$14+Input!$F$18), C11&lt;(Input!$F$14+Input!$F$19)),((AN10*(1-Parameters!$D$40)*Parameters!$D$11*(1-(Input!$F$22*Parameters!$D$7)))+(AO10*(1-Parameters!$D$40)*(1-1/Parameters!$D$38)*(1-(Input!$F$9*Parameters!$D$19*(1-Parameters!$D$27)*Parameters!$D$26*(Parameters!$D$24)*Parameters!$D$28*Parameters!$D$30))) + (AP10*(1-Parameters!$D$40)*(1-(1/Parameters!$D$38))*(1-ART_drop_factor)) +(AT10*(1-Parameters!$D$40)*Parameters!$D$12*(1-(Input!$F$22*Parameters!$D$7)))+(AU10*(1-Parameters!$D$40)*(1-1/Parameters!$D$38)) + (AV10*(1-Parameters!$D$40)*(1-(1/Parameters!$D$38))*(1-ART_drop_factor))),0)</f>
        <v>0</v>
      </c>
      <c r="AV11" s="24">
        <f>IF(AND(C11&gt;=(Input!$F$14+Input!$F$18), C11&lt;(Input!$F$14+Input!$F$19)),((AO10*(1-Parameters!$D$40)*(1-1/Parameters!$D$38)*(Input!$F$9*Parameters!$D$19*Parameters!$D$26*(1-Parameters!$D$27)*(Parameters!$D$24)*Parameters!$D$28*Parameters!$D$30))+(AP10*(1-Parameters!$D$40)*(1-(1/Parameters!$D$38))*ART_drop_factor)+(AV10*(1-Parameters!$D$40)*(1-(1/Parameters!$D$38))*ART_drop_factor)),0)</f>
        <v>0</v>
      </c>
      <c r="AW11" s="22">
        <f>IF(AND(C11&gt;=(Input!$F$14+Input!$F$18), C11&lt;(Input!$F$14+Input!$F$19)),((AO10*(1-Parameters!$D$40)*(1/Parameters!$D$38)*(1-(Input!$F$9*Parameters!$D$19*(1-Parameters!$D$27)*Parameters!$D$26*(Parameters!$D$23)*Parameters!$D$28)))+(AQ10*(1-Parameters!$D$40)*(1-(Input!$F$9*Parameters!$D$19*(1-Parameters!$D$27)*Parameters!$D$26*(Parameters!$D$23)*Parameters!$D$28)))+(AU10*(1-Parameters!$D$40)*(1/Parameters!$D$38))+(AW10*(1-Parameters!$D$40))),0)</f>
        <v>0</v>
      </c>
      <c r="AX11" s="24">
        <f>IF(AND(C11&gt;=(Input!$F$14+Input!$F$18), C11&lt;(Input!$F$14+Input!$F$19)),((AO10*(1-Parameters!$D$40)*(1/Parameters!$D$38)*Input!$F$9*Parameters!$D$19*Parameters!$D$26*(1-Parameters!$D$27)*Parameters!$D$28*(Parameters!$D$23)*(1-Parameters!$D$30))+(AQ10*(1-Parameters!$D$40)*Input!$F$9*Parameters!$D$19*Parameters!$D$26*(1-Parameters!$D$27)*Parameters!$D$28*(Parameters!$D$23)*(1-Parameters!$D$30)) + (AS10*(1-Parameters!$D$40)*(1-ART_drop_factor)) +(AR10*(1-Parameters!$D$40))+ (AY10*(1-Parameters!$D$40)*(1-ART_drop_factor)) + (AX10*(1-Parameters!$D$40))),0)</f>
        <v>0</v>
      </c>
      <c r="AY11" s="22">
        <f>IF(AND(C11&gt;=(Input!$F$14+Input!$F$18), C11&lt;(Input!$F$14+Input!$F$19)),((AO10*(1-Parameters!$D$40)*(1/Parameters!$D$38)*(Input!$F$9*Parameters!$D$19*(Parameters!$D$23)*Parameters!$D$26*(1-Parameters!$D$27)*Parameters!$D$28*Parameters!$D$30))+(AP10*(1-Parameters!$D$40)*(1/Parameters!$D$38))+(AQ10*(1-Parameters!$D$40)*(Input!$F$9*Parameters!$D$19*(Parameters!$D$23)*Parameters!$D$26*(1-Parameters!$D$27)*Parameters!$D$28*Parameters!$D$30))+(AY10*(1-Parameters!$D$40)*ART_drop_factor)+(AV10*(1-Parameters!$D$40)*(1/Parameters!$D$38))+(AS10*(1-Parameters!$D$40)*ART_drop_factor)),0)</f>
        <v>0</v>
      </c>
      <c r="AZ11" s="24">
        <f>IF(C11&gt;=(Input!$F$14+Input!$F$19),((AT10*(1-Parameters!$D$40)*(1-(Parameters!$D$12*(1-(Input!$F$22*Parameters!$D$7))))) + (AZ10*(1-Parameters!$D$40)*(1-(Parameters!$D$12*(1-(Input!$F$22*Parameters!$D$7)))))),0)</f>
        <v>0</v>
      </c>
      <c r="BA11" s="22">
        <f>IF(C11&gt;=(Input!$F$14+Input!$F$19),((AT10*(1-Parameters!$D$40)*Parameters!$D$12*(1-(Input!$F$22*Parameters!$D$7)))+(AU10*(1-Parameters!$D$40)*(1-1/Parameters!$D$38)*(1-(Input!$F$10*Parameters!$D$20*(1-Parameters!$D$27)*Parameters!$D$26*(Parameters!$D$24)*Parameters!$D$28*Parameters!$D$30))) + (AV10*(1-Parameters!$D$40)*(1-(1/Parameters!$D$38))*(1-ART_drop_factor)) +(AZ10*(1-Parameters!$D$40)*Parameters!$D$12*(1-(Input!$F$22*Parameters!$D$7)))+(BA10*(1-Parameters!$D$40)*(1-1/Parameters!$D$38)) + (BB10*(1-Parameters!$D$40)*(1-(1/Parameters!$D$38))*(1-ART_drop_factor))),0)</f>
        <v>0</v>
      </c>
      <c r="BB11" s="24">
        <f>IF(C11&gt;=(Input!$F$14+Input!$F$19),((AU10*(1-Parameters!$D$40)*(1-1/Parameters!$D$38)*(Input!$F$10*Parameters!$D$20*Parameters!$D$26*(1-Parameters!$D$27)*(Parameters!$D$24)*Parameters!$D$28*Parameters!$D$30))+(AV10*(1-Parameters!$D$40)*(1-(1/Parameters!$D$38))*ART_drop_factor)+(BB10*(1-Parameters!$D$40)*(1-(1/Parameters!$D$38))*ART_drop_factor)),0)</f>
        <v>0</v>
      </c>
      <c r="BC11" s="22">
        <f>IF(C11&gt;=(Input!$F$14+Input!$F$19),((AU10*(1-Parameters!$D$40)*(1/Parameters!$D$38)*(1-(Input!$F$10*Parameters!$D$20*(1-Parameters!$D$27)*Parameters!$D$26*(Parameters!$D$23)*Parameters!$D$28)))+(AW10*(1-Parameters!$D$40)*(1-(Input!$F$10*Parameters!$D$20*(1-Parameters!$D$27)*Parameters!$D$26*(Parameters!$D$23)*Parameters!$D$28)))+(BA10*(1-Parameters!$D$40)*(1/Parameters!$D$38))+(BC10*(1-Parameters!$D$40))),0)</f>
        <v>0</v>
      </c>
      <c r="BD11" s="24">
        <f>IF(C11&gt;=(Input!$F$14+Input!$F$19),((AU10*(1-Parameters!$D$40)*(1/Parameters!$D$38)*Input!$F$10*Parameters!$D$20*Parameters!$D$26*(1-Parameters!$D$27)*Parameters!$D$28*(Parameters!$D$23)*(1-Parameters!$D$30))+(AW10*(1-Parameters!$D$40)*Input!$F$10*Parameters!$D$20*Parameters!$D$26*(1-Parameters!$D$27)*Parameters!$D$28*(Parameters!$D$23)*(1-Parameters!$D$30))+(AX10*(1-Parameters!$D$40)) + (AY10*(1-Parameters!$D$40)*(1-ART_drop_factor)) +(BD10*(1-Parameters!$D$40)) + (BE10*(1-Parameters!$D$40)*(1-ART_drop_factor))),0)</f>
        <v>0</v>
      </c>
      <c r="BE11" s="25">
        <f>IF(C11&gt;=(Input!$F$14+Input!$F$19),((AU10*(1-Parameters!$D$40)*(1/Parameters!$D$38)*(Input!$F$10*Parameters!$D$20*(Parameters!$D$23)*Parameters!$D$26*(1-Parameters!$D$27)*Parameters!$D$28*Parameters!$D$30))+(AV10*(1-Parameters!$D$40)*(1/Parameters!$D$38))+(AW10*(1-Parameters!$D$40)*(Input!$F$10*Parameters!$D$20*(Parameters!$D$23)*Parameters!$D$26*(1-Parameters!$D$27)*Parameters!$D$28*Parameters!$D$30))+(BE10*(1-Parameters!$D$40)*ART_drop_factor)+(BB10*(1-Parameters!$D$40)*(1/Parameters!$D$38))+(AY10*(1-Parameters!$D$40)*ART_drop_factor)),0)</f>
        <v>0</v>
      </c>
      <c r="BF11" s="135">
        <f>(Parameters!$D$40*(SUM(Model!D10:U10,Model!AH10:BE10)))+(Parameters!$D$41*(SUM(Model!V10:AG10)))</f>
        <v>94.10155035593975</v>
      </c>
      <c r="BG11" s="60"/>
    </row>
    <row r="12" spans="3:59" x14ac:dyDescent="0.2">
      <c r="C12" s="20">
        <v>7</v>
      </c>
      <c r="D12" s="21">
        <f>IF((C12&gt;=Input!$F$12),0,(D11*(1-Parameters!$D$40)*(1-(Parameters!$D$8*(1-(Input!$F$22*Parameters!$D$7))))))</f>
        <v>1523537.8959528788</v>
      </c>
      <c r="E12" s="21">
        <f>IF((C12&gt;=Input!$F$12),0,(D11*(1-Parameters!$D$40)*Parameters!$D$8*(1-(Input!$F$22*Parameters!$D$7))+(E11*(1-Parameters!$D$40)*(1-1/Parameters!$D$38)) + (F11*(1-Parameters!$D$40)*(1-(1/Parameters!$D$38))*(1-ART_drop_factor))))</f>
        <v>4695.5201543450403</v>
      </c>
      <c r="F12" s="26">
        <f>IF((C12&gt;=Input!$F$12),0,(F11*(1-Parameters!$D$40)*(1-(1/Parameters!$D$38))*ART_drop_factor))</f>
        <v>0</v>
      </c>
      <c r="G12" s="21">
        <f>IF((C12&gt;=Input!$F$12),0,((G11*(1-Parameters!$D$40)+(E11*(1-Parameters!$D$40)*(1/Parameters!$D$38)))))</f>
        <v>45965.346988485348</v>
      </c>
      <c r="H12" s="21">
        <f>IF((C12&gt;=Input!$F$12),0,(H11*(1-Parameters!$D$40) + I11*(1-Parameters!$D$40)*(1-ART_drop_factor)))</f>
        <v>6126.9942026432873</v>
      </c>
      <c r="I12" s="21">
        <f>IF((C12&gt;=Input!$F$12),0,(((F11*(1-Parameters!$D$40)*(1/Parameters!$D$38)) + I11*(1-Parameters!$D$40)*ART_drop_factor)))</f>
        <v>50579.584532826811</v>
      </c>
      <c r="J12" s="23">
        <f>IF(AND(C12&gt;=Input!$F$12,C12&lt;Input!$F$13),((D11*(1-Parameters!$D$40)*(1-(Parameters!$D$8*(1-(Input!$F$22*Parameters!$D$7))))) + (J11*(1-Parameters!$D$40)*(1-(Parameters!$D$9*(1-(Input!$F$22*Parameters!$D$7)))))),0)</f>
        <v>0</v>
      </c>
      <c r="K12" s="23">
        <f>IF(AND(C12&gt;=Input!$F$12,C12&lt;Input!$F$13),((D11*(1-Parameters!$D$40)*(Parameters!$D$8*(1-(Input!$F$22*Parameters!$D$7))))+(E11*(1-Parameters!$D$40)*(1-1/Parameters!$D$38)*(1-(Input!$F$5*Parameters!$D$14*(1-Parameters!$D$27)*Parameters!$D$26*(Parameters!$D$24))*Parameters!$D$28*Parameters!$D$30)))+ (F11*(1-Parameters!$D$40)*(1-(1/Parameters!$D$38))*(1-ART_drop_factor)) + (J11*(1-Parameters!$D$40)*Parameters!$D$9*(1-(Input!$F$22*Parameters!$D$7)))+(K11*(1-Parameters!$D$40)*(1-1/Parameters!$D$38)) + (L11*(1-Parameters!$D$40)*(1-(1/Parameters!$D$38))*(1-ART_drop_factor)),0)</f>
        <v>0</v>
      </c>
      <c r="L12" s="23">
        <f>IF(AND(C12&gt;=Input!$F$12,C12&lt;Input!$F$13),((E11*(1-Parameters!$D$40)*(1-1/Parameters!$D$38)*(Input!$F$5*Parameters!$D$14*Parameters!$D$26*(1-Parameters!$D$27)*(Parameters!$D$24)*Parameters!$D$28*Parameters!$D$30))+(F11*(1-Parameters!$D$40)*(1-(1/Parameters!$D$38))*ART_drop_factor)+(L11*(1-Parameters!$D$40)*(1-(1/Parameters!$D$38))*ART_drop_factor)),0)</f>
        <v>0</v>
      </c>
      <c r="M12" s="23">
        <f>IF(AND(C12&gt;=Input!$F$12,C12&lt;Input!$F$13),((E11*(1-Parameters!$D$40)*(1/Parameters!$D$38)*(1-(Input!$F$5*Parameters!$D$14*(1-Parameters!$D$27)*Parameters!$D$26*(Parameters!$D$23))*Parameters!$D$28))+(G11*(1-Parameters!$D$40)*(1-(Input!$F$5*Parameters!$D$14*(1-Parameters!$D$27)*Parameters!$D$26*(Parameters!$D$23)*Parameters!$D$28)))+(K11*(1-Parameters!$D$40)*(1/Parameters!$D$38))+(M11*(1-Parameters!$D$40))),0)</f>
        <v>0</v>
      </c>
      <c r="N12" s="23">
        <f>IF(AND(C12&gt;=Input!$F$12,C12&lt;Input!$F$13),((E11*(1-Parameters!$D$40)*(1/Parameters!$D$38)*Input!$F$5*Parameters!$D$14*Parameters!$D$26*(1-Parameters!$D$27)*Parameters!$D$28*(Parameters!$D$23)*(1-Parameters!$D$30))+(G11*(1-Parameters!$D$40)*Input!$F$5*Parameters!$D$14*Parameters!$D$26*(1-Parameters!$D$27)*Parameters!$D$28*(Parameters!$D$23)*(1-Parameters!$D$30))+(H11*(1-Parameters!$D$40)) +(N11*(1-Parameters!$D$40)) + (O11*(1-Parameters!$D$40)*(1-ART_drop_factor)) + (I11*(1-Parameters!$D$40)*(1-ART_drop_factor))),0)</f>
        <v>0</v>
      </c>
      <c r="O12" s="23">
        <f>IF(AND(C12&gt;=Input!$F$12,C12&lt;Input!$F$13),((E11*(1-Parameters!$D$40)*(1/Parameters!$D$38)*(Input!$F$5*Parameters!$D$14*(Parameters!$D$23)*Parameters!$D$26*(1-Parameters!$D$27)*Parameters!$D$28*Parameters!$D$30))+(F11*(1-Parameters!$D$40)*(1/Parameters!$D$38))+(G11*(1-Parameters!$D$40)*(Input!$F$5*Parameters!$D$14*(Parameters!$D$23)*Parameters!$D$26*(1-Parameters!$D$27)*Parameters!$D$28*Parameters!$D$30))+(O11*(1-Parameters!$D$40)*ART_drop_factor)+(L11*(1-Parameters!$D$40)*(1/Parameters!$D$38))+(I11*(1-Parameters!$D$40)*ART_drop_factor)),0)</f>
        <v>0</v>
      </c>
      <c r="P12" s="24">
        <f>IF(AND(C12&gt;=Input!$F$13,C12&lt;Input!$F$14),((J11*(1-Parameters!$D$40)*(1-(Parameters!$D$9*(1-(Input!$F$22*Parameters!$D$7))))) + (P11*(1-Parameters!$D$40)*(1-(Parameters!$D$9*(1-(Input!$F$22*Parameters!$D$7)))))),0)</f>
        <v>0</v>
      </c>
      <c r="Q12" s="22">
        <f>IF(AND(C12&gt;=Input!$F$13,C12&lt;Input!$F$14),((J11*(1-Parameters!$D$40)*Parameters!$D$9*(1-(Input!$F$22*Parameters!$D$7)))+(K11*(1-Parameters!$D$40)*(1-1/Parameters!$D$38)*(1-(Input!$F$6*Parameters!$D$15*(1-Parameters!$D$27)*Parameters!$D$26*(Parameters!$D$24))*Parameters!$D$28*Parameters!$D$30))) + (L11*(1-Parameters!$D$40)*(1-(1/Parameters!$D$38))*(1-ART_drop_factor)) +(P11*(1-Parameters!$D$40)*Parameters!$D$9*(1-(Input!$F$22*Parameters!$D$7)))+(Q11*(1-Parameters!$D$40)*(1-1/Parameters!$D$38)) + (R11*(1-Parameters!$D$40)*(1-(1/Parameters!$D$38))*(1-ART_drop_factor)),0)</f>
        <v>0</v>
      </c>
      <c r="R12" s="24">
        <f>IF(AND(C12&gt;=Input!$F$13,C12&lt;Input!$F$14),((K11*(1-Parameters!$D$40)*(1-1/Parameters!$D$38)*(Input!$F$6*Parameters!$D$15*Parameters!$D$26*(1-Parameters!$D$27)*(Parameters!$D$24)*Parameters!$D$28*Parameters!$D$30))+(L11*(1-Parameters!$D$40)*(1-(1/Parameters!$D$38))*ART_drop_factor)+(R11*(1-Parameters!$D$40)*(1-(1/Parameters!$D$38))*ART_drop_factor)),0)</f>
        <v>0</v>
      </c>
      <c r="S12" s="22">
        <f>IF(AND(C12&gt;=Input!$F$13,C12&lt;Input!$F$14),((K11*(1-Parameters!$D$40)*(1/Parameters!$D$38)*(1-(Input!$F$6*Parameters!$D$15*(1-Parameters!$D$27)*Parameters!$D$26*(Parameters!$D$23)*Parameters!$D$28)))+(M11*(1-Parameters!$D$40)*(1-(Input!$F$6*Parameters!$D$15*(1-Parameters!$D$27)*Parameters!$D$26*(Parameters!$D$23)*Parameters!$D$28)))+(Q11*(1-Parameters!$D$40)*(1/Parameters!$D$38))+(S11*(1-Parameters!$D$40))),0)</f>
        <v>0</v>
      </c>
      <c r="T12" s="24">
        <f>IF(AND(C12&gt;=Input!$F$13,C12&lt;Input!$F$14),((K11*(1-Parameters!$D$40)*(1/Parameters!$D$38)*Input!$F$6*Parameters!$D$15*Parameters!$D$26*(1-Parameters!$D$27)*Parameters!$D$28*(Parameters!$D$23)*(1-Parameters!$D$30))+(M11*(1-Parameters!$D$40)*Input!$F$6*Parameters!$D$15*Parameters!$D$26*(1-Parameters!$D$27)*Parameters!$D$28*(Parameters!$D$23)*(1-Parameters!$D$30))+(N11*(1-Parameters!$D$40))+(T11*(1-Parameters!$D$40)) + (U11*(1-Parameters!$D$40)*(1-ART_drop_factor)) + (O11*(1-Parameters!$D$40)*(1-ART_drop_factor))),0)</f>
        <v>0</v>
      </c>
      <c r="U12" s="22">
        <f>IF(AND(C12&gt;=Input!$F$13,C12&lt;Input!$F$14),((K11*(1-Parameters!$D$40)*(1/Parameters!$D$38)*(Input!$F$6*Parameters!$D$15*(Parameters!$D$23)*Parameters!$D$26*(1-Parameters!$D$27)*Parameters!$D$28*Parameters!$D$30))+(L11*(1-Parameters!$D$40)*(1/Parameters!$D$38))+(M11*(1-Parameters!$D$40)*(Input!$F$6*Parameters!$D$15*(Parameters!$D$23)*Parameters!$D$26*(1-Parameters!$D$27)*Parameters!$D$28*Parameters!$D$30))+(U11*(1-Parameters!$D$40)*ART_drop_factor)+(R11*(1-Parameters!$D$40)*(1/Parameters!$D$38))+(O11*(1-Parameters!$D$40))*ART_drop_factor),0)</f>
        <v>0</v>
      </c>
      <c r="V12" s="24">
        <f>IF(C12=Input!$F$14,((P11*(1-Parameters!$D$41)*(1-(Parameters!$D$9*(1-(Input!$F$22*Parameters!$D$7))))) + (V11*(1-Parameters!$D$41)*(1-(Parameters!$D$9*(1-(Input!$F$22*Parameters!$D$7)))))),0)</f>
        <v>0</v>
      </c>
      <c r="W12" s="22">
        <f>IF(C12=Input!$F$14,((P11*(1-Parameters!$D$41)*Parameters!$D$9*(1-(Input!$F$22*Parameters!$D$7)))+(Q11*(1-Parameters!$D$41)*(1-1/Parameters!$D$38)*(1-(Input!$F$6*Parameters!$D$16*(1-Parameters!$D$27)*Parameters!$D$26*(1-Parameters!$B$94)*(Parameters!$D$24))*Parameters!$D$28*Parameters!$D$30)))+(V11*(1-Parameters!$D$41)*Parameters!$D$9*(1-(Input!$F$22*Parameters!$D$7)))+ (R11*(1-Parameters!$D$41)*(1-(1/Parameters!$D$38))*(1-ART_drop_factor)) + (W11*(1-Parameters!$D$41)*(1-1/Parameters!$D$38)) + (X11*(1-Parameters!$D$41)*(1-(1/Parameters!$D$38))*(1-ART_drop_factor)),0)</f>
        <v>0</v>
      </c>
      <c r="X12" s="24">
        <f>IF(C12=Input!$F$14,((Q11*(1-Parameters!$D$41)*(1-1/Parameters!$D$38)*(Input!$F$6*Parameters!$D$16*Parameters!$D$26*(1-Parameters!$D$27)*(1-Parameters!$B$94)*(Parameters!$D$24)*Parameters!$D$28*Parameters!$D$30))+(R11*(1-Parameters!$D$41)*(1-(1/Parameters!$D$38))*ART_drop_factor)+(X11*(1-Parameters!$D$41)*(1-(1/Parameters!$D$38))*ART_drop_factor)),0)</f>
        <v>0</v>
      </c>
      <c r="Y12" s="22">
        <f>IF(C12=Input!$F$14,((Q11*(1-Parameters!$D$41)*(1/Parameters!$D$38)*(1-(Input!$F$6*Parameters!$D$16*(1-Parameters!$D$27)*Parameters!$D$26*(1-Parameters!$B$94)*(Parameters!$D$23)*Parameters!$D$28)))+(S11*(1-Parameters!$D$41)*(1-(Input!$F$6*Parameters!$D$16*(1-Parameters!$D$27)*Parameters!$D$26*(1-Parameters!$B$94)*(Parameters!$D$23)*Parameters!$D$28)))+(W11*(1-Parameters!$D$41)*(1/Parameters!$D$38))+(Y11*(1-Parameters!$D$41))),0)</f>
        <v>0</v>
      </c>
      <c r="Z12" s="24">
        <f>IF(C12=Input!$F$14,((Q11*(1-Parameters!$D$41)*(1/Parameters!$D$38)*Input!$F$6*Parameters!$D$16*Parameters!$D$26*(1-Parameters!$D$27)*(1-Parameters!$B$94)*Parameters!$D$28*(Parameters!$D$23)*(1-Parameters!$D$30))+(S11*(1-Parameters!$D$41)*Input!$F$6*Parameters!$D$16*Parameters!$D$26*(1-Parameters!$D$27)*(1-Parameters!$B$94)*Parameters!$D$28*(Parameters!$D$23)*(1-Parameters!$D$30))+(T11*(1-Parameters!$D$41)) + (U11*(1-Parameters!$D$41)*(1-ART_drop_factor)) + (Z11*(1-Parameters!$D$41)) + (AA11*(1-Parameters!$D$41)*(1-ART_drop_factor))),0)</f>
        <v>0</v>
      </c>
      <c r="AA12" s="22">
        <f>IF(C12=Input!$F$14,((Q11*(1-Parameters!$D$41)*(1/Parameters!$D$38)*(Input!$F$6*Parameters!$D$16*(Parameters!$D$23)*Parameters!$D$26*(1-Parameters!$D$27)*(1-Parameters!$B$94)*Parameters!$D$28*Parameters!$D$30))+(R11*(1-Parameters!$D$41)*(1/Parameters!$D$38))+(S11*(1-Parameters!$D$41)*(Input!$F$6*Parameters!$D$16*(1-Parameters!$B$94)*(Parameters!$D$23)*Parameters!$D$26*(1-Parameters!$D$27)*Parameters!$D$28*Parameters!$D$30))+(AA11*(1-Parameters!$D$41)*ART_drop_factor)+(X11*(1-Parameters!$D$41)*(1/Parameters!$D$38))+(U11*(1-Parameters!$D$41)*ART_drop_factor)),0)</f>
        <v>0</v>
      </c>
      <c r="AB12" s="24">
        <f>IF(AND(C12&gt;Input!$F$14,C12&lt;(Input!$F$14+Input!$F$16)),((V11*(1-Parameters!$D$41)*(1-(Parameters!$D$9*(1-(Input!$F$22*Parameters!$D$7)))))+(AB11*(1-Parameters!$D$41)*(1-(Parameters!$D$10*(1-(Input!$F$22*Parameters!$D$7)))))),0)</f>
        <v>0</v>
      </c>
      <c r="AC12" s="24">
        <f>IF(AND(C12&gt;Input!$F$14, C12&lt;(Input!$F$14+Input!$F$16)),((V11*(1-Parameters!$D$41)*Parameters!$D$9*(1-(Input!$F$22*Parameters!$D$7)))+(W11*(1-Parameters!$D$41)*(1-1/Parameters!$D$38)) + (X11*(1-Parameters!$D$41)*(1-(1/Parameters!$D$38))*(1-ART_drop_factor)) +(AB11*(1-Parameters!$D$41)*Parameters!$D$10*(1-(Input!$F$22*Parameters!$D$7))))+(AC11*(1-Parameters!$D$41)*(1-1/Parameters!$D$38)) + (AD11*(1-Parameters!$D$41)*(1-(1/Parameters!$D$38))*(1-ART_drop_factor)),0)</f>
        <v>0</v>
      </c>
      <c r="AD12" s="24">
        <f>IF(AND(C12&gt;Input!$F$14, C12&lt;(Input!$F$14+Input!$F$16)),((X11*(1-Parameters!$D$41)*(1-(1/Parameters!$D$38))*ART_drop_factor)+(AD11*(1-Parameters!$D$41)*(1-(1/Parameters!$D$38))*ART_drop_factor)),0)</f>
        <v>0</v>
      </c>
      <c r="AE12" s="24">
        <f>IF(AND(C12&gt;Input!$F$14, C12&lt;(Input!$F$14+Input!$F$16)),((W11*(1-Parameters!$D$41)*(1/Parameters!$D$38))+(Y11*(1-Parameters!$D$41))+(AC11*(1-Parameters!$D$41)*(1/Parameters!$D$38))+(AE11*(1-Parameters!$D$41))),0)</f>
        <v>0</v>
      </c>
      <c r="AF12" s="24">
        <f>IF(AND(C12&gt;Input!$F$14, C12&lt;(Input!$F$14+Input!$F$16)),((Z11*(1-Parameters!$D$41)) + (AA11*(1-Parameters!$D$41)*(1-ART_drop_factor)) +(AF11*(1-Parameters!$D$41)) + (AG11*(1-Parameters!$D$41)*(1-ART_drop_factor))),0)</f>
        <v>0</v>
      </c>
      <c r="AG12" s="24">
        <f>IF(AND(C12&gt;Input!$F$14, C12&lt;(Input!$F$14+Input!$F$16)),((X11*(1-Parameters!$D$41)*(1/Parameters!$D$38))+(AG11*(1-Parameters!$D$41)*ART_drop_factor)+(AD11*(1-Parameters!$D$41)*(1/Parameters!$D$38))+(AA11*(1-Parameters!$D$41)*ART_drop_factor)),0)</f>
        <v>0</v>
      </c>
      <c r="AH12" s="24">
        <f>IF(AND(C12&gt;=(Input!$F$14+Input!$F$16),C12&lt;(Input!$F$14+Input!$F$17)),((AB11*(1-Parameters!$D$40)*(1-(Parameters!$D$10*(1-(Input!$F$22*Parameters!$D$7)))))+(AH11*(1-Parameters!$D$40)*(1-(Parameters!$D$11*(1-(Input!$F$22*Parameters!$D$7)))))),0)</f>
        <v>0</v>
      </c>
      <c r="AI12" s="24">
        <f>IF(AND(C12&gt;=(Input!$F$14+Input!$F$16), C12&lt;(Input!$F$14+Input!$F$17)),((AB11*(1-Parameters!$D$40)*Parameters!$D$10*(1-(Input!$F$22*Parameters!$D$7)))+(AC11*(1-Parameters!$D$40)*(1-1/Parameters!$D$38)*(1-(Input!$F$7*Parameters!$D$17*(1-Parameters!$D$27)*Parameters!$D$26*(1-(Parameters!$B$94 + Parameters!$B$95))*(Parameters!$D$24)*Parameters!$D$28*Parameters!$D$30))) + (AD11*(1-Parameters!$D$40)*(1-(1/Parameters!$D$38))*(1-ART_drop_factor)) +(AH11*(1-Parameters!$D$40)*Parameters!$D$11*(1-(Input!$F$22*Parameters!$D$7)))+(AI11*(1-Parameters!$D$40)*(1-1/Parameters!$D$38)) + (AJ11*(1-Parameters!$D$40)*(1-(1/Parameters!$D$38))*(1-ART_drop_factor))),0)</f>
        <v>0</v>
      </c>
      <c r="AJ12" s="24">
        <f>IF(AND(C12&gt;=(Input!$F$14+Input!$F$16), C12&lt;(Input!$F$14+Input!$F$17)),((AC11*(1-Parameters!$D$40)*(1-1/Parameters!$D$38)*(Input!$F$7*Parameters!$D$17*Parameters!$D$26*(1-Parameters!$D$27)*(1-(Parameters!$B$94 + Parameters!$B$95))*(Parameters!$D$24)*Parameters!$D$28*Parameters!$D$30))+(AD11*(1-Parameters!$D$40)*(1-(1/Parameters!$D$38))*ART_drop_factor)+(AJ11*(1-Parameters!$D$40)*(1-(1/Parameters!$D$38))*ART_drop_factor)),0)</f>
        <v>0</v>
      </c>
      <c r="AK12" s="22">
        <f>IF(AND(C12&gt;=(Input!$F$14+Input!$F$16), C12&lt;(Input!$F$14+Input!$F$17)),((AC11*(1-Parameters!$D$40)*(1/Parameters!$D$38)*(1-(Input!$F$7*Parameters!$D$17*(1-Parameters!$D$27)*Parameters!$D$26*(1-(Parameters!$B$94 + Parameters!$B$95))*(Parameters!$D$23)*Parameters!$D$28)))+(AE11*(1-Parameters!$D$40)*(1-(Input!$F$7*Parameters!$D$17*(1-Parameters!$D$27)*Parameters!$D$26*(1-(Parameters!$B$94 + Parameters!$B$95))*(Parameters!$D$23)*Parameters!$D$28)))+(AI11*(1-Parameters!$D$40)*(1/Parameters!$D$38))+(AK11*(1-Parameters!$D$40))),0)</f>
        <v>0</v>
      </c>
      <c r="AL12" s="24">
        <f>IF(AND(C12&gt;=(Input!$F$14+Input!$F$16), C12&lt;(Input!$F$14+Input!$F$17)),((AC11*(1-Parameters!$D$40)*(1/Parameters!$D$38)*Input!$F$7*Parameters!$D$17*Parameters!$D$26*(1-Parameters!$D$27)*(1-(Parameters!$B$94 + Parameters!$B$95))*Parameters!$D$28*(Parameters!$D$23)*(1-Parameters!$D$30))+(AE11*(1-Parameters!$D$40)*Input!$F$7*Parameters!$D$17*Parameters!$D$26*(1-Parameters!$D$27)*(1-(Parameters!$B$94 + Parameters!$B$95))*Parameters!$D$28*(Parameters!$D$23)*(1-Parameters!$D$30))+(AF11*(1-Parameters!$D$40)) + (AG11*(1-Parameters!$D$40)*(1-ART_drop_factor)) +(AL11*(1-Parameters!$D$40)) + (AM11*(1-Parameters!$D$40)*(1-ART_drop_factor))),0)</f>
        <v>0</v>
      </c>
      <c r="AM12" s="22">
        <f>IF(AND(C12&gt;=(Input!$F$14+Input!$F$16), C12&lt;(Input!$F$14+Input!$F$17)),((AC11*(1-Parameters!$D$40)*(1/Parameters!$D$38)*(Input!$F$7*Parameters!$D$17*(Parameters!$D$23)*Parameters!$D$26*(1-Parameters!$D$27)*(1-(Parameters!$B$94 + Parameters!$B$95))*Parameters!$D$28*Parameters!$D$30))+(AD11*(1-Parameters!$D$40)*(1/Parameters!$D$38))+(AE11*(1-Parameters!$D$40)*(Input!$F$7*Parameters!$D$17*(Parameters!$D$23)*Parameters!$D$26*(1-Parameters!$D$27)*(1-(Parameters!$B$94 + Parameters!$B$95))*Parameters!$D$28*Parameters!$D$30))+(AM11*(1-Parameters!$D$40)*ART_drop_factor)+(AJ11*(1-Parameters!$D$40)*(1/Parameters!$D$38))+(AG11*(1-Parameters!$D$40)*ART_drop_factor)),0)</f>
        <v>0</v>
      </c>
      <c r="AN12" s="24">
        <f>IF(AND(C12&gt;=(Input!$F$14+Input!$F$17), C12&lt;(Input!$F$14+Input!$F$18)),((AH11*(1-Parameters!$D$40)*(1-(Parameters!$D$11*(1-(Input!$F$22*Parameters!$D$7))))) + (AN11*(1-Parameters!$D$40)*(1-(Parameters!$D$11*(1-(Input!$F$22*Parameters!$D$7)))))),0)</f>
        <v>0</v>
      </c>
      <c r="AO12" s="22">
        <f>IF(AND(C12&gt;=(Input!$F$14+Input!$F$17), C12&lt;(Input!$F$14+Input!$F$18)),((AH11*(1-Parameters!$D$40)*Parameters!$D$11*(1-(Input!$F$22*Parameters!$D$7)))+(AI11*(1-Parameters!$D$40)*(1-1/Parameters!$D$38)*(1-(Input!$F$8*Parameters!$D$18*(1-Parameters!$D$27)*Parameters!$D$26*(Parameters!$D$24)*Parameters!$D$28*Parameters!$D$30))) + (AJ11*(1-Parameters!$D$40)*(1-(1/Parameters!$D$38))*(1-ART_drop_factor)) +(AN11*(1-Parameters!$D$40)*Parameters!$D$11*(1-(Input!$F$22*Parameters!$D$7)))+(AO11*(1-Parameters!$D$40)*(1-1/Parameters!$D$38)) + (AP11*(1-Parameters!$D$40)*(1-(1/Parameters!$D$38))*(1-ART_drop_factor))),0)</f>
        <v>0</v>
      </c>
      <c r="AP12" s="24">
        <f>IF(AND(C12&gt;=(Input!$F$14+Input!$F$17), C12&lt;(Input!$F$14+Input!$F$18)),((AI11*(1-Parameters!$D$40)*(1-1/Parameters!$D$38)*(Input!$F$8*Parameters!$D$18*Parameters!$D$26*(1-Parameters!$D$27)*(Parameters!$D$24)*Parameters!$D$28*Parameters!$D$30))+(AJ11*(1-Parameters!$D$40)*(1-(1/Parameters!$D$38))*ART_drop_factor)+(AP11*(1-Parameters!$D$40)*(1-(1/Parameters!$D$38))*ART_drop_factor)),0)</f>
        <v>0</v>
      </c>
      <c r="AQ12" s="22">
        <f>IF(AND(C12&gt;=(Input!$F$14+Input!$F$17), C12&lt;(Input!$F$14+Input!$F$18)),((AI11*(1-Parameters!$D$40)*(1/Parameters!$D$38)*(1-(Input!$F$8*Parameters!$D$18*(1-Parameters!$D$27)*Parameters!$D$26*(Parameters!$D$23)*Parameters!$D$28)))+(AK11*(1-Parameters!$D$40)*(1-(Input!$F$8*Parameters!$D$18*(1-Parameters!$D$27)*Parameters!$D$26*(Parameters!$D$23)*Parameters!$D$28)))+(AO11*(1-Parameters!$D$40)*(1/Parameters!$D$38))+(AQ11*(1-Parameters!$D$40))),0)</f>
        <v>0</v>
      </c>
      <c r="AR12" s="24">
        <f>IF(AND(C12&gt;=(Input!$F$14+Input!$F$17), C12&lt;(Input!$F$14+Input!$F$18)),((AI11*(1-Parameters!$D$40)*(1/Parameters!$D$38)*Input!$F$8*Parameters!$D$18*Parameters!$D$26*(1-Parameters!$D$27)*Parameters!$D$28*(Parameters!$D$23)*(1-Parameters!$D$30))+(AK11*(1-Parameters!$D$40)*Input!$F$8*Parameters!$D$18*Parameters!$D$26*(1-Parameters!$D$27)*Parameters!$D$28*(Parameters!$D$23)*(1-Parameters!$D$30))+(AL11*(1-Parameters!$D$40)) + (AM11*(1-Parameters!$D$40)*(1-ART_drop_factor)) +(AR11*(1-Parameters!$D$40)) + (AS11*(1-Parameters!$D$40)*(1-ART_drop_factor))),0)</f>
        <v>0</v>
      </c>
      <c r="AS12" s="22">
        <f>IF(AND(C12&gt;=(Input!$F$14+Input!$F$17), C12&lt;(Input!$F$14+Input!$F$18)),((AI11*(1-Parameters!$D$40)*(1/Parameters!$D$38)*(Input!$F$8*Parameters!$D$18*(Parameters!$D$23)*Parameters!$D$26*(1-Parameters!$D$27)*Parameters!$D$28*Parameters!$D$30))+(AJ11*(1-Parameters!$D$40)*(1/Parameters!$D$38))+(AK11*(1-Parameters!$D$40)*(Input!$F$8*Parameters!$D$18*(Parameters!$D$23)*Parameters!$D$26*(1-Parameters!$D$27)*Parameters!$D$28*Parameters!$D$30))+(AS11*(1-Parameters!$D$40)*ART_drop_factor)+(AP11*(1-Parameters!$D$40)*(1/Parameters!$D$38))+(AM11*(1-Parameters!$D$40)*ART_drop_factor)),0)</f>
        <v>0</v>
      </c>
      <c r="AT12" s="24">
        <f>IF(AND(C12&gt;=(Input!$F$14+Input!$F$18), C12&lt;(Input!$F$14+Input!$F$19)),((AN11*(1-Parameters!$D$40)*(1-(Parameters!$D$11*(1-(Input!$F$22*Parameters!$D$7))))) + (AT11*(1-Parameters!$D$40)*(1-(Parameters!$D$12*(1-(Input!$F$22*Parameters!$D$7)))))),0)</f>
        <v>0</v>
      </c>
      <c r="AU12" s="22">
        <f>IF(AND(C12&gt;=(Input!$F$14+Input!$F$18), C12&lt;(Input!$F$14+Input!$F$19)),((AN11*(1-Parameters!$D$40)*Parameters!$D$11*(1-(Input!$F$22*Parameters!$D$7)))+(AO11*(1-Parameters!$D$40)*(1-1/Parameters!$D$38)*(1-(Input!$F$9*Parameters!$D$19*(1-Parameters!$D$27)*Parameters!$D$26*(Parameters!$D$24)*Parameters!$D$28*Parameters!$D$30))) + (AP11*(1-Parameters!$D$40)*(1-(1/Parameters!$D$38))*(1-ART_drop_factor)) +(AT11*(1-Parameters!$D$40)*Parameters!$D$12*(1-(Input!$F$22*Parameters!$D$7)))+(AU11*(1-Parameters!$D$40)*(1-1/Parameters!$D$38)) + (AV11*(1-Parameters!$D$40)*(1-(1/Parameters!$D$38))*(1-ART_drop_factor))),0)</f>
        <v>0</v>
      </c>
      <c r="AV12" s="24">
        <f>IF(AND(C12&gt;=(Input!$F$14+Input!$F$18), C12&lt;(Input!$F$14+Input!$F$19)),((AO11*(1-Parameters!$D$40)*(1-1/Parameters!$D$38)*(Input!$F$9*Parameters!$D$19*Parameters!$D$26*(1-Parameters!$D$27)*(Parameters!$D$24)*Parameters!$D$28*Parameters!$D$30))+(AP11*(1-Parameters!$D$40)*(1-(1/Parameters!$D$38))*ART_drop_factor)+(AV11*(1-Parameters!$D$40)*(1-(1/Parameters!$D$38))*ART_drop_factor)),0)</f>
        <v>0</v>
      </c>
      <c r="AW12" s="22">
        <f>IF(AND(C12&gt;=(Input!$F$14+Input!$F$18), C12&lt;(Input!$F$14+Input!$F$19)),((AO11*(1-Parameters!$D$40)*(1/Parameters!$D$38)*(1-(Input!$F$9*Parameters!$D$19*(1-Parameters!$D$27)*Parameters!$D$26*(Parameters!$D$23)*Parameters!$D$28)))+(AQ11*(1-Parameters!$D$40)*(1-(Input!$F$9*Parameters!$D$19*(1-Parameters!$D$27)*Parameters!$D$26*(Parameters!$D$23)*Parameters!$D$28)))+(AU11*(1-Parameters!$D$40)*(1/Parameters!$D$38))+(AW11*(1-Parameters!$D$40))),0)</f>
        <v>0</v>
      </c>
      <c r="AX12" s="24">
        <f>IF(AND(C12&gt;=(Input!$F$14+Input!$F$18), C12&lt;(Input!$F$14+Input!$F$19)),((AO11*(1-Parameters!$D$40)*(1/Parameters!$D$38)*Input!$F$9*Parameters!$D$19*Parameters!$D$26*(1-Parameters!$D$27)*Parameters!$D$28*(Parameters!$D$23)*(1-Parameters!$D$30))+(AQ11*(1-Parameters!$D$40)*Input!$F$9*Parameters!$D$19*Parameters!$D$26*(1-Parameters!$D$27)*Parameters!$D$28*(Parameters!$D$23)*(1-Parameters!$D$30)) + (AS11*(1-Parameters!$D$40)*(1-ART_drop_factor)) +(AR11*(1-Parameters!$D$40))+ (AY11*(1-Parameters!$D$40)*(1-ART_drop_factor)) + (AX11*(1-Parameters!$D$40))),0)</f>
        <v>0</v>
      </c>
      <c r="AY12" s="22">
        <f>IF(AND(C12&gt;=(Input!$F$14+Input!$F$18), C12&lt;(Input!$F$14+Input!$F$19)),((AO11*(1-Parameters!$D$40)*(1/Parameters!$D$38)*(Input!$F$9*Parameters!$D$19*(Parameters!$D$23)*Parameters!$D$26*(1-Parameters!$D$27)*Parameters!$D$28*Parameters!$D$30))+(AP11*(1-Parameters!$D$40)*(1/Parameters!$D$38))+(AQ11*(1-Parameters!$D$40)*(Input!$F$9*Parameters!$D$19*(Parameters!$D$23)*Parameters!$D$26*(1-Parameters!$D$27)*Parameters!$D$28*Parameters!$D$30))+(AY11*(1-Parameters!$D$40)*ART_drop_factor)+(AV11*(1-Parameters!$D$40)*(1/Parameters!$D$38))+(AS11*(1-Parameters!$D$40)*ART_drop_factor)),0)</f>
        <v>0</v>
      </c>
      <c r="AZ12" s="24">
        <f>IF(C12&gt;=(Input!$F$14+Input!$F$19),((AT11*(1-Parameters!$D$40)*(1-(Parameters!$D$12*(1-(Input!$F$22*Parameters!$D$7))))) + (AZ11*(1-Parameters!$D$40)*(1-(Parameters!$D$12*(1-(Input!$F$22*Parameters!$D$7)))))),0)</f>
        <v>0</v>
      </c>
      <c r="BA12" s="22">
        <f>IF(C12&gt;=(Input!$F$14+Input!$F$19),((AT11*(1-Parameters!$D$40)*Parameters!$D$12*(1-(Input!$F$22*Parameters!$D$7)))+(AU11*(1-Parameters!$D$40)*(1-1/Parameters!$D$38)*(1-(Input!$F$10*Parameters!$D$20*(1-Parameters!$D$27)*Parameters!$D$26*(Parameters!$D$24)*Parameters!$D$28*Parameters!$D$30))) + (AV11*(1-Parameters!$D$40)*(1-(1/Parameters!$D$38))*(1-ART_drop_factor)) +(AZ11*(1-Parameters!$D$40)*Parameters!$D$12*(1-(Input!$F$22*Parameters!$D$7)))+(BA11*(1-Parameters!$D$40)*(1-1/Parameters!$D$38)) + (BB11*(1-Parameters!$D$40)*(1-(1/Parameters!$D$38))*(1-ART_drop_factor))),0)</f>
        <v>0</v>
      </c>
      <c r="BB12" s="24">
        <f>IF(C12&gt;=(Input!$F$14+Input!$F$19),((AU11*(1-Parameters!$D$40)*(1-1/Parameters!$D$38)*(Input!$F$10*Parameters!$D$20*Parameters!$D$26*(1-Parameters!$D$27)*(Parameters!$D$24)*Parameters!$D$28*Parameters!$D$30))+(AV11*(1-Parameters!$D$40)*(1-(1/Parameters!$D$38))*ART_drop_factor)+(BB11*(1-Parameters!$D$40)*(1-(1/Parameters!$D$38))*ART_drop_factor)),0)</f>
        <v>0</v>
      </c>
      <c r="BC12" s="22">
        <f>IF(C12&gt;=(Input!$F$14+Input!$F$19),((AU11*(1-Parameters!$D$40)*(1/Parameters!$D$38)*(1-(Input!$F$10*Parameters!$D$20*(1-Parameters!$D$27)*Parameters!$D$26*(Parameters!$D$23)*Parameters!$D$28)))+(AW11*(1-Parameters!$D$40)*(1-(Input!$F$10*Parameters!$D$20*(1-Parameters!$D$27)*Parameters!$D$26*(Parameters!$D$23)*Parameters!$D$28)))+(BA11*(1-Parameters!$D$40)*(1/Parameters!$D$38))+(BC11*(1-Parameters!$D$40))),0)</f>
        <v>0</v>
      </c>
      <c r="BD12" s="24">
        <f>IF(C12&gt;=(Input!$F$14+Input!$F$19),((AU11*(1-Parameters!$D$40)*(1/Parameters!$D$38)*Input!$F$10*Parameters!$D$20*Parameters!$D$26*(1-Parameters!$D$27)*Parameters!$D$28*(Parameters!$D$23)*(1-Parameters!$D$30))+(AW11*(1-Parameters!$D$40)*Input!$F$10*Parameters!$D$20*Parameters!$D$26*(1-Parameters!$D$27)*Parameters!$D$28*(Parameters!$D$23)*(1-Parameters!$D$30))+(AX11*(1-Parameters!$D$40)) + (AY11*(1-Parameters!$D$40)*(1-ART_drop_factor)) +(BD11*(1-Parameters!$D$40)) + (BE11*(1-Parameters!$D$40)*(1-ART_drop_factor))),0)</f>
        <v>0</v>
      </c>
      <c r="BE12" s="25">
        <f>IF(C12&gt;=(Input!$F$14+Input!$F$19),((AU11*(1-Parameters!$D$40)*(1/Parameters!$D$38)*(Input!$F$10*Parameters!$D$20*(Parameters!$D$23)*Parameters!$D$26*(1-Parameters!$D$27)*Parameters!$D$28*Parameters!$D$30))+(AV11*(1-Parameters!$D$40)*(1/Parameters!$D$38))+(AW11*(1-Parameters!$D$40)*(Input!$F$10*Parameters!$D$20*(Parameters!$D$23)*Parameters!$D$26*(1-Parameters!$D$27)*Parameters!$D$28*Parameters!$D$30))+(BE11*(1-Parameters!$D$40)*ART_drop_factor)+(BB11*(1-Parameters!$D$40)*(1/Parameters!$D$38))+(AY11*(1-Parameters!$D$40)*ART_drop_factor)),0)</f>
        <v>0</v>
      </c>
      <c r="BF12" s="135">
        <f>(Parameters!$D$40*(SUM(Model!D11:U11,Model!AH11:BE11)))+(Parameters!$D$41*(SUM(Model!V11:AG11)))</f>
        <v>94.0961214203423</v>
      </c>
      <c r="BG12" s="60"/>
    </row>
    <row r="13" spans="3:59" x14ac:dyDescent="0.2">
      <c r="C13" s="20">
        <v>8</v>
      </c>
      <c r="D13" s="21">
        <f>IF((C13&gt;=Input!$F$12),0,(D12*(1-Parameters!$D$40)*(1-(Parameters!$D$8*(1-(Input!$F$22*Parameters!$D$7))))))</f>
        <v>1522946.0891513429</v>
      </c>
      <c r="E13" s="21">
        <f>IF((C13&gt;=Input!$F$12),0,(D12*(1-Parameters!$D$40)*Parameters!$D$8*(1-(Input!$F$22*Parameters!$D$7))+(E12*(1-Parameters!$D$40)*(1-1/Parameters!$D$38)) + (F12*(1-Parameters!$D$40)*(1-(1/Parameters!$D$38))*(1-ART_drop_factor))))</f>
        <v>4677.4652813076391</v>
      </c>
      <c r="F13" s="26">
        <f>IF((C13&gt;=Input!$F$12),0,(F12*(1-Parameters!$D$40)*(1-(1/Parameters!$D$38))*ART_drop_factor))</f>
        <v>0</v>
      </c>
      <c r="G13" s="21">
        <f>IF((C13&gt;=Input!$F$12),0,((G12*(1-Parameters!$D$40)+(E12*(1-Parameters!$D$40)*(1/Parameters!$D$38)))))</f>
        <v>46484.389503649429</v>
      </c>
      <c r="H13" s="21">
        <f>IF((C13&gt;=Input!$F$12),0,(H12*(1-Parameters!$D$40) + I12*(1-Parameters!$D$40)*(1-ART_drop_factor)))</f>
        <v>6295.2137896588465</v>
      </c>
      <c r="I13" s="21">
        <f>IF((C13&gt;=Input!$F$12),0,(((F12*(1-Parameters!$D$40)*(1/Parameters!$D$38)) + I12*(1-Parameters!$D$40)*ART_drop_factor)))</f>
        <v>50408.09341242267</v>
      </c>
      <c r="J13" s="23">
        <f>IF(AND(C13&gt;=Input!$F$12,C13&lt;Input!$F$13),((D12*(1-Parameters!$D$40)*(1-(Parameters!$D$8*(1-(Input!$F$22*Parameters!$D$7))))) + (J12*(1-Parameters!$D$40)*(1-(Parameters!$D$9*(1-(Input!$F$22*Parameters!$D$7)))))),0)</f>
        <v>0</v>
      </c>
      <c r="K13" s="23">
        <f>IF(AND(C13&gt;=Input!$F$12,C13&lt;Input!$F$13),((D12*(1-Parameters!$D$40)*(Parameters!$D$8*(1-(Input!$F$22*Parameters!$D$7))))+(E12*(1-Parameters!$D$40)*(1-1/Parameters!$D$38)*(1-(Input!$F$5*Parameters!$D$14*(1-Parameters!$D$27)*Parameters!$D$26*(Parameters!$D$24))*Parameters!$D$28*Parameters!$D$30)))+ (F12*(1-Parameters!$D$40)*(1-(1/Parameters!$D$38))*(1-ART_drop_factor)) + (J12*(1-Parameters!$D$40)*Parameters!$D$9*(1-(Input!$F$22*Parameters!$D$7)))+(K12*(1-Parameters!$D$40)*(1-1/Parameters!$D$38)) + (L12*(1-Parameters!$D$40)*(1-(1/Parameters!$D$38))*(1-ART_drop_factor)),0)</f>
        <v>0</v>
      </c>
      <c r="L13" s="23">
        <f>IF(AND(C13&gt;=Input!$F$12,C13&lt;Input!$F$13),((E12*(1-Parameters!$D$40)*(1-1/Parameters!$D$38)*(Input!$F$5*Parameters!$D$14*Parameters!$D$26*(1-Parameters!$D$27)*(Parameters!$D$24)*Parameters!$D$28*Parameters!$D$30))+(F12*(1-Parameters!$D$40)*(1-(1/Parameters!$D$38))*ART_drop_factor)+(L12*(1-Parameters!$D$40)*(1-(1/Parameters!$D$38))*ART_drop_factor)),0)</f>
        <v>0</v>
      </c>
      <c r="M13" s="23">
        <f>IF(AND(C13&gt;=Input!$F$12,C13&lt;Input!$F$13),((E12*(1-Parameters!$D$40)*(1/Parameters!$D$38)*(1-(Input!$F$5*Parameters!$D$14*(1-Parameters!$D$27)*Parameters!$D$26*(Parameters!$D$23))*Parameters!$D$28))+(G12*(1-Parameters!$D$40)*(1-(Input!$F$5*Parameters!$D$14*(1-Parameters!$D$27)*Parameters!$D$26*(Parameters!$D$23)*Parameters!$D$28)))+(K12*(1-Parameters!$D$40)*(1/Parameters!$D$38))+(M12*(1-Parameters!$D$40))),0)</f>
        <v>0</v>
      </c>
      <c r="N13" s="23">
        <f>IF(AND(C13&gt;=Input!$F$12,C13&lt;Input!$F$13),((E12*(1-Parameters!$D$40)*(1/Parameters!$D$38)*Input!$F$5*Parameters!$D$14*Parameters!$D$26*(1-Parameters!$D$27)*Parameters!$D$28*(Parameters!$D$23)*(1-Parameters!$D$30))+(G12*(1-Parameters!$D$40)*Input!$F$5*Parameters!$D$14*Parameters!$D$26*(1-Parameters!$D$27)*Parameters!$D$28*(Parameters!$D$23)*(1-Parameters!$D$30))+(H12*(1-Parameters!$D$40)) +(N12*(1-Parameters!$D$40)) + (O12*(1-Parameters!$D$40)*(1-ART_drop_factor)) + (I12*(1-Parameters!$D$40)*(1-ART_drop_factor))),0)</f>
        <v>0</v>
      </c>
      <c r="O13" s="23">
        <f>IF(AND(C13&gt;=Input!$F$12,C13&lt;Input!$F$13),((E12*(1-Parameters!$D$40)*(1/Parameters!$D$38)*(Input!$F$5*Parameters!$D$14*(Parameters!$D$23)*Parameters!$D$26*(1-Parameters!$D$27)*Parameters!$D$28*Parameters!$D$30))+(F12*(1-Parameters!$D$40)*(1/Parameters!$D$38))+(G12*(1-Parameters!$D$40)*(Input!$F$5*Parameters!$D$14*(Parameters!$D$23)*Parameters!$D$26*(1-Parameters!$D$27)*Parameters!$D$28*Parameters!$D$30))+(O12*(1-Parameters!$D$40)*ART_drop_factor)+(L12*(1-Parameters!$D$40)*(1/Parameters!$D$38))+(I12*(1-Parameters!$D$40)*ART_drop_factor)),0)</f>
        <v>0</v>
      </c>
      <c r="P13" s="24">
        <f>IF(AND(C13&gt;=Input!$F$13,C13&lt;Input!$F$14),((J12*(1-Parameters!$D$40)*(1-(Parameters!$D$9*(1-(Input!$F$22*Parameters!$D$7))))) + (P12*(1-Parameters!$D$40)*(1-(Parameters!$D$9*(1-(Input!$F$22*Parameters!$D$7)))))),0)</f>
        <v>0</v>
      </c>
      <c r="Q13" s="22">
        <f>IF(AND(C13&gt;=Input!$F$13,C13&lt;Input!$F$14),((J12*(1-Parameters!$D$40)*Parameters!$D$9*(1-(Input!$F$22*Parameters!$D$7)))+(K12*(1-Parameters!$D$40)*(1-1/Parameters!$D$38)*(1-(Input!$F$6*Parameters!$D$15*(1-Parameters!$D$27)*Parameters!$D$26*(Parameters!$D$24))*Parameters!$D$28*Parameters!$D$30))) + (L12*(1-Parameters!$D$40)*(1-(1/Parameters!$D$38))*(1-ART_drop_factor)) +(P12*(1-Parameters!$D$40)*Parameters!$D$9*(1-(Input!$F$22*Parameters!$D$7)))+(Q12*(1-Parameters!$D$40)*(1-1/Parameters!$D$38)) + (R12*(1-Parameters!$D$40)*(1-(1/Parameters!$D$38))*(1-ART_drop_factor)),0)</f>
        <v>0</v>
      </c>
      <c r="R13" s="24">
        <f>IF(AND(C13&gt;=Input!$F$13,C13&lt;Input!$F$14),((K12*(1-Parameters!$D$40)*(1-1/Parameters!$D$38)*(Input!$F$6*Parameters!$D$15*Parameters!$D$26*(1-Parameters!$D$27)*(Parameters!$D$24)*Parameters!$D$28*Parameters!$D$30))+(L12*(1-Parameters!$D$40)*(1-(1/Parameters!$D$38))*ART_drop_factor)+(R12*(1-Parameters!$D$40)*(1-(1/Parameters!$D$38))*ART_drop_factor)),0)</f>
        <v>0</v>
      </c>
      <c r="S13" s="22">
        <f>IF(AND(C13&gt;=Input!$F$13,C13&lt;Input!$F$14),((K12*(1-Parameters!$D$40)*(1/Parameters!$D$38)*(1-(Input!$F$6*Parameters!$D$15*(1-Parameters!$D$27)*Parameters!$D$26*(Parameters!$D$23)*Parameters!$D$28)))+(M12*(1-Parameters!$D$40)*(1-(Input!$F$6*Parameters!$D$15*(1-Parameters!$D$27)*Parameters!$D$26*(Parameters!$D$23)*Parameters!$D$28)))+(Q12*(1-Parameters!$D$40)*(1/Parameters!$D$38))+(S12*(1-Parameters!$D$40))),0)</f>
        <v>0</v>
      </c>
      <c r="T13" s="24">
        <f>IF(AND(C13&gt;=Input!$F$13,C13&lt;Input!$F$14),((K12*(1-Parameters!$D$40)*(1/Parameters!$D$38)*Input!$F$6*Parameters!$D$15*Parameters!$D$26*(1-Parameters!$D$27)*Parameters!$D$28*(Parameters!$D$23)*(1-Parameters!$D$30))+(M12*(1-Parameters!$D$40)*Input!$F$6*Parameters!$D$15*Parameters!$D$26*(1-Parameters!$D$27)*Parameters!$D$28*(Parameters!$D$23)*(1-Parameters!$D$30))+(N12*(1-Parameters!$D$40))+(T12*(1-Parameters!$D$40)) + (U12*(1-Parameters!$D$40)*(1-ART_drop_factor)) + (O12*(1-Parameters!$D$40)*(1-ART_drop_factor))),0)</f>
        <v>0</v>
      </c>
      <c r="U13" s="22">
        <f>IF(AND(C13&gt;=Input!$F$13,C13&lt;Input!$F$14),((K12*(1-Parameters!$D$40)*(1/Parameters!$D$38)*(Input!$F$6*Parameters!$D$15*(Parameters!$D$23)*Parameters!$D$26*(1-Parameters!$D$27)*Parameters!$D$28*Parameters!$D$30))+(L12*(1-Parameters!$D$40)*(1/Parameters!$D$38))+(M12*(1-Parameters!$D$40)*(Input!$F$6*Parameters!$D$15*(Parameters!$D$23)*Parameters!$D$26*(1-Parameters!$D$27)*Parameters!$D$28*Parameters!$D$30))+(U12*(1-Parameters!$D$40)*ART_drop_factor)+(R12*(1-Parameters!$D$40)*(1/Parameters!$D$38))+(O12*(1-Parameters!$D$40))*ART_drop_factor),0)</f>
        <v>0</v>
      </c>
      <c r="V13" s="24">
        <f>IF(C13=Input!$F$14,((P12*(1-Parameters!$D$41)*(1-(Parameters!$D$9*(1-(Input!$F$22*Parameters!$D$7))))) + (V12*(1-Parameters!$D$41)*(1-(Parameters!$D$9*(1-(Input!$F$22*Parameters!$D$7)))))),0)</f>
        <v>0</v>
      </c>
      <c r="W13" s="22">
        <f>IF(C13=Input!$F$14,((P12*(1-Parameters!$D$41)*Parameters!$D$9*(1-(Input!$F$22*Parameters!$D$7)))+(Q12*(1-Parameters!$D$41)*(1-1/Parameters!$D$38)*(1-(Input!$F$6*Parameters!$D$16*(1-Parameters!$D$27)*Parameters!$D$26*(1-Parameters!$B$94)*(Parameters!$D$24))*Parameters!$D$28*Parameters!$D$30)))+(V12*(1-Parameters!$D$41)*Parameters!$D$9*(1-(Input!$F$22*Parameters!$D$7)))+ (R12*(1-Parameters!$D$41)*(1-(1/Parameters!$D$38))*(1-ART_drop_factor)) + (W12*(1-Parameters!$D$41)*(1-1/Parameters!$D$38)) + (X12*(1-Parameters!$D$41)*(1-(1/Parameters!$D$38))*(1-ART_drop_factor)),0)</f>
        <v>0</v>
      </c>
      <c r="X13" s="24">
        <f>IF(C13=Input!$F$14,((Q12*(1-Parameters!$D$41)*(1-1/Parameters!$D$38)*(Input!$F$6*Parameters!$D$16*Parameters!$D$26*(1-Parameters!$D$27)*(1-Parameters!$B$94)*(Parameters!$D$24)*Parameters!$D$28*Parameters!$D$30))+(R12*(1-Parameters!$D$41)*(1-(1/Parameters!$D$38))*ART_drop_factor)+(X12*(1-Parameters!$D$41)*(1-(1/Parameters!$D$38))*ART_drop_factor)),0)</f>
        <v>0</v>
      </c>
      <c r="Y13" s="22">
        <f>IF(C13=Input!$F$14,((Q12*(1-Parameters!$D$41)*(1/Parameters!$D$38)*(1-(Input!$F$6*Parameters!$D$16*(1-Parameters!$D$27)*Parameters!$D$26*(1-Parameters!$B$94)*(Parameters!$D$23)*Parameters!$D$28)))+(S12*(1-Parameters!$D$41)*(1-(Input!$F$6*Parameters!$D$16*(1-Parameters!$D$27)*Parameters!$D$26*(1-Parameters!$B$94)*(Parameters!$D$23)*Parameters!$D$28)))+(W12*(1-Parameters!$D$41)*(1/Parameters!$D$38))+(Y12*(1-Parameters!$D$41))),0)</f>
        <v>0</v>
      </c>
      <c r="Z13" s="24">
        <f>IF(C13=Input!$F$14,((Q12*(1-Parameters!$D$41)*(1/Parameters!$D$38)*Input!$F$6*Parameters!$D$16*Parameters!$D$26*(1-Parameters!$D$27)*(1-Parameters!$B$94)*Parameters!$D$28*(Parameters!$D$23)*(1-Parameters!$D$30))+(S12*(1-Parameters!$D$41)*Input!$F$6*Parameters!$D$16*Parameters!$D$26*(1-Parameters!$D$27)*(1-Parameters!$B$94)*Parameters!$D$28*(Parameters!$D$23)*(1-Parameters!$D$30))+(T12*(1-Parameters!$D$41)) + (U12*(1-Parameters!$D$41)*(1-ART_drop_factor)) + (Z12*(1-Parameters!$D$41)) + (AA12*(1-Parameters!$D$41)*(1-ART_drop_factor))),0)</f>
        <v>0</v>
      </c>
      <c r="AA13" s="22">
        <f>IF(C13=Input!$F$14,((Q12*(1-Parameters!$D$41)*(1/Parameters!$D$38)*(Input!$F$6*Parameters!$D$16*(Parameters!$D$23)*Parameters!$D$26*(1-Parameters!$D$27)*(1-Parameters!$B$94)*Parameters!$D$28*Parameters!$D$30))+(R12*(1-Parameters!$D$41)*(1/Parameters!$D$38))+(S12*(1-Parameters!$D$41)*(Input!$F$6*Parameters!$D$16*(1-Parameters!$B$94)*(Parameters!$D$23)*Parameters!$D$26*(1-Parameters!$D$27)*Parameters!$D$28*Parameters!$D$30))+(AA12*(1-Parameters!$D$41)*ART_drop_factor)+(X12*(1-Parameters!$D$41)*(1/Parameters!$D$38))+(U12*(1-Parameters!$D$41)*ART_drop_factor)),0)</f>
        <v>0</v>
      </c>
      <c r="AB13" s="24">
        <f>IF(AND(C13&gt;Input!$F$14,C13&lt;(Input!$F$14+Input!$F$16)),((V12*(1-Parameters!$D$41)*(1-(Parameters!$D$9*(1-(Input!$F$22*Parameters!$D$7)))))+(AB12*(1-Parameters!$D$41)*(1-(Parameters!$D$10*(1-(Input!$F$22*Parameters!$D$7)))))),0)</f>
        <v>0</v>
      </c>
      <c r="AC13" s="24">
        <f>IF(AND(C13&gt;Input!$F$14, C13&lt;(Input!$F$14+Input!$F$16)),((V12*(1-Parameters!$D$41)*Parameters!$D$9*(1-(Input!$F$22*Parameters!$D$7)))+(W12*(1-Parameters!$D$41)*(1-1/Parameters!$D$38)) + (X12*(1-Parameters!$D$41)*(1-(1/Parameters!$D$38))*(1-ART_drop_factor)) +(AB12*(1-Parameters!$D$41)*Parameters!$D$10*(1-(Input!$F$22*Parameters!$D$7))))+(AC12*(1-Parameters!$D$41)*(1-1/Parameters!$D$38)) + (AD12*(1-Parameters!$D$41)*(1-(1/Parameters!$D$38))*(1-ART_drop_factor)),0)</f>
        <v>0</v>
      </c>
      <c r="AD13" s="24">
        <f>IF(AND(C13&gt;Input!$F$14, C13&lt;(Input!$F$14+Input!$F$16)),((X12*(1-Parameters!$D$41)*(1-(1/Parameters!$D$38))*ART_drop_factor)+(AD12*(1-Parameters!$D$41)*(1-(1/Parameters!$D$38))*ART_drop_factor)),0)</f>
        <v>0</v>
      </c>
      <c r="AE13" s="24">
        <f>IF(AND(C13&gt;Input!$F$14, C13&lt;(Input!$F$14+Input!$F$16)),((W12*(1-Parameters!$D$41)*(1/Parameters!$D$38))+(Y12*(1-Parameters!$D$41))+(AC12*(1-Parameters!$D$41)*(1/Parameters!$D$38))+(AE12*(1-Parameters!$D$41))),0)</f>
        <v>0</v>
      </c>
      <c r="AF13" s="24">
        <f>IF(AND(C13&gt;Input!$F$14, C13&lt;(Input!$F$14+Input!$F$16)),((Z12*(1-Parameters!$D$41)) + (AA12*(1-Parameters!$D$41)*(1-ART_drop_factor)) +(AF12*(1-Parameters!$D$41)) + (AG12*(1-Parameters!$D$41)*(1-ART_drop_factor))),0)</f>
        <v>0</v>
      </c>
      <c r="AG13" s="24">
        <f>IF(AND(C13&gt;Input!$F$14, C13&lt;(Input!$F$14+Input!$F$16)),((X12*(1-Parameters!$D$41)*(1/Parameters!$D$38))+(AG12*(1-Parameters!$D$41)*ART_drop_factor)+(AD12*(1-Parameters!$D$41)*(1/Parameters!$D$38))+(AA12*(1-Parameters!$D$41)*ART_drop_factor)),0)</f>
        <v>0</v>
      </c>
      <c r="AH13" s="24">
        <f>IF(AND(C13&gt;=(Input!$F$14+Input!$F$16),C13&lt;(Input!$F$14+Input!$F$17)),((AB12*(1-Parameters!$D$40)*(1-(Parameters!$D$10*(1-(Input!$F$22*Parameters!$D$7)))))+(AH12*(1-Parameters!$D$40)*(1-(Parameters!$D$11*(1-(Input!$F$22*Parameters!$D$7)))))),0)</f>
        <v>0</v>
      </c>
      <c r="AI13" s="24">
        <f>IF(AND(C13&gt;=(Input!$F$14+Input!$F$16), C13&lt;(Input!$F$14+Input!$F$17)),((AB12*(1-Parameters!$D$40)*Parameters!$D$10*(1-(Input!$F$22*Parameters!$D$7)))+(AC12*(1-Parameters!$D$40)*(1-1/Parameters!$D$38)*(1-(Input!$F$7*Parameters!$D$17*(1-Parameters!$D$27)*Parameters!$D$26*(1-(Parameters!$B$94 + Parameters!$B$95))*(Parameters!$D$24)*Parameters!$D$28*Parameters!$D$30))) + (AD12*(1-Parameters!$D$40)*(1-(1/Parameters!$D$38))*(1-ART_drop_factor)) +(AH12*(1-Parameters!$D$40)*Parameters!$D$11*(1-(Input!$F$22*Parameters!$D$7)))+(AI12*(1-Parameters!$D$40)*(1-1/Parameters!$D$38)) + (AJ12*(1-Parameters!$D$40)*(1-(1/Parameters!$D$38))*(1-ART_drop_factor))),0)</f>
        <v>0</v>
      </c>
      <c r="AJ13" s="24">
        <f>IF(AND(C13&gt;=(Input!$F$14+Input!$F$16), C13&lt;(Input!$F$14+Input!$F$17)),((AC12*(1-Parameters!$D$40)*(1-1/Parameters!$D$38)*(Input!$F$7*Parameters!$D$17*Parameters!$D$26*(1-Parameters!$D$27)*(1-(Parameters!$B$94 + Parameters!$B$95))*(Parameters!$D$24)*Parameters!$D$28*Parameters!$D$30))+(AD12*(1-Parameters!$D$40)*(1-(1/Parameters!$D$38))*ART_drop_factor)+(AJ12*(1-Parameters!$D$40)*(1-(1/Parameters!$D$38))*ART_drop_factor)),0)</f>
        <v>0</v>
      </c>
      <c r="AK13" s="22">
        <f>IF(AND(C13&gt;=(Input!$F$14+Input!$F$16), C13&lt;(Input!$F$14+Input!$F$17)),((AC12*(1-Parameters!$D$40)*(1/Parameters!$D$38)*(1-(Input!$F$7*Parameters!$D$17*(1-Parameters!$D$27)*Parameters!$D$26*(1-(Parameters!$B$94 + Parameters!$B$95))*(Parameters!$D$23)*Parameters!$D$28)))+(AE12*(1-Parameters!$D$40)*(1-(Input!$F$7*Parameters!$D$17*(1-Parameters!$D$27)*Parameters!$D$26*(1-(Parameters!$B$94 + Parameters!$B$95))*(Parameters!$D$23)*Parameters!$D$28)))+(AI12*(1-Parameters!$D$40)*(1/Parameters!$D$38))+(AK12*(1-Parameters!$D$40))),0)</f>
        <v>0</v>
      </c>
      <c r="AL13" s="24">
        <f>IF(AND(C13&gt;=(Input!$F$14+Input!$F$16), C13&lt;(Input!$F$14+Input!$F$17)),((AC12*(1-Parameters!$D$40)*(1/Parameters!$D$38)*Input!$F$7*Parameters!$D$17*Parameters!$D$26*(1-Parameters!$D$27)*(1-(Parameters!$B$94 + Parameters!$B$95))*Parameters!$D$28*(Parameters!$D$23)*(1-Parameters!$D$30))+(AE12*(1-Parameters!$D$40)*Input!$F$7*Parameters!$D$17*Parameters!$D$26*(1-Parameters!$D$27)*(1-(Parameters!$B$94 + Parameters!$B$95))*Parameters!$D$28*(Parameters!$D$23)*(1-Parameters!$D$30))+(AF12*(1-Parameters!$D$40)) + (AG12*(1-Parameters!$D$40)*(1-ART_drop_factor)) +(AL12*(1-Parameters!$D$40)) + (AM12*(1-Parameters!$D$40)*(1-ART_drop_factor))),0)</f>
        <v>0</v>
      </c>
      <c r="AM13" s="22">
        <f>IF(AND(C13&gt;=(Input!$F$14+Input!$F$16), C13&lt;(Input!$F$14+Input!$F$17)),((AC12*(1-Parameters!$D$40)*(1/Parameters!$D$38)*(Input!$F$7*Parameters!$D$17*(Parameters!$D$23)*Parameters!$D$26*(1-Parameters!$D$27)*(1-(Parameters!$B$94 + Parameters!$B$95))*Parameters!$D$28*Parameters!$D$30))+(AD12*(1-Parameters!$D$40)*(1/Parameters!$D$38))+(AE12*(1-Parameters!$D$40)*(Input!$F$7*Parameters!$D$17*(Parameters!$D$23)*Parameters!$D$26*(1-Parameters!$D$27)*(1-(Parameters!$B$94 + Parameters!$B$95))*Parameters!$D$28*Parameters!$D$30))+(AM12*(1-Parameters!$D$40)*ART_drop_factor)+(AJ12*(1-Parameters!$D$40)*(1/Parameters!$D$38))+(AG12*(1-Parameters!$D$40)*ART_drop_factor)),0)</f>
        <v>0</v>
      </c>
      <c r="AN13" s="24">
        <f>IF(AND(C13&gt;=(Input!$F$14+Input!$F$17), C13&lt;(Input!$F$14+Input!$F$18)),((AH12*(1-Parameters!$D$40)*(1-(Parameters!$D$11*(1-(Input!$F$22*Parameters!$D$7))))) + (AN12*(1-Parameters!$D$40)*(1-(Parameters!$D$11*(1-(Input!$F$22*Parameters!$D$7)))))),0)</f>
        <v>0</v>
      </c>
      <c r="AO13" s="22">
        <f>IF(AND(C13&gt;=(Input!$F$14+Input!$F$17), C13&lt;(Input!$F$14+Input!$F$18)),((AH12*(1-Parameters!$D$40)*Parameters!$D$11*(1-(Input!$F$22*Parameters!$D$7)))+(AI12*(1-Parameters!$D$40)*(1-1/Parameters!$D$38)*(1-(Input!$F$8*Parameters!$D$18*(1-Parameters!$D$27)*Parameters!$D$26*(Parameters!$D$24)*Parameters!$D$28*Parameters!$D$30))) + (AJ12*(1-Parameters!$D$40)*(1-(1/Parameters!$D$38))*(1-ART_drop_factor)) +(AN12*(1-Parameters!$D$40)*Parameters!$D$11*(1-(Input!$F$22*Parameters!$D$7)))+(AO12*(1-Parameters!$D$40)*(1-1/Parameters!$D$38)) + (AP12*(1-Parameters!$D$40)*(1-(1/Parameters!$D$38))*(1-ART_drop_factor))),0)</f>
        <v>0</v>
      </c>
      <c r="AP13" s="24">
        <f>IF(AND(C13&gt;=(Input!$F$14+Input!$F$17), C13&lt;(Input!$F$14+Input!$F$18)),((AI12*(1-Parameters!$D$40)*(1-1/Parameters!$D$38)*(Input!$F$8*Parameters!$D$18*Parameters!$D$26*(1-Parameters!$D$27)*(Parameters!$D$24)*Parameters!$D$28*Parameters!$D$30))+(AJ12*(1-Parameters!$D$40)*(1-(1/Parameters!$D$38))*ART_drop_factor)+(AP12*(1-Parameters!$D$40)*(1-(1/Parameters!$D$38))*ART_drop_factor)),0)</f>
        <v>0</v>
      </c>
      <c r="AQ13" s="22">
        <f>IF(AND(C13&gt;=(Input!$F$14+Input!$F$17), C13&lt;(Input!$F$14+Input!$F$18)),((AI12*(1-Parameters!$D$40)*(1/Parameters!$D$38)*(1-(Input!$F$8*Parameters!$D$18*(1-Parameters!$D$27)*Parameters!$D$26*(Parameters!$D$23)*Parameters!$D$28)))+(AK12*(1-Parameters!$D$40)*(1-(Input!$F$8*Parameters!$D$18*(1-Parameters!$D$27)*Parameters!$D$26*(Parameters!$D$23)*Parameters!$D$28)))+(AO12*(1-Parameters!$D$40)*(1/Parameters!$D$38))+(AQ12*(1-Parameters!$D$40))),0)</f>
        <v>0</v>
      </c>
      <c r="AR13" s="24">
        <f>IF(AND(C13&gt;=(Input!$F$14+Input!$F$17), C13&lt;(Input!$F$14+Input!$F$18)),((AI12*(1-Parameters!$D$40)*(1/Parameters!$D$38)*Input!$F$8*Parameters!$D$18*Parameters!$D$26*(1-Parameters!$D$27)*Parameters!$D$28*(Parameters!$D$23)*(1-Parameters!$D$30))+(AK12*(1-Parameters!$D$40)*Input!$F$8*Parameters!$D$18*Parameters!$D$26*(1-Parameters!$D$27)*Parameters!$D$28*(Parameters!$D$23)*(1-Parameters!$D$30))+(AL12*(1-Parameters!$D$40)) + (AM12*(1-Parameters!$D$40)*(1-ART_drop_factor)) +(AR12*(1-Parameters!$D$40)) + (AS12*(1-Parameters!$D$40)*(1-ART_drop_factor))),0)</f>
        <v>0</v>
      </c>
      <c r="AS13" s="22">
        <f>IF(AND(C13&gt;=(Input!$F$14+Input!$F$17), C13&lt;(Input!$F$14+Input!$F$18)),((AI12*(1-Parameters!$D$40)*(1/Parameters!$D$38)*(Input!$F$8*Parameters!$D$18*(Parameters!$D$23)*Parameters!$D$26*(1-Parameters!$D$27)*Parameters!$D$28*Parameters!$D$30))+(AJ12*(1-Parameters!$D$40)*(1/Parameters!$D$38))+(AK12*(1-Parameters!$D$40)*(Input!$F$8*Parameters!$D$18*(Parameters!$D$23)*Parameters!$D$26*(1-Parameters!$D$27)*Parameters!$D$28*Parameters!$D$30))+(AS12*(1-Parameters!$D$40)*ART_drop_factor)+(AP12*(1-Parameters!$D$40)*(1/Parameters!$D$38))+(AM12*(1-Parameters!$D$40)*ART_drop_factor)),0)</f>
        <v>0</v>
      </c>
      <c r="AT13" s="24">
        <f>IF(AND(C13&gt;=(Input!$F$14+Input!$F$18), C13&lt;(Input!$F$14+Input!$F$19)),((AN12*(1-Parameters!$D$40)*(1-(Parameters!$D$11*(1-(Input!$F$22*Parameters!$D$7))))) + (AT12*(1-Parameters!$D$40)*(1-(Parameters!$D$12*(1-(Input!$F$22*Parameters!$D$7)))))),0)</f>
        <v>0</v>
      </c>
      <c r="AU13" s="22">
        <f>IF(AND(C13&gt;=(Input!$F$14+Input!$F$18), C13&lt;(Input!$F$14+Input!$F$19)),((AN12*(1-Parameters!$D$40)*Parameters!$D$11*(1-(Input!$F$22*Parameters!$D$7)))+(AO12*(1-Parameters!$D$40)*(1-1/Parameters!$D$38)*(1-(Input!$F$9*Parameters!$D$19*(1-Parameters!$D$27)*Parameters!$D$26*(Parameters!$D$24)*Parameters!$D$28*Parameters!$D$30))) + (AP12*(1-Parameters!$D$40)*(1-(1/Parameters!$D$38))*(1-ART_drop_factor)) +(AT12*(1-Parameters!$D$40)*Parameters!$D$12*(1-(Input!$F$22*Parameters!$D$7)))+(AU12*(1-Parameters!$D$40)*(1-1/Parameters!$D$38)) + (AV12*(1-Parameters!$D$40)*(1-(1/Parameters!$D$38))*(1-ART_drop_factor))),0)</f>
        <v>0</v>
      </c>
      <c r="AV13" s="24">
        <f>IF(AND(C13&gt;=(Input!$F$14+Input!$F$18), C13&lt;(Input!$F$14+Input!$F$19)),((AO12*(1-Parameters!$D$40)*(1-1/Parameters!$D$38)*(Input!$F$9*Parameters!$D$19*Parameters!$D$26*(1-Parameters!$D$27)*(Parameters!$D$24)*Parameters!$D$28*Parameters!$D$30))+(AP12*(1-Parameters!$D$40)*(1-(1/Parameters!$D$38))*ART_drop_factor)+(AV12*(1-Parameters!$D$40)*(1-(1/Parameters!$D$38))*ART_drop_factor)),0)</f>
        <v>0</v>
      </c>
      <c r="AW13" s="22">
        <f>IF(AND(C13&gt;=(Input!$F$14+Input!$F$18), C13&lt;(Input!$F$14+Input!$F$19)),((AO12*(1-Parameters!$D$40)*(1/Parameters!$D$38)*(1-(Input!$F$9*Parameters!$D$19*(1-Parameters!$D$27)*Parameters!$D$26*(Parameters!$D$23)*Parameters!$D$28)))+(AQ12*(1-Parameters!$D$40)*(1-(Input!$F$9*Parameters!$D$19*(1-Parameters!$D$27)*Parameters!$D$26*(Parameters!$D$23)*Parameters!$D$28)))+(AU12*(1-Parameters!$D$40)*(1/Parameters!$D$38))+(AW12*(1-Parameters!$D$40))),0)</f>
        <v>0</v>
      </c>
      <c r="AX13" s="24">
        <f>IF(AND(C13&gt;=(Input!$F$14+Input!$F$18), C13&lt;(Input!$F$14+Input!$F$19)),((AO12*(1-Parameters!$D$40)*(1/Parameters!$D$38)*Input!$F$9*Parameters!$D$19*Parameters!$D$26*(1-Parameters!$D$27)*Parameters!$D$28*(Parameters!$D$23)*(1-Parameters!$D$30))+(AQ12*(1-Parameters!$D$40)*Input!$F$9*Parameters!$D$19*Parameters!$D$26*(1-Parameters!$D$27)*Parameters!$D$28*(Parameters!$D$23)*(1-Parameters!$D$30)) + (AS12*(1-Parameters!$D$40)*(1-ART_drop_factor)) +(AR12*(1-Parameters!$D$40))+ (AY12*(1-Parameters!$D$40)*(1-ART_drop_factor)) + (AX12*(1-Parameters!$D$40))),0)</f>
        <v>0</v>
      </c>
      <c r="AY13" s="22">
        <f>IF(AND(C13&gt;=(Input!$F$14+Input!$F$18), C13&lt;(Input!$F$14+Input!$F$19)),((AO12*(1-Parameters!$D$40)*(1/Parameters!$D$38)*(Input!$F$9*Parameters!$D$19*(Parameters!$D$23)*Parameters!$D$26*(1-Parameters!$D$27)*Parameters!$D$28*Parameters!$D$30))+(AP12*(1-Parameters!$D$40)*(1/Parameters!$D$38))+(AQ12*(1-Parameters!$D$40)*(Input!$F$9*Parameters!$D$19*(Parameters!$D$23)*Parameters!$D$26*(1-Parameters!$D$27)*Parameters!$D$28*Parameters!$D$30))+(AY12*(1-Parameters!$D$40)*ART_drop_factor)+(AV12*(1-Parameters!$D$40)*(1/Parameters!$D$38))+(AS12*(1-Parameters!$D$40)*ART_drop_factor)),0)</f>
        <v>0</v>
      </c>
      <c r="AZ13" s="24">
        <f>IF(C13&gt;=(Input!$F$14+Input!$F$19),((AT12*(1-Parameters!$D$40)*(1-(Parameters!$D$12*(1-(Input!$F$22*Parameters!$D$7))))) + (AZ12*(1-Parameters!$D$40)*(1-(Parameters!$D$12*(1-(Input!$F$22*Parameters!$D$7)))))),0)</f>
        <v>0</v>
      </c>
      <c r="BA13" s="22">
        <f>IF(C13&gt;=(Input!$F$14+Input!$F$19),((AT12*(1-Parameters!$D$40)*Parameters!$D$12*(1-(Input!$F$22*Parameters!$D$7)))+(AU12*(1-Parameters!$D$40)*(1-1/Parameters!$D$38)*(1-(Input!$F$10*Parameters!$D$20*(1-Parameters!$D$27)*Parameters!$D$26*(Parameters!$D$24)*Parameters!$D$28*Parameters!$D$30))) + (AV12*(1-Parameters!$D$40)*(1-(1/Parameters!$D$38))*(1-ART_drop_factor)) +(AZ12*(1-Parameters!$D$40)*Parameters!$D$12*(1-(Input!$F$22*Parameters!$D$7)))+(BA12*(1-Parameters!$D$40)*(1-1/Parameters!$D$38)) + (BB12*(1-Parameters!$D$40)*(1-(1/Parameters!$D$38))*(1-ART_drop_factor))),0)</f>
        <v>0</v>
      </c>
      <c r="BB13" s="24">
        <f>IF(C13&gt;=(Input!$F$14+Input!$F$19),((AU12*(1-Parameters!$D$40)*(1-1/Parameters!$D$38)*(Input!$F$10*Parameters!$D$20*Parameters!$D$26*(1-Parameters!$D$27)*(Parameters!$D$24)*Parameters!$D$28*Parameters!$D$30))+(AV12*(1-Parameters!$D$40)*(1-(1/Parameters!$D$38))*ART_drop_factor)+(BB12*(1-Parameters!$D$40)*(1-(1/Parameters!$D$38))*ART_drop_factor)),0)</f>
        <v>0</v>
      </c>
      <c r="BC13" s="22">
        <f>IF(C13&gt;=(Input!$F$14+Input!$F$19),((AU12*(1-Parameters!$D$40)*(1/Parameters!$D$38)*(1-(Input!$F$10*Parameters!$D$20*(1-Parameters!$D$27)*Parameters!$D$26*(Parameters!$D$23)*Parameters!$D$28)))+(AW12*(1-Parameters!$D$40)*(1-(Input!$F$10*Parameters!$D$20*(1-Parameters!$D$27)*Parameters!$D$26*(Parameters!$D$23)*Parameters!$D$28)))+(BA12*(1-Parameters!$D$40)*(1/Parameters!$D$38))+(BC12*(1-Parameters!$D$40))),0)</f>
        <v>0</v>
      </c>
      <c r="BD13" s="24">
        <f>IF(C13&gt;=(Input!$F$14+Input!$F$19),((AU12*(1-Parameters!$D$40)*(1/Parameters!$D$38)*Input!$F$10*Parameters!$D$20*Parameters!$D$26*(1-Parameters!$D$27)*Parameters!$D$28*(Parameters!$D$23)*(1-Parameters!$D$30))+(AW12*(1-Parameters!$D$40)*Input!$F$10*Parameters!$D$20*Parameters!$D$26*(1-Parameters!$D$27)*Parameters!$D$28*(Parameters!$D$23)*(1-Parameters!$D$30))+(AX12*(1-Parameters!$D$40)) + (AY12*(1-Parameters!$D$40)*(1-ART_drop_factor)) +(BD12*(1-Parameters!$D$40)) + (BE12*(1-Parameters!$D$40)*(1-ART_drop_factor))),0)</f>
        <v>0</v>
      </c>
      <c r="BE13" s="25">
        <f>IF(C13&gt;=(Input!$F$14+Input!$F$19),((AU12*(1-Parameters!$D$40)*(1/Parameters!$D$38)*(Input!$F$10*Parameters!$D$20*(Parameters!$D$23)*Parameters!$D$26*(1-Parameters!$D$27)*Parameters!$D$28*Parameters!$D$30))+(AV12*(1-Parameters!$D$40)*(1/Parameters!$D$38))+(AW12*(1-Parameters!$D$40)*(Input!$F$10*Parameters!$D$20*(Parameters!$D$23)*Parameters!$D$26*(1-Parameters!$D$27)*Parameters!$D$28*Parameters!$D$30))+(BE12*(1-Parameters!$D$40)*ART_drop_factor)+(BB12*(1-Parameters!$D$40)*(1/Parameters!$D$38))+(AY12*(1-Parameters!$D$40)*ART_drop_factor)),0)</f>
        <v>0</v>
      </c>
      <c r="BF13" s="135">
        <f>(Parameters!$D$40*(SUM(Model!D12:U12,Model!AH12:BE12)))+(Parameters!$D$41*(SUM(Model!V12:AG12)))</f>
        <v>94.090692797952684</v>
      </c>
      <c r="BG13" s="60"/>
    </row>
    <row r="14" spans="3:59" x14ac:dyDescent="0.2">
      <c r="C14" s="20">
        <v>9</v>
      </c>
      <c r="D14" s="21">
        <f>IF((C14&gt;=Input!$F$12),0,(D13*(1-Parameters!$D$40)*(1-(Parameters!$D$8*(1-(Input!$F$22*Parameters!$D$7))))))</f>
        <v>1522354.5122326941</v>
      </c>
      <c r="E14" s="21">
        <f>IF((C14&gt;=Input!$F$12),0,(D13*(1-Parameters!$D$40)*Parameters!$D$8*(1-(Input!$F$22*Parameters!$D$7))+(E13*(1-Parameters!$D$40)*(1-1/Parameters!$D$38)) + (F13*(1-Parameters!$D$40)*(1-(1/Parameters!$D$38))*(1-ART_drop_factor))))</f>
        <v>4661.2216909781655</v>
      </c>
      <c r="F14" s="26">
        <f>IF((C14&gt;=Input!$F$12),0,(F13*(1-Parameters!$D$40)*(1-(1/Parameters!$D$38))*ART_drop_factor))</f>
        <v>0</v>
      </c>
      <c r="G14" s="21">
        <f>IF((C14&gt;=Input!$F$12),0,((G13*(1-Parameters!$D$40)+(E13*(1-Parameters!$D$40)*(1/Parameters!$D$38)))))</f>
        <v>47001.396092785231</v>
      </c>
      <c r="H14" s="21">
        <f>IF((C14&gt;=Input!$F$12),0,(H13*(1-Parameters!$D$40) + I13*(1-Parameters!$D$40)*(1-ART_drop_factor)))</f>
        <v>6462.85212125008</v>
      </c>
      <c r="I14" s="21">
        <f>IF((C14&gt;=Input!$F$12),0,(((F13*(1-Parameters!$D$40)*(1/Parameters!$D$38)) + I13*(1-Parameters!$D$40)*ART_drop_factor)))</f>
        <v>50237.183736185165</v>
      </c>
      <c r="J14" s="23">
        <f>IF(AND(C14&gt;=Input!$F$12,C14&lt;Input!$F$13),((D13*(1-Parameters!$D$40)*(1-(Parameters!$D$8*(1-(Input!$F$22*Parameters!$D$7))))) + (J13*(1-Parameters!$D$40)*(1-(Parameters!$D$9*(1-(Input!$F$22*Parameters!$D$7)))))),0)</f>
        <v>0</v>
      </c>
      <c r="K14" s="23">
        <f>IF(AND(C14&gt;=Input!$F$12,C14&lt;Input!$F$13),((D13*(1-Parameters!$D$40)*(Parameters!$D$8*(1-(Input!$F$22*Parameters!$D$7))))+(E13*(1-Parameters!$D$40)*(1-1/Parameters!$D$38)*(1-(Input!$F$5*Parameters!$D$14*(1-Parameters!$D$27)*Parameters!$D$26*(Parameters!$D$24))*Parameters!$D$28*Parameters!$D$30)))+ (F13*(1-Parameters!$D$40)*(1-(1/Parameters!$D$38))*(1-ART_drop_factor)) + (J13*(1-Parameters!$D$40)*Parameters!$D$9*(1-(Input!$F$22*Parameters!$D$7)))+(K13*(1-Parameters!$D$40)*(1-1/Parameters!$D$38)) + (L13*(1-Parameters!$D$40)*(1-(1/Parameters!$D$38))*(1-ART_drop_factor)),0)</f>
        <v>0</v>
      </c>
      <c r="L14" s="23">
        <f>IF(AND(C14&gt;=Input!$F$12,C14&lt;Input!$F$13),((E13*(1-Parameters!$D$40)*(1-1/Parameters!$D$38)*(Input!$F$5*Parameters!$D$14*Parameters!$D$26*(1-Parameters!$D$27)*(Parameters!$D$24)*Parameters!$D$28*Parameters!$D$30))+(F13*(1-Parameters!$D$40)*(1-(1/Parameters!$D$38))*ART_drop_factor)+(L13*(1-Parameters!$D$40)*(1-(1/Parameters!$D$38))*ART_drop_factor)),0)</f>
        <v>0</v>
      </c>
      <c r="M14" s="23">
        <f>IF(AND(C14&gt;=Input!$F$12,C14&lt;Input!$F$13),((E13*(1-Parameters!$D$40)*(1/Parameters!$D$38)*(1-(Input!$F$5*Parameters!$D$14*(1-Parameters!$D$27)*Parameters!$D$26*(Parameters!$D$23))*Parameters!$D$28))+(G13*(1-Parameters!$D$40)*(1-(Input!$F$5*Parameters!$D$14*(1-Parameters!$D$27)*Parameters!$D$26*(Parameters!$D$23)*Parameters!$D$28)))+(K13*(1-Parameters!$D$40)*(1/Parameters!$D$38))+(M13*(1-Parameters!$D$40))),0)</f>
        <v>0</v>
      </c>
      <c r="N14" s="23">
        <f>IF(AND(C14&gt;=Input!$F$12,C14&lt;Input!$F$13),((E13*(1-Parameters!$D$40)*(1/Parameters!$D$38)*Input!$F$5*Parameters!$D$14*Parameters!$D$26*(1-Parameters!$D$27)*Parameters!$D$28*(Parameters!$D$23)*(1-Parameters!$D$30))+(G13*(1-Parameters!$D$40)*Input!$F$5*Parameters!$D$14*Parameters!$D$26*(1-Parameters!$D$27)*Parameters!$D$28*(Parameters!$D$23)*(1-Parameters!$D$30))+(H13*(1-Parameters!$D$40)) +(N13*(1-Parameters!$D$40)) + (O13*(1-Parameters!$D$40)*(1-ART_drop_factor)) + (I13*(1-Parameters!$D$40)*(1-ART_drop_factor))),0)</f>
        <v>0</v>
      </c>
      <c r="O14" s="23">
        <f>IF(AND(C14&gt;=Input!$F$12,C14&lt;Input!$F$13),((E13*(1-Parameters!$D$40)*(1/Parameters!$D$38)*(Input!$F$5*Parameters!$D$14*(Parameters!$D$23)*Parameters!$D$26*(1-Parameters!$D$27)*Parameters!$D$28*Parameters!$D$30))+(F13*(1-Parameters!$D$40)*(1/Parameters!$D$38))+(G13*(1-Parameters!$D$40)*(Input!$F$5*Parameters!$D$14*(Parameters!$D$23)*Parameters!$D$26*(1-Parameters!$D$27)*Parameters!$D$28*Parameters!$D$30))+(O13*(1-Parameters!$D$40)*ART_drop_factor)+(L13*(1-Parameters!$D$40)*(1/Parameters!$D$38))+(I13*(1-Parameters!$D$40)*ART_drop_factor)),0)</f>
        <v>0</v>
      </c>
      <c r="P14" s="24">
        <f>IF(AND(C14&gt;=Input!$F$13,C14&lt;Input!$F$14),((J13*(1-Parameters!$D$40)*(1-(Parameters!$D$9*(1-(Input!$F$22*Parameters!$D$7))))) + (P13*(1-Parameters!$D$40)*(1-(Parameters!$D$9*(1-(Input!$F$22*Parameters!$D$7)))))),0)</f>
        <v>0</v>
      </c>
      <c r="Q14" s="22">
        <f>IF(AND(C14&gt;=Input!$F$13,C14&lt;Input!$F$14),((J13*(1-Parameters!$D$40)*Parameters!$D$9*(1-(Input!$F$22*Parameters!$D$7)))+(K13*(1-Parameters!$D$40)*(1-1/Parameters!$D$38)*(1-(Input!$F$6*Parameters!$D$15*(1-Parameters!$D$27)*Parameters!$D$26*(Parameters!$D$24))*Parameters!$D$28*Parameters!$D$30))) + (L13*(1-Parameters!$D$40)*(1-(1/Parameters!$D$38))*(1-ART_drop_factor)) +(P13*(1-Parameters!$D$40)*Parameters!$D$9*(1-(Input!$F$22*Parameters!$D$7)))+(Q13*(1-Parameters!$D$40)*(1-1/Parameters!$D$38)) + (R13*(1-Parameters!$D$40)*(1-(1/Parameters!$D$38))*(1-ART_drop_factor)),0)</f>
        <v>0</v>
      </c>
      <c r="R14" s="24">
        <f>IF(AND(C14&gt;=Input!$F$13,C14&lt;Input!$F$14),((K13*(1-Parameters!$D$40)*(1-1/Parameters!$D$38)*(Input!$F$6*Parameters!$D$15*Parameters!$D$26*(1-Parameters!$D$27)*(Parameters!$D$24)*Parameters!$D$28*Parameters!$D$30))+(L13*(1-Parameters!$D$40)*(1-(1/Parameters!$D$38))*ART_drop_factor)+(R13*(1-Parameters!$D$40)*(1-(1/Parameters!$D$38))*ART_drop_factor)),0)</f>
        <v>0</v>
      </c>
      <c r="S14" s="22">
        <f>IF(AND(C14&gt;=Input!$F$13,C14&lt;Input!$F$14),((K13*(1-Parameters!$D$40)*(1/Parameters!$D$38)*(1-(Input!$F$6*Parameters!$D$15*(1-Parameters!$D$27)*Parameters!$D$26*(Parameters!$D$23)*Parameters!$D$28)))+(M13*(1-Parameters!$D$40)*(1-(Input!$F$6*Parameters!$D$15*(1-Parameters!$D$27)*Parameters!$D$26*(Parameters!$D$23)*Parameters!$D$28)))+(Q13*(1-Parameters!$D$40)*(1/Parameters!$D$38))+(S13*(1-Parameters!$D$40))),0)</f>
        <v>0</v>
      </c>
      <c r="T14" s="24">
        <f>IF(AND(C14&gt;=Input!$F$13,C14&lt;Input!$F$14),((K13*(1-Parameters!$D$40)*(1/Parameters!$D$38)*Input!$F$6*Parameters!$D$15*Parameters!$D$26*(1-Parameters!$D$27)*Parameters!$D$28*(Parameters!$D$23)*(1-Parameters!$D$30))+(M13*(1-Parameters!$D$40)*Input!$F$6*Parameters!$D$15*Parameters!$D$26*(1-Parameters!$D$27)*Parameters!$D$28*(Parameters!$D$23)*(1-Parameters!$D$30))+(N13*(1-Parameters!$D$40))+(T13*(1-Parameters!$D$40)) + (U13*(1-Parameters!$D$40)*(1-ART_drop_factor)) + (O13*(1-Parameters!$D$40)*(1-ART_drop_factor))),0)</f>
        <v>0</v>
      </c>
      <c r="U14" s="22">
        <f>IF(AND(C14&gt;=Input!$F$13,C14&lt;Input!$F$14),((K13*(1-Parameters!$D$40)*(1/Parameters!$D$38)*(Input!$F$6*Parameters!$D$15*(Parameters!$D$23)*Parameters!$D$26*(1-Parameters!$D$27)*Parameters!$D$28*Parameters!$D$30))+(L13*(1-Parameters!$D$40)*(1/Parameters!$D$38))+(M13*(1-Parameters!$D$40)*(Input!$F$6*Parameters!$D$15*(Parameters!$D$23)*Parameters!$D$26*(1-Parameters!$D$27)*Parameters!$D$28*Parameters!$D$30))+(U13*(1-Parameters!$D$40)*ART_drop_factor)+(R13*(1-Parameters!$D$40)*(1/Parameters!$D$38))+(O13*(1-Parameters!$D$40))*ART_drop_factor),0)</f>
        <v>0</v>
      </c>
      <c r="V14" s="24">
        <f>IF(C14=Input!$F$14,((P13*(1-Parameters!$D$41)*(1-(Parameters!$D$9*(1-(Input!$F$22*Parameters!$D$7))))) + (V13*(1-Parameters!$D$41)*(1-(Parameters!$D$9*(1-(Input!$F$22*Parameters!$D$7)))))),0)</f>
        <v>0</v>
      </c>
      <c r="W14" s="22">
        <f>IF(C14=Input!$F$14,((P13*(1-Parameters!$D$41)*Parameters!$D$9*(1-(Input!$F$22*Parameters!$D$7)))+(Q13*(1-Parameters!$D$41)*(1-1/Parameters!$D$38)*(1-(Input!$F$6*Parameters!$D$16*(1-Parameters!$D$27)*Parameters!$D$26*(1-Parameters!$B$94)*(Parameters!$D$24))*Parameters!$D$28*Parameters!$D$30)))+(V13*(1-Parameters!$D$41)*Parameters!$D$9*(1-(Input!$F$22*Parameters!$D$7)))+ (R13*(1-Parameters!$D$41)*(1-(1/Parameters!$D$38))*(1-ART_drop_factor)) + (W13*(1-Parameters!$D$41)*(1-1/Parameters!$D$38)) + (X13*(1-Parameters!$D$41)*(1-(1/Parameters!$D$38))*(1-ART_drop_factor)),0)</f>
        <v>0</v>
      </c>
      <c r="X14" s="24">
        <f>IF(C14=Input!$F$14,((Q13*(1-Parameters!$D$41)*(1-1/Parameters!$D$38)*(Input!$F$6*Parameters!$D$16*Parameters!$D$26*(1-Parameters!$D$27)*(1-Parameters!$B$94)*(Parameters!$D$24)*Parameters!$D$28*Parameters!$D$30))+(R13*(1-Parameters!$D$41)*(1-(1/Parameters!$D$38))*ART_drop_factor)+(X13*(1-Parameters!$D$41)*(1-(1/Parameters!$D$38))*ART_drop_factor)),0)</f>
        <v>0</v>
      </c>
      <c r="Y14" s="22">
        <f>IF(C14=Input!$F$14,((Q13*(1-Parameters!$D$41)*(1/Parameters!$D$38)*(1-(Input!$F$6*Parameters!$D$16*(1-Parameters!$D$27)*Parameters!$D$26*(1-Parameters!$B$94)*(Parameters!$D$23)*Parameters!$D$28)))+(S13*(1-Parameters!$D$41)*(1-(Input!$F$6*Parameters!$D$16*(1-Parameters!$D$27)*Parameters!$D$26*(1-Parameters!$B$94)*(Parameters!$D$23)*Parameters!$D$28)))+(W13*(1-Parameters!$D$41)*(1/Parameters!$D$38))+(Y13*(1-Parameters!$D$41))),0)</f>
        <v>0</v>
      </c>
      <c r="Z14" s="24">
        <f>IF(C14=Input!$F$14,((Q13*(1-Parameters!$D$41)*(1/Parameters!$D$38)*Input!$F$6*Parameters!$D$16*Parameters!$D$26*(1-Parameters!$D$27)*(1-Parameters!$B$94)*Parameters!$D$28*(Parameters!$D$23)*(1-Parameters!$D$30))+(S13*(1-Parameters!$D$41)*Input!$F$6*Parameters!$D$16*Parameters!$D$26*(1-Parameters!$D$27)*(1-Parameters!$B$94)*Parameters!$D$28*(Parameters!$D$23)*(1-Parameters!$D$30))+(T13*(1-Parameters!$D$41)) + (U13*(1-Parameters!$D$41)*(1-ART_drop_factor)) + (Z13*(1-Parameters!$D$41)) + (AA13*(1-Parameters!$D$41)*(1-ART_drop_factor))),0)</f>
        <v>0</v>
      </c>
      <c r="AA14" s="22">
        <f>IF(C14=Input!$F$14,((Q13*(1-Parameters!$D$41)*(1/Parameters!$D$38)*(Input!$F$6*Parameters!$D$16*(Parameters!$D$23)*Parameters!$D$26*(1-Parameters!$D$27)*(1-Parameters!$B$94)*Parameters!$D$28*Parameters!$D$30))+(R13*(1-Parameters!$D$41)*(1/Parameters!$D$38))+(S13*(1-Parameters!$D$41)*(Input!$F$6*Parameters!$D$16*(1-Parameters!$B$94)*(Parameters!$D$23)*Parameters!$D$26*(1-Parameters!$D$27)*Parameters!$D$28*Parameters!$D$30))+(AA13*(1-Parameters!$D$41)*ART_drop_factor)+(X13*(1-Parameters!$D$41)*(1/Parameters!$D$38))+(U13*(1-Parameters!$D$41)*ART_drop_factor)),0)</f>
        <v>0</v>
      </c>
      <c r="AB14" s="24">
        <f>IF(AND(C14&gt;Input!$F$14,C14&lt;(Input!$F$14+Input!$F$16)),((V13*(1-Parameters!$D$41)*(1-(Parameters!$D$9*(1-(Input!$F$22*Parameters!$D$7)))))+(AB13*(1-Parameters!$D$41)*(1-(Parameters!$D$10*(1-(Input!$F$22*Parameters!$D$7)))))),0)</f>
        <v>0</v>
      </c>
      <c r="AC14" s="24">
        <f>IF(AND(C14&gt;Input!$F$14, C14&lt;(Input!$F$14+Input!$F$16)),((V13*(1-Parameters!$D$41)*Parameters!$D$9*(1-(Input!$F$22*Parameters!$D$7)))+(W13*(1-Parameters!$D$41)*(1-1/Parameters!$D$38)) + (X13*(1-Parameters!$D$41)*(1-(1/Parameters!$D$38))*(1-ART_drop_factor)) +(AB13*(1-Parameters!$D$41)*Parameters!$D$10*(1-(Input!$F$22*Parameters!$D$7))))+(AC13*(1-Parameters!$D$41)*(1-1/Parameters!$D$38)) + (AD13*(1-Parameters!$D$41)*(1-(1/Parameters!$D$38))*(1-ART_drop_factor)),0)</f>
        <v>0</v>
      </c>
      <c r="AD14" s="24">
        <f>IF(AND(C14&gt;Input!$F$14, C14&lt;(Input!$F$14+Input!$F$16)),((X13*(1-Parameters!$D$41)*(1-(1/Parameters!$D$38))*ART_drop_factor)+(AD13*(1-Parameters!$D$41)*(1-(1/Parameters!$D$38))*ART_drop_factor)),0)</f>
        <v>0</v>
      </c>
      <c r="AE14" s="24">
        <f>IF(AND(C14&gt;Input!$F$14, C14&lt;(Input!$F$14+Input!$F$16)),((W13*(1-Parameters!$D$41)*(1/Parameters!$D$38))+(Y13*(1-Parameters!$D$41))+(AC13*(1-Parameters!$D$41)*(1/Parameters!$D$38))+(AE13*(1-Parameters!$D$41))),0)</f>
        <v>0</v>
      </c>
      <c r="AF14" s="24">
        <f>IF(AND(C14&gt;Input!$F$14, C14&lt;(Input!$F$14+Input!$F$16)),((Z13*(1-Parameters!$D$41)) + (AA13*(1-Parameters!$D$41)*(1-ART_drop_factor)) +(AF13*(1-Parameters!$D$41)) + (AG13*(1-Parameters!$D$41)*(1-ART_drop_factor))),0)</f>
        <v>0</v>
      </c>
      <c r="AG14" s="24">
        <f>IF(AND(C14&gt;Input!$F$14, C14&lt;(Input!$F$14+Input!$F$16)),((X13*(1-Parameters!$D$41)*(1/Parameters!$D$38))+(AG13*(1-Parameters!$D$41)*ART_drop_factor)+(AD13*(1-Parameters!$D$41)*(1/Parameters!$D$38))+(AA13*(1-Parameters!$D$41)*ART_drop_factor)),0)</f>
        <v>0</v>
      </c>
      <c r="AH14" s="24">
        <f>IF(AND(C14&gt;=(Input!$F$14+Input!$F$16),C14&lt;(Input!$F$14+Input!$F$17)),((AB13*(1-Parameters!$D$40)*(1-(Parameters!$D$10*(1-(Input!$F$22*Parameters!$D$7)))))+(AH13*(1-Parameters!$D$40)*(1-(Parameters!$D$11*(1-(Input!$F$22*Parameters!$D$7)))))),0)</f>
        <v>0</v>
      </c>
      <c r="AI14" s="24">
        <f>IF(AND(C14&gt;=(Input!$F$14+Input!$F$16), C14&lt;(Input!$F$14+Input!$F$17)),((AB13*(1-Parameters!$D$40)*Parameters!$D$10*(1-(Input!$F$22*Parameters!$D$7)))+(AC13*(1-Parameters!$D$40)*(1-1/Parameters!$D$38)*(1-(Input!$F$7*Parameters!$D$17*(1-Parameters!$D$27)*Parameters!$D$26*(1-(Parameters!$B$94 + Parameters!$B$95))*(Parameters!$D$24)*Parameters!$D$28*Parameters!$D$30))) + (AD13*(1-Parameters!$D$40)*(1-(1/Parameters!$D$38))*(1-ART_drop_factor)) +(AH13*(1-Parameters!$D$40)*Parameters!$D$11*(1-(Input!$F$22*Parameters!$D$7)))+(AI13*(1-Parameters!$D$40)*(1-1/Parameters!$D$38)) + (AJ13*(1-Parameters!$D$40)*(1-(1/Parameters!$D$38))*(1-ART_drop_factor))),0)</f>
        <v>0</v>
      </c>
      <c r="AJ14" s="24">
        <f>IF(AND(C14&gt;=(Input!$F$14+Input!$F$16), C14&lt;(Input!$F$14+Input!$F$17)),((AC13*(1-Parameters!$D$40)*(1-1/Parameters!$D$38)*(Input!$F$7*Parameters!$D$17*Parameters!$D$26*(1-Parameters!$D$27)*(1-(Parameters!$B$94 + Parameters!$B$95))*(Parameters!$D$24)*Parameters!$D$28*Parameters!$D$30))+(AD13*(1-Parameters!$D$40)*(1-(1/Parameters!$D$38))*ART_drop_factor)+(AJ13*(1-Parameters!$D$40)*(1-(1/Parameters!$D$38))*ART_drop_factor)),0)</f>
        <v>0</v>
      </c>
      <c r="AK14" s="22">
        <f>IF(AND(C14&gt;=(Input!$F$14+Input!$F$16), C14&lt;(Input!$F$14+Input!$F$17)),((AC13*(1-Parameters!$D$40)*(1/Parameters!$D$38)*(1-(Input!$F$7*Parameters!$D$17*(1-Parameters!$D$27)*Parameters!$D$26*(1-(Parameters!$B$94 + Parameters!$B$95))*(Parameters!$D$23)*Parameters!$D$28)))+(AE13*(1-Parameters!$D$40)*(1-(Input!$F$7*Parameters!$D$17*(1-Parameters!$D$27)*Parameters!$D$26*(1-(Parameters!$B$94 + Parameters!$B$95))*(Parameters!$D$23)*Parameters!$D$28)))+(AI13*(1-Parameters!$D$40)*(1/Parameters!$D$38))+(AK13*(1-Parameters!$D$40))),0)</f>
        <v>0</v>
      </c>
      <c r="AL14" s="24">
        <f>IF(AND(C14&gt;=(Input!$F$14+Input!$F$16), C14&lt;(Input!$F$14+Input!$F$17)),((AC13*(1-Parameters!$D$40)*(1/Parameters!$D$38)*Input!$F$7*Parameters!$D$17*Parameters!$D$26*(1-Parameters!$D$27)*(1-(Parameters!$B$94 + Parameters!$B$95))*Parameters!$D$28*(Parameters!$D$23)*(1-Parameters!$D$30))+(AE13*(1-Parameters!$D$40)*Input!$F$7*Parameters!$D$17*Parameters!$D$26*(1-Parameters!$D$27)*(1-(Parameters!$B$94 + Parameters!$B$95))*Parameters!$D$28*(Parameters!$D$23)*(1-Parameters!$D$30))+(AF13*(1-Parameters!$D$40)) + (AG13*(1-Parameters!$D$40)*(1-ART_drop_factor)) +(AL13*(1-Parameters!$D$40)) + (AM13*(1-Parameters!$D$40)*(1-ART_drop_factor))),0)</f>
        <v>0</v>
      </c>
      <c r="AM14" s="22">
        <f>IF(AND(C14&gt;=(Input!$F$14+Input!$F$16), C14&lt;(Input!$F$14+Input!$F$17)),((AC13*(1-Parameters!$D$40)*(1/Parameters!$D$38)*(Input!$F$7*Parameters!$D$17*(Parameters!$D$23)*Parameters!$D$26*(1-Parameters!$D$27)*(1-(Parameters!$B$94 + Parameters!$B$95))*Parameters!$D$28*Parameters!$D$30))+(AD13*(1-Parameters!$D$40)*(1/Parameters!$D$38))+(AE13*(1-Parameters!$D$40)*(Input!$F$7*Parameters!$D$17*(Parameters!$D$23)*Parameters!$D$26*(1-Parameters!$D$27)*(1-(Parameters!$B$94 + Parameters!$B$95))*Parameters!$D$28*Parameters!$D$30))+(AM13*(1-Parameters!$D$40)*ART_drop_factor)+(AJ13*(1-Parameters!$D$40)*(1/Parameters!$D$38))+(AG13*(1-Parameters!$D$40)*ART_drop_factor)),0)</f>
        <v>0</v>
      </c>
      <c r="AN14" s="24">
        <f>IF(AND(C14&gt;=(Input!$F$14+Input!$F$17), C14&lt;(Input!$F$14+Input!$F$18)),((AH13*(1-Parameters!$D$40)*(1-(Parameters!$D$11*(1-(Input!$F$22*Parameters!$D$7))))) + (AN13*(1-Parameters!$D$40)*(1-(Parameters!$D$11*(1-(Input!$F$22*Parameters!$D$7)))))),0)</f>
        <v>0</v>
      </c>
      <c r="AO14" s="22">
        <f>IF(AND(C14&gt;=(Input!$F$14+Input!$F$17), C14&lt;(Input!$F$14+Input!$F$18)),((AH13*(1-Parameters!$D$40)*Parameters!$D$11*(1-(Input!$F$22*Parameters!$D$7)))+(AI13*(1-Parameters!$D$40)*(1-1/Parameters!$D$38)*(1-(Input!$F$8*Parameters!$D$18*(1-Parameters!$D$27)*Parameters!$D$26*(Parameters!$D$24)*Parameters!$D$28*Parameters!$D$30))) + (AJ13*(1-Parameters!$D$40)*(1-(1/Parameters!$D$38))*(1-ART_drop_factor)) +(AN13*(1-Parameters!$D$40)*Parameters!$D$11*(1-(Input!$F$22*Parameters!$D$7)))+(AO13*(1-Parameters!$D$40)*(1-1/Parameters!$D$38)) + (AP13*(1-Parameters!$D$40)*(1-(1/Parameters!$D$38))*(1-ART_drop_factor))),0)</f>
        <v>0</v>
      </c>
      <c r="AP14" s="24">
        <f>IF(AND(C14&gt;=(Input!$F$14+Input!$F$17), C14&lt;(Input!$F$14+Input!$F$18)),((AI13*(1-Parameters!$D$40)*(1-1/Parameters!$D$38)*(Input!$F$8*Parameters!$D$18*Parameters!$D$26*(1-Parameters!$D$27)*(Parameters!$D$24)*Parameters!$D$28*Parameters!$D$30))+(AJ13*(1-Parameters!$D$40)*(1-(1/Parameters!$D$38))*ART_drop_factor)+(AP13*(1-Parameters!$D$40)*(1-(1/Parameters!$D$38))*ART_drop_factor)),0)</f>
        <v>0</v>
      </c>
      <c r="AQ14" s="22">
        <f>IF(AND(C14&gt;=(Input!$F$14+Input!$F$17), C14&lt;(Input!$F$14+Input!$F$18)),((AI13*(1-Parameters!$D$40)*(1/Parameters!$D$38)*(1-(Input!$F$8*Parameters!$D$18*(1-Parameters!$D$27)*Parameters!$D$26*(Parameters!$D$23)*Parameters!$D$28)))+(AK13*(1-Parameters!$D$40)*(1-(Input!$F$8*Parameters!$D$18*(1-Parameters!$D$27)*Parameters!$D$26*(Parameters!$D$23)*Parameters!$D$28)))+(AO13*(1-Parameters!$D$40)*(1/Parameters!$D$38))+(AQ13*(1-Parameters!$D$40))),0)</f>
        <v>0</v>
      </c>
      <c r="AR14" s="24">
        <f>IF(AND(C14&gt;=(Input!$F$14+Input!$F$17), C14&lt;(Input!$F$14+Input!$F$18)),((AI13*(1-Parameters!$D$40)*(1/Parameters!$D$38)*Input!$F$8*Parameters!$D$18*Parameters!$D$26*(1-Parameters!$D$27)*Parameters!$D$28*(Parameters!$D$23)*(1-Parameters!$D$30))+(AK13*(1-Parameters!$D$40)*Input!$F$8*Parameters!$D$18*Parameters!$D$26*(1-Parameters!$D$27)*Parameters!$D$28*(Parameters!$D$23)*(1-Parameters!$D$30))+(AL13*(1-Parameters!$D$40)) + (AM13*(1-Parameters!$D$40)*(1-ART_drop_factor)) +(AR13*(1-Parameters!$D$40)) + (AS13*(1-Parameters!$D$40)*(1-ART_drop_factor))),0)</f>
        <v>0</v>
      </c>
      <c r="AS14" s="22">
        <f>IF(AND(C14&gt;=(Input!$F$14+Input!$F$17), C14&lt;(Input!$F$14+Input!$F$18)),((AI13*(1-Parameters!$D$40)*(1/Parameters!$D$38)*(Input!$F$8*Parameters!$D$18*(Parameters!$D$23)*Parameters!$D$26*(1-Parameters!$D$27)*Parameters!$D$28*Parameters!$D$30))+(AJ13*(1-Parameters!$D$40)*(1/Parameters!$D$38))+(AK13*(1-Parameters!$D$40)*(Input!$F$8*Parameters!$D$18*(Parameters!$D$23)*Parameters!$D$26*(1-Parameters!$D$27)*Parameters!$D$28*Parameters!$D$30))+(AS13*(1-Parameters!$D$40)*ART_drop_factor)+(AP13*(1-Parameters!$D$40)*(1/Parameters!$D$38))+(AM13*(1-Parameters!$D$40)*ART_drop_factor)),0)</f>
        <v>0</v>
      </c>
      <c r="AT14" s="24">
        <f>IF(AND(C14&gt;=(Input!$F$14+Input!$F$18), C14&lt;(Input!$F$14+Input!$F$19)),((AN13*(1-Parameters!$D$40)*(1-(Parameters!$D$11*(1-(Input!$F$22*Parameters!$D$7))))) + (AT13*(1-Parameters!$D$40)*(1-(Parameters!$D$12*(1-(Input!$F$22*Parameters!$D$7)))))),0)</f>
        <v>0</v>
      </c>
      <c r="AU14" s="22">
        <f>IF(AND(C14&gt;=(Input!$F$14+Input!$F$18), C14&lt;(Input!$F$14+Input!$F$19)),((AN13*(1-Parameters!$D$40)*Parameters!$D$11*(1-(Input!$F$22*Parameters!$D$7)))+(AO13*(1-Parameters!$D$40)*(1-1/Parameters!$D$38)*(1-(Input!$F$9*Parameters!$D$19*(1-Parameters!$D$27)*Parameters!$D$26*(Parameters!$D$24)*Parameters!$D$28*Parameters!$D$30))) + (AP13*(1-Parameters!$D$40)*(1-(1/Parameters!$D$38))*(1-ART_drop_factor)) +(AT13*(1-Parameters!$D$40)*Parameters!$D$12*(1-(Input!$F$22*Parameters!$D$7)))+(AU13*(1-Parameters!$D$40)*(1-1/Parameters!$D$38)) + (AV13*(1-Parameters!$D$40)*(1-(1/Parameters!$D$38))*(1-ART_drop_factor))),0)</f>
        <v>0</v>
      </c>
      <c r="AV14" s="24">
        <f>IF(AND(C14&gt;=(Input!$F$14+Input!$F$18), C14&lt;(Input!$F$14+Input!$F$19)),((AO13*(1-Parameters!$D$40)*(1-1/Parameters!$D$38)*(Input!$F$9*Parameters!$D$19*Parameters!$D$26*(1-Parameters!$D$27)*(Parameters!$D$24)*Parameters!$D$28*Parameters!$D$30))+(AP13*(1-Parameters!$D$40)*(1-(1/Parameters!$D$38))*ART_drop_factor)+(AV13*(1-Parameters!$D$40)*(1-(1/Parameters!$D$38))*ART_drop_factor)),0)</f>
        <v>0</v>
      </c>
      <c r="AW14" s="22">
        <f>IF(AND(C14&gt;=(Input!$F$14+Input!$F$18), C14&lt;(Input!$F$14+Input!$F$19)),((AO13*(1-Parameters!$D$40)*(1/Parameters!$D$38)*(1-(Input!$F$9*Parameters!$D$19*(1-Parameters!$D$27)*Parameters!$D$26*(Parameters!$D$23)*Parameters!$D$28)))+(AQ13*(1-Parameters!$D$40)*(1-(Input!$F$9*Parameters!$D$19*(1-Parameters!$D$27)*Parameters!$D$26*(Parameters!$D$23)*Parameters!$D$28)))+(AU13*(1-Parameters!$D$40)*(1/Parameters!$D$38))+(AW13*(1-Parameters!$D$40))),0)</f>
        <v>0</v>
      </c>
      <c r="AX14" s="24">
        <f>IF(AND(C14&gt;=(Input!$F$14+Input!$F$18), C14&lt;(Input!$F$14+Input!$F$19)),((AO13*(1-Parameters!$D$40)*(1/Parameters!$D$38)*Input!$F$9*Parameters!$D$19*Parameters!$D$26*(1-Parameters!$D$27)*Parameters!$D$28*(Parameters!$D$23)*(1-Parameters!$D$30))+(AQ13*(1-Parameters!$D$40)*Input!$F$9*Parameters!$D$19*Parameters!$D$26*(1-Parameters!$D$27)*Parameters!$D$28*(Parameters!$D$23)*(1-Parameters!$D$30)) + (AS13*(1-Parameters!$D$40)*(1-ART_drop_factor)) +(AR13*(1-Parameters!$D$40))+ (AY13*(1-Parameters!$D$40)*(1-ART_drop_factor)) + (AX13*(1-Parameters!$D$40))),0)</f>
        <v>0</v>
      </c>
      <c r="AY14" s="22">
        <f>IF(AND(C14&gt;=(Input!$F$14+Input!$F$18), C14&lt;(Input!$F$14+Input!$F$19)),((AO13*(1-Parameters!$D$40)*(1/Parameters!$D$38)*(Input!$F$9*Parameters!$D$19*(Parameters!$D$23)*Parameters!$D$26*(1-Parameters!$D$27)*Parameters!$D$28*Parameters!$D$30))+(AP13*(1-Parameters!$D$40)*(1/Parameters!$D$38))+(AQ13*(1-Parameters!$D$40)*(Input!$F$9*Parameters!$D$19*(Parameters!$D$23)*Parameters!$D$26*(1-Parameters!$D$27)*Parameters!$D$28*Parameters!$D$30))+(AY13*(1-Parameters!$D$40)*ART_drop_factor)+(AV13*(1-Parameters!$D$40)*(1/Parameters!$D$38))+(AS13*(1-Parameters!$D$40)*ART_drop_factor)),0)</f>
        <v>0</v>
      </c>
      <c r="AZ14" s="24">
        <f>IF(C14&gt;=(Input!$F$14+Input!$F$19),((AT13*(1-Parameters!$D$40)*(1-(Parameters!$D$12*(1-(Input!$F$22*Parameters!$D$7))))) + (AZ13*(1-Parameters!$D$40)*(1-(Parameters!$D$12*(1-(Input!$F$22*Parameters!$D$7)))))),0)</f>
        <v>0</v>
      </c>
      <c r="BA14" s="22">
        <f>IF(C14&gt;=(Input!$F$14+Input!$F$19),((AT13*(1-Parameters!$D$40)*Parameters!$D$12*(1-(Input!$F$22*Parameters!$D$7)))+(AU13*(1-Parameters!$D$40)*(1-1/Parameters!$D$38)*(1-(Input!$F$10*Parameters!$D$20*(1-Parameters!$D$27)*Parameters!$D$26*(Parameters!$D$24)*Parameters!$D$28*Parameters!$D$30))) + (AV13*(1-Parameters!$D$40)*(1-(1/Parameters!$D$38))*(1-ART_drop_factor)) +(AZ13*(1-Parameters!$D$40)*Parameters!$D$12*(1-(Input!$F$22*Parameters!$D$7)))+(BA13*(1-Parameters!$D$40)*(1-1/Parameters!$D$38)) + (BB13*(1-Parameters!$D$40)*(1-(1/Parameters!$D$38))*(1-ART_drop_factor))),0)</f>
        <v>0</v>
      </c>
      <c r="BB14" s="24">
        <f>IF(C14&gt;=(Input!$F$14+Input!$F$19),((AU13*(1-Parameters!$D$40)*(1-1/Parameters!$D$38)*(Input!$F$10*Parameters!$D$20*Parameters!$D$26*(1-Parameters!$D$27)*(Parameters!$D$24)*Parameters!$D$28*Parameters!$D$30))+(AV13*(1-Parameters!$D$40)*(1-(1/Parameters!$D$38))*ART_drop_factor)+(BB13*(1-Parameters!$D$40)*(1-(1/Parameters!$D$38))*ART_drop_factor)),0)</f>
        <v>0</v>
      </c>
      <c r="BC14" s="22">
        <f>IF(C14&gt;=(Input!$F$14+Input!$F$19),((AU13*(1-Parameters!$D$40)*(1/Parameters!$D$38)*(1-(Input!$F$10*Parameters!$D$20*(1-Parameters!$D$27)*Parameters!$D$26*(Parameters!$D$23)*Parameters!$D$28)))+(AW13*(1-Parameters!$D$40)*(1-(Input!$F$10*Parameters!$D$20*(1-Parameters!$D$27)*Parameters!$D$26*(Parameters!$D$23)*Parameters!$D$28)))+(BA13*(1-Parameters!$D$40)*(1/Parameters!$D$38))+(BC13*(1-Parameters!$D$40))),0)</f>
        <v>0</v>
      </c>
      <c r="BD14" s="24">
        <f>IF(C14&gt;=(Input!$F$14+Input!$F$19),((AU13*(1-Parameters!$D$40)*(1/Parameters!$D$38)*Input!$F$10*Parameters!$D$20*Parameters!$D$26*(1-Parameters!$D$27)*Parameters!$D$28*(Parameters!$D$23)*(1-Parameters!$D$30))+(AW13*(1-Parameters!$D$40)*Input!$F$10*Parameters!$D$20*Parameters!$D$26*(1-Parameters!$D$27)*Parameters!$D$28*(Parameters!$D$23)*(1-Parameters!$D$30))+(AX13*(1-Parameters!$D$40)) + (AY13*(1-Parameters!$D$40)*(1-ART_drop_factor)) +(BD13*(1-Parameters!$D$40)) + (BE13*(1-Parameters!$D$40)*(1-ART_drop_factor))),0)</f>
        <v>0</v>
      </c>
      <c r="BE14" s="25">
        <f>IF(C14&gt;=(Input!$F$14+Input!$F$19),((AU13*(1-Parameters!$D$40)*(1/Parameters!$D$38)*(Input!$F$10*Parameters!$D$20*(Parameters!$D$23)*Parameters!$D$26*(1-Parameters!$D$27)*Parameters!$D$28*Parameters!$D$30))+(AV13*(1-Parameters!$D$40)*(1/Parameters!$D$38))+(AW13*(1-Parameters!$D$40)*(Input!$F$10*Parameters!$D$20*(Parameters!$D$23)*Parameters!$D$26*(1-Parameters!$D$27)*Parameters!$D$28*Parameters!$D$30))+(BE13*(1-Parameters!$D$40)*ART_drop_factor)+(BB13*(1-Parameters!$D$40)*(1/Parameters!$D$38))+(AY13*(1-Parameters!$D$40)*ART_drop_factor)),0)</f>
        <v>0</v>
      </c>
      <c r="BF14" s="135">
        <f>(Parameters!$D$40*(SUM(Model!D13:U13,Model!AH13:BE13)))+(Parameters!$D$41*(SUM(Model!V13:AG13)))</f>
        <v>94.085264488752799</v>
      </c>
      <c r="BG14" s="60"/>
    </row>
    <row r="15" spans="3:59" x14ac:dyDescent="0.2">
      <c r="C15" s="20">
        <v>10</v>
      </c>
      <c r="D15" s="21">
        <f>IF((C15&gt;=Input!$F$12),0,(D14*(1-Parameters!$D$40)*(1-(Parameters!$D$8*(1-(Input!$F$22*Parameters!$D$7))))))</f>
        <v>1521763.1651076362</v>
      </c>
      <c r="E15" s="21">
        <f>IF((C15&gt;=Input!$F$12),0,(D14*(1-Parameters!$D$40)*Parameters!$D$8*(1-(Input!$F$22*Parameters!$D$7))+(E14*(1-Parameters!$D$40)*(1-1/Parameters!$D$38)) + (F14*(1-Parameters!$D$40)*(1-(1/Parameters!$D$38))*(1-ART_drop_factor))))</f>
        <v>4646.5881128699111</v>
      </c>
      <c r="F15" s="26">
        <f>IF((C15&gt;=Input!$F$12),0,(F14*(1-Parameters!$D$40)*(1-(1/Parameters!$D$38))*ART_drop_factor))</f>
        <v>0</v>
      </c>
      <c r="G15" s="21">
        <f>IF((C15&gt;=Input!$F$12),0,((G14*(1-Parameters!$D$40)+(E14*(1-Parameters!$D$40)*(1/Parameters!$D$38)))))</f>
        <v>47516.568115373455</v>
      </c>
      <c r="H15" s="21">
        <f>IF((C15&gt;=Input!$F$12),0,(H14*(1-Parameters!$D$40) + I14*(1-Parameters!$D$40)*(1-ART_drop_factor)))</f>
        <v>6629.9111688044914</v>
      </c>
      <c r="I15" s="21">
        <f>IF((C15&gt;=Input!$F$12),0,(((F14*(1-Parameters!$D$40)*(1/Parameters!$D$38)) + I14*(1-Parameters!$D$40)*ART_drop_factor)))</f>
        <v>50066.853532715904</v>
      </c>
      <c r="J15" s="23">
        <f>IF(AND(C15&gt;=Input!$F$12,C15&lt;Input!$F$13),((D14*(1-Parameters!$D$40)*(1-(Parameters!$D$8*(1-(Input!$F$22*Parameters!$D$7))))) + (J14*(1-Parameters!$D$40)*(1-(Parameters!$D$9*(1-(Input!$F$22*Parameters!$D$7)))))),0)</f>
        <v>0</v>
      </c>
      <c r="K15" s="23">
        <f>IF(AND(C15&gt;=Input!$F$12,C15&lt;Input!$F$13),((D14*(1-Parameters!$D$40)*(Parameters!$D$8*(1-(Input!$F$22*Parameters!$D$7))))+(E14*(1-Parameters!$D$40)*(1-1/Parameters!$D$38)*(1-(Input!$F$5*Parameters!$D$14*(1-Parameters!$D$27)*Parameters!$D$26*(Parameters!$D$24))*Parameters!$D$28*Parameters!$D$30)))+ (F14*(1-Parameters!$D$40)*(1-(1/Parameters!$D$38))*(1-ART_drop_factor)) + (J14*(1-Parameters!$D$40)*Parameters!$D$9*(1-(Input!$F$22*Parameters!$D$7)))+(K14*(1-Parameters!$D$40)*(1-1/Parameters!$D$38)) + (L14*(1-Parameters!$D$40)*(1-(1/Parameters!$D$38))*(1-ART_drop_factor)),0)</f>
        <v>0</v>
      </c>
      <c r="L15" s="23">
        <f>IF(AND(C15&gt;=Input!$F$12,C15&lt;Input!$F$13),((E14*(1-Parameters!$D$40)*(1-1/Parameters!$D$38)*(Input!$F$5*Parameters!$D$14*Parameters!$D$26*(1-Parameters!$D$27)*(Parameters!$D$24)*Parameters!$D$28*Parameters!$D$30))+(F14*(1-Parameters!$D$40)*(1-(1/Parameters!$D$38))*ART_drop_factor)+(L14*(1-Parameters!$D$40)*(1-(1/Parameters!$D$38))*ART_drop_factor)),0)</f>
        <v>0</v>
      </c>
      <c r="M15" s="23">
        <f>IF(AND(C15&gt;=Input!$F$12,C15&lt;Input!$F$13),((E14*(1-Parameters!$D$40)*(1/Parameters!$D$38)*(1-(Input!$F$5*Parameters!$D$14*(1-Parameters!$D$27)*Parameters!$D$26*(Parameters!$D$23))*Parameters!$D$28))+(G14*(1-Parameters!$D$40)*(1-(Input!$F$5*Parameters!$D$14*(1-Parameters!$D$27)*Parameters!$D$26*(Parameters!$D$23)*Parameters!$D$28)))+(K14*(1-Parameters!$D$40)*(1/Parameters!$D$38))+(M14*(1-Parameters!$D$40))),0)</f>
        <v>0</v>
      </c>
      <c r="N15" s="23">
        <f>IF(AND(C15&gt;=Input!$F$12,C15&lt;Input!$F$13),((E14*(1-Parameters!$D$40)*(1/Parameters!$D$38)*Input!$F$5*Parameters!$D$14*Parameters!$D$26*(1-Parameters!$D$27)*Parameters!$D$28*(Parameters!$D$23)*(1-Parameters!$D$30))+(G14*(1-Parameters!$D$40)*Input!$F$5*Parameters!$D$14*Parameters!$D$26*(1-Parameters!$D$27)*Parameters!$D$28*(Parameters!$D$23)*(1-Parameters!$D$30))+(H14*(1-Parameters!$D$40)) +(N14*(1-Parameters!$D$40)) + (O14*(1-Parameters!$D$40)*(1-ART_drop_factor)) + (I14*(1-Parameters!$D$40)*(1-ART_drop_factor))),0)</f>
        <v>0</v>
      </c>
      <c r="O15" s="23">
        <f>IF(AND(C15&gt;=Input!$F$12,C15&lt;Input!$F$13),((E14*(1-Parameters!$D$40)*(1/Parameters!$D$38)*(Input!$F$5*Parameters!$D$14*(Parameters!$D$23)*Parameters!$D$26*(1-Parameters!$D$27)*Parameters!$D$28*Parameters!$D$30))+(F14*(1-Parameters!$D$40)*(1/Parameters!$D$38))+(G14*(1-Parameters!$D$40)*(Input!$F$5*Parameters!$D$14*(Parameters!$D$23)*Parameters!$D$26*(1-Parameters!$D$27)*Parameters!$D$28*Parameters!$D$30))+(O14*(1-Parameters!$D$40)*ART_drop_factor)+(L14*(1-Parameters!$D$40)*(1/Parameters!$D$38))+(I14*(1-Parameters!$D$40)*ART_drop_factor)),0)</f>
        <v>0</v>
      </c>
      <c r="P15" s="24">
        <f>IF(AND(C15&gt;=Input!$F$13,C15&lt;Input!$F$14),((J14*(1-Parameters!$D$40)*(1-(Parameters!$D$9*(1-(Input!$F$22*Parameters!$D$7))))) + (P14*(1-Parameters!$D$40)*(1-(Parameters!$D$9*(1-(Input!$F$22*Parameters!$D$7)))))),0)</f>
        <v>0</v>
      </c>
      <c r="Q15" s="22">
        <f>IF(AND(C15&gt;=Input!$F$13,C15&lt;Input!$F$14),((J14*(1-Parameters!$D$40)*Parameters!$D$9*(1-(Input!$F$22*Parameters!$D$7)))+(K14*(1-Parameters!$D$40)*(1-1/Parameters!$D$38)*(1-(Input!$F$6*Parameters!$D$15*(1-Parameters!$D$27)*Parameters!$D$26*(Parameters!$D$24))*Parameters!$D$28*Parameters!$D$30))) + (L14*(1-Parameters!$D$40)*(1-(1/Parameters!$D$38))*(1-ART_drop_factor)) +(P14*(1-Parameters!$D$40)*Parameters!$D$9*(1-(Input!$F$22*Parameters!$D$7)))+(Q14*(1-Parameters!$D$40)*(1-1/Parameters!$D$38)) + (R14*(1-Parameters!$D$40)*(1-(1/Parameters!$D$38))*(1-ART_drop_factor)),0)</f>
        <v>0</v>
      </c>
      <c r="R15" s="24">
        <f>IF(AND(C15&gt;=Input!$F$13,C15&lt;Input!$F$14),((K14*(1-Parameters!$D$40)*(1-1/Parameters!$D$38)*(Input!$F$6*Parameters!$D$15*Parameters!$D$26*(1-Parameters!$D$27)*(Parameters!$D$24)*Parameters!$D$28*Parameters!$D$30))+(L14*(1-Parameters!$D$40)*(1-(1/Parameters!$D$38))*ART_drop_factor)+(R14*(1-Parameters!$D$40)*(1-(1/Parameters!$D$38))*ART_drop_factor)),0)</f>
        <v>0</v>
      </c>
      <c r="S15" s="22">
        <f>IF(AND(C15&gt;=Input!$F$13,C15&lt;Input!$F$14),((K14*(1-Parameters!$D$40)*(1/Parameters!$D$38)*(1-(Input!$F$6*Parameters!$D$15*(1-Parameters!$D$27)*Parameters!$D$26*(Parameters!$D$23)*Parameters!$D$28)))+(M14*(1-Parameters!$D$40)*(1-(Input!$F$6*Parameters!$D$15*(1-Parameters!$D$27)*Parameters!$D$26*(Parameters!$D$23)*Parameters!$D$28)))+(Q14*(1-Parameters!$D$40)*(1/Parameters!$D$38))+(S14*(1-Parameters!$D$40))),0)</f>
        <v>0</v>
      </c>
      <c r="T15" s="24">
        <f>IF(AND(C15&gt;=Input!$F$13,C15&lt;Input!$F$14),((K14*(1-Parameters!$D$40)*(1/Parameters!$D$38)*Input!$F$6*Parameters!$D$15*Parameters!$D$26*(1-Parameters!$D$27)*Parameters!$D$28*(Parameters!$D$23)*(1-Parameters!$D$30))+(M14*(1-Parameters!$D$40)*Input!$F$6*Parameters!$D$15*Parameters!$D$26*(1-Parameters!$D$27)*Parameters!$D$28*(Parameters!$D$23)*(1-Parameters!$D$30))+(N14*(1-Parameters!$D$40))+(T14*(1-Parameters!$D$40)) + (U14*(1-Parameters!$D$40)*(1-ART_drop_factor)) + (O14*(1-Parameters!$D$40)*(1-ART_drop_factor))),0)</f>
        <v>0</v>
      </c>
      <c r="U15" s="22">
        <f>IF(AND(C15&gt;=Input!$F$13,C15&lt;Input!$F$14),((K14*(1-Parameters!$D$40)*(1/Parameters!$D$38)*(Input!$F$6*Parameters!$D$15*(Parameters!$D$23)*Parameters!$D$26*(1-Parameters!$D$27)*Parameters!$D$28*Parameters!$D$30))+(L14*(1-Parameters!$D$40)*(1/Parameters!$D$38))+(M14*(1-Parameters!$D$40)*(Input!$F$6*Parameters!$D$15*(Parameters!$D$23)*Parameters!$D$26*(1-Parameters!$D$27)*Parameters!$D$28*Parameters!$D$30))+(U14*(1-Parameters!$D$40)*ART_drop_factor)+(R14*(1-Parameters!$D$40)*(1/Parameters!$D$38))+(O14*(1-Parameters!$D$40))*ART_drop_factor),0)</f>
        <v>0</v>
      </c>
      <c r="V15" s="24">
        <f>IF(C15=Input!$F$14,((P14*(1-Parameters!$D$41)*(1-(Parameters!$D$9*(1-(Input!$F$22*Parameters!$D$7))))) + (V14*(1-Parameters!$D$41)*(1-(Parameters!$D$9*(1-(Input!$F$22*Parameters!$D$7)))))),0)</f>
        <v>0</v>
      </c>
      <c r="W15" s="22">
        <f>IF(C15=Input!$F$14,((P14*(1-Parameters!$D$41)*Parameters!$D$9*(1-(Input!$F$22*Parameters!$D$7)))+(Q14*(1-Parameters!$D$41)*(1-1/Parameters!$D$38)*(1-(Input!$F$6*Parameters!$D$16*(1-Parameters!$D$27)*Parameters!$D$26*(1-Parameters!$B$94)*(Parameters!$D$24))*Parameters!$D$28*Parameters!$D$30)))+(V14*(1-Parameters!$D$41)*Parameters!$D$9*(1-(Input!$F$22*Parameters!$D$7)))+ (R14*(1-Parameters!$D$41)*(1-(1/Parameters!$D$38))*(1-ART_drop_factor)) + (W14*(1-Parameters!$D$41)*(1-1/Parameters!$D$38)) + (X14*(1-Parameters!$D$41)*(1-(1/Parameters!$D$38))*(1-ART_drop_factor)),0)</f>
        <v>0</v>
      </c>
      <c r="X15" s="24">
        <f>IF(C15=Input!$F$14,((Q14*(1-Parameters!$D$41)*(1-1/Parameters!$D$38)*(Input!$F$6*Parameters!$D$16*Parameters!$D$26*(1-Parameters!$D$27)*(1-Parameters!$B$94)*(Parameters!$D$24)*Parameters!$D$28*Parameters!$D$30))+(R14*(1-Parameters!$D$41)*(1-(1/Parameters!$D$38))*ART_drop_factor)+(X14*(1-Parameters!$D$41)*(1-(1/Parameters!$D$38))*ART_drop_factor)),0)</f>
        <v>0</v>
      </c>
      <c r="Y15" s="22">
        <f>IF(C15=Input!$F$14,((Q14*(1-Parameters!$D$41)*(1/Parameters!$D$38)*(1-(Input!$F$6*Parameters!$D$16*(1-Parameters!$D$27)*Parameters!$D$26*(1-Parameters!$B$94)*(Parameters!$D$23)*Parameters!$D$28)))+(S14*(1-Parameters!$D$41)*(1-(Input!$F$6*Parameters!$D$16*(1-Parameters!$D$27)*Parameters!$D$26*(1-Parameters!$B$94)*(Parameters!$D$23)*Parameters!$D$28)))+(W14*(1-Parameters!$D$41)*(1/Parameters!$D$38))+(Y14*(1-Parameters!$D$41))),0)</f>
        <v>0</v>
      </c>
      <c r="Z15" s="24">
        <f>IF(C15=Input!$F$14,((Q14*(1-Parameters!$D$41)*(1/Parameters!$D$38)*Input!$F$6*Parameters!$D$16*Parameters!$D$26*(1-Parameters!$D$27)*(1-Parameters!$B$94)*Parameters!$D$28*(Parameters!$D$23)*(1-Parameters!$D$30))+(S14*(1-Parameters!$D$41)*Input!$F$6*Parameters!$D$16*Parameters!$D$26*(1-Parameters!$D$27)*(1-Parameters!$B$94)*Parameters!$D$28*(Parameters!$D$23)*(1-Parameters!$D$30))+(T14*(1-Parameters!$D$41)) + (U14*(1-Parameters!$D$41)*(1-ART_drop_factor)) + (Z14*(1-Parameters!$D$41)) + (AA14*(1-Parameters!$D$41)*(1-ART_drop_factor))),0)</f>
        <v>0</v>
      </c>
      <c r="AA15" s="22">
        <f>IF(C15=Input!$F$14,((Q14*(1-Parameters!$D$41)*(1/Parameters!$D$38)*(Input!$F$6*Parameters!$D$16*(Parameters!$D$23)*Parameters!$D$26*(1-Parameters!$D$27)*(1-Parameters!$B$94)*Parameters!$D$28*Parameters!$D$30))+(R14*(1-Parameters!$D$41)*(1/Parameters!$D$38))+(S14*(1-Parameters!$D$41)*(Input!$F$6*Parameters!$D$16*(1-Parameters!$B$94)*(Parameters!$D$23)*Parameters!$D$26*(1-Parameters!$D$27)*Parameters!$D$28*Parameters!$D$30))+(AA14*(1-Parameters!$D$41)*ART_drop_factor)+(X14*(1-Parameters!$D$41)*(1/Parameters!$D$38))+(U14*(1-Parameters!$D$41)*ART_drop_factor)),0)</f>
        <v>0</v>
      </c>
      <c r="AB15" s="24">
        <f>IF(AND(C15&gt;Input!$F$14,C15&lt;(Input!$F$14+Input!$F$16)),((V14*(1-Parameters!$D$41)*(1-(Parameters!$D$9*(1-(Input!$F$22*Parameters!$D$7)))))+(AB14*(1-Parameters!$D$41)*(1-(Parameters!$D$10*(1-(Input!$F$22*Parameters!$D$7)))))),0)</f>
        <v>0</v>
      </c>
      <c r="AC15" s="24">
        <f>IF(AND(C15&gt;Input!$F$14, C15&lt;(Input!$F$14+Input!$F$16)),((V14*(1-Parameters!$D$41)*Parameters!$D$9*(1-(Input!$F$22*Parameters!$D$7)))+(W14*(1-Parameters!$D$41)*(1-1/Parameters!$D$38)) + (X14*(1-Parameters!$D$41)*(1-(1/Parameters!$D$38))*(1-ART_drop_factor)) +(AB14*(1-Parameters!$D$41)*Parameters!$D$10*(1-(Input!$F$22*Parameters!$D$7))))+(AC14*(1-Parameters!$D$41)*(1-1/Parameters!$D$38)) + (AD14*(1-Parameters!$D$41)*(1-(1/Parameters!$D$38))*(1-ART_drop_factor)),0)</f>
        <v>0</v>
      </c>
      <c r="AD15" s="24">
        <f>IF(AND(C15&gt;Input!$F$14, C15&lt;(Input!$F$14+Input!$F$16)),((X14*(1-Parameters!$D$41)*(1-(1/Parameters!$D$38))*ART_drop_factor)+(AD14*(1-Parameters!$D$41)*(1-(1/Parameters!$D$38))*ART_drop_factor)),0)</f>
        <v>0</v>
      </c>
      <c r="AE15" s="24">
        <f>IF(AND(C15&gt;Input!$F$14, C15&lt;(Input!$F$14+Input!$F$16)),((W14*(1-Parameters!$D$41)*(1/Parameters!$D$38))+(Y14*(1-Parameters!$D$41))+(AC14*(1-Parameters!$D$41)*(1/Parameters!$D$38))+(AE14*(1-Parameters!$D$41))),0)</f>
        <v>0</v>
      </c>
      <c r="AF15" s="24">
        <f>IF(AND(C15&gt;Input!$F$14, C15&lt;(Input!$F$14+Input!$F$16)),((Z14*(1-Parameters!$D$41)) + (AA14*(1-Parameters!$D$41)*(1-ART_drop_factor)) +(AF14*(1-Parameters!$D$41)) + (AG14*(1-Parameters!$D$41)*(1-ART_drop_factor))),0)</f>
        <v>0</v>
      </c>
      <c r="AG15" s="24">
        <f>IF(AND(C15&gt;Input!$F$14, C15&lt;(Input!$F$14+Input!$F$16)),((X14*(1-Parameters!$D$41)*(1/Parameters!$D$38))+(AG14*(1-Parameters!$D$41)*ART_drop_factor)+(AD14*(1-Parameters!$D$41)*(1/Parameters!$D$38))+(AA14*(1-Parameters!$D$41)*ART_drop_factor)),0)</f>
        <v>0</v>
      </c>
      <c r="AH15" s="24">
        <f>IF(AND(C15&gt;=(Input!$F$14+Input!$F$16),C15&lt;(Input!$F$14+Input!$F$17)),((AB14*(1-Parameters!$D$40)*(1-(Parameters!$D$10*(1-(Input!$F$22*Parameters!$D$7)))))+(AH14*(1-Parameters!$D$40)*(1-(Parameters!$D$11*(1-(Input!$F$22*Parameters!$D$7)))))),0)</f>
        <v>0</v>
      </c>
      <c r="AI15" s="24">
        <f>IF(AND(C15&gt;=(Input!$F$14+Input!$F$16), C15&lt;(Input!$F$14+Input!$F$17)),((AB14*(1-Parameters!$D$40)*Parameters!$D$10*(1-(Input!$F$22*Parameters!$D$7)))+(AC14*(1-Parameters!$D$40)*(1-1/Parameters!$D$38)*(1-(Input!$F$7*Parameters!$D$17*(1-Parameters!$D$27)*Parameters!$D$26*(1-(Parameters!$B$94 + Parameters!$B$95))*(Parameters!$D$24)*Parameters!$D$28*Parameters!$D$30))) + (AD14*(1-Parameters!$D$40)*(1-(1/Parameters!$D$38))*(1-ART_drop_factor)) +(AH14*(1-Parameters!$D$40)*Parameters!$D$11*(1-(Input!$F$22*Parameters!$D$7)))+(AI14*(1-Parameters!$D$40)*(1-1/Parameters!$D$38)) + (AJ14*(1-Parameters!$D$40)*(1-(1/Parameters!$D$38))*(1-ART_drop_factor))),0)</f>
        <v>0</v>
      </c>
      <c r="AJ15" s="24">
        <f>IF(AND(C15&gt;=(Input!$F$14+Input!$F$16), C15&lt;(Input!$F$14+Input!$F$17)),((AC14*(1-Parameters!$D$40)*(1-1/Parameters!$D$38)*(Input!$F$7*Parameters!$D$17*Parameters!$D$26*(1-Parameters!$D$27)*(1-(Parameters!$B$94 + Parameters!$B$95))*(Parameters!$D$24)*Parameters!$D$28*Parameters!$D$30))+(AD14*(1-Parameters!$D$40)*(1-(1/Parameters!$D$38))*ART_drop_factor)+(AJ14*(1-Parameters!$D$40)*(1-(1/Parameters!$D$38))*ART_drop_factor)),0)</f>
        <v>0</v>
      </c>
      <c r="AK15" s="22">
        <f>IF(AND(C15&gt;=(Input!$F$14+Input!$F$16), C15&lt;(Input!$F$14+Input!$F$17)),((AC14*(1-Parameters!$D$40)*(1/Parameters!$D$38)*(1-(Input!$F$7*Parameters!$D$17*(1-Parameters!$D$27)*Parameters!$D$26*(1-(Parameters!$B$94 + Parameters!$B$95))*(Parameters!$D$23)*Parameters!$D$28)))+(AE14*(1-Parameters!$D$40)*(1-(Input!$F$7*Parameters!$D$17*(1-Parameters!$D$27)*Parameters!$D$26*(1-(Parameters!$B$94 + Parameters!$B$95))*(Parameters!$D$23)*Parameters!$D$28)))+(AI14*(1-Parameters!$D$40)*(1/Parameters!$D$38))+(AK14*(1-Parameters!$D$40))),0)</f>
        <v>0</v>
      </c>
      <c r="AL15" s="24">
        <f>IF(AND(C15&gt;=(Input!$F$14+Input!$F$16), C15&lt;(Input!$F$14+Input!$F$17)),((AC14*(1-Parameters!$D$40)*(1/Parameters!$D$38)*Input!$F$7*Parameters!$D$17*Parameters!$D$26*(1-Parameters!$D$27)*(1-(Parameters!$B$94 + Parameters!$B$95))*Parameters!$D$28*(Parameters!$D$23)*(1-Parameters!$D$30))+(AE14*(1-Parameters!$D$40)*Input!$F$7*Parameters!$D$17*Parameters!$D$26*(1-Parameters!$D$27)*(1-(Parameters!$B$94 + Parameters!$B$95))*Parameters!$D$28*(Parameters!$D$23)*(1-Parameters!$D$30))+(AF14*(1-Parameters!$D$40)) + (AG14*(1-Parameters!$D$40)*(1-ART_drop_factor)) +(AL14*(1-Parameters!$D$40)) + (AM14*(1-Parameters!$D$40)*(1-ART_drop_factor))),0)</f>
        <v>0</v>
      </c>
      <c r="AM15" s="22">
        <f>IF(AND(C15&gt;=(Input!$F$14+Input!$F$16), C15&lt;(Input!$F$14+Input!$F$17)),((AC14*(1-Parameters!$D$40)*(1/Parameters!$D$38)*(Input!$F$7*Parameters!$D$17*(Parameters!$D$23)*Parameters!$D$26*(1-Parameters!$D$27)*(1-(Parameters!$B$94 + Parameters!$B$95))*Parameters!$D$28*Parameters!$D$30))+(AD14*(1-Parameters!$D$40)*(1/Parameters!$D$38))+(AE14*(1-Parameters!$D$40)*(Input!$F$7*Parameters!$D$17*(Parameters!$D$23)*Parameters!$D$26*(1-Parameters!$D$27)*(1-(Parameters!$B$94 + Parameters!$B$95))*Parameters!$D$28*Parameters!$D$30))+(AM14*(1-Parameters!$D$40)*ART_drop_factor)+(AJ14*(1-Parameters!$D$40)*(1/Parameters!$D$38))+(AG14*(1-Parameters!$D$40)*ART_drop_factor)),0)</f>
        <v>0</v>
      </c>
      <c r="AN15" s="24">
        <f>IF(AND(C15&gt;=(Input!$F$14+Input!$F$17), C15&lt;(Input!$F$14+Input!$F$18)),((AH14*(1-Parameters!$D$40)*(1-(Parameters!$D$11*(1-(Input!$F$22*Parameters!$D$7))))) + (AN14*(1-Parameters!$D$40)*(1-(Parameters!$D$11*(1-(Input!$F$22*Parameters!$D$7)))))),0)</f>
        <v>0</v>
      </c>
      <c r="AO15" s="22">
        <f>IF(AND(C15&gt;=(Input!$F$14+Input!$F$17), C15&lt;(Input!$F$14+Input!$F$18)),((AH14*(1-Parameters!$D$40)*Parameters!$D$11*(1-(Input!$F$22*Parameters!$D$7)))+(AI14*(1-Parameters!$D$40)*(1-1/Parameters!$D$38)*(1-(Input!$F$8*Parameters!$D$18*(1-Parameters!$D$27)*Parameters!$D$26*(Parameters!$D$24)*Parameters!$D$28*Parameters!$D$30))) + (AJ14*(1-Parameters!$D$40)*(1-(1/Parameters!$D$38))*(1-ART_drop_factor)) +(AN14*(1-Parameters!$D$40)*Parameters!$D$11*(1-(Input!$F$22*Parameters!$D$7)))+(AO14*(1-Parameters!$D$40)*(1-1/Parameters!$D$38)) + (AP14*(1-Parameters!$D$40)*(1-(1/Parameters!$D$38))*(1-ART_drop_factor))),0)</f>
        <v>0</v>
      </c>
      <c r="AP15" s="24">
        <f>IF(AND(C15&gt;=(Input!$F$14+Input!$F$17), C15&lt;(Input!$F$14+Input!$F$18)),((AI14*(1-Parameters!$D$40)*(1-1/Parameters!$D$38)*(Input!$F$8*Parameters!$D$18*Parameters!$D$26*(1-Parameters!$D$27)*(Parameters!$D$24)*Parameters!$D$28*Parameters!$D$30))+(AJ14*(1-Parameters!$D$40)*(1-(1/Parameters!$D$38))*ART_drop_factor)+(AP14*(1-Parameters!$D$40)*(1-(1/Parameters!$D$38))*ART_drop_factor)),0)</f>
        <v>0</v>
      </c>
      <c r="AQ15" s="22">
        <f>IF(AND(C15&gt;=(Input!$F$14+Input!$F$17), C15&lt;(Input!$F$14+Input!$F$18)),((AI14*(1-Parameters!$D$40)*(1/Parameters!$D$38)*(1-(Input!$F$8*Parameters!$D$18*(1-Parameters!$D$27)*Parameters!$D$26*(Parameters!$D$23)*Parameters!$D$28)))+(AK14*(1-Parameters!$D$40)*(1-(Input!$F$8*Parameters!$D$18*(1-Parameters!$D$27)*Parameters!$D$26*(Parameters!$D$23)*Parameters!$D$28)))+(AO14*(1-Parameters!$D$40)*(1/Parameters!$D$38))+(AQ14*(1-Parameters!$D$40))),0)</f>
        <v>0</v>
      </c>
      <c r="AR15" s="24">
        <f>IF(AND(C15&gt;=(Input!$F$14+Input!$F$17), C15&lt;(Input!$F$14+Input!$F$18)),((AI14*(1-Parameters!$D$40)*(1/Parameters!$D$38)*Input!$F$8*Parameters!$D$18*Parameters!$D$26*(1-Parameters!$D$27)*Parameters!$D$28*(Parameters!$D$23)*(1-Parameters!$D$30))+(AK14*(1-Parameters!$D$40)*Input!$F$8*Parameters!$D$18*Parameters!$D$26*(1-Parameters!$D$27)*Parameters!$D$28*(Parameters!$D$23)*(1-Parameters!$D$30))+(AL14*(1-Parameters!$D$40)) + (AM14*(1-Parameters!$D$40)*(1-ART_drop_factor)) +(AR14*(1-Parameters!$D$40)) + (AS14*(1-Parameters!$D$40)*(1-ART_drop_factor))),0)</f>
        <v>0</v>
      </c>
      <c r="AS15" s="22">
        <f>IF(AND(C15&gt;=(Input!$F$14+Input!$F$17), C15&lt;(Input!$F$14+Input!$F$18)),((AI14*(1-Parameters!$D$40)*(1/Parameters!$D$38)*(Input!$F$8*Parameters!$D$18*(Parameters!$D$23)*Parameters!$D$26*(1-Parameters!$D$27)*Parameters!$D$28*Parameters!$D$30))+(AJ14*(1-Parameters!$D$40)*(1/Parameters!$D$38))+(AK14*(1-Parameters!$D$40)*(Input!$F$8*Parameters!$D$18*(Parameters!$D$23)*Parameters!$D$26*(1-Parameters!$D$27)*Parameters!$D$28*Parameters!$D$30))+(AS14*(1-Parameters!$D$40)*ART_drop_factor)+(AP14*(1-Parameters!$D$40)*(1/Parameters!$D$38))+(AM14*(1-Parameters!$D$40)*ART_drop_factor)),0)</f>
        <v>0</v>
      </c>
      <c r="AT15" s="24">
        <f>IF(AND(C15&gt;=(Input!$F$14+Input!$F$18), C15&lt;(Input!$F$14+Input!$F$19)),((AN14*(1-Parameters!$D$40)*(1-(Parameters!$D$11*(1-(Input!$F$22*Parameters!$D$7))))) + (AT14*(1-Parameters!$D$40)*(1-(Parameters!$D$12*(1-(Input!$F$22*Parameters!$D$7)))))),0)</f>
        <v>0</v>
      </c>
      <c r="AU15" s="22">
        <f>IF(AND(C15&gt;=(Input!$F$14+Input!$F$18), C15&lt;(Input!$F$14+Input!$F$19)),((AN14*(1-Parameters!$D$40)*Parameters!$D$11*(1-(Input!$F$22*Parameters!$D$7)))+(AO14*(1-Parameters!$D$40)*(1-1/Parameters!$D$38)*(1-(Input!$F$9*Parameters!$D$19*(1-Parameters!$D$27)*Parameters!$D$26*(Parameters!$D$24)*Parameters!$D$28*Parameters!$D$30))) + (AP14*(1-Parameters!$D$40)*(1-(1/Parameters!$D$38))*(1-ART_drop_factor)) +(AT14*(1-Parameters!$D$40)*Parameters!$D$12*(1-(Input!$F$22*Parameters!$D$7)))+(AU14*(1-Parameters!$D$40)*(1-1/Parameters!$D$38)) + (AV14*(1-Parameters!$D$40)*(1-(1/Parameters!$D$38))*(1-ART_drop_factor))),0)</f>
        <v>0</v>
      </c>
      <c r="AV15" s="24">
        <f>IF(AND(C15&gt;=(Input!$F$14+Input!$F$18), C15&lt;(Input!$F$14+Input!$F$19)),((AO14*(1-Parameters!$D$40)*(1-1/Parameters!$D$38)*(Input!$F$9*Parameters!$D$19*Parameters!$D$26*(1-Parameters!$D$27)*(Parameters!$D$24)*Parameters!$D$28*Parameters!$D$30))+(AP14*(1-Parameters!$D$40)*(1-(1/Parameters!$D$38))*ART_drop_factor)+(AV14*(1-Parameters!$D$40)*(1-(1/Parameters!$D$38))*ART_drop_factor)),0)</f>
        <v>0</v>
      </c>
      <c r="AW15" s="22">
        <f>IF(AND(C15&gt;=(Input!$F$14+Input!$F$18), C15&lt;(Input!$F$14+Input!$F$19)),((AO14*(1-Parameters!$D$40)*(1/Parameters!$D$38)*(1-(Input!$F$9*Parameters!$D$19*(1-Parameters!$D$27)*Parameters!$D$26*(Parameters!$D$23)*Parameters!$D$28)))+(AQ14*(1-Parameters!$D$40)*(1-(Input!$F$9*Parameters!$D$19*(1-Parameters!$D$27)*Parameters!$D$26*(Parameters!$D$23)*Parameters!$D$28)))+(AU14*(1-Parameters!$D$40)*(1/Parameters!$D$38))+(AW14*(1-Parameters!$D$40))),0)</f>
        <v>0</v>
      </c>
      <c r="AX15" s="24">
        <f>IF(AND(C15&gt;=(Input!$F$14+Input!$F$18), C15&lt;(Input!$F$14+Input!$F$19)),((AO14*(1-Parameters!$D$40)*(1/Parameters!$D$38)*Input!$F$9*Parameters!$D$19*Parameters!$D$26*(1-Parameters!$D$27)*Parameters!$D$28*(Parameters!$D$23)*(1-Parameters!$D$30))+(AQ14*(1-Parameters!$D$40)*Input!$F$9*Parameters!$D$19*Parameters!$D$26*(1-Parameters!$D$27)*Parameters!$D$28*(Parameters!$D$23)*(1-Parameters!$D$30)) + (AS14*(1-Parameters!$D$40)*(1-ART_drop_factor)) +(AR14*(1-Parameters!$D$40))+ (AY14*(1-Parameters!$D$40)*(1-ART_drop_factor)) + (AX14*(1-Parameters!$D$40))),0)</f>
        <v>0</v>
      </c>
      <c r="AY15" s="22">
        <f>IF(AND(C15&gt;=(Input!$F$14+Input!$F$18), C15&lt;(Input!$F$14+Input!$F$19)),((AO14*(1-Parameters!$D$40)*(1/Parameters!$D$38)*(Input!$F$9*Parameters!$D$19*(Parameters!$D$23)*Parameters!$D$26*(1-Parameters!$D$27)*Parameters!$D$28*Parameters!$D$30))+(AP14*(1-Parameters!$D$40)*(1/Parameters!$D$38))+(AQ14*(1-Parameters!$D$40)*(Input!$F$9*Parameters!$D$19*(Parameters!$D$23)*Parameters!$D$26*(1-Parameters!$D$27)*Parameters!$D$28*Parameters!$D$30))+(AY14*(1-Parameters!$D$40)*ART_drop_factor)+(AV14*(1-Parameters!$D$40)*(1/Parameters!$D$38))+(AS14*(1-Parameters!$D$40)*ART_drop_factor)),0)</f>
        <v>0</v>
      </c>
      <c r="AZ15" s="24">
        <f>IF(C15&gt;=(Input!$F$14+Input!$F$19),((AT14*(1-Parameters!$D$40)*(1-(Parameters!$D$12*(1-(Input!$F$22*Parameters!$D$7))))) + (AZ14*(1-Parameters!$D$40)*(1-(Parameters!$D$12*(1-(Input!$F$22*Parameters!$D$7)))))),0)</f>
        <v>0</v>
      </c>
      <c r="BA15" s="22">
        <f>IF(C15&gt;=(Input!$F$14+Input!$F$19),((AT14*(1-Parameters!$D$40)*Parameters!$D$12*(1-(Input!$F$22*Parameters!$D$7)))+(AU14*(1-Parameters!$D$40)*(1-1/Parameters!$D$38)*(1-(Input!$F$10*Parameters!$D$20*(1-Parameters!$D$27)*Parameters!$D$26*(Parameters!$D$24)*Parameters!$D$28*Parameters!$D$30))) + (AV14*(1-Parameters!$D$40)*(1-(1/Parameters!$D$38))*(1-ART_drop_factor)) +(AZ14*(1-Parameters!$D$40)*Parameters!$D$12*(1-(Input!$F$22*Parameters!$D$7)))+(BA14*(1-Parameters!$D$40)*(1-1/Parameters!$D$38)) + (BB14*(1-Parameters!$D$40)*(1-(1/Parameters!$D$38))*(1-ART_drop_factor))),0)</f>
        <v>0</v>
      </c>
      <c r="BB15" s="24">
        <f>IF(C15&gt;=(Input!$F$14+Input!$F$19),((AU14*(1-Parameters!$D$40)*(1-1/Parameters!$D$38)*(Input!$F$10*Parameters!$D$20*Parameters!$D$26*(1-Parameters!$D$27)*(Parameters!$D$24)*Parameters!$D$28*Parameters!$D$30))+(AV14*(1-Parameters!$D$40)*(1-(1/Parameters!$D$38))*ART_drop_factor)+(BB14*(1-Parameters!$D$40)*(1-(1/Parameters!$D$38))*ART_drop_factor)),0)</f>
        <v>0</v>
      </c>
      <c r="BC15" s="22">
        <f>IF(C15&gt;=(Input!$F$14+Input!$F$19),((AU14*(1-Parameters!$D$40)*(1/Parameters!$D$38)*(1-(Input!$F$10*Parameters!$D$20*(1-Parameters!$D$27)*Parameters!$D$26*(Parameters!$D$23)*Parameters!$D$28)))+(AW14*(1-Parameters!$D$40)*(1-(Input!$F$10*Parameters!$D$20*(1-Parameters!$D$27)*Parameters!$D$26*(Parameters!$D$23)*Parameters!$D$28)))+(BA14*(1-Parameters!$D$40)*(1/Parameters!$D$38))+(BC14*(1-Parameters!$D$40))),0)</f>
        <v>0</v>
      </c>
      <c r="BD15" s="24">
        <f>IF(C15&gt;=(Input!$F$14+Input!$F$19),((AU14*(1-Parameters!$D$40)*(1/Parameters!$D$38)*Input!$F$10*Parameters!$D$20*Parameters!$D$26*(1-Parameters!$D$27)*Parameters!$D$28*(Parameters!$D$23)*(1-Parameters!$D$30))+(AW14*(1-Parameters!$D$40)*Input!$F$10*Parameters!$D$20*Parameters!$D$26*(1-Parameters!$D$27)*Parameters!$D$28*(Parameters!$D$23)*(1-Parameters!$D$30))+(AX14*(1-Parameters!$D$40)) + (AY14*(1-Parameters!$D$40)*(1-ART_drop_factor)) +(BD14*(1-Parameters!$D$40)) + (BE14*(1-Parameters!$D$40)*(1-ART_drop_factor))),0)</f>
        <v>0</v>
      </c>
      <c r="BE15" s="25">
        <f>IF(C15&gt;=(Input!$F$14+Input!$F$19),((AU14*(1-Parameters!$D$40)*(1/Parameters!$D$38)*(Input!$F$10*Parameters!$D$20*(Parameters!$D$23)*Parameters!$D$26*(1-Parameters!$D$27)*Parameters!$D$28*Parameters!$D$30))+(AV14*(1-Parameters!$D$40)*(1/Parameters!$D$38))+(AW14*(1-Parameters!$D$40)*(Input!$F$10*Parameters!$D$20*(Parameters!$D$23)*Parameters!$D$26*(1-Parameters!$D$27)*Parameters!$D$28*Parameters!$D$30))+(BE14*(1-Parameters!$D$40)*ART_drop_factor)+(BB14*(1-Parameters!$D$40)*(1/Parameters!$D$38))+(AY14*(1-Parameters!$D$40)*ART_drop_factor)),0)</f>
        <v>0</v>
      </c>
      <c r="BF15" s="135">
        <f>(Parameters!$D$40*(SUM(Model!D14:U14,Model!AH14:BE14)))+(Parameters!$D$41*(SUM(Model!V14:AG14)))</f>
        <v>94.079836492724596</v>
      </c>
      <c r="BG15" s="60"/>
    </row>
    <row r="16" spans="3:59" x14ac:dyDescent="0.2">
      <c r="C16" s="20">
        <v>11</v>
      </c>
      <c r="D16" s="21">
        <f>IF((C16&gt;=Input!$F$12),0,(D15*(1-Parameters!$D$40)*(1-(Parameters!$D$8*(1-(Input!$F$22*Parameters!$D$7))))))</f>
        <v>1521172.0476869077</v>
      </c>
      <c r="E16" s="21">
        <f>IF((C16&gt;=Input!$F$12),0,(D15*(1-Parameters!$D$40)*Parameters!$D$8*(1-(Input!$F$22*Parameters!$D$7))+(E15*(1-Parameters!$D$40)*(1-1/Parameters!$D$38)) + (F15*(1-Parameters!$D$40)*(1-(1/Parameters!$D$38))*(1-ART_drop_factor))))</f>
        <v>4633.3856501756081</v>
      </c>
      <c r="F16" s="26">
        <f>IF((C16&gt;=Input!$F$12),0,(F15*(1-Parameters!$D$40)*(1-(1/Parameters!$D$38))*ART_drop_factor))</f>
        <v>0</v>
      </c>
      <c r="G16" s="21">
        <f>IF((C16&gt;=Input!$F$12),0,((G15*(1-Parameters!$D$40)+(E15*(1-Parameters!$D$40)*(1/Parameters!$D$38)))))</f>
        <v>48030.084557180679</v>
      </c>
      <c r="H16" s="21">
        <f>IF((C16&gt;=Input!$F$12),0,(H15*(1-Parameters!$D$40) + I15*(1-Parameters!$D$40)*(1-ART_drop_factor)))</f>
        <v>6796.3928970255174</v>
      </c>
      <c r="I16" s="21">
        <f>IF((C16&gt;=Input!$F$12),0,(((F15*(1-Parameters!$D$40)*(1/Parameters!$D$38)) + I15*(1-Parameters!$D$40)*ART_drop_factor)))</f>
        <v>49897.100837300561</v>
      </c>
      <c r="J16" s="23">
        <f>IF(AND(C16&gt;=Input!$F$12,C16&lt;Input!$F$13),((D15*(1-Parameters!$D$40)*(1-(Parameters!$D$8*(1-(Input!$F$22*Parameters!$D$7))))) + (J15*(1-Parameters!$D$40)*(1-(Parameters!$D$9*(1-(Input!$F$22*Parameters!$D$7)))))),0)</f>
        <v>0</v>
      </c>
      <c r="K16" s="23">
        <f>IF(AND(C16&gt;=Input!$F$12,C16&lt;Input!$F$13),((D15*(1-Parameters!$D$40)*(Parameters!$D$8*(1-(Input!$F$22*Parameters!$D$7))))+(E15*(1-Parameters!$D$40)*(1-1/Parameters!$D$38)*(1-(Input!$F$5*Parameters!$D$14*(1-Parameters!$D$27)*Parameters!$D$26*(Parameters!$D$24))*Parameters!$D$28*Parameters!$D$30)))+ (F15*(1-Parameters!$D$40)*(1-(1/Parameters!$D$38))*(1-ART_drop_factor)) + (J15*(1-Parameters!$D$40)*Parameters!$D$9*(1-(Input!$F$22*Parameters!$D$7)))+(K15*(1-Parameters!$D$40)*(1-1/Parameters!$D$38)) + (L15*(1-Parameters!$D$40)*(1-(1/Parameters!$D$38))*(1-ART_drop_factor)),0)</f>
        <v>0</v>
      </c>
      <c r="L16" s="23">
        <f>IF(AND(C16&gt;=Input!$F$12,C16&lt;Input!$F$13),((E15*(1-Parameters!$D$40)*(1-1/Parameters!$D$38)*(Input!$F$5*Parameters!$D$14*Parameters!$D$26*(1-Parameters!$D$27)*(Parameters!$D$24)*Parameters!$D$28*Parameters!$D$30))+(F15*(1-Parameters!$D$40)*(1-(1/Parameters!$D$38))*ART_drop_factor)+(L15*(1-Parameters!$D$40)*(1-(1/Parameters!$D$38))*ART_drop_factor)),0)</f>
        <v>0</v>
      </c>
      <c r="M16" s="23">
        <f>IF(AND(C16&gt;=Input!$F$12,C16&lt;Input!$F$13),((E15*(1-Parameters!$D$40)*(1/Parameters!$D$38)*(1-(Input!$F$5*Parameters!$D$14*(1-Parameters!$D$27)*Parameters!$D$26*(Parameters!$D$23))*Parameters!$D$28))+(G15*(1-Parameters!$D$40)*(1-(Input!$F$5*Parameters!$D$14*(1-Parameters!$D$27)*Parameters!$D$26*(Parameters!$D$23)*Parameters!$D$28)))+(K15*(1-Parameters!$D$40)*(1/Parameters!$D$38))+(M15*(1-Parameters!$D$40))),0)</f>
        <v>0</v>
      </c>
      <c r="N16" s="23">
        <f>IF(AND(C16&gt;=Input!$F$12,C16&lt;Input!$F$13),((E15*(1-Parameters!$D$40)*(1/Parameters!$D$38)*Input!$F$5*Parameters!$D$14*Parameters!$D$26*(1-Parameters!$D$27)*Parameters!$D$28*(Parameters!$D$23)*(1-Parameters!$D$30))+(G15*(1-Parameters!$D$40)*Input!$F$5*Parameters!$D$14*Parameters!$D$26*(1-Parameters!$D$27)*Parameters!$D$28*(Parameters!$D$23)*(1-Parameters!$D$30))+(H15*(1-Parameters!$D$40)) +(N15*(1-Parameters!$D$40)) + (O15*(1-Parameters!$D$40)*(1-ART_drop_factor)) + (I15*(1-Parameters!$D$40)*(1-ART_drop_factor))),0)</f>
        <v>0</v>
      </c>
      <c r="O16" s="23">
        <f>IF(AND(C16&gt;=Input!$F$12,C16&lt;Input!$F$13),((E15*(1-Parameters!$D$40)*(1/Parameters!$D$38)*(Input!$F$5*Parameters!$D$14*(Parameters!$D$23)*Parameters!$D$26*(1-Parameters!$D$27)*Parameters!$D$28*Parameters!$D$30))+(F15*(1-Parameters!$D$40)*(1/Parameters!$D$38))+(G15*(1-Parameters!$D$40)*(Input!$F$5*Parameters!$D$14*(Parameters!$D$23)*Parameters!$D$26*(1-Parameters!$D$27)*Parameters!$D$28*Parameters!$D$30))+(O15*(1-Parameters!$D$40)*ART_drop_factor)+(L15*(1-Parameters!$D$40)*(1/Parameters!$D$38))+(I15*(1-Parameters!$D$40)*ART_drop_factor)),0)</f>
        <v>0</v>
      </c>
      <c r="P16" s="24">
        <f>IF(AND(C16&gt;=Input!$F$13,C16&lt;Input!$F$14),((J15*(1-Parameters!$D$40)*(1-(Parameters!$D$9*(1-(Input!$F$22*Parameters!$D$7))))) + (P15*(1-Parameters!$D$40)*(1-(Parameters!$D$9*(1-(Input!$F$22*Parameters!$D$7)))))),0)</f>
        <v>0</v>
      </c>
      <c r="Q16" s="22">
        <f>IF(AND(C16&gt;=Input!$F$13,C16&lt;Input!$F$14),((J15*(1-Parameters!$D$40)*Parameters!$D$9*(1-(Input!$F$22*Parameters!$D$7)))+(K15*(1-Parameters!$D$40)*(1-1/Parameters!$D$38)*(1-(Input!$F$6*Parameters!$D$15*(1-Parameters!$D$27)*Parameters!$D$26*(Parameters!$D$24))*Parameters!$D$28*Parameters!$D$30))) + (L15*(1-Parameters!$D$40)*(1-(1/Parameters!$D$38))*(1-ART_drop_factor)) +(P15*(1-Parameters!$D$40)*Parameters!$D$9*(1-(Input!$F$22*Parameters!$D$7)))+(Q15*(1-Parameters!$D$40)*(1-1/Parameters!$D$38)) + (R15*(1-Parameters!$D$40)*(1-(1/Parameters!$D$38))*(1-ART_drop_factor)),0)</f>
        <v>0</v>
      </c>
      <c r="R16" s="24">
        <f>IF(AND(C16&gt;=Input!$F$13,C16&lt;Input!$F$14),((K15*(1-Parameters!$D$40)*(1-1/Parameters!$D$38)*(Input!$F$6*Parameters!$D$15*Parameters!$D$26*(1-Parameters!$D$27)*(Parameters!$D$24)*Parameters!$D$28*Parameters!$D$30))+(L15*(1-Parameters!$D$40)*(1-(1/Parameters!$D$38))*ART_drop_factor)+(R15*(1-Parameters!$D$40)*(1-(1/Parameters!$D$38))*ART_drop_factor)),0)</f>
        <v>0</v>
      </c>
      <c r="S16" s="22">
        <f>IF(AND(C16&gt;=Input!$F$13,C16&lt;Input!$F$14),((K15*(1-Parameters!$D$40)*(1/Parameters!$D$38)*(1-(Input!$F$6*Parameters!$D$15*(1-Parameters!$D$27)*Parameters!$D$26*(Parameters!$D$23)*Parameters!$D$28)))+(M15*(1-Parameters!$D$40)*(1-(Input!$F$6*Parameters!$D$15*(1-Parameters!$D$27)*Parameters!$D$26*(Parameters!$D$23)*Parameters!$D$28)))+(Q15*(1-Parameters!$D$40)*(1/Parameters!$D$38))+(S15*(1-Parameters!$D$40))),0)</f>
        <v>0</v>
      </c>
      <c r="T16" s="24">
        <f>IF(AND(C16&gt;=Input!$F$13,C16&lt;Input!$F$14),((K15*(1-Parameters!$D$40)*(1/Parameters!$D$38)*Input!$F$6*Parameters!$D$15*Parameters!$D$26*(1-Parameters!$D$27)*Parameters!$D$28*(Parameters!$D$23)*(1-Parameters!$D$30))+(M15*(1-Parameters!$D$40)*Input!$F$6*Parameters!$D$15*Parameters!$D$26*(1-Parameters!$D$27)*Parameters!$D$28*(Parameters!$D$23)*(1-Parameters!$D$30))+(N15*(1-Parameters!$D$40))+(T15*(1-Parameters!$D$40)) + (U15*(1-Parameters!$D$40)*(1-ART_drop_factor)) + (O15*(1-Parameters!$D$40)*(1-ART_drop_factor))),0)</f>
        <v>0</v>
      </c>
      <c r="U16" s="22">
        <f>IF(AND(C16&gt;=Input!$F$13,C16&lt;Input!$F$14),((K15*(1-Parameters!$D$40)*(1/Parameters!$D$38)*(Input!$F$6*Parameters!$D$15*(Parameters!$D$23)*Parameters!$D$26*(1-Parameters!$D$27)*Parameters!$D$28*Parameters!$D$30))+(L15*(1-Parameters!$D$40)*(1/Parameters!$D$38))+(M15*(1-Parameters!$D$40)*(Input!$F$6*Parameters!$D$15*(Parameters!$D$23)*Parameters!$D$26*(1-Parameters!$D$27)*Parameters!$D$28*Parameters!$D$30))+(U15*(1-Parameters!$D$40)*ART_drop_factor)+(R15*(1-Parameters!$D$40)*(1/Parameters!$D$38))+(O15*(1-Parameters!$D$40))*ART_drop_factor),0)</f>
        <v>0</v>
      </c>
      <c r="V16" s="24">
        <f>IF(C16=Input!$F$14,((P15*(1-Parameters!$D$41)*(1-(Parameters!$D$9*(1-(Input!$F$22*Parameters!$D$7))))) + (V15*(1-Parameters!$D$41)*(1-(Parameters!$D$9*(1-(Input!$F$22*Parameters!$D$7)))))),0)</f>
        <v>0</v>
      </c>
      <c r="W16" s="22">
        <f>IF(C16=Input!$F$14,((P15*(1-Parameters!$D$41)*Parameters!$D$9*(1-(Input!$F$22*Parameters!$D$7)))+(Q15*(1-Parameters!$D$41)*(1-1/Parameters!$D$38)*(1-(Input!$F$6*Parameters!$D$16*(1-Parameters!$D$27)*Parameters!$D$26*(1-Parameters!$B$94)*(Parameters!$D$24))*Parameters!$D$28*Parameters!$D$30)))+(V15*(1-Parameters!$D$41)*Parameters!$D$9*(1-(Input!$F$22*Parameters!$D$7)))+ (R15*(1-Parameters!$D$41)*(1-(1/Parameters!$D$38))*(1-ART_drop_factor)) + (W15*(1-Parameters!$D$41)*(1-1/Parameters!$D$38)) + (X15*(1-Parameters!$D$41)*(1-(1/Parameters!$D$38))*(1-ART_drop_factor)),0)</f>
        <v>0</v>
      </c>
      <c r="X16" s="24">
        <f>IF(C16=Input!$F$14,((Q15*(1-Parameters!$D$41)*(1-1/Parameters!$D$38)*(Input!$F$6*Parameters!$D$16*Parameters!$D$26*(1-Parameters!$D$27)*(1-Parameters!$B$94)*(Parameters!$D$24)*Parameters!$D$28*Parameters!$D$30))+(R15*(1-Parameters!$D$41)*(1-(1/Parameters!$D$38))*ART_drop_factor)+(X15*(1-Parameters!$D$41)*(1-(1/Parameters!$D$38))*ART_drop_factor)),0)</f>
        <v>0</v>
      </c>
      <c r="Y16" s="22">
        <f>IF(C16=Input!$F$14,((Q15*(1-Parameters!$D$41)*(1/Parameters!$D$38)*(1-(Input!$F$6*Parameters!$D$16*(1-Parameters!$D$27)*Parameters!$D$26*(1-Parameters!$B$94)*(Parameters!$D$23)*Parameters!$D$28)))+(S15*(1-Parameters!$D$41)*(1-(Input!$F$6*Parameters!$D$16*(1-Parameters!$D$27)*Parameters!$D$26*(1-Parameters!$B$94)*(Parameters!$D$23)*Parameters!$D$28)))+(W15*(1-Parameters!$D$41)*(1/Parameters!$D$38))+(Y15*(1-Parameters!$D$41))),0)</f>
        <v>0</v>
      </c>
      <c r="Z16" s="24">
        <f>IF(C16=Input!$F$14,((Q15*(1-Parameters!$D$41)*(1/Parameters!$D$38)*Input!$F$6*Parameters!$D$16*Parameters!$D$26*(1-Parameters!$D$27)*(1-Parameters!$B$94)*Parameters!$D$28*(Parameters!$D$23)*(1-Parameters!$D$30))+(S15*(1-Parameters!$D$41)*Input!$F$6*Parameters!$D$16*Parameters!$D$26*(1-Parameters!$D$27)*(1-Parameters!$B$94)*Parameters!$D$28*(Parameters!$D$23)*(1-Parameters!$D$30))+(T15*(1-Parameters!$D$41)) + (U15*(1-Parameters!$D$41)*(1-ART_drop_factor)) + (Z15*(1-Parameters!$D$41)) + (AA15*(1-Parameters!$D$41)*(1-ART_drop_factor))),0)</f>
        <v>0</v>
      </c>
      <c r="AA16" s="22">
        <f>IF(C16=Input!$F$14,((Q15*(1-Parameters!$D$41)*(1/Parameters!$D$38)*(Input!$F$6*Parameters!$D$16*(Parameters!$D$23)*Parameters!$D$26*(1-Parameters!$D$27)*(1-Parameters!$B$94)*Parameters!$D$28*Parameters!$D$30))+(R15*(1-Parameters!$D$41)*(1/Parameters!$D$38))+(S15*(1-Parameters!$D$41)*(Input!$F$6*Parameters!$D$16*(1-Parameters!$B$94)*(Parameters!$D$23)*Parameters!$D$26*(1-Parameters!$D$27)*Parameters!$D$28*Parameters!$D$30))+(AA15*(1-Parameters!$D$41)*ART_drop_factor)+(X15*(1-Parameters!$D$41)*(1/Parameters!$D$38))+(U15*(1-Parameters!$D$41)*ART_drop_factor)),0)</f>
        <v>0</v>
      </c>
      <c r="AB16" s="24">
        <f>IF(AND(C16&gt;Input!$F$14,C16&lt;(Input!$F$14+Input!$F$16)),((V15*(1-Parameters!$D$41)*(1-(Parameters!$D$9*(1-(Input!$F$22*Parameters!$D$7)))))+(AB15*(1-Parameters!$D$41)*(1-(Parameters!$D$10*(1-(Input!$F$22*Parameters!$D$7)))))),0)</f>
        <v>0</v>
      </c>
      <c r="AC16" s="24">
        <f>IF(AND(C16&gt;Input!$F$14, C16&lt;(Input!$F$14+Input!$F$16)),((V15*(1-Parameters!$D$41)*Parameters!$D$9*(1-(Input!$F$22*Parameters!$D$7)))+(W15*(1-Parameters!$D$41)*(1-1/Parameters!$D$38)) + (X15*(1-Parameters!$D$41)*(1-(1/Parameters!$D$38))*(1-ART_drop_factor)) +(AB15*(1-Parameters!$D$41)*Parameters!$D$10*(1-(Input!$F$22*Parameters!$D$7))))+(AC15*(1-Parameters!$D$41)*(1-1/Parameters!$D$38)) + (AD15*(1-Parameters!$D$41)*(1-(1/Parameters!$D$38))*(1-ART_drop_factor)),0)</f>
        <v>0</v>
      </c>
      <c r="AD16" s="24">
        <f>IF(AND(C16&gt;Input!$F$14, C16&lt;(Input!$F$14+Input!$F$16)),((X15*(1-Parameters!$D$41)*(1-(1/Parameters!$D$38))*ART_drop_factor)+(AD15*(1-Parameters!$D$41)*(1-(1/Parameters!$D$38))*ART_drop_factor)),0)</f>
        <v>0</v>
      </c>
      <c r="AE16" s="24">
        <f>IF(AND(C16&gt;Input!$F$14, C16&lt;(Input!$F$14+Input!$F$16)),((W15*(1-Parameters!$D$41)*(1/Parameters!$D$38))+(Y15*(1-Parameters!$D$41))+(AC15*(1-Parameters!$D$41)*(1/Parameters!$D$38))+(AE15*(1-Parameters!$D$41))),0)</f>
        <v>0</v>
      </c>
      <c r="AF16" s="24">
        <f>IF(AND(C16&gt;Input!$F$14, C16&lt;(Input!$F$14+Input!$F$16)),((Z15*(1-Parameters!$D$41)) + (AA15*(1-Parameters!$D$41)*(1-ART_drop_factor)) +(AF15*(1-Parameters!$D$41)) + (AG15*(1-Parameters!$D$41)*(1-ART_drop_factor))),0)</f>
        <v>0</v>
      </c>
      <c r="AG16" s="24">
        <f>IF(AND(C16&gt;Input!$F$14, C16&lt;(Input!$F$14+Input!$F$16)),((X15*(1-Parameters!$D$41)*(1/Parameters!$D$38))+(AG15*(1-Parameters!$D$41)*ART_drop_factor)+(AD15*(1-Parameters!$D$41)*(1/Parameters!$D$38))+(AA15*(1-Parameters!$D$41)*ART_drop_factor)),0)</f>
        <v>0</v>
      </c>
      <c r="AH16" s="24">
        <f>IF(AND(C16&gt;=(Input!$F$14+Input!$F$16),C16&lt;(Input!$F$14+Input!$F$17)),((AB15*(1-Parameters!$D$40)*(1-(Parameters!$D$10*(1-(Input!$F$22*Parameters!$D$7)))))+(AH15*(1-Parameters!$D$40)*(1-(Parameters!$D$11*(1-(Input!$F$22*Parameters!$D$7)))))),0)</f>
        <v>0</v>
      </c>
      <c r="AI16" s="24">
        <f>IF(AND(C16&gt;=(Input!$F$14+Input!$F$16), C16&lt;(Input!$F$14+Input!$F$17)),((AB15*(1-Parameters!$D$40)*Parameters!$D$10*(1-(Input!$F$22*Parameters!$D$7)))+(AC15*(1-Parameters!$D$40)*(1-1/Parameters!$D$38)*(1-(Input!$F$7*Parameters!$D$17*(1-Parameters!$D$27)*Parameters!$D$26*(1-(Parameters!$B$94 + Parameters!$B$95))*(Parameters!$D$24)*Parameters!$D$28*Parameters!$D$30))) + (AD15*(1-Parameters!$D$40)*(1-(1/Parameters!$D$38))*(1-ART_drop_factor)) +(AH15*(1-Parameters!$D$40)*Parameters!$D$11*(1-(Input!$F$22*Parameters!$D$7)))+(AI15*(1-Parameters!$D$40)*(1-1/Parameters!$D$38)) + (AJ15*(1-Parameters!$D$40)*(1-(1/Parameters!$D$38))*(1-ART_drop_factor))),0)</f>
        <v>0</v>
      </c>
      <c r="AJ16" s="24">
        <f>IF(AND(C16&gt;=(Input!$F$14+Input!$F$16), C16&lt;(Input!$F$14+Input!$F$17)),((AC15*(1-Parameters!$D$40)*(1-1/Parameters!$D$38)*(Input!$F$7*Parameters!$D$17*Parameters!$D$26*(1-Parameters!$D$27)*(1-(Parameters!$B$94 + Parameters!$B$95))*(Parameters!$D$24)*Parameters!$D$28*Parameters!$D$30))+(AD15*(1-Parameters!$D$40)*(1-(1/Parameters!$D$38))*ART_drop_factor)+(AJ15*(1-Parameters!$D$40)*(1-(1/Parameters!$D$38))*ART_drop_factor)),0)</f>
        <v>0</v>
      </c>
      <c r="AK16" s="22">
        <f>IF(AND(C16&gt;=(Input!$F$14+Input!$F$16), C16&lt;(Input!$F$14+Input!$F$17)),((AC15*(1-Parameters!$D$40)*(1/Parameters!$D$38)*(1-(Input!$F$7*Parameters!$D$17*(1-Parameters!$D$27)*Parameters!$D$26*(1-(Parameters!$B$94 + Parameters!$B$95))*(Parameters!$D$23)*Parameters!$D$28)))+(AE15*(1-Parameters!$D$40)*(1-(Input!$F$7*Parameters!$D$17*(1-Parameters!$D$27)*Parameters!$D$26*(1-(Parameters!$B$94 + Parameters!$B$95))*(Parameters!$D$23)*Parameters!$D$28)))+(AI15*(1-Parameters!$D$40)*(1/Parameters!$D$38))+(AK15*(1-Parameters!$D$40))),0)</f>
        <v>0</v>
      </c>
      <c r="AL16" s="24">
        <f>IF(AND(C16&gt;=(Input!$F$14+Input!$F$16), C16&lt;(Input!$F$14+Input!$F$17)),((AC15*(1-Parameters!$D$40)*(1/Parameters!$D$38)*Input!$F$7*Parameters!$D$17*Parameters!$D$26*(1-Parameters!$D$27)*(1-(Parameters!$B$94 + Parameters!$B$95))*Parameters!$D$28*(Parameters!$D$23)*(1-Parameters!$D$30))+(AE15*(1-Parameters!$D$40)*Input!$F$7*Parameters!$D$17*Parameters!$D$26*(1-Parameters!$D$27)*(1-(Parameters!$B$94 + Parameters!$B$95))*Parameters!$D$28*(Parameters!$D$23)*(1-Parameters!$D$30))+(AF15*(1-Parameters!$D$40)) + (AG15*(1-Parameters!$D$40)*(1-ART_drop_factor)) +(AL15*(1-Parameters!$D$40)) + (AM15*(1-Parameters!$D$40)*(1-ART_drop_factor))),0)</f>
        <v>0</v>
      </c>
      <c r="AM16" s="22">
        <f>IF(AND(C16&gt;=(Input!$F$14+Input!$F$16), C16&lt;(Input!$F$14+Input!$F$17)),((AC15*(1-Parameters!$D$40)*(1/Parameters!$D$38)*(Input!$F$7*Parameters!$D$17*(Parameters!$D$23)*Parameters!$D$26*(1-Parameters!$D$27)*(1-(Parameters!$B$94 + Parameters!$B$95))*Parameters!$D$28*Parameters!$D$30))+(AD15*(1-Parameters!$D$40)*(1/Parameters!$D$38))+(AE15*(1-Parameters!$D$40)*(Input!$F$7*Parameters!$D$17*(Parameters!$D$23)*Parameters!$D$26*(1-Parameters!$D$27)*(1-(Parameters!$B$94 + Parameters!$B$95))*Parameters!$D$28*Parameters!$D$30))+(AM15*(1-Parameters!$D$40)*ART_drop_factor)+(AJ15*(1-Parameters!$D$40)*(1/Parameters!$D$38))+(AG15*(1-Parameters!$D$40)*ART_drop_factor)),0)</f>
        <v>0</v>
      </c>
      <c r="AN16" s="24">
        <f>IF(AND(C16&gt;=(Input!$F$14+Input!$F$17), C16&lt;(Input!$F$14+Input!$F$18)),((AH15*(1-Parameters!$D$40)*(1-(Parameters!$D$11*(1-(Input!$F$22*Parameters!$D$7))))) + (AN15*(1-Parameters!$D$40)*(1-(Parameters!$D$11*(1-(Input!$F$22*Parameters!$D$7)))))),0)</f>
        <v>0</v>
      </c>
      <c r="AO16" s="22">
        <f>IF(AND(C16&gt;=(Input!$F$14+Input!$F$17), C16&lt;(Input!$F$14+Input!$F$18)),((AH15*(1-Parameters!$D$40)*Parameters!$D$11*(1-(Input!$F$22*Parameters!$D$7)))+(AI15*(1-Parameters!$D$40)*(1-1/Parameters!$D$38)*(1-(Input!$F$8*Parameters!$D$18*(1-Parameters!$D$27)*Parameters!$D$26*(Parameters!$D$24)*Parameters!$D$28*Parameters!$D$30))) + (AJ15*(1-Parameters!$D$40)*(1-(1/Parameters!$D$38))*(1-ART_drop_factor)) +(AN15*(1-Parameters!$D$40)*Parameters!$D$11*(1-(Input!$F$22*Parameters!$D$7)))+(AO15*(1-Parameters!$D$40)*(1-1/Parameters!$D$38)) + (AP15*(1-Parameters!$D$40)*(1-(1/Parameters!$D$38))*(1-ART_drop_factor))),0)</f>
        <v>0</v>
      </c>
      <c r="AP16" s="24">
        <f>IF(AND(C16&gt;=(Input!$F$14+Input!$F$17), C16&lt;(Input!$F$14+Input!$F$18)),((AI15*(1-Parameters!$D$40)*(1-1/Parameters!$D$38)*(Input!$F$8*Parameters!$D$18*Parameters!$D$26*(1-Parameters!$D$27)*(Parameters!$D$24)*Parameters!$D$28*Parameters!$D$30))+(AJ15*(1-Parameters!$D$40)*(1-(1/Parameters!$D$38))*ART_drop_factor)+(AP15*(1-Parameters!$D$40)*(1-(1/Parameters!$D$38))*ART_drop_factor)),0)</f>
        <v>0</v>
      </c>
      <c r="AQ16" s="22">
        <f>IF(AND(C16&gt;=(Input!$F$14+Input!$F$17), C16&lt;(Input!$F$14+Input!$F$18)),((AI15*(1-Parameters!$D$40)*(1/Parameters!$D$38)*(1-(Input!$F$8*Parameters!$D$18*(1-Parameters!$D$27)*Parameters!$D$26*(Parameters!$D$23)*Parameters!$D$28)))+(AK15*(1-Parameters!$D$40)*(1-(Input!$F$8*Parameters!$D$18*(1-Parameters!$D$27)*Parameters!$D$26*(Parameters!$D$23)*Parameters!$D$28)))+(AO15*(1-Parameters!$D$40)*(1/Parameters!$D$38))+(AQ15*(1-Parameters!$D$40))),0)</f>
        <v>0</v>
      </c>
      <c r="AR16" s="24">
        <f>IF(AND(C16&gt;=(Input!$F$14+Input!$F$17), C16&lt;(Input!$F$14+Input!$F$18)),((AI15*(1-Parameters!$D$40)*(1/Parameters!$D$38)*Input!$F$8*Parameters!$D$18*Parameters!$D$26*(1-Parameters!$D$27)*Parameters!$D$28*(Parameters!$D$23)*(1-Parameters!$D$30))+(AK15*(1-Parameters!$D$40)*Input!$F$8*Parameters!$D$18*Parameters!$D$26*(1-Parameters!$D$27)*Parameters!$D$28*(Parameters!$D$23)*(1-Parameters!$D$30))+(AL15*(1-Parameters!$D$40)) + (AM15*(1-Parameters!$D$40)*(1-ART_drop_factor)) +(AR15*(1-Parameters!$D$40)) + (AS15*(1-Parameters!$D$40)*(1-ART_drop_factor))),0)</f>
        <v>0</v>
      </c>
      <c r="AS16" s="22">
        <f>IF(AND(C16&gt;=(Input!$F$14+Input!$F$17), C16&lt;(Input!$F$14+Input!$F$18)),((AI15*(1-Parameters!$D$40)*(1/Parameters!$D$38)*(Input!$F$8*Parameters!$D$18*(Parameters!$D$23)*Parameters!$D$26*(1-Parameters!$D$27)*Parameters!$D$28*Parameters!$D$30))+(AJ15*(1-Parameters!$D$40)*(1/Parameters!$D$38))+(AK15*(1-Parameters!$D$40)*(Input!$F$8*Parameters!$D$18*(Parameters!$D$23)*Parameters!$D$26*(1-Parameters!$D$27)*Parameters!$D$28*Parameters!$D$30))+(AS15*(1-Parameters!$D$40)*ART_drop_factor)+(AP15*(1-Parameters!$D$40)*(1/Parameters!$D$38))+(AM15*(1-Parameters!$D$40)*ART_drop_factor)),0)</f>
        <v>0</v>
      </c>
      <c r="AT16" s="24">
        <f>IF(AND(C16&gt;=(Input!$F$14+Input!$F$18), C16&lt;(Input!$F$14+Input!$F$19)),((AN15*(1-Parameters!$D$40)*(1-(Parameters!$D$11*(1-(Input!$F$22*Parameters!$D$7))))) + (AT15*(1-Parameters!$D$40)*(1-(Parameters!$D$12*(1-(Input!$F$22*Parameters!$D$7)))))),0)</f>
        <v>0</v>
      </c>
      <c r="AU16" s="22">
        <f>IF(AND(C16&gt;=(Input!$F$14+Input!$F$18), C16&lt;(Input!$F$14+Input!$F$19)),((AN15*(1-Parameters!$D$40)*Parameters!$D$11*(1-(Input!$F$22*Parameters!$D$7)))+(AO15*(1-Parameters!$D$40)*(1-1/Parameters!$D$38)*(1-(Input!$F$9*Parameters!$D$19*(1-Parameters!$D$27)*Parameters!$D$26*(Parameters!$D$24)*Parameters!$D$28*Parameters!$D$30))) + (AP15*(1-Parameters!$D$40)*(1-(1/Parameters!$D$38))*(1-ART_drop_factor)) +(AT15*(1-Parameters!$D$40)*Parameters!$D$12*(1-(Input!$F$22*Parameters!$D$7)))+(AU15*(1-Parameters!$D$40)*(1-1/Parameters!$D$38)) + (AV15*(1-Parameters!$D$40)*(1-(1/Parameters!$D$38))*(1-ART_drop_factor))),0)</f>
        <v>0</v>
      </c>
      <c r="AV16" s="24">
        <f>IF(AND(C16&gt;=(Input!$F$14+Input!$F$18), C16&lt;(Input!$F$14+Input!$F$19)),((AO15*(1-Parameters!$D$40)*(1-1/Parameters!$D$38)*(Input!$F$9*Parameters!$D$19*Parameters!$D$26*(1-Parameters!$D$27)*(Parameters!$D$24)*Parameters!$D$28*Parameters!$D$30))+(AP15*(1-Parameters!$D$40)*(1-(1/Parameters!$D$38))*ART_drop_factor)+(AV15*(1-Parameters!$D$40)*(1-(1/Parameters!$D$38))*ART_drop_factor)),0)</f>
        <v>0</v>
      </c>
      <c r="AW16" s="22">
        <f>IF(AND(C16&gt;=(Input!$F$14+Input!$F$18), C16&lt;(Input!$F$14+Input!$F$19)),((AO15*(1-Parameters!$D$40)*(1/Parameters!$D$38)*(1-(Input!$F$9*Parameters!$D$19*(1-Parameters!$D$27)*Parameters!$D$26*(Parameters!$D$23)*Parameters!$D$28)))+(AQ15*(1-Parameters!$D$40)*(1-(Input!$F$9*Parameters!$D$19*(1-Parameters!$D$27)*Parameters!$D$26*(Parameters!$D$23)*Parameters!$D$28)))+(AU15*(1-Parameters!$D$40)*(1/Parameters!$D$38))+(AW15*(1-Parameters!$D$40))),0)</f>
        <v>0</v>
      </c>
      <c r="AX16" s="24">
        <f>IF(AND(C16&gt;=(Input!$F$14+Input!$F$18), C16&lt;(Input!$F$14+Input!$F$19)),((AO15*(1-Parameters!$D$40)*(1/Parameters!$D$38)*Input!$F$9*Parameters!$D$19*Parameters!$D$26*(1-Parameters!$D$27)*Parameters!$D$28*(Parameters!$D$23)*(1-Parameters!$D$30))+(AQ15*(1-Parameters!$D$40)*Input!$F$9*Parameters!$D$19*Parameters!$D$26*(1-Parameters!$D$27)*Parameters!$D$28*(Parameters!$D$23)*(1-Parameters!$D$30)) + (AS15*(1-Parameters!$D$40)*(1-ART_drop_factor)) +(AR15*(1-Parameters!$D$40))+ (AY15*(1-Parameters!$D$40)*(1-ART_drop_factor)) + (AX15*(1-Parameters!$D$40))),0)</f>
        <v>0</v>
      </c>
      <c r="AY16" s="22">
        <f>IF(AND(C16&gt;=(Input!$F$14+Input!$F$18), C16&lt;(Input!$F$14+Input!$F$19)),((AO15*(1-Parameters!$D$40)*(1/Parameters!$D$38)*(Input!$F$9*Parameters!$D$19*(Parameters!$D$23)*Parameters!$D$26*(1-Parameters!$D$27)*Parameters!$D$28*Parameters!$D$30))+(AP15*(1-Parameters!$D$40)*(1/Parameters!$D$38))+(AQ15*(1-Parameters!$D$40)*(Input!$F$9*Parameters!$D$19*(Parameters!$D$23)*Parameters!$D$26*(1-Parameters!$D$27)*Parameters!$D$28*Parameters!$D$30))+(AY15*(1-Parameters!$D$40)*ART_drop_factor)+(AV15*(1-Parameters!$D$40)*(1/Parameters!$D$38))+(AS15*(1-Parameters!$D$40)*ART_drop_factor)),0)</f>
        <v>0</v>
      </c>
      <c r="AZ16" s="24">
        <f>IF(C16&gt;=(Input!$F$14+Input!$F$19),((AT15*(1-Parameters!$D$40)*(1-(Parameters!$D$12*(1-(Input!$F$22*Parameters!$D$7))))) + (AZ15*(1-Parameters!$D$40)*(1-(Parameters!$D$12*(1-(Input!$F$22*Parameters!$D$7)))))),0)</f>
        <v>0</v>
      </c>
      <c r="BA16" s="22">
        <f>IF(C16&gt;=(Input!$F$14+Input!$F$19),((AT15*(1-Parameters!$D$40)*Parameters!$D$12*(1-(Input!$F$22*Parameters!$D$7)))+(AU15*(1-Parameters!$D$40)*(1-1/Parameters!$D$38)*(1-(Input!$F$10*Parameters!$D$20*(1-Parameters!$D$27)*Parameters!$D$26*(Parameters!$D$24)*Parameters!$D$28*Parameters!$D$30))) + (AV15*(1-Parameters!$D$40)*(1-(1/Parameters!$D$38))*(1-ART_drop_factor)) +(AZ15*(1-Parameters!$D$40)*Parameters!$D$12*(1-(Input!$F$22*Parameters!$D$7)))+(BA15*(1-Parameters!$D$40)*(1-1/Parameters!$D$38)) + (BB15*(1-Parameters!$D$40)*(1-(1/Parameters!$D$38))*(1-ART_drop_factor))),0)</f>
        <v>0</v>
      </c>
      <c r="BB16" s="24">
        <f>IF(C16&gt;=(Input!$F$14+Input!$F$19),((AU15*(1-Parameters!$D$40)*(1-1/Parameters!$D$38)*(Input!$F$10*Parameters!$D$20*Parameters!$D$26*(1-Parameters!$D$27)*(Parameters!$D$24)*Parameters!$D$28*Parameters!$D$30))+(AV15*(1-Parameters!$D$40)*(1-(1/Parameters!$D$38))*ART_drop_factor)+(BB15*(1-Parameters!$D$40)*(1-(1/Parameters!$D$38))*ART_drop_factor)),0)</f>
        <v>0</v>
      </c>
      <c r="BC16" s="22">
        <f>IF(C16&gt;=(Input!$F$14+Input!$F$19),((AU15*(1-Parameters!$D$40)*(1/Parameters!$D$38)*(1-(Input!$F$10*Parameters!$D$20*(1-Parameters!$D$27)*Parameters!$D$26*(Parameters!$D$23)*Parameters!$D$28)))+(AW15*(1-Parameters!$D$40)*(1-(Input!$F$10*Parameters!$D$20*(1-Parameters!$D$27)*Parameters!$D$26*(Parameters!$D$23)*Parameters!$D$28)))+(BA15*(1-Parameters!$D$40)*(1/Parameters!$D$38))+(BC15*(1-Parameters!$D$40))),0)</f>
        <v>0</v>
      </c>
      <c r="BD16" s="24">
        <f>IF(C16&gt;=(Input!$F$14+Input!$F$19),((AU15*(1-Parameters!$D$40)*(1/Parameters!$D$38)*Input!$F$10*Parameters!$D$20*Parameters!$D$26*(1-Parameters!$D$27)*Parameters!$D$28*(Parameters!$D$23)*(1-Parameters!$D$30))+(AW15*(1-Parameters!$D$40)*Input!$F$10*Parameters!$D$20*Parameters!$D$26*(1-Parameters!$D$27)*Parameters!$D$28*(Parameters!$D$23)*(1-Parameters!$D$30))+(AX15*(1-Parameters!$D$40)) + (AY15*(1-Parameters!$D$40)*(1-ART_drop_factor)) +(BD15*(1-Parameters!$D$40)) + (BE15*(1-Parameters!$D$40)*(1-ART_drop_factor))),0)</f>
        <v>0</v>
      </c>
      <c r="BE16" s="25">
        <f>IF(C16&gt;=(Input!$F$14+Input!$F$19),((AU15*(1-Parameters!$D$40)*(1/Parameters!$D$38)*(Input!$F$10*Parameters!$D$20*(Parameters!$D$23)*Parameters!$D$26*(1-Parameters!$D$27)*Parameters!$D$28*Parameters!$D$30))+(AV15*(1-Parameters!$D$40)*(1/Parameters!$D$38))+(AW15*(1-Parameters!$D$40)*(Input!$F$10*Parameters!$D$20*(Parameters!$D$23)*Parameters!$D$26*(1-Parameters!$D$27)*Parameters!$D$28*Parameters!$D$30))+(BE15*(1-Parameters!$D$40)*ART_drop_factor)+(BB15*(1-Parameters!$D$40)*(1/Parameters!$D$38))+(AY15*(1-Parameters!$D$40)*ART_drop_factor)),0)</f>
        <v>0</v>
      </c>
      <c r="BF16" s="135">
        <f>(Parameters!$D$40*(SUM(Model!D15:U15,Model!AH15:BE15)))+(Parameters!$D$41*(SUM(Model!V15:AG15)))</f>
        <v>94.074408809850013</v>
      </c>
      <c r="BG16" s="60"/>
    </row>
    <row r="17" spans="3:59" x14ac:dyDescent="0.2">
      <c r="C17" s="20">
        <v>12</v>
      </c>
      <c r="D17" s="21">
        <f>IF((C17&gt;=Input!$F$12),0,(D16*(1-Parameters!$D$40)*(1-(Parameters!$D$8*(1-(Input!$F$22*Parameters!$D$7))))))</f>
        <v>1520581.1598812817</v>
      </c>
      <c r="E17" s="21">
        <f>IF((C17&gt;=Input!$F$12),0,(D16*(1-Parameters!$D$40)*Parameters!$D$8*(1-(Input!$F$22*Parameters!$D$7))+(E16*(1-Parameters!$D$40)*(1-1/Parameters!$D$38)) + (F16*(1-Parameters!$D$40)*(1-(1/Parameters!$D$38))*(1-ART_drop_factor))))</f>
        <v>4621.4552926556926</v>
      </c>
      <c r="F17" s="26">
        <f>IF((C17&gt;=Input!$F$12),0,(F16*(1-Parameters!$D$40)*(1-(1/Parameters!$D$38))*ART_drop_factor))</f>
        <v>0</v>
      </c>
      <c r="G17" s="21">
        <f>IF((C17&gt;=Input!$F$12),0,((G16*(1-Parameters!$D$40)+(E16*(1-Parameters!$D$40)*(1/Parameters!$D$38)))))</f>
        <v>48542.104517371146</v>
      </c>
      <c r="H17" s="21">
        <f>IF((C17&gt;=Input!$F$12),0,(H16*(1-Parameters!$D$40) + I16*(1-Parameters!$D$40)*(1-ART_drop_factor)))</f>
        <v>6962.2992639551903</v>
      </c>
      <c r="I17" s="21">
        <f>IF((C17&gt;=Input!$F$12),0,(((F16*(1-Parameters!$D$40)*(1/Parameters!$D$38)) + I16*(1-Parameters!$D$40)*ART_drop_factor)))</f>
        <v>49727.923691886223</v>
      </c>
      <c r="J17" s="23">
        <f>IF(AND(C17&gt;=Input!$F$12,C17&lt;Input!$F$13),((D16*(1-Parameters!$D$40)*(1-(Parameters!$D$8*(1-(Input!$F$22*Parameters!$D$7))))) + (J16*(1-Parameters!$D$40)*(1-(Parameters!$D$9*(1-(Input!$F$22*Parameters!$D$7)))))),0)</f>
        <v>0</v>
      </c>
      <c r="K17" s="23">
        <f>IF(AND(C17&gt;=Input!$F$12,C17&lt;Input!$F$13),((D16*(1-Parameters!$D$40)*(Parameters!$D$8*(1-(Input!$F$22*Parameters!$D$7))))+(E16*(1-Parameters!$D$40)*(1-1/Parameters!$D$38)*(1-(Input!$F$5*Parameters!$D$14*(1-Parameters!$D$27)*Parameters!$D$26*(Parameters!$D$24))*Parameters!$D$28*Parameters!$D$30)))+ (F16*(1-Parameters!$D$40)*(1-(1/Parameters!$D$38))*(1-ART_drop_factor)) + (J16*(1-Parameters!$D$40)*Parameters!$D$9*(1-(Input!$F$22*Parameters!$D$7)))+(K16*(1-Parameters!$D$40)*(1-1/Parameters!$D$38)) + (L16*(1-Parameters!$D$40)*(1-(1/Parameters!$D$38))*(1-ART_drop_factor)),0)</f>
        <v>0</v>
      </c>
      <c r="L17" s="23">
        <f>IF(AND(C17&gt;=Input!$F$12,C17&lt;Input!$F$13),((E16*(1-Parameters!$D$40)*(1-1/Parameters!$D$38)*(Input!$F$5*Parameters!$D$14*Parameters!$D$26*(1-Parameters!$D$27)*(Parameters!$D$24)*Parameters!$D$28*Parameters!$D$30))+(F16*(1-Parameters!$D$40)*(1-(1/Parameters!$D$38))*ART_drop_factor)+(L16*(1-Parameters!$D$40)*(1-(1/Parameters!$D$38))*ART_drop_factor)),0)</f>
        <v>0</v>
      </c>
      <c r="M17" s="23">
        <f>IF(AND(C17&gt;=Input!$F$12,C17&lt;Input!$F$13),((E16*(1-Parameters!$D$40)*(1/Parameters!$D$38)*(1-(Input!$F$5*Parameters!$D$14*(1-Parameters!$D$27)*Parameters!$D$26*(Parameters!$D$23))*Parameters!$D$28))+(G16*(1-Parameters!$D$40)*(1-(Input!$F$5*Parameters!$D$14*(1-Parameters!$D$27)*Parameters!$D$26*(Parameters!$D$23)*Parameters!$D$28)))+(K16*(1-Parameters!$D$40)*(1/Parameters!$D$38))+(M16*(1-Parameters!$D$40))),0)</f>
        <v>0</v>
      </c>
      <c r="N17" s="23">
        <f>IF(AND(C17&gt;=Input!$F$12,C17&lt;Input!$F$13),((E16*(1-Parameters!$D$40)*(1/Parameters!$D$38)*Input!$F$5*Parameters!$D$14*Parameters!$D$26*(1-Parameters!$D$27)*Parameters!$D$28*(Parameters!$D$23)*(1-Parameters!$D$30))+(G16*(1-Parameters!$D$40)*Input!$F$5*Parameters!$D$14*Parameters!$D$26*(1-Parameters!$D$27)*Parameters!$D$28*(Parameters!$D$23)*(1-Parameters!$D$30))+(H16*(1-Parameters!$D$40)) +(N16*(1-Parameters!$D$40)) + (O16*(1-Parameters!$D$40)*(1-ART_drop_factor)) + (I16*(1-Parameters!$D$40)*(1-ART_drop_factor))),0)</f>
        <v>0</v>
      </c>
      <c r="O17" s="23">
        <f>IF(AND(C17&gt;=Input!$F$12,C17&lt;Input!$F$13),((E16*(1-Parameters!$D$40)*(1/Parameters!$D$38)*(Input!$F$5*Parameters!$D$14*(Parameters!$D$23)*Parameters!$D$26*(1-Parameters!$D$27)*Parameters!$D$28*Parameters!$D$30))+(F16*(1-Parameters!$D$40)*(1/Parameters!$D$38))+(G16*(1-Parameters!$D$40)*(Input!$F$5*Parameters!$D$14*(Parameters!$D$23)*Parameters!$D$26*(1-Parameters!$D$27)*Parameters!$D$28*Parameters!$D$30))+(O16*(1-Parameters!$D$40)*ART_drop_factor)+(L16*(1-Parameters!$D$40)*(1/Parameters!$D$38))+(I16*(1-Parameters!$D$40)*ART_drop_factor)),0)</f>
        <v>0</v>
      </c>
      <c r="P17" s="24">
        <f>IF(AND(C17&gt;=Input!$F$13,C17&lt;Input!$F$14),((J16*(1-Parameters!$D$40)*(1-(Parameters!$D$9*(1-(Input!$F$22*Parameters!$D$7))))) + (P16*(1-Parameters!$D$40)*(1-(Parameters!$D$9*(1-(Input!$F$22*Parameters!$D$7)))))),0)</f>
        <v>0</v>
      </c>
      <c r="Q17" s="22">
        <f>IF(AND(C17&gt;=Input!$F$13,C17&lt;Input!$F$14),((J16*(1-Parameters!$D$40)*Parameters!$D$9*(1-(Input!$F$22*Parameters!$D$7)))+(K16*(1-Parameters!$D$40)*(1-1/Parameters!$D$38)*(1-(Input!$F$6*Parameters!$D$15*(1-Parameters!$D$27)*Parameters!$D$26*(Parameters!$D$24))*Parameters!$D$28*Parameters!$D$30))) + (L16*(1-Parameters!$D$40)*(1-(1/Parameters!$D$38))*(1-ART_drop_factor)) +(P16*(1-Parameters!$D$40)*Parameters!$D$9*(1-(Input!$F$22*Parameters!$D$7)))+(Q16*(1-Parameters!$D$40)*(1-1/Parameters!$D$38)) + (R16*(1-Parameters!$D$40)*(1-(1/Parameters!$D$38))*(1-ART_drop_factor)),0)</f>
        <v>0</v>
      </c>
      <c r="R17" s="24">
        <f>IF(AND(C17&gt;=Input!$F$13,C17&lt;Input!$F$14),((K16*(1-Parameters!$D$40)*(1-1/Parameters!$D$38)*(Input!$F$6*Parameters!$D$15*Parameters!$D$26*(1-Parameters!$D$27)*(Parameters!$D$24)*Parameters!$D$28*Parameters!$D$30))+(L16*(1-Parameters!$D$40)*(1-(1/Parameters!$D$38))*ART_drop_factor)+(R16*(1-Parameters!$D$40)*(1-(1/Parameters!$D$38))*ART_drop_factor)),0)</f>
        <v>0</v>
      </c>
      <c r="S17" s="22">
        <f>IF(AND(C17&gt;=Input!$F$13,C17&lt;Input!$F$14),((K16*(1-Parameters!$D$40)*(1/Parameters!$D$38)*(1-(Input!$F$6*Parameters!$D$15*(1-Parameters!$D$27)*Parameters!$D$26*(Parameters!$D$23)*Parameters!$D$28)))+(M16*(1-Parameters!$D$40)*(1-(Input!$F$6*Parameters!$D$15*(1-Parameters!$D$27)*Parameters!$D$26*(Parameters!$D$23)*Parameters!$D$28)))+(Q16*(1-Parameters!$D$40)*(1/Parameters!$D$38))+(S16*(1-Parameters!$D$40))),0)</f>
        <v>0</v>
      </c>
      <c r="T17" s="24">
        <f>IF(AND(C17&gt;=Input!$F$13,C17&lt;Input!$F$14),((K16*(1-Parameters!$D$40)*(1/Parameters!$D$38)*Input!$F$6*Parameters!$D$15*Parameters!$D$26*(1-Parameters!$D$27)*Parameters!$D$28*(Parameters!$D$23)*(1-Parameters!$D$30))+(M16*(1-Parameters!$D$40)*Input!$F$6*Parameters!$D$15*Parameters!$D$26*(1-Parameters!$D$27)*Parameters!$D$28*(Parameters!$D$23)*(1-Parameters!$D$30))+(N16*(1-Parameters!$D$40))+(T16*(1-Parameters!$D$40)) + (U16*(1-Parameters!$D$40)*(1-ART_drop_factor)) + (O16*(1-Parameters!$D$40)*(1-ART_drop_factor))),0)</f>
        <v>0</v>
      </c>
      <c r="U17" s="22">
        <f>IF(AND(C17&gt;=Input!$F$13,C17&lt;Input!$F$14),((K16*(1-Parameters!$D$40)*(1/Parameters!$D$38)*(Input!$F$6*Parameters!$D$15*(Parameters!$D$23)*Parameters!$D$26*(1-Parameters!$D$27)*Parameters!$D$28*Parameters!$D$30))+(L16*(1-Parameters!$D$40)*(1/Parameters!$D$38))+(M16*(1-Parameters!$D$40)*(Input!$F$6*Parameters!$D$15*(Parameters!$D$23)*Parameters!$D$26*(1-Parameters!$D$27)*Parameters!$D$28*Parameters!$D$30))+(U16*(1-Parameters!$D$40)*ART_drop_factor)+(R16*(1-Parameters!$D$40)*(1/Parameters!$D$38))+(O16*(1-Parameters!$D$40))*ART_drop_factor),0)</f>
        <v>0</v>
      </c>
      <c r="V17" s="24">
        <f>IF(C17=Input!$F$14,((P16*(1-Parameters!$D$41)*(1-(Parameters!$D$9*(1-(Input!$F$22*Parameters!$D$7))))) + (V16*(1-Parameters!$D$41)*(1-(Parameters!$D$9*(1-(Input!$F$22*Parameters!$D$7)))))),0)</f>
        <v>0</v>
      </c>
      <c r="W17" s="22">
        <f>IF(C17=Input!$F$14,((P16*(1-Parameters!$D$41)*Parameters!$D$9*(1-(Input!$F$22*Parameters!$D$7)))+(Q16*(1-Parameters!$D$41)*(1-1/Parameters!$D$38)*(1-(Input!$F$6*Parameters!$D$16*(1-Parameters!$D$27)*Parameters!$D$26*(1-Parameters!$B$94)*(Parameters!$D$24))*Parameters!$D$28*Parameters!$D$30)))+(V16*(1-Parameters!$D$41)*Parameters!$D$9*(1-(Input!$F$22*Parameters!$D$7)))+ (R16*(1-Parameters!$D$41)*(1-(1/Parameters!$D$38))*(1-ART_drop_factor)) + (W16*(1-Parameters!$D$41)*(1-1/Parameters!$D$38)) + (X16*(1-Parameters!$D$41)*(1-(1/Parameters!$D$38))*(1-ART_drop_factor)),0)</f>
        <v>0</v>
      </c>
      <c r="X17" s="24">
        <f>IF(C17=Input!$F$14,((Q16*(1-Parameters!$D$41)*(1-1/Parameters!$D$38)*(Input!$F$6*Parameters!$D$16*Parameters!$D$26*(1-Parameters!$D$27)*(1-Parameters!$B$94)*(Parameters!$D$24)*Parameters!$D$28*Parameters!$D$30))+(R16*(1-Parameters!$D$41)*(1-(1/Parameters!$D$38))*ART_drop_factor)+(X16*(1-Parameters!$D$41)*(1-(1/Parameters!$D$38))*ART_drop_factor)),0)</f>
        <v>0</v>
      </c>
      <c r="Y17" s="22">
        <f>IF(C17=Input!$F$14,((Q16*(1-Parameters!$D$41)*(1/Parameters!$D$38)*(1-(Input!$F$6*Parameters!$D$16*(1-Parameters!$D$27)*Parameters!$D$26*(1-Parameters!$B$94)*(Parameters!$D$23)*Parameters!$D$28)))+(S16*(1-Parameters!$D$41)*(1-(Input!$F$6*Parameters!$D$16*(1-Parameters!$D$27)*Parameters!$D$26*(1-Parameters!$B$94)*(Parameters!$D$23)*Parameters!$D$28)))+(W16*(1-Parameters!$D$41)*(1/Parameters!$D$38))+(Y16*(1-Parameters!$D$41))),0)</f>
        <v>0</v>
      </c>
      <c r="Z17" s="24">
        <f>IF(C17=Input!$F$14,((Q16*(1-Parameters!$D$41)*(1/Parameters!$D$38)*Input!$F$6*Parameters!$D$16*Parameters!$D$26*(1-Parameters!$D$27)*(1-Parameters!$B$94)*Parameters!$D$28*(Parameters!$D$23)*(1-Parameters!$D$30))+(S16*(1-Parameters!$D$41)*Input!$F$6*Parameters!$D$16*Parameters!$D$26*(1-Parameters!$D$27)*(1-Parameters!$B$94)*Parameters!$D$28*(Parameters!$D$23)*(1-Parameters!$D$30))+(T16*(1-Parameters!$D$41)) + (U16*(1-Parameters!$D$41)*(1-ART_drop_factor)) + (Z16*(1-Parameters!$D$41)) + (AA16*(1-Parameters!$D$41)*(1-ART_drop_factor))),0)</f>
        <v>0</v>
      </c>
      <c r="AA17" s="22">
        <f>IF(C17=Input!$F$14,((Q16*(1-Parameters!$D$41)*(1/Parameters!$D$38)*(Input!$F$6*Parameters!$D$16*(Parameters!$D$23)*Parameters!$D$26*(1-Parameters!$D$27)*(1-Parameters!$B$94)*Parameters!$D$28*Parameters!$D$30))+(R16*(1-Parameters!$D$41)*(1/Parameters!$D$38))+(S16*(1-Parameters!$D$41)*(Input!$F$6*Parameters!$D$16*(1-Parameters!$B$94)*(Parameters!$D$23)*Parameters!$D$26*(1-Parameters!$D$27)*Parameters!$D$28*Parameters!$D$30))+(AA16*(1-Parameters!$D$41)*ART_drop_factor)+(X16*(1-Parameters!$D$41)*(1/Parameters!$D$38))+(U16*(1-Parameters!$D$41)*ART_drop_factor)),0)</f>
        <v>0</v>
      </c>
      <c r="AB17" s="24">
        <f>IF(AND(C17&gt;Input!$F$14,C17&lt;(Input!$F$14+Input!$F$16)),((V16*(1-Parameters!$D$41)*(1-(Parameters!$D$9*(1-(Input!$F$22*Parameters!$D$7)))))+(AB16*(1-Parameters!$D$41)*(1-(Parameters!$D$10*(1-(Input!$F$22*Parameters!$D$7)))))),0)</f>
        <v>0</v>
      </c>
      <c r="AC17" s="24">
        <f>IF(AND(C17&gt;Input!$F$14, C17&lt;(Input!$F$14+Input!$F$16)),((V16*(1-Parameters!$D$41)*Parameters!$D$9*(1-(Input!$F$22*Parameters!$D$7)))+(W16*(1-Parameters!$D$41)*(1-1/Parameters!$D$38)) + (X16*(1-Parameters!$D$41)*(1-(1/Parameters!$D$38))*(1-ART_drop_factor)) +(AB16*(1-Parameters!$D$41)*Parameters!$D$10*(1-(Input!$F$22*Parameters!$D$7))))+(AC16*(1-Parameters!$D$41)*(1-1/Parameters!$D$38)) + (AD16*(1-Parameters!$D$41)*(1-(1/Parameters!$D$38))*(1-ART_drop_factor)),0)</f>
        <v>0</v>
      </c>
      <c r="AD17" s="24">
        <f>IF(AND(C17&gt;Input!$F$14, C17&lt;(Input!$F$14+Input!$F$16)),((X16*(1-Parameters!$D$41)*(1-(1/Parameters!$D$38))*ART_drop_factor)+(AD16*(1-Parameters!$D$41)*(1-(1/Parameters!$D$38))*ART_drop_factor)),0)</f>
        <v>0</v>
      </c>
      <c r="AE17" s="24">
        <f>IF(AND(C17&gt;Input!$F$14, C17&lt;(Input!$F$14+Input!$F$16)),((W16*(1-Parameters!$D$41)*(1/Parameters!$D$38))+(Y16*(1-Parameters!$D$41))+(AC16*(1-Parameters!$D$41)*(1/Parameters!$D$38))+(AE16*(1-Parameters!$D$41))),0)</f>
        <v>0</v>
      </c>
      <c r="AF17" s="24">
        <f>IF(AND(C17&gt;Input!$F$14, C17&lt;(Input!$F$14+Input!$F$16)),((Z16*(1-Parameters!$D$41)) + (AA16*(1-Parameters!$D$41)*(1-ART_drop_factor)) +(AF16*(1-Parameters!$D$41)) + (AG16*(1-Parameters!$D$41)*(1-ART_drop_factor))),0)</f>
        <v>0</v>
      </c>
      <c r="AG17" s="24">
        <f>IF(AND(C17&gt;Input!$F$14, C17&lt;(Input!$F$14+Input!$F$16)),((X16*(1-Parameters!$D$41)*(1/Parameters!$D$38))+(AG16*(1-Parameters!$D$41)*ART_drop_factor)+(AD16*(1-Parameters!$D$41)*(1/Parameters!$D$38))+(AA16*(1-Parameters!$D$41)*ART_drop_factor)),0)</f>
        <v>0</v>
      </c>
      <c r="AH17" s="24">
        <f>IF(AND(C17&gt;=(Input!$F$14+Input!$F$16),C17&lt;(Input!$F$14+Input!$F$17)),((AB16*(1-Parameters!$D$40)*(1-(Parameters!$D$10*(1-(Input!$F$22*Parameters!$D$7)))))+(AH16*(1-Parameters!$D$40)*(1-(Parameters!$D$11*(1-(Input!$F$22*Parameters!$D$7)))))),0)</f>
        <v>0</v>
      </c>
      <c r="AI17" s="24">
        <f>IF(AND(C17&gt;=(Input!$F$14+Input!$F$16), C17&lt;(Input!$F$14+Input!$F$17)),((AB16*(1-Parameters!$D$40)*Parameters!$D$10*(1-(Input!$F$22*Parameters!$D$7)))+(AC16*(1-Parameters!$D$40)*(1-1/Parameters!$D$38)*(1-(Input!$F$7*Parameters!$D$17*(1-Parameters!$D$27)*Parameters!$D$26*(1-(Parameters!$B$94 + Parameters!$B$95))*(Parameters!$D$24)*Parameters!$D$28*Parameters!$D$30))) + (AD16*(1-Parameters!$D$40)*(1-(1/Parameters!$D$38))*(1-ART_drop_factor)) +(AH16*(1-Parameters!$D$40)*Parameters!$D$11*(1-(Input!$F$22*Parameters!$D$7)))+(AI16*(1-Parameters!$D$40)*(1-1/Parameters!$D$38)) + (AJ16*(1-Parameters!$D$40)*(1-(1/Parameters!$D$38))*(1-ART_drop_factor))),0)</f>
        <v>0</v>
      </c>
      <c r="AJ17" s="24">
        <f>IF(AND(C17&gt;=(Input!$F$14+Input!$F$16), C17&lt;(Input!$F$14+Input!$F$17)),((AC16*(1-Parameters!$D$40)*(1-1/Parameters!$D$38)*(Input!$F$7*Parameters!$D$17*Parameters!$D$26*(1-Parameters!$D$27)*(1-(Parameters!$B$94 + Parameters!$B$95))*(Parameters!$D$24)*Parameters!$D$28*Parameters!$D$30))+(AD16*(1-Parameters!$D$40)*(1-(1/Parameters!$D$38))*ART_drop_factor)+(AJ16*(1-Parameters!$D$40)*(1-(1/Parameters!$D$38))*ART_drop_factor)),0)</f>
        <v>0</v>
      </c>
      <c r="AK17" s="22">
        <f>IF(AND(C17&gt;=(Input!$F$14+Input!$F$16), C17&lt;(Input!$F$14+Input!$F$17)),((AC16*(1-Parameters!$D$40)*(1/Parameters!$D$38)*(1-(Input!$F$7*Parameters!$D$17*(1-Parameters!$D$27)*Parameters!$D$26*(1-(Parameters!$B$94 + Parameters!$B$95))*(Parameters!$D$23)*Parameters!$D$28)))+(AE16*(1-Parameters!$D$40)*(1-(Input!$F$7*Parameters!$D$17*(1-Parameters!$D$27)*Parameters!$D$26*(1-(Parameters!$B$94 + Parameters!$B$95))*(Parameters!$D$23)*Parameters!$D$28)))+(AI16*(1-Parameters!$D$40)*(1/Parameters!$D$38))+(AK16*(1-Parameters!$D$40))),0)</f>
        <v>0</v>
      </c>
      <c r="AL17" s="24">
        <f>IF(AND(C17&gt;=(Input!$F$14+Input!$F$16), C17&lt;(Input!$F$14+Input!$F$17)),((AC16*(1-Parameters!$D$40)*(1/Parameters!$D$38)*Input!$F$7*Parameters!$D$17*Parameters!$D$26*(1-Parameters!$D$27)*(1-(Parameters!$B$94 + Parameters!$B$95))*Parameters!$D$28*(Parameters!$D$23)*(1-Parameters!$D$30))+(AE16*(1-Parameters!$D$40)*Input!$F$7*Parameters!$D$17*Parameters!$D$26*(1-Parameters!$D$27)*(1-(Parameters!$B$94 + Parameters!$B$95))*Parameters!$D$28*(Parameters!$D$23)*(1-Parameters!$D$30))+(AF16*(1-Parameters!$D$40)) + (AG16*(1-Parameters!$D$40)*(1-ART_drop_factor)) +(AL16*(1-Parameters!$D$40)) + (AM16*(1-Parameters!$D$40)*(1-ART_drop_factor))),0)</f>
        <v>0</v>
      </c>
      <c r="AM17" s="22">
        <f>IF(AND(C17&gt;=(Input!$F$14+Input!$F$16), C17&lt;(Input!$F$14+Input!$F$17)),((AC16*(1-Parameters!$D$40)*(1/Parameters!$D$38)*(Input!$F$7*Parameters!$D$17*(Parameters!$D$23)*Parameters!$D$26*(1-Parameters!$D$27)*(1-(Parameters!$B$94 + Parameters!$B$95))*Parameters!$D$28*Parameters!$D$30))+(AD16*(1-Parameters!$D$40)*(1/Parameters!$D$38))+(AE16*(1-Parameters!$D$40)*(Input!$F$7*Parameters!$D$17*(Parameters!$D$23)*Parameters!$D$26*(1-Parameters!$D$27)*(1-(Parameters!$B$94 + Parameters!$B$95))*Parameters!$D$28*Parameters!$D$30))+(AM16*(1-Parameters!$D$40)*ART_drop_factor)+(AJ16*(1-Parameters!$D$40)*(1/Parameters!$D$38))+(AG16*(1-Parameters!$D$40)*ART_drop_factor)),0)</f>
        <v>0</v>
      </c>
      <c r="AN17" s="24">
        <f>IF(AND(C17&gt;=(Input!$F$14+Input!$F$17), C17&lt;(Input!$F$14+Input!$F$18)),((AH16*(1-Parameters!$D$40)*(1-(Parameters!$D$11*(1-(Input!$F$22*Parameters!$D$7))))) + (AN16*(1-Parameters!$D$40)*(1-(Parameters!$D$11*(1-(Input!$F$22*Parameters!$D$7)))))),0)</f>
        <v>0</v>
      </c>
      <c r="AO17" s="22">
        <f>IF(AND(C17&gt;=(Input!$F$14+Input!$F$17), C17&lt;(Input!$F$14+Input!$F$18)),((AH16*(1-Parameters!$D$40)*Parameters!$D$11*(1-(Input!$F$22*Parameters!$D$7)))+(AI16*(1-Parameters!$D$40)*(1-1/Parameters!$D$38)*(1-(Input!$F$8*Parameters!$D$18*(1-Parameters!$D$27)*Parameters!$D$26*(Parameters!$D$24)*Parameters!$D$28*Parameters!$D$30))) + (AJ16*(1-Parameters!$D$40)*(1-(1/Parameters!$D$38))*(1-ART_drop_factor)) +(AN16*(1-Parameters!$D$40)*Parameters!$D$11*(1-(Input!$F$22*Parameters!$D$7)))+(AO16*(1-Parameters!$D$40)*(1-1/Parameters!$D$38)) + (AP16*(1-Parameters!$D$40)*(1-(1/Parameters!$D$38))*(1-ART_drop_factor))),0)</f>
        <v>0</v>
      </c>
      <c r="AP17" s="24">
        <f>IF(AND(C17&gt;=(Input!$F$14+Input!$F$17), C17&lt;(Input!$F$14+Input!$F$18)),((AI16*(1-Parameters!$D$40)*(1-1/Parameters!$D$38)*(Input!$F$8*Parameters!$D$18*Parameters!$D$26*(1-Parameters!$D$27)*(Parameters!$D$24)*Parameters!$D$28*Parameters!$D$30))+(AJ16*(1-Parameters!$D$40)*(1-(1/Parameters!$D$38))*ART_drop_factor)+(AP16*(1-Parameters!$D$40)*(1-(1/Parameters!$D$38))*ART_drop_factor)),0)</f>
        <v>0</v>
      </c>
      <c r="AQ17" s="22">
        <f>IF(AND(C17&gt;=(Input!$F$14+Input!$F$17), C17&lt;(Input!$F$14+Input!$F$18)),((AI16*(1-Parameters!$D$40)*(1/Parameters!$D$38)*(1-(Input!$F$8*Parameters!$D$18*(1-Parameters!$D$27)*Parameters!$D$26*(Parameters!$D$23)*Parameters!$D$28)))+(AK16*(1-Parameters!$D$40)*(1-(Input!$F$8*Parameters!$D$18*(1-Parameters!$D$27)*Parameters!$D$26*(Parameters!$D$23)*Parameters!$D$28)))+(AO16*(1-Parameters!$D$40)*(1/Parameters!$D$38))+(AQ16*(1-Parameters!$D$40))),0)</f>
        <v>0</v>
      </c>
      <c r="AR17" s="24">
        <f>IF(AND(C17&gt;=(Input!$F$14+Input!$F$17), C17&lt;(Input!$F$14+Input!$F$18)),((AI16*(1-Parameters!$D$40)*(1/Parameters!$D$38)*Input!$F$8*Parameters!$D$18*Parameters!$D$26*(1-Parameters!$D$27)*Parameters!$D$28*(Parameters!$D$23)*(1-Parameters!$D$30))+(AK16*(1-Parameters!$D$40)*Input!$F$8*Parameters!$D$18*Parameters!$D$26*(1-Parameters!$D$27)*Parameters!$D$28*(Parameters!$D$23)*(1-Parameters!$D$30))+(AL16*(1-Parameters!$D$40)) + (AM16*(1-Parameters!$D$40)*(1-ART_drop_factor)) +(AR16*(1-Parameters!$D$40)) + (AS16*(1-Parameters!$D$40)*(1-ART_drop_factor))),0)</f>
        <v>0</v>
      </c>
      <c r="AS17" s="22">
        <f>IF(AND(C17&gt;=(Input!$F$14+Input!$F$17), C17&lt;(Input!$F$14+Input!$F$18)),((AI16*(1-Parameters!$D$40)*(1/Parameters!$D$38)*(Input!$F$8*Parameters!$D$18*(Parameters!$D$23)*Parameters!$D$26*(1-Parameters!$D$27)*Parameters!$D$28*Parameters!$D$30))+(AJ16*(1-Parameters!$D$40)*(1/Parameters!$D$38))+(AK16*(1-Parameters!$D$40)*(Input!$F$8*Parameters!$D$18*(Parameters!$D$23)*Parameters!$D$26*(1-Parameters!$D$27)*Parameters!$D$28*Parameters!$D$30))+(AS16*(1-Parameters!$D$40)*ART_drop_factor)+(AP16*(1-Parameters!$D$40)*(1/Parameters!$D$38))+(AM16*(1-Parameters!$D$40)*ART_drop_factor)),0)</f>
        <v>0</v>
      </c>
      <c r="AT17" s="24">
        <f>IF(AND(C17&gt;=(Input!$F$14+Input!$F$18), C17&lt;(Input!$F$14+Input!$F$19)),((AN16*(1-Parameters!$D$40)*(1-(Parameters!$D$11*(1-(Input!$F$22*Parameters!$D$7))))) + (AT16*(1-Parameters!$D$40)*(1-(Parameters!$D$12*(1-(Input!$F$22*Parameters!$D$7)))))),0)</f>
        <v>0</v>
      </c>
      <c r="AU17" s="22">
        <f>IF(AND(C17&gt;=(Input!$F$14+Input!$F$18), C17&lt;(Input!$F$14+Input!$F$19)),((AN16*(1-Parameters!$D$40)*Parameters!$D$11*(1-(Input!$F$22*Parameters!$D$7)))+(AO16*(1-Parameters!$D$40)*(1-1/Parameters!$D$38)*(1-(Input!$F$9*Parameters!$D$19*(1-Parameters!$D$27)*Parameters!$D$26*(Parameters!$D$24)*Parameters!$D$28*Parameters!$D$30))) + (AP16*(1-Parameters!$D$40)*(1-(1/Parameters!$D$38))*(1-ART_drop_factor)) +(AT16*(1-Parameters!$D$40)*Parameters!$D$12*(1-(Input!$F$22*Parameters!$D$7)))+(AU16*(1-Parameters!$D$40)*(1-1/Parameters!$D$38)) + (AV16*(1-Parameters!$D$40)*(1-(1/Parameters!$D$38))*(1-ART_drop_factor))),0)</f>
        <v>0</v>
      </c>
      <c r="AV17" s="24">
        <f>IF(AND(C17&gt;=(Input!$F$14+Input!$F$18), C17&lt;(Input!$F$14+Input!$F$19)),((AO16*(1-Parameters!$D$40)*(1-1/Parameters!$D$38)*(Input!$F$9*Parameters!$D$19*Parameters!$D$26*(1-Parameters!$D$27)*(Parameters!$D$24)*Parameters!$D$28*Parameters!$D$30))+(AP16*(1-Parameters!$D$40)*(1-(1/Parameters!$D$38))*ART_drop_factor)+(AV16*(1-Parameters!$D$40)*(1-(1/Parameters!$D$38))*ART_drop_factor)),0)</f>
        <v>0</v>
      </c>
      <c r="AW17" s="22">
        <f>IF(AND(C17&gt;=(Input!$F$14+Input!$F$18), C17&lt;(Input!$F$14+Input!$F$19)),((AO16*(1-Parameters!$D$40)*(1/Parameters!$D$38)*(1-(Input!$F$9*Parameters!$D$19*(1-Parameters!$D$27)*Parameters!$D$26*(Parameters!$D$23)*Parameters!$D$28)))+(AQ16*(1-Parameters!$D$40)*(1-(Input!$F$9*Parameters!$D$19*(1-Parameters!$D$27)*Parameters!$D$26*(Parameters!$D$23)*Parameters!$D$28)))+(AU16*(1-Parameters!$D$40)*(1/Parameters!$D$38))+(AW16*(1-Parameters!$D$40))),0)</f>
        <v>0</v>
      </c>
      <c r="AX17" s="24">
        <f>IF(AND(C17&gt;=(Input!$F$14+Input!$F$18), C17&lt;(Input!$F$14+Input!$F$19)),((AO16*(1-Parameters!$D$40)*(1/Parameters!$D$38)*Input!$F$9*Parameters!$D$19*Parameters!$D$26*(1-Parameters!$D$27)*Parameters!$D$28*(Parameters!$D$23)*(1-Parameters!$D$30))+(AQ16*(1-Parameters!$D$40)*Input!$F$9*Parameters!$D$19*Parameters!$D$26*(1-Parameters!$D$27)*Parameters!$D$28*(Parameters!$D$23)*(1-Parameters!$D$30)) + (AS16*(1-Parameters!$D$40)*(1-ART_drop_factor)) +(AR16*(1-Parameters!$D$40))+ (AY16*(1-Parameters!$D$40)*(1-ART_drop_factor)) + (AX16*(1-Parameters!$D$40))),0)</f>
        <v>0</v>
      </c>
      <c r="AY17" s="22">
        <f>IF(AND(C17&gt;=(Input!$F$14+Input!$F$18), C17&lt;(Input!$F$14+Input!$F$19)),((AO16*(1-Parameters!$D$40)*(1/Parameters!$D$38)*(Input!$F$9*Parameters!$D$19*(Parameters!$D$23)*Parameters!$D$26*(1-Parameters!$D$27)*Parameters!$D$28*Parameters!$D$30))+(AP16*(1-Parameters!$D$40)*(1/Parameters!$D$38))+(AQ16*(1-Parameters!$D$40)*(Input!$F$9*Parameters!$D$19*(Parameters!$D$23)*Parameters!$D$26*(1-Parameters!$D$27)*Parameters!$D$28*Parameters!$D$30))+(AY16*(1-Parameters!$D$40)*ART_drop_factor)+(AV16*(1-Parameters!$D$40)*(1/Parameters!$D$38))+(AS16*(1-Parameters!$D$40)*ART_drop_factor)),0)</f>
        <v>0</v>
      </c>
      <c r="AZ17" s="24">
        <f>IF(C17&gt;=(Input!$F$14+Input!$F$19),((AT16*(1-Parameters!$D$40)*(1-(Parameters!$D$12*(1-(Input!$F$22*Parameters!$D$7))))) + (AZ16*(1-Parameters!$D$40)*(1-(Parameters!$D$12*(1-(Input!$F$22*Parameters!$D$7)))))),0)</f>
        <v>0</v>
      </c>
      <c r="BA17" s="22">
        <f>IF(C17&gt;=(Input!$F$14+Input!$F$19),((AT16*(1-Parameters!$D$40)*Parameters!$D$12*(1-(Input!$F$22*Parameters!$D$7)))+(AU16*(1-Parameters!$D$40)*(1-1/Parameters!$D$38)*(1-(Input!$F$10*Parameters!$D$20*(1-Parameters!$D$27)*Parameters!$D$26*(Parameters!$D$24)*Parameters!$D$28*Parameters!$D$30))) + (AV16*(1-Parameters!$D$40)*(1-(1/Parameters!$D$38))*(1-ART_drop_factor)) +(AZ16*(1-Parameters!$D$40)*Parameters!$D$12*(1-(Input!$F$22*Parameters!$D$7)))+(BA16*(1-Parameters!$D$40)*(1-1/Parameters!$D$38)) + (BB16*(1-Parameters!$D$40)*(1-(1/Parameters!$D$38))*(1-ART_drop_factor))),0)</f>
        <v>0</v>
      </c>
      <c r="BB17" s="24">
        <f>IF(C17&gt;=(Input!$F$14+Input!$F$19),((AU16*(1-Parameters!$D$40)*(1-1/Parameters!$D$38)*(Input!$F$10*Parameters!$D$20*Parameters!$D$26*(1-Parameters!$D$27)*(Parameters!$D$24)*Parameters!$D$28*Parameters!$D$30))+(AV16*(1-Parameters!$D$40)*(1-(1/Parameters!$D$38))*ART_drop_factor)+(BB16*(1-Parameters!$D$40)*(1-(1/Parameters!$D$38))*ART_drop_factor)),0)</f>
        <v>0</v>
      </c>
      <c r="BC17" s="22">
        <f>IF(C17&gt;=(Input!$F$14+Input!$F$19),((AU16*(1-Parameters!$D$40)*(1/Parameters!$D$38)*(1-(Input!$F$10*Parameters!$D$20*(1-Parameters!$D$27)*Parameters!$D$26*(Parameters!$D$23)*Parameters!$D$28)))+(AW16*(1-Parameters!$D$40)*(1-(Input!$F$10*Parameters!$D$20*(1-Parameters!$D$27)*Parameters!$D$26*(Parameters!$D$23)*Parameters!$D$28)))+(BA16*(1-Parameters!$D$40)*(1/Parameters!$D$38))+(BC16*(1-Parameters!$D$40))),0)</f>
        <v>0</v>
      </c>
      <c r="BD17" s="24">
        <f>IF(C17&gt;=(Input!$F$14+Input!$F$19),((AU16*(1-Parameters!$D$40)*(1/Parameters!$D$38)*Input!$F$10*Parameters!$D$20*Parameters!$D$26*(1-Parameters!$D$27)*Parameters!$D$28*(Parameters!$D$23)*(1-Parameters!$D$30))+(AW16*(1-Parameters!$D$40)*Input!$F$10*Parameters!$D$20*Parameters!$D$26*(1-Parameters!$D$27)*Parameters!$D$28*(Parameters!$D$23)*(1-Parameters!$D$30))+(AX16*(1-Parameters!$D$40)) + (AY16*(1-Parameters!$D$40)*(1-ART_drop_factor)) +(BD16*(1-Parameters!$D$40)) + (BE16*(1-Parameters!$D$40)*(1-ART_drop_factor))),0)</f>
        <v>0</v>
      </c>
      <c r="BE17" s="25">
        <f>IF(C17&gt;=(Input!$F$14+Input!$F$19),((AU16*(1-Parameters!$D$40)*(1/Parameters!$D$38)*(Input!$F$10*Parameters!$D$20*(Parameters!$D$23)*Parameters!$D$26*(1-Parameters!$D$27)*Parameters!$D$28*Parameters!$D$30))+(AV16*(1-Parameters!$D$40)*(1/Parameters!$D$38))+(AW16*(1-Parameters!$D$40)*(Input!$F$10*Parameters!$D$20*(Parameters!$D$23)*Parameters!$D$26*(1-Parameters!$D$27)*Parameters!$D$28*Parameters!$D$30))+(BE16*(1-Parameters!$D$40)*ART_drop_factor)+(BB16*(1-Parameters!$D$40)*(1/Parameters!$D$38))+(AY16*(1-Parameters!$D$40)*ART_drop_factor)),0)</f>
        <v>0</v>
      </c>
      <c r="BF17" s="135">
        <f>(Parameters!$D$40*(SUM(Model!D16:U16,Model!AH16:BE16)))+(Parameters!$D$41*(SUM(Model!V16:AG16)))</f>
        <v>94.068981440110989</v>
      </c>
      <c r="BG17" s="60"/>
    </row>
    <row r="18" spans="3:59" x14ac:dyDescent="0.2">
      <c r="C18" s="20">
        <v>13</v>
      </c>
      <c r="D18" s="21">
        <f>IF((C18&gt;=Input!$F$12),0,(D17*(1-Parameters!$D$40)*(1-(Parameters!$D$8*(1-(Input!$F$22*Parameters!$D$7))))))</f>
        <v>1519990.5016015661</v>
      </c>
      <c r="E18" s="21">
        <f>IF((C18&gt;=Input!$F$12),0,(D17*(1-Parameters!$D$40)*Parameters!$D$8*(1-(Input!$F$22*Parameters!$D$7))+(E17*(1-Parameters!$D$40)*(1-1/Parameters!$D$38)) + (F17*(1-Parameters!$D$40)*(1-(1/Parameters!$D$38))*(1-ART_drop_factor))))</f>
        <v>4610.655705999854</v>
      </c>
      <c r="F18" s="26">
        <f>IF((C18&gt;=Input!$F$12),0,(F17*(1-Parameters!$D$40)*(1-(1/Parameters!$D$38))*ART_drop_factor))</f>
        <v>0</v>
      </c>
      <c r="G18" s="21">
        <f>IF((C18&gt;=Input!$F$12),0,((G17*(1-Parameters!$D$40)+(E17*(1-Parameters!$D$40)*(1/Parameters!$D$38)))))</f>
        <v>49052.769419145188</v>
      </c>
      <c r="H18" s="21">
        <f>IF((C18&gt;=Input!$F$12),0,(H17*(1-Parameters!$D$40) + I17*(1-Parameters!$D$40)*(1-ART_drop_factor)))</f>
        <v>7127.6322209967238</v>
      </c>
      <c r="I18" s="21">
        <f>IF((C18&gt;=Input!$F$12),0,(((F17*(1-Parameters!$D$40)*(1/Parameters!$D$38)) + I17*(1-Parameters!$D$40)*ART_drop_factor)))</f>
        <v>49559.320145058773</v>
      </c>
      <c r="J18" s="23">
        <f>IF(AND(C18&gt;=Input!$F$12,C18&lt;Input!$F$13),((D17*(1-Parameters!$D$40)*(1-(Parameters!$D$8*(1-(Input!$F$22*Parameters!$D$7))))) + (J17*(1-Parameters!$D$40)*(1-(Parameters!$D$9*(1-(Input!$F$22*Parameters!$D$7)))))),0)</f>
        <v>0</v>
      </c>
      <c r="K18" s="23">
        <f>IF(AND(C18&gt;=Input!$F$12,C18&lt;Input!$F$13),((D17*(1-Parameters!$D$40)*(Parameters!$D$8*(1-(Input!$F$22*Parameters!$D$7))))+(E17*(1-Parameters!$D$40)*(1-1/Parameters!$D$38)*(1-(Input!$F$5*Parameters!$D$14*(1-Parameters!$D$27)*Parameters!$D$26*(Parameters!$D$24))*Parameters!$D$28*Parameters!$D$30)))+ (F17*(1-Parameters!$D$40)*(1-(1/Parameters!$D$38))*(1-ART_drop_factor)) + (J17*(1-Parameters!$D$40)*Parameters!$D$9*(1-(Input!$F$22*Parameters!$D$7)))+(K17*(1-Parameters!$D$40)*(1-1/Parameters!$D$38)) + (L17*(1-Parameters!$D$40)*(1-(1/Parameters!$D$38))*(1-ART_drop_factor)),0)</f>
        <v>0</v>
      </c>
      <c r="L18" s="23">
        <f>IF(AND(C18&gt;=Input!$F$12,C18&lt;Input!$F$13),((E17*(1-Parameters!$D$40)*(1-1/Parameters!$D$38)*(Input!$F$5*Parameters!$D$14*Parameters!$D$26*(1-Parameters!$D$27)*(Parameters!$D$24)*Parameters!$D$28*Parameters!$D$30))+(F17*(1-Parameters!$D$40)*(1-(1/Parameters!$D$38))*ART_drop_factor)+(L17*(1-Parameters!$D$40)*(1-(1/Parameters!$D$38))*ART_drop_factor)),0)</f>
        <v>0</v>
      </c>
      <c r="M18" s="23">
        <f>IF(AND(C18&gt;=Input!$F$12,C18&lt;Input!$F$13),((E17*(1-Parameters!$D$40)*(1/Parameters!$D$38)*(1-(Input!$F$5*Parameters!$D$14*(1-Parameters!$D$27)*Parameters!$D$26*(Parameters!$D$23))*Parameters!$D$28))+(G17*(1-Parameters!$D$40)*(1-(Input!$F$5*Parameters!$D$14*(1-Parameters!$D$27)*Parameters!$D$26*(Parameters!$D$23)*Parameters!$D$28)))+(K17*(1-Parameters!$D$40)*(1/Parameters!$D$38))+(M17*(1-Parameters!$D$40))),0)</f>
        <v>0</v>
      </c>
      <c r="N18" s="23">
        <f>IF(AND(C18&gt;=Input!$F$12,C18&lt;Input!$F$13),((E17*(1-Parameters!$D$40)*(1/Parameters!$D$38)*Input!$F$5*Parameters!$D$14*Parameters!$D$26*(1-Parameters!$D$27)*Parameters!$D$28*(Parameters!$D$23)*(1-Parameters!$D$30))+(G17*(1-Parameters!$D$40)*Input!$F$5*Parameters!$D$14*Parameters!$D$26*(1-Parameters!$D$27)*Parameters!$D$28*(Parameters!$D$23)*(1-Parameters!$D$30))+(H17*(1-Parameters!$D$40)) +(N17*(1-Parameters!$D$40)) + (O17*(1-Parameters!$D$40)*(1-ART_drop_factor)) + (I17*(1-Parameters!$D$40)*(1-ART_drop_factor))),0)</f>
        <v>0</v>
      </c>
      <c r="O18" s="23">
        <f>IF(AND(C18&gt;=Input!$F$12,C18&lt;Input!$F$13),((E17*(1-Parameters!$D$40)*(1/Parameters!$D$38)*(Input!$F$5*Parameters!$D$14*(Parameters!$D$23)*Parameters!$D$26*(1-Parameters!$D$27)*Parameters!$D$28*Parameters!$D$30))+(F17*(1-Parameters!$D$40)*(1/Parameters!$D$38))+(G17*(1-Parameters!$D$40)*(Input!$F$5*Parameters!$D$14*(Parameters!$D$23)*Parameters!$D$26*(1-Parameters!$D$27)*Parameters!$D$28*Parameters!$D$30))+(O17*(1-Parameters!$D$40)*ART_drop_factor)+(L17*(1-Parameters!$D$40)*(1/Parameters!$D$38))+(I17*(1-Parameters!$D$40)*ART_drop_factor)),0)</f>
        <v>0</v>
      </c>
      <c r="P18" s="24">
        <f>IF(AND(C18&gt;=Input!$F$13,C18&lt;Input!$F$14),((J17*(1-Parameters!$D$40)*(1-(Parameters!$D$9*(1-(Input!$F$22*Parameters!$D$7))))) + (P17*(1-Parameters!$D$40)*(1-(Parameters!$D$9*(1-(Input!$F$22*Parameters!$D$7)))))),0)</f>
        <v>0</v>
      </c>
      <c r="Q18" s="22">
        <f>IF(AND(C18&gt;=Input!$F$13,C18&lt;Input!$F$14),((J17*(1-Parameters!$D$40)*Parameters!$D$9*(1-(Input!$F$22*Parameters!$D$7)))+(K17*(1-Parameters!$D$40)*(1-1/Parameters!$D$38)*(1-(Input!$F$6*Parameters!$D$15*(1-Parameters!$D$27)*Parameters!$D$26*(Parameters!$D$24))*Parameters!$D$28*Parameters!$D$30))) + (L17*(1-Parameters!$D$40)*(1-(1/Parameters!$D$38))*(1-ART_drop_factor)) +(P17*(1-Parameters!$D$40)*Parameters!$D$9*(1-(Input!$F$22*Parameters!$D$7)))+(Q17*(1-Parameters!$D$40)*(1-1/Parameters!$D$38)) + (R17*(1-Parameters!$D$40)*(1-(1/Parameters!$D$38))*(1-ART_drop_factor)),0)</f>
        <v>0</v>
      </c>
      <c r="R18" s="24">
        <f>IF(AND(C18&gt;=Input!$F$13,C18&lt;Input!$F$14),((K17*(1-Parameters!$D$40)*(1-1/Parameters!$D$38)*(Input!$F$6*Parameters!$D$15*Parameters!$D$26*(1-Parameters!$D$27)*(Parameters!$D$24)*Parameters!$D$28*Parameters!$D$30))+(L17*(1-Parameters!$D$40)*(1-(1/Parameters!$D$38))*ART_drop_factor)+(R17*(1-Parameters!$D$40)*(1-(1/Parameters!$D$38))*ART_drop_factor)),0)</f>
        <v>0</v>
      </c>
      <c r="S18" s="22">
        <f>IF(AND(C18&gt;=Input!$F$13,C18&lt;Input!$F$14),((K17*(1-Parameters!$D$40)*(1/Parameters!$D$38)*(1-(Input!$F$6*Parameters!$D$15*(1-Parameters!$D$27)*Parameters!$D$26*(Parameters!$D$23)*Parameters!$D$28)))+(M17*(1-Parameters!$D$40)*(1-(Input!$F$6*Parameters!$D$15*(1-Parameters!$D$27)*Parameters!$D$26*(Parameters!$D$23)*Parameters!$D$28)))+(Q17*(1-Parameters!$D$40)*(1/Parameters!$D$38))+(S17*(1-Parameters!$D$40))),0)</f>
        <v>0</v>
      </c>
      <c r="T18" s="24">
        <f>IF(AND(C18&gt;=Input!$F$13,C18&lt;Input!$F$14),((K17*(1-Parameters!$D$40)*(1/Parameters!$D$38)*Input!$F$6*Parameters!$D$15*Parameters!$D$26*(1-Parameters!$D$27)*Parameters!$D$28*(Parameters!$D$23)*(1-Parameters!$D$30))+(M17*(1-Parameters!$D$40)*Input!$F$6*Parameters!$D$15*Parameters!$D$26*(1-Parameters!$D$27)*Parameters!$D$28*(Parameters!$D$23)*(1-Parameters!$D$30))+(N17*(1-Parameters!$D$40))+(T17*(1-Parameters!$D$40)) + (U17*(1-Parameters!$D$40)*(1-ART_drop_factor)) + (O17*(1-Parameters!$D$40)*(1-ART_drop_factor))),0)</f>
        <v>0</v>
      </c>
      <c r="U18" s="22">
        <f>IF(AND(C18&gt;=Input!$F$13,C18&lt;Input!$F$14),((K17*(1-Parameters!$D$40)*(1/Parameters!$D$38)*(Input!$F$6*Parameters!$D$15*(Parameters!$D$23)*Parameters!$D$26*(1-Parameters!$D$27)*Parameters!$D$28*Parameters!$D$30))+(L17*(1-Parameters!$D$40)*(1/Parameters!$D$38))+(M17*(1-Parameters!$D$40)*(Input!$F$6*Parameters!$D$15*(Parameters!$D$23)*Parameters!$D$26*(1-Parameters!$D$27)*Parameters!$D$28*Parameters!$D$30))+(U17*(1-Parameters!$D$40)*ART_drop_factor)+(R17*(1-Parameters!$D$40)*(1/Parameters!$D$38))+(O17*(1-Parameters!$D$40))*ART_drop_factor),0)</f>
        <v>0</v>
      </c>
      <c r="V18" s="24">
        <f>IF(C18=Input!$F$14,((P17*(1-Parameters!$D$41)*(1-(Parameters!$D$9*(1-(Input!$F$22*Parameters!$D$7))))) + (V17*(1-Parameters!$D$41)*(1-(Parameters!$D$9*(1-(Input!$F$22*Parameters!$D$7)))))),0)</f>
        <v>0</v>
      </c>
      <c r="W18" s="22">
        <f>IF(C18=Input!$F$14,((P17*(1-Parameters!$D$41)*Parameters!$D$9*(1-(Input!$F$22*Parameters!$D$7)))+(Q17*(1-Parameters!$D$41)*(1-1/Parameters!$D$38)*(1-(Input!$F$6*Parameters!$D$16*(1-Parameters!$D$27)*Parameters!$D$26*(1-Parameters!$B$94)*(Parameters!$D$24))*Parameters!$D$28*Parameters!$D$30)))+(V17*(1-Parameters!$D$41)*Parameters!$D$9*(1-(Input!$F$22*Parameters!$D$7)))+ (R17*(1-Parameters!$D$41)*(1-(1/Parameters!$D$38))*(1-ART_drop_factor)) + (W17*(1-Parameters!$D$41)*(1-1/Parameters!$D$38)) + (X17*(1-Parameters!$D$41)*(1-(1/Parameters!$D$38))*(1-ART_drop_factor)),0)</f>
        <v>0</v>
      </c>
      <c r="X18" s="24">
        <f>IF(C18=Input!$F$14,((Q17*(1-Parameters!$D$41)*(1-1/Parameters!$D$38)*(Input!$F$6*Parameters!$D$16*Parameters!$D$26*(1-Parameters!$D$27)*(1-Parameters!$B$94)*(Parameters!$D$24)*Parameters!$D$28*Parameters!$D$30))+(R17*(1-Parameters!$D$41)*(1-(1/Parameters!$D$38))*ART_drop_factor)+(X17*(1-Parameters!$D$41)*(1-(1/Parameters!$D$38))*ART_drop_factor)),0)</f>
        <v>0</v>
      </c>
      <c r="Y18" s="22">
        <f>IF(C18=Input!$F$14,((Q17*(1-Parameters!$D$41)*(1/Parameters!$D$38)*(1-(Input!$F$6*Parameters!$D$16*(1-Parameters!$D$27)*Parameters!$D$26*(1-Parameters!$B$94)*(Parameters!$D$23)*Parameters!$D$28)))+(S17*(1-Parameters!$D$41)*(1-(Input!$F$6*Parameters!$D$16*(1-Parameters!$D$27)*Parameters!$D$26*(1-Parameters!$B$94)*(Parameters!$D$23)*Parameters!$D$28)))+(W17*(1-Parameters!$D$41)*(1/Parameters!$D$38))+(Y17*(1-Parameters!$D$41))),0)</f>
        <v>0</v>
      </c>
      <c r="Z18" s="24">
        <f>IF(C18=Input!$F$14,((Q17*(1-Parameters!$D$41)*(1/Parameters!$D$38)*Input!$F$6*Parameters!$D$16*Parameters!$D$26*(1-Parameters!$D$27)*(1-Parameters!$B$94)*Parameters!$D$28*(Parameters!$D$23)*(1-Parameters!$D$30))+(S17*(1-Parameters!$D$41)*Input!$F$6*Parameters!$D$16*Parameters!$D$26*(1-Parameters!$D$27)*(1-Parameters!$B$94)*Parameters!$D$28*(Parameters!$D$23)*(1-Parameters!$D$30))+(T17*(1-Parameters!$D$41)) + (U17*(1-Parameters!$D$41)*(1-ART_drop_factor)) + (Z17*(1-Parameters!$D$41)) + (AA17*(1-Parameters!$D$41)*(1-ART_drop_factor))),0)</f>
        <v>0</v>
      </c>
      <c r="AA18" s="22">
        <f>IF(C18=Input!$F$14,((Q17*(1-Parameters!$D$41)*(1/Parameters!$D$38)*(Input!$F$6*Parameters!$D$16*(Parameters!$D$23)*Parameters!$D$26*(1-Parameters!$D$27)*(1-Parameters!$B$94)*Parameters!$D$28*Parameters!$D$30))+(R17*(1-Parameters!$D$41)*(1/Parameters!$D$38))+(S17*(1-Parameters!$D$41)*(Input!$F$6*Parameters!$D$16*(1-Parameters!$B$94)*(Parameters!$D$23)*Parameters!$D$26*(1-Parameters!$D$27)*Parameters!$D$28*Parameters!$D$30))+(AA17*(1-Parameters!$D$41)*ART_drop_factor)+(X17*(1-Parameters!$D$41)*(1/Parameters!$D$38))+(U17*(1-Parameters!$D$41)*ART_drop_factor)),0)</f>
        <v>0</v>
      </c>
      <c r="AB18" s="24">
        <f>IF(AND(C18&gt;Input!$F$14,C18&lt;(Input!$F$14+Input!$F$16)),((V17*(1-Parameters!$D$41)*(1-(Parameters!$D$9*(1-(Input!$F$22*Parameters!$D$7)))))+(AB17*(1-Parameters!$D$41)*(1-(Parameters!$D$10*(1-(Input!$F$22*Parameters!$D$7)))))),0)</f>
        <v>0</v>
      </c>
      <c r="AC18" s="24">
        <f>IF(AND(C18&gt;Input!$F$14, C18&lt;(Input!$F$14+Input!$F$16)),((V17*(1-Parameters!$D$41)*Parameters!$D$9*(1-(Input!$F$22*Parameters!$D$7)))+(W17*(1-Parameters!$D$41)*(1-1/Parameters!$D$38)) + (X17*(1-Parameters!$D$41)*(1-(1/Parameters!$D$38))*(1-ART_drop_factor)) +(AB17*(1-Parameters!$D$41)*Parameters!$D$10*(1-(Input!$F$22*Parameters!$D$7))))+(AC17*(1-Parameters!$D$41)*(1-1/Parameters!$D$38)) + (AD17*(1-Parameters!$D$41)*(1-(1/Parameters!$D$38))*(1-ART_drop_factor)),0)</f>
        <v>0</v>
      </c>
      <c r="AD18" s="24">
        <f>IF(AND(C18&gt;Input!$F$14, C18&lt;(Input!$F$14+Input!$F$16)),((X17*(1-Parameters!$D$41)*(1-(1/Parameters!$D$38))*ART_drop_factor)+(AD17*(1-Parameters!$D$41)*(1-(1/Parameters!$D$38))*ART_drop_factor)),0)</f>
        <v>0</v>
      </c>
      <c r="AE18" s="24">
        <f>IF(AND(C18&gt;Input!$F$14, C18&lt;(Input!$F$14+Input!$F$16)),((W17*(1-Parameters!$D$41)*(1/Parameters!$D$38))+(Y17*(1-Parameters!$D$41))+(AC17*(1-Parameters!$D$41)*(1/Parameters!$D$38))+(AE17*(1-Parameters!$D$41))),0)</f>
        <v>0</v>
      </c>
      <c r="AF18" s="24">
        <f>IF(AND(C18&gt;Input!$F$14, C18&lt;(Input!$F$14+Input!$F$16)),((Z17*(1-Parameters!$D$41)) + (AA17*(1-Parameters!$D$41)*(1-ART_drop_factor)) +(AF17*(1-Parameters!$D$41)) + (AG17*(1-Parameters!$D$41)*(1-ART_drop_factor))),0)</f>
        <v>0</v>
      </c>
      <c r="AG18" s="24">
        <f>IF(AND(C18&gt;Input!$F$14, C18&lt;(Input!$F$14+Input!$F$16)),((X17*(1-Parameters!$D$41)*(1/Parameters!$D$38))+(AG17*(1-Parameters!$D$41)*ART_drop_factor)+(AD17*(1-Parameters!$D$41)*(1/Parameters!$D$38))+(AA17*(1-Parameters!$D$41)*ART_drop_factor)),0)</f>
        <v>0</v>
      </c>
      <c r="AH18" s="24">
        <f>IF(AND(C18&gt;=(Input!$F$14+Input!$F$16),C18&lt;(Input!$F$14+Input!$F$17)),((AB17*(1-Parameters!$D$40)*(1-(Parameters!$D$10*(1-(Input!$F$22*Parameters!$D$7)))))+(AH17*(1-Parameters!$D$40)*(1-(Parameters!$D$11*(1-(Input!$F$22*Parameters!$D$7)))))),0)</f>
        <v>0</v>
      </c>
      <c r="AI18" s="24">
        <f>IF(AND(C18&gt;=(Input!$F$14+Input!$F$16), C18&lt;(Input!$F$14+Input!$F$17)),((AB17*(1-Parameters!$D$40)*Parameters!$D$10*(1-(Input!$F$22*Parameters!$D$7)))+(AC17*(1-Parameters!$D$40)*(1-1/Parameters!$D$38)*(1-(Input!$F$7*Parameters!$D$17*(1-Parameters!$D$27)*Parameters!$D$26*(1-(Parameters!$B$94 + Parameters!$B$95))*(Parameters!$D$24)*Parameters!$D$28*Parameters!$D$30))) + (AD17*(1-Parameters!$D$40)*(1-(1/Parameters!$D$38))*(1-ART_drop_factor)) +(AH17*(1-Parameters!$D$40)*Parameters!$D$11*(1-(Input!$F$22*Parameters!$D$7)))+(AI17*(1-Parameters!$D$40)*(1-1/Parameters!$D$38)) + (AJ17*(1-Parameters!$D$40)*(1-(1/Parameters!$D$38))*(1-ART_drop_factor))),0)</f>
        <v>0</v>
      </c>
      <c r="AJ18" s="24">
        <f>IF(AND(C18&gt;=(Input!$F$14+Input!$F$16), C18&lt;(Input!$F$14+Input!$F$17)),((AC17*(1-Parameters!$D$40)*(1-1/Parameters!$D$38)*(Input!$F$7*Parameters!$D$17*Parameters!$D$26*(1-Parameters!$D$27)*(1-(Parameters!$B$94 + Parameters!$B$95))*(Parameters!$D$24)*Parameters!$D$28*Parameters!$D$30))+(AD17*(1-Parameters!$D$40)*(1-(1/Parameters!$D$38))*ART_drop_factor)+(AJ17*(1-Parameters!$D$40)*(1-(1/Parameters!$D$38))*ART_drop_factor)),0)</f>
        <v>0</v>
      </c>
      <c r="AK18" s="22">
        <f>IF(AND(C18&gt;=(Input!$F$14+Input!$F$16), C18&lt;(Input!$F$14+Input!$F$17)),((AC17*(1-Parameters!$D$40)*(1/Parameters!$D$38)*(1-(Input!$F$7*Parameters!$D$17*(1-Parameters!$D$27)*Parameters!$D$26*(1-(Parameters!$B$94 + Parameters!$B$95))*(Parameters!$D$23)*Parameters!$D$28)))+(AE17*(1-Parameters!$D$40)*(1-(Input!$F$7*Parameters!$D$17*(1-Parameters!$D$27)*Parameters!$D$26*(1-(Parameters!$B$94 + Parameters!$B$95))*(Parameters!$D$23)*Parameters!$D$28)))+(AI17*(1-Parameters!$D$40)*(1/Parameters!$D$38))+(AK17*(1-Parameters!$D$40))),0)</f>
        <v>0</v>
      </c>
      <c r="AL18" s="24">
        <f>IF(AND(C18&gt;=(Input!$F$14+Input!$F$16), C18&lt;(Input!$F$14+Input!$F$17)),((AC17*(1-Parameters!$D$40)*(1/Parameters!$D$38)*Input!$F$7*Parameters!$D$17*Parameters!$D$26*(1-Parameters!$D$27)*(1-(Parameters!$B$94 + Parameters!$B$95))*Parameters!$D$28*(Parameters!$D$23)*(1-Parameters!$D$30))+(AE17*(1-Parameters!$D$40)*Input!$F$7*Parameters!$D$17*Parameters!$D$26*(1-Parameters!$D$27)*(1-(Parameters!$B$94 + Parameters!$B$95))*Parameters!$D$28*(Parameters!$D$23)*(1-Parameters!$D$30))+(AF17*(1-Parameters!$D$40)) + (AG17*(1-Parameters!$D$40)*(1-ART_drop_factor)) +(AL17*(1-Parameters!$D$40)) + (AM17*(1-Parameters!$D$40)*(1-ART_drop_factor))),0)</f>
        <v>0</v>
      </c>
      <c r="AM18" s="22">
        <f>IF(AND(C18&gt;=(Input!$F$14+Input!$F$16), C18&lt;(Input!$F$14+Input!$F$17)),((AC17*(1-Parameters!$D$40)*(1/Parameters!$D$38)*(Input!$F$7*Parameters!$D$17*(Parameters!$D$23)*Parameters!$D$26*(1-Parameters!$D$27)*(1-(Parameters!$B$94 + Parameters!$B$95))*Parameters!$D$28*Parameters!$D$30))+(AD17*(1-Parameters!$D$40)*(1/Parameters!$D$38))+(AE17*(1-Parameters!$D$40)*(Input!$F$7*Parameters!$D$17*(Parameters!$D$23)*Parameters!$D$26*(1-Parameters!$D$27)*(1-(Parameters!$B$94 + Parameters!$B$95))*Parameters!$D$28*Parameters!$D$30))+(AM17*(1-Parameters!$D$40)*ART_drop_factor)+(AJ17*(1-Parameters!$D$40)*(1/Parameters!$D$38))+(AG17*(1-Parameters!$D$40)*ART_drop_factor)),0)</f>
        <v>0</v>
      </c>
      <c r="AN18" s="24">
        <f>IF(AND(C18&gt;=(Input!$F$14+Input!$F$17), C18&lt;(Input!$F$14+Input!$F$18)),((AH17*(1-Parameters!$D$40)*(1-(Parameters!$D$11*(1-(Input!$F$22*Parameters!$D$7))))) + (AN17*(1-Parameters!$D$40)*(1-(Parameters!$D$11*(1-(Input!$F$22*Parameters!$D$7)))))),0)</f>
        <v>0</v>
      </c>
      <c r="AO18" s="22">
        <f>IF(AND(C18&gt;=(Input!$F$14+Input!$F$17), C18&lt;(Input!$F$14+Input!$F$18)),((AH17*(1-Parameters!$D$40)*Parameters!$D$11*(1-(Input!$F$22*Parameters!$D$7)))+(AI17*(1-Parameters!$D$40)*(1-1/Parameters!$D$38)*(1-(Input!$F$8*Parameters!$D$18*(1-Parameters!$D$27)*Parameters!$D$26*(Parameters!$D$24)*Parameters!$D$28*Parameters!$D$30))) + (AJ17*(1-Parameters!$D$40)*(1-(1/Parameters!$D$38))*(1-ART_drop_factor)) +(AN17*(1-Parameters!$D$40)*Parameters!$D$11*(1-(Input!$F$22*Parameters!$D$7)))+(AO17*(1-Parameters!$D$40)*(1-1/Parameters!$D$38)) + (AP17*(1-Parameters!$D$40)*(1-(1/Parameters!$D$38))*(1-ART_drop_factor))),0)</f>
        <v>0</v>
      </c>
      <c r="AP18" s="24">
        <f>IF(AND(C18&gt;=(Input!$F$14+Input!$F$17), C18&lt;(Input!$F$14+Input!$F$18)),((AI17*(1-Parameters!$D$40)*(1-1/Parameters!$D$38)*(Input!$F$8*Parameters!$D$18*Parameters!$D$26*(1-Parameters!$D$27)*(Parameters!$D$24)*Parameters!$D$28*Parameters!$D$30))+(AJ17*(1-Parameters!$D$40)*(1-(1/Parameters!$D$38))*ART_drop_factor)+(AP17*(1-Parameters!$D$40)*(1-(1/Parameters!$D$38))*ART_drop_factor)),0)</f>
        <v>0</v>
      </c>
      <c r="AQ18" s="22">
        <f>IF(AND(C18&gt;=(Input!$F$14+Input!$F$17), C18&lt;(Input!$F$14+Input!$F$18)),((AI17*(1-Parameters!$D$40)*(1/Parameters!$D$38)*(1-(Input!$F$8*Parameters!$D$18*(1-Parameters!$D$27)*Parameters!$D$26*(Parameters!$D$23)*Parameters!$D$28)))+(AK17*(1-Parameters!$D$40)*(1-(Input!$F$8*Parameters!$D$18*(1-Parameters!$D$27)*Parameters!$D$26*(Parameters!$D$23)*Parameters!$D$28)))+(AO17*(1-Parameters!$D$40)*(1/Parameters!$D$38))+(AQ17*(1-Parameters!$D$40))),0)</f>
        <v>0</v>
      </c>
      <c r="AR18" s="24">
        <f>IF(AND(C18&gt;=(Input!$F$14+Input!$F$17), C18&lt;(Input!$F$14+Input!$F$18)),((AI17*(1-Parameters!$D$40)*(1/Parameters!$D$38)*Input!$F$8*Parameters!$D$18*Parameters!$D$26*(1-Parameters!$D$27)*Parameters!$D$28*(Parameters!$D$23)*(1-Parameters!$D$30))+(AK17*(1-Parameters!$D$40)*Input!$F$8*Parameters!$D$18*Parameters!$D$26*(1-Parameters!$D$27)*Parameters!$D$28*(Parameters!$D$23)*(1-Parameters!$D$30))+(AL17*(1-Parameters!$D$40)) + (AM17*(1-Parameters!$D$40)*(1-ART_drop_factor)) +(AR17*(1-Parameters!$D$40)) + (AS17*(1-Parameters!$D$40)*(1-ART_drop_factor))),0)</f>
        <v>0</v>
      </c>
      <c r="AS18" s="22">
        <f>IF(AND(C18&gt;=(Input!$F$14+Input!$F$17), C18&lt;(Input!$F$14+Input!$F$18)),((AI17*(1-Parameters!$D$40)*(1/Parameters!$D$38)*(Input!$F$8*Parameters!$D$18*(Parameters!$D$23)*Parameters!$D$26*(1-Parameters!$D$27)*Parameters!$D$28*Parameters!$D$30))+(AJ17*(1-Parameters!$D$40)*(1/Parameters!$D$38))+(AK17*(1-Parameters!$D$40)*(Input!$F$8*Parameters!$D$18*(Parameters!$D$23)*Parameters!$D$26*(1-Parameters!$D$27)*Parameters!$D$28*Parameters!$D$30))+(AS17*(1-Parameters!$D$40)*ART_drop_factor)+(AP17*(1-Parameters!$D$40)*(1/Parameters!$D$38))+(AM17*(1-Parameters!$D$40)*ART_drop_factor)),0)</f>
        <v>0</v>
      </c>
      <c r="AT18" s="24">
        <f>IF(AND(C18&gt;=(Input!$F$14+Input!$F$18), C18&lt;(Input!$F$14+Input!$F$19)),((AN17*(1-Parameters!$D$40)*(1-(Parameters!$D$11*(1-(Input!$F$22*Parameters!$D$7))))) + (AT17*(1-Parameters!$D$40)*(1-(Parameters!$D$12*(1-(Input!$F$22*Parameters!$D$7)))))),0)</f>
        <v>0</v>
      </c>
      <c r="AU18" s="22">
        <f>IF(AND(C18&gt;=(Input!$F$14+Input!$F$18), C18&lt;(Input!$F$14+Input!$F$19)),((AN17*(1-Parameters!$D$40)*Parameters!$D$11*(1-(Input!$F$22*Parameters!$D$7)))+(AO17*(1-Parameters!$D$40)*(1-1/Parameters!$D$38)*(1-(Input!$F$9*Parameters!$D$19*(1-Parameters!$D$27)*Parameters!$D$26*(Parameters!$D$24)*Parameters!$D$28*Parameters!$D$30))) + (AP17*(1-Parameters!$D$40)*(1-(1/Parameters!$D$38))*(1-ART_drop_factor)) +(AT17*(1-Parameters!$D$40)*Parameters!$D$12*(1-(Input!$F$22*Parameters!$D$7)))+(AU17*(1-Parameters!$D$40)*(1-1/Parameters!$D$38)) + (AV17*(1-Parameters!$D$40)*(1-(1/Parameters!$D$38))*(1-ART_drop_factor))),0)</f>
        <v>0</v>
      </c>
      <c r="AV18" s="24">
        <f>IF(AND(C18&gt;=(Input!$F$14+Input!$F$18), C18&lt;(Input!$F$14+Input!$F$19)),((AO17*(1-Parameters!$D$40)*(1-1/Parameters!$D$38)*(Input!$F$9*Parameters!$D$19*Parameters!$D$26*(1-Parameters!$D$27)*(Parameters!$D$24)*Parameters!$D$28*Parameters!$D$30))+(AP17*(1-Parameters!$D$40)*(1-(1/Parameters!$D$38))*ART_drop_factor)+(AV17*(1-Parameters!$D$40)*(1-(1/Parameters!$D$38))*ART_drop_factor)),0)</f>
        <v>0</v>
      </c>
      <c r="AW18" s="22">
        <f>IF(AND(C18&gt;=(Input!$F$14+Input!$F$18), C18&lt;(Input!$F$14+Input!$F$19)),((AO17*(1-Parameters!$D$40)*(1/Parameters!$D$38)*(1-(Input!$F$9*Parameters!$D$19*(1-Parameters!$D$27)*Parameters!$D$26*(Parameters!$D$23)*Parameters!$D$28)))+(AQ17*(1-Parameters!$D$40)*(1-(Input!$F$9*Parameters!$D$19*(1-Parameters!$D$27)*Parameters!$D$26*(Parameters!$D$23)*Parameters!$D$28)))+(AU17*(1-Parameters!$D$40)*(1/Parameters!$D$38))+(AW17*(1-Parameters!$D$40))),0)</f>
        <v>0</v>
      </c>
      <c r="AX18" s="24">
        <f>IF(AND(C18&gt;=(Input!$F$14+Input!$F$18), C18&lt;(Input!$F$14+Input!$F$19)),((AO17*(1-Parameters!$D$40)*(1/Parameters!$D$38)*Input!$F$9*Parameters!$D$19*Parameters!$D$26*(1-Parameters!$D$27)*Parameters!$D$28*(Parameters!$D$23)*(1-Parameters!$D$30))+(AQ17*(1-Parameters!$D$40)*Input!$F$9*Parameters!$D$19*Parameters!$D$26*(1-Parameters!$D$27)*Parameters!$D$28*(Parameters!$D$23)*(1-Parameters!$D$30)) + (AS17*(1-Parameters!$D$40)*(1-ART_drop_factor)) +(AR17*(1-Parameters!$D$40))+ (AY17*(1-Parameters!$D$40)*(1-ART_drop_factor)) + (AX17*(1-Parameters!$D$40))),0)</f>
        <v>0</v>
      </c>
      <c r="AY18" s="22">
        <f>IF(AND(C18&gt;=(Input!$F$14+Input!$F$18), C18&lt;(Input!$F$14+Input!$F$19)),((AO17*(1-Parameters!$D$40)*(1/Parameters!$D$38)*(Input!$F$9*Parameters!$D$19*(Parameters!$D$23)*Parameters!$D$26*(1-Parameters!$D$27)*Parameters!$D$28*Parameters!$D$30))+(AP17*(1-Parameters!$D$40)*(1/Parameters!$D$38))+(AQ17*(1-Parameters!$D$40)*(Input!$F$9*Parameters!$D$19*(Parameters!$D$23)*Parameters!$D$26*(1-Parameters!$D$27)*Parameters!$D$28*Parameters!$D$30))+(AY17*(1-Parameters!$D$40)*ART_drop_factor)+(AV17*(1-Parameters!$D$40)*(1/Parameters!$D$38))+(AS17*(1-Parameters!$D$40)*ART_drop_factor)),0)</f>
        <v>0</v>
      </c>
      <c r="AZ18" s="24">
        <f>IF(C18&gt;=(Input!$F$14+Input!$F$19),((AT17*(1-Parameters!$D$40)*(1-(Parameters!$D$12*(1-(Input!$F$22*Parameters!$D$7))))) + (AZ17*(1-Parameters!$D$40)*(1-(Parameters!$D$12*(1-(Input!$F$22*Parameters!$D$7)))))),0)</f>
        <v>0</v>
      </c>
      <c r="BA18" s="22">
        <f>IF(C18&gt;=(Input!$F$14+Input!$F$19),((AT17*(1-Parameters!$D$40)*Parameters!$D$12*(1-(Input!$F$22*Parameters!$D$7)))+(AU17*(1-Parameters!$D$40)*(1-1/Parameters!$D$38)*(1-(Input!$F$10*Parameters!$D$20*(1-Parameters!$D$27)*Parameters!$D$26*(Parameters!$D$24)*Parameters!$D$28*Parameters!$D$30))) + (AV17*(1-Parameters!$D$40)*(1-(1/Parameters!$D$38))*(1-ART_drop_factor)) +(AZ17*(1-Parameters!$D$40)*Parameters!$D$12*(1-(Input!$F$22*Parameters!$D$7)))+(BA17*(1-Parameters!$D$40)*(1-1/Parameters!$D$38)) + (BB17*(1-Parameters!$D$40)*(1-(1/Parameters!$D$38))*(1-ART_drop_factor))),0)</f>
        <v>0</v>
      </c>
      <c r="BB18" s="24">
        <f>IF(C18&gt;=(Input!$F$14+Input!$F$19),((AU17*(1-Parameters!$D$40)*(1-1/Parameters!$D$38)*(Input!$F$10*Parameters!$D$20*Parameters!$D$26*(1-Parameters!$D$27)*(Parameters!$D$24)*Parameters!$D$28*Parameters!$D$30))+(AV17*(1-Parameters!$D$40)*(1-(1/Parameters!$D$38))*ART_drop_factor)+(BB17*(1-Parameters!$D$40)*(1-(1/Parameters!$D$38))*ART_drop_factor)),0)</f>
        <v>0</v>
      </c>
      <c r="BC18" s="22">
        <f>IF(C18&gt;=(Input!$F$14+Input!$F$19),((AU17*(1-Parameters!$D$40)*(1/Parameters!$D$38)*(1-(Input!$F$10*Parameters!$D$20*(1-Parameters!$D$27)*Parameters!$D$26*(Parameters!$D$23)*Parameters!$D$28)))+(AW17*(1-Parameters!$D$40)*(1-(Input!$F$10*Parameters!$D$20*(1-Parameters!$D$27)*Parameters!$D$26*(Parameters!$D$23)*Parameters!$D$28)))+(BA17*(1-Parameters!$D$40)*(1/Parameters!$D$38))+(BC17*(1-Parameters!$D$40))),0)</f>
        <v>0</v>
      </c>
      <c r="BD18" s="24">
        <f>IF(C18&gt;=(Input!$F$14+Input!$F$19),((AU17*(1-Parameters!$D$40)*(1/Parameters!$D$38)*Input!$F$10*Parameters!$D$20*Parameters!$D$26*(1-Parameters!$D$27)*Parameters!$D$28*(Parameters!$D$23)*(1-Parameters!$D$30))+(AW17*(1-Parameters!$D$40)*Input!$F$10*Parameters!$D$20*Parameters!$D$26*(1-Parameters!$D$27)*Parameters!$D$28*(Parameters!$D$23)*(1-Parameters!$D$30))+(AX17*(1-Parameters!$D$40)) + (AY17*(1-Parameters!$D$40)*(1-ART_drop_factor)) +(BD17*(1-Parameters!$D$40)) + (BE17*(1-Parameters!$D$40)*(1-ART_drop_factor))),0)</f>
        <v>0</v>
      </c>
      <c r="BE18" s="25">
        <f>IF(C18&gt;=(Input!$F$14+Input!$F$19),((AU17*(1-Parameters!$D$40)*(1/Parameters!$D$38)*(Input!$F$10*Parameters!$D$20*(Parameters!$D$23)*Parameters!$D$26*(1-Parameters!$D$27)*Parameters!$D$28*Parameters!$D$30))+(AV17*(1-Parameters!$D$40)*(1/Parameters!$D$38))+(AW17*(1-Parameters!$D$40)*(Input!$F$10*Parameters!$D$20*(Parameters!$D$23)*Parameters!$D$26*(1-Parameters!$D$27)*Parameters!$D$28*Parameters!$D$30))+(BE17*(1-Parameters!$D$40)*ART_drop_factor)+(BB17*(1-Parameters!$D$40)*(1/Parameters!$D$38))+(AY17*(1-Parameters!$D$40)*ART_drop_factor)),0)</f>
        <v>0</v>
      </c>
      <c r="BF18" s="135">
        <f>(Parameters!$D$40*(SUM(Model!D17:U17,Model!AH17:BE17)))+(Parameters!$D$41*(SUM(Model!V17:AG17)))</f>
        <v>94.063554383489432</v>
      </c>
      <c r="BG18" s="60"/>
    </row>
    <row r="19" spans="3:59" x14ac:dyDescent="0.2">
      <c r="C19" s="20">
        <v>14</v>
      </c>
      <c r="D19" s="21">
        <f>IF((C19&gt;=Input!$F$12),0,(D18*(1-Parameters!$D$40)*(1-(Parameters!$D$8*(1-(Input!$F$22*Parameters!$D$7))))))</f>
        <v>1519400.0727586031</v>
      </c>
      <c r="E19" s="21">
        <f>IF((C19&gt;=Input!$F$12),0,(D18*(1-Parameters!$D$40)*Parameters!$D$8*(1-(Input!$F$22*Parameters!$D$7))+(E18*(1-Parameters!$D$40)*(1-1/Parameters!$D$38)) + (F18*(1-Parameters!$D$40)*(1-(1/Parameters!$D$38))*(1-ART_drop_factor))))</f>
        <v>4600.8612669284512</v>
      </c>
      <c r="F19" s="26">
        <f>IF((C19&gt;=Input!$F$12),0,(F18*(1-Parameters!$D$40)*(1-(1/Parameters!$D$38))*ART_drop_factor))</f>
        <v>0</v>
      </c>
      <c r="G19" s="21">
        <f>IF((C19&gt;=Input!$F$12),0,((G18*(1-Parameters!$D$40)+(E18*(1-Parameters!$D$40)*(1/Parameters!$D$38)))))</f>
        <v>49562.204974637832</v>
      </c>
      <c r="H19" s="21">
        <f>IF((C19&gt;=Input!$F$12),0,(H18*(1-Parameters!$D$40) + I18*(1-Parameters!$D$40)*(1-ART_drop_factor)))</f>
        <v>7292.3937129370252</v>
      </c>
      <c r="I19" s="21">
        <f>IF((C19&gt;=Input!$F$12),0,(((F18*(1-Parameters!$D$40)*(1/Parameters!$D$38)) + I18*(1-Parameters!$D$40)*ART_drop_factor)))</f>
        <v>49391.288252020437</v>
      </c>
      <c r="J19" s="23">
        <f>IF(AND(C19&gt;=Input!$F$12,C19&lt;Input!$F$13),((D18*(1-Parameters!$D$40)*(1-(Parameters!$D$8*(1-(Input!$F$22*Parameters!$D$7))))) + (J18*(1-Parameters!$D$40)*(1-(Parameters!$D$9*(1-(Input!$F$22*Parameters!$D$7)))))),0)</f>
        <v>0</v>
      </c>
      <c r="K19" s="23">
        <f>IF(AND(C19&gt;=Input!$F$12,C19&lt;Input!$F$13),((D18*(1-Parameters!$D$40)*(Parameters!$D$8*(1-(Input!$F$22*Parameters!$D$7))))+(E18*(1-Parameters!$D$40)*(1-1/Parameters!$D$38)*(1-(Input!$F$5*Parameters!$D$14*(1-Parameters!$D$27)*Parameters!$D$26*(Parameters!$D$24))*Parameters!$D$28*Parameters!$D$30)))+ (F18*(1-Parameters!$D$40)*(1-(1/Parameters!$D$38))*(1-ART_drop_factor)) + (J18*(1-Parameters!$D$40)*Parameters!$D$9*(1-(Input!$F$22*Parameters!$D$7)))+(K18*(1-Parameters!$D$40)*(1-1/Parameters!$D$38)) + (L18*(1-Parameters!$D$40)*(1-(1/Parameters!$D$38))*(1-ART_drop_factor)),0)</f>
        <v>0</v>
      </c>
      <c r="L19" s="23">
        <f>IF(AND(C19&gt;=Input!$F$12,C19&lt;Input!$F$13),((E18*(1-Parameters!$D$40)*(1-1/Parameters!$D$38)*(Input!$F$5*Parameters!$D$14*Parameters!$D$26*(1-Parameters!$D$27)*(Parameters!$D$24)*Parameters!$D$28*Parameters!$D$30))+(F18*(1-Parameters!$D$40)*(1-(1/Parameters!$D$38))*ART_drop_factor)+(L18*(1-Parameters!$D$40)*(1-(1/Parameters!$D$38))*ART_drop_factor)),0)</f>
        <v>0</v>
      </c>
      <c r="M19" s="23">
        <f>IF(AND(C19&gt;=Input!$F$12,C19&lt;Input!$F$13),((E18*(1-Parameters!$D$40)*(1/Parameters!$D$38)*(1-(Input!$F$5*Parameters!$D$14*(1-Parameters!$D$27)*Parameters!$D$26*(Parameters!$D$23))*Parameters!$D$28))+(G18*(1-Parameters!$D$40)*(1-(Input!$F$5*Parameters!$D$14*(1-Parameters!$D$27)*Parameters!$D$26*(Parameters!$D$23)*Parameters!$D$28)))+(K18*(1-Parameters!$D$40)*(1/Parameters!$D$38))+(M18*(1-Parameters!$D$40))),0)</f>
        <v>0</v>
      </c>
      <c r="N19" s="23">
        <f>IF(AND(C19&gt;=Input!$F$12,C19&lt;Input!$F$13),((E18*(1-Parameters!$D$40)*(1/Parameters!$D$38)*Input!$F$5*Parameters!$D$14*Parameters!$D$26*(1-Parameters!$D$27)*Parameters!$D$28*(Parameters!$D$23)*(1-Parameters!$D$30))+(G18*(1-Parameters!$D$40)*Input!$F$5*Parameters!$D$14*Parameters!$D$26*(1-Parameters!$D$27)*Parameters!$D$28*(Parameters!$D$23)*(1-Parameters!$D$30))+(H18*(1-Parameters!$D$40)) +(N18*(1-Parameters!$D$40)) + (O18*(1-Parameters!$D$40)*(1-ART_drop_factor)) + (I18*(1-Parameters!$D$40)*(1-ART_drop_factor))),0)</f>
        <v>0</v>
      </c>
      <c r="O19" s="23">
        <f>IF(AND(C19&gt;=Input!$F$12,C19&lt;Input!$F$13),((E18*(1-Parameters!$D$40)*(1/Parameters!$D$38)*(Input!$F$5*Parameters!$D$14*(Parameters!$D$23)*Parameters!$D$26*(1-Parameters!$D$27)*Parameters!$D$28*Parameters!$D$30))+(F18*(1-Parameters!$D$40)*(1/Parameters!$D$38))+(G18*(1-Parameters!$D$40)*(Input!$F$5*Parameters!$D$14*(Parameters!$D$23)*Parameters!$D$26*(1-Parameters!$D$27)*Parameters!$D$28*Parameters!$D$30))+(O18*(1-Parameters!$D$40)*ART_drop_factor)+(L18*(1-Parameters!$D$40)*(1/Parameters!$D$38))+(I18*(1-Parameters!$D$40)*ART_drop_factor)),0)</f>
        <v>0</v>
      </c>
      <c r="P19" s="24">
        <f>IF(AND(C19&gt;=Input!$F$13,C19&lt;Input!$F$14),((J18*(1-Parameters!$D$40)*(1-(Parameters!$D$9*(1-(Input!$F$22*Parameters!$D$7))))) + (P18*(1-Parameters!$D$40)*(1-(Parameters!$D$9*(1-(Input!$F$22*Parameters!$D$7)))))),0)</f>
        <v>0</v>
      </c>
      <c r="Q19" s="22">
        <f>IF(AND(C19&gt;=Input!$F$13,C19&lt;Input!$F$14),((J18*(1-Parameters!$D$40)*Parameters!$D$9*(1-(Input!$F$22*Parameters!$D$7)))+(K18*(1-Parameters!$D$40)*(1-1/Parameters!$D$38)*(1-(Input!$F$6*Parameters!$D$15*(1-Parameters!$D$27)*Parameters!$D$26*(Parameters!$D$24))*Parameters!$D$28*Parameters!$D$30))) + (L18*(1-Parameters!$D$40)*(1-(1/Parameters!$D$38))*(1-ART_drop_factor)) +(P18*(1-Parameters!$D$40)*Parameters!$D$9*(1-(Input!$F$22*Parameters!$D$7)))+(Q18*(1-Parameters!$D$40)*(1-1/Parameters!$D$38)) + (R18*(1-Parameters!$D$40)*(1-(1/Parameters!$D$38))*(1-ART_drop_factor)),0)</f>
        <v>0</v>
      </c>
      <c r="R19" s="24">
        <f>IF(AND(C19&gt;=Input!$F$13,C19&lt;Input!$F$14),((K18*(1-Parameters!$D$40)*(1-1/Parameters!$D$38)*(Input!$F$6*Parameters!$D$15*Parameters!$D$26*(1-Parameters!$D$27)*(Parameters!$D$24)*Parameters!$D$28*Parameters!$D$30))+(L18*(1-Parameters!$D$40)*(1-(1/Parameters!$D$38))*ART_drop_factor)+(R18*(1-Parameters!$D$40)*(1-(1/Parameters!$D$38))*ART_drop_factor)),0)</f>
        <v>0</v>
      </c>
      <c r="S19" s="22">
        <f>IF(AND(C19&gt;=Input!$F$13,C19&lt;Input!$F$14),((K18*(1-Parameters!$D$40)*(1/Parameters!$D$38)*(1-(Input!$F$6*Parameters!$D$15*(1-Parameters!$D$27)*Parameters!$D$26*(Parameters!$D$23)*Parameters!$D$28)))+(M18*(1-Parameters!$D$40)*(1-(Input!$F$6*Parameters!$D$15*(1-Parameters!$D$27)*Parameters!$D$26*(Parameters!$D$23)*Parameters!$D$28)))+(Q18*(1-Parameters!$D$40)*(1/Parameters!$D$38))+(S18*(1-Parameters!$D$40))),0)</f>
        <v>0</v>
      </c>
      <c r="T19" s="24">
        <f>IF(AND(C19&gt;=Input!$F$13,C19&lt;Input!$F$14),((K18*(1-Parameters!$D$40)*(1/Parameters!$D$38)*Input!$F$6*Parameters!$D$15*Parameters!$D$26*(1-Parameters!$D$27)*Parameters!$D$28*(Parameters!$D$23)*(1-Parameters!$D$30))+(M18*(1-Parameters!$D$40)*Input!$F$6*Parameters!$D$15*Parameters!$D$26*(1-Parameters!$D$27)*Parameters!$D$28*(Parameters!$D$23)*(1-Parameters!$D$30))+(N18*(1-Parameters!$D$40))+(T18*(1-Parameters!$D$40)) + (U18*(1-Parameters!$D$40)*(1-ART_drop_factor)) + (O18*(1-Parameters!$D$40)*(1-ART_drop_factor))),0)</f>
        <v>0</v>
      </c>
      <c r="U19" s="22">
        <f>IF(AND(C19&gt;=Input!$F$13,C19&lt;Input!$F$14),((K18*(1-Parameters!$D$40)*(1/Parameters!$D$38)*(Input!$F$6*Parameters!$D$15*(Parameters!$D$23)*Parameters!$D$26*(1-Parameters!$D$27)*Parameters!$D$28*Parameters!$D$30))+(L18*(1-Parameters!$D$40)*(1/Parameters!$D$38))+(M18*(1-Parameters!$D$40)*(Input!$F$6*Parameters!$D$15*(Parameters!$D$23)*Parameters!$D$26*(1-Parameters!$D$27)*Parameters!$D$28*Parameters!$D$30))+(U18*(1-Parameters!$D$40)*ART_drop_factor)+(R18*(1-Parameters!$D$40)*(1/Parameters!$D$38))+(O18*(1-Parameters!$D$40))*ART_drop_factor),0)</f>
        <v>0</v>
      </c>
      <c r="V19" s="24">
        <f>IF(C19=Input!$F$14,((P18*(1-Parameters!$D$41)*(1-(Parameters!$D$9*(1-(Input!$F$22*Parameters!$D$7))))) + (V18*(1-Parameters!$D$41)*(1-(Parameters!$D$9*(1-(Input!$F$22*Parameters!$D$7)))))),0)</f>
        <v>0</v>
      </c>
      <c r="W19" s="22">
        <f>IF(C19=Input!$F$14,((P18*(1-Parameters!$D$41)*Parameters!$D$9*(1-(Input!$F$22*Parameters!$D$7)))+(Q18*(1-Parameters!$D$41)*(1-1/Parameters!$D$38)*(1-(Input!$F$6*Parameters!$D$16*(1-Parameters!$D$27)*Parameters!$D$26*(1-Parameters!$B$94)*(Parameters!$D$24))*Parameters!$D$28*Parameters!$D$30)))+(V18*(1-Parameters!$D$41)*Parameters!$D$9*(1-(Input!$F$22*Parameters!$D$7)))+ (R18*(1-Parameters!$D$41)*(1-(1/Parameters!$D$38))*(1-ART_drop_factor)) + (W18*(1-Parameters!$D$41)*(1-1/Parameters!$D$38)) + (X18*(1-Parameters!$D$41)*(1-(1/Parameters!$D$38))*(1-ART_drop_factor)),0)</f>
        <v>0</v>
      </c>
      <c r="X19" s="24">
        <f>IF(C19=Input!$F$14,((Q18*(1-Parameters!$D$41)*(1-1/Parameters!$D$38)*(Input!$F$6*Parameters!$D$16*Parameters!$D$26*(1-Parameters!$D$27)*(1-Parameters!$B$94)*(Parameters!$D$24)*Parameters!$D$28*Parameters!$D$30))+(R18*(1-Parameters!$D$41)*(1-(1/Parameters!$D$38))*ART_drop_factor)+(X18*(1-Parameters!$D$41)*(1-(1/Parameters!$D$38))*ART_drop_factor)),0)</f>
        <v>0</v>
      </c>
      <c r="Y19" s="22">
        <f>IF(C19=Input!$F$14,((Q18*(1-Parameters!$D$41)*(1/Parameters!$D$38)*(1-(Input!$F$6*Parameters!$D$16*(1-Parameters!$D$27)*Parameters!$D$26*(1-Parameters!$B$94)*(Parameters!$D$23)*Parameters!$D$28)))+(S18*(1-Parameters!$D$41)*(1-(Input!$F$6*Parameters!$D$16*(1-Parameters!$D$27)*Parameters!$D$26*(1-Parameters!$B$94)*(Parameters!$D$23)*Parameters!$D$28)))+(W18*(1-Parameters!$D$41)*(1/Parameters!$D$38))+(Y18*(1-Parameters!$D$41))),0)</f>
        <v>0</v>
      </c>
      <c r="Z19" s="24">
        <f>IF(C19=Input!$F$14,((Q18*(1-Parameters!$D$41)*(1/Parameters!$D$38)*Input!$F$6*Parameters!$D$16*Parameters!$D$26*(1-Parameters!$D$27)*(1-Parameters!$B$94)*Parameters!$D$28*(Parameters!$D$23)*(1-Parameters!$D$30))+(S18*(1-Parameters!$D$41)*Input!$F$6*Parameters!$D$16*Parameters!$D$26*(1-Parameters!$D$27)*(1-Parameters!$B$94)*Parameters!$D$28*(Parameters!$D$23)*(1-Parameters!$D$30))+(T18*(1-Parameters!$D$41)) + (U18*(1-Parameters!$D$41)*(1-ART_drop_factor)) + (Z18*(1-Parameters!$D$41)) + (AA18*(1-Parameters!$D$41)*(1-ART_drop_factor))),0)</f>
        <v>0</v>
      </c>
      <c r="AA19" s="22">
        <f>IF(C19=Input!$F$14,((Q18*(1-Parameters!$D$41)*(1/Parameters!$D$38)*(Input!$F$6*Parameters!$D$16*(Parameters!$D$23)*Parameters!$D$26*(1-Parameters!$D$27)*(1-Parameters!$B$94)*Parameters!$D$28*Parameters!$D$30))+(R18*(1-Parameters!$D$41)*(1/Parameters!$D$38))+(S18*(1-Parameters!$D$41)*(Input!$F$6*Parameters!$D$16*(1-Parameters!$B$94)*(Parameters!$D$23)*Parameters!$D$26*(1-Parameters!$D$27)*Parameters!$D$28*Parameters!$D$30))+(AA18*(1-Parameters!$D$41)*ART_drop_factor)+(X18*(1-Parameters!$D$41)*(1/Parameters!$D$38))+(U18*(1-Parameters!$D$41)*ART_drop_factor)),0)</f>
        <v>0</v>
      </c>
      <c r="AB19" s="24">
        <f>IF(AND(C19&gt;Input!$F$14,C19&lt;(Input!$F$14+Input!$F$16)),((V18*(1-Parameters!$D$41)*(1-(Parameters!$D$9*(1-(Input!$F$22*Parameters!$D$7)))))+(AB18*(1-Parameters!$D$41)*(1-(Parameters!$D$10*(1-(Input!$F$22*Parameters!$D$7)))))),0)</f>
        <v>0</v>
      </c>
      <c r="AC19" s="24">
        <f>IF(AND(C19&gt;Input!$F$14, C19&lt;(Input!$F$14+Input!$F$16)),((V18*(1-Parameters!$D$41)*Parameters!$D$9*(1-(Input!$F$22*Parameters!$D$7)))+(W18*(1-Parameters!$D$41)*(1-1/Parameters!$D$38)) + (X18*(1-Parameters!$D$41)*(1-(1/Parameters!$D$38))*(1-ART_drop_factor)) +(AB18*(1-Parameters!$D$41)*Parameters!$D$10*(1-(Input!$F$22*Parameters!$D$7))))+(AC18*(1-Parameters!$D$41)*(1-1/Parameters!$D$38)) + (AD18*(1-Parameters!$D$41)*(1-(1/Parameters!$D$38))*(1-ART_drop_factor)),0)</f>
        <v>0</v>
      </c>
      <c r="AD19" s="24">
        <f>IF(AND(C19&gt;Input!$F$14, C19&lt;(Input!$F$14+Input!$F$16)),((X18*(1-Parameters!$D$41)*(1-(1/Parameters!$D$38))*ART_drop_factor)+(AD18*(1-Parameters!$D$41)*(1-(1/Parameters!$D$38))*ART_drop_factor)),0)</f>
        <v>0</v>
      </c>
      <c r="AE19" s="24">
        <f>IF(AND(C19&gt;Input!$F$14, C19&lt;(Input!$F$14+Input!$F$16)),((W18*(1-Parameters!$D$41)*(1/Parameters!$D$38))+(Y18*(1-Parameters!$D$41))+(AC18*(1-Parameters!$D$41)*(1/Parameters!$D$38))+(AE18*(1-Parameters!$D$41))),0)</f>
        <v>0</v>
      </c>
      <c r="AF19" s="24">
        <f>IF(AND(C19&gt;Input!$F$14, C19&lt;(Input!$F$14+Input!$F$16)),((Z18*(1-Parameters!$D$41)) + (AA18*(1-Parameters!$D$41)*(1-ART_drop_factor)) +(AF18*(1-Parameters!$D$41)) + (AG18*(1-Parameters!$D$41)*(1-ART_drop_factor))),0)</f>
        <v>0</v>
      </c>
      <c r="AG19" s="24">
        <f>IF(AND(C19&gt;Input!$F$14, C19&lt;(Input!$F$14+Input!$F$16)),((X18*(1-Parameters!$D$41)*(1/Parameters!$D$38))+(AG18*(1-Parameters!$D$41)*ART_drop_factor)+(AD18*(1-Parameters!$D$41)*(1/Parameters!$D$38))+(AA18*(1-Parameters!$D$41)*ART_drop_factor)),0)</f>
        <v>0</v>
      </c>
      <c r="AH19" s="24">
        <f>IF(AND(C19&gt;=(Input!$F$14+Input!$F$16),C19&lt;(Input!$F$14+Input!$F$17)),((AB18*(1-Parameters!$D$40)*(1-(Parameters!$D$10*(1-(Input!$F$22*Parameters!$D$7)))))+(AH18*(1-Parameters!$D$40)*(1-(Parameters!$D$11*(1-(Input!$F$22*Parameters!$D$7)))))),0)</f>
        <v>0</v>
      </c>
      <c r="AI19" s="24">
        <f>IF(AND(C19&gt;=(Input!$F$14+Input!$F$16), C19&lt;(Input!$F$14+Input!$F$17)),((AB18*(1-Parameters!$D$40)*Parameters!$D$10*(1-(Input!$F$22*Parameters!$D$7)))+(AC18*(1-Parameters!$D$40)*(1-1/Parameters!$D$38)*(1-(Input!$F$7*Parameters!$D$17*(1-Parameters!$D$27)*Parameters!$D$26*(1-(Parameters!$B$94 + Parameters!$B$95))*(Parameters!$D$24)*Parameters!$D$28*Parameters!$D$30))) + (AD18*(1-Parameters!$D$40)*(1-(1/Parameters!$D$38))*(1-ART_drop_factor)) +(AH18*(1-Parameters!$D$40)*Parameters!$D$11*(1-(Input!$F$22*Parameters!$D$7)))+(AI18*(1-Parameters!$D$40)*(1-1/Parameters!$D$38)) + (AJ18*(1-Parameters!$D$40)*(1-(1/Parameters!$D$38))*(1-ART_drop_factor))),0)</f>
        <v>0</v>
      </c>
      <c r="AJ19" s="24">
        <f>IF(AND(C19&gt;=(Input!$F$14+Input!$F$16), C19&lt;(Input!$F$14+Input!$F$17)),((AC18*(1-Parameters!$D$40)*(1-1/Parameters!$D$38)*(Input!$F$7*Parameters!$D$17*Parameters!$D$26*(1-Parameters!$D$27)*(1-(Parameters!$B$94 + Parameters!$B$95))*(Parameters!$D$24)*Parameters!$D$28*Parameters!$D$30))+(AD18*(1-Parameters!$D$40)*(1-(1/Parameters!$D$38))*ART_drop_factor)+(AJ18*(1-Parameters!$D$40)*(1-(1/Parameters!$D$38))*ART_drop_factor)),0)</f>
        <v>0</v>
      </c>
      <c r="AK19" s="22">
        <f>IF(AND(C19&gt;=(Input!$F$14+Input!$F$16), C19&lt;(Input!$F$14+Input!$F$17)),((AC18*(1-Parameters!$D$40)*(1/Parameters!$D$38)*(1-(Input!$F$7*Parameters!$D$17*(1-Parameters!$D$27)*Parameters!$D$26*(1-(Parameters!$B$94 + Parameters!$B$95))*(Parameters!$D$23)*Parameters!$D$28)))+(AE18*(1-Parameters!$D$40)*(1-(Input!$F$7*Parameters!$D$17*(1-Parameters!$D$27)*Parameters!$D$26*(1-(Parameters!$B$94 + Parameters!$B$95))*(Parameters!$D$23)*Parameters!$D$28)))+(AI18*(1-Parameters!$D$40)*(1/Parameters!$D$38))+(AK18*(1-Parameters!$D$40))),0)</f>
        <v>0</v>
      </c>
      <c r="AL19" s="24">
        <f>IF(AND(C19&gt;=(Input!$F$14+Input!$F$16), C19&lt;(Input!$F$14+Input!$F$17)),((AC18*(1-Parameters!$D$40)*(1/Parameters!$D$38)*Input!$F$7*Parameters!$D$17*Parameters!$D$26*(1-Parameters!$D$27)*(1-(Parameters!$B$94 + Parameters!$B$95))*Parameters!$D$28*(Parameters!$D$23)*(1-Parameters!$D$30))+(AE18*(1-Parameters!$D$40)*Input!$F$7*Parameters!$D$17*Parameters!$D$26*(1-Parameters!$D$27)*(1-(Parameters!$B$94 + Parameters!$B$95))*Parameters!$D$28*(Parameters!$D$23)*(1-Parameters!$D$30))+(AF18*(1-Parameters!$D$40)) + (AG18*(1-Parameters!$D$40)*(1-ART_drop_factor)) +(AL18*(1-Parameters!$D$40)) + (AM18*(1-Parameters!$D$40)*(1-ART_drop_factor))),0)</f>
        <v>0</v>
      </c>
      <c r="AM19" s="22">
        <f>IF(AND(C19&gt;=(Input!$F$14+Input!$F$16), C19&lt;(Input!$F$14+Input!$F$17)),((AC18*(1-Parameters!$D$40)*(1/Parameters!$D$38)*(Input!$F$7*Parameters!$D$17*(Parameters!$D$23)*Parameters!$D$26*(1-Parameters!$D$27)*(1-(Parameters!$B$94 + Parameters!$B$95))*Parameters!$D$28*Parameters!$D$30))+(AD18*(1-Parameters!$D$40)*(1/Parameters!$D$38))+(AE18*(1-Parameters!$D$40)*(Input!$F$7*Parameters!$D$17*(Parameters!$D$23)*Parameters!$D$26*(1-Parameters!$D$27)*(1-(Parameters!$B$94 + Parameters!$B$95))*Parameters!$D$28*Parameters!$D$30))+(AM18*(1-Parameters!$D$40)*ART_drop_factor)+(AJ18*(1-Parameters!$D$40)*(1/Parameters!$D$38))+(AG18*(1-Parameters!$D$40)*ART_drop_factor)),0)</f>
        <v>0</v>
      </c>
      <c r="AN19" s="24">
        <f>IF(AND(C19&gt;=(Input!$F$14+Input!$F$17), C19&lt;(Input!$F$14+Input!$F$18)),((AH18*(1-Parameters!$D$40)*(1-(Parameters!$D$11*(1-(Input!$F$22*Parameters!$D$7))))) + (AN18*(1-Parameters!$D$40)*(1-(Parameters!$D$11*(1-(Input!$F$22*Parameters!$D$7)))))),0)</f>
        <v>0</v>
      </c>
      <c r="AO19" s="22">
        <f>IF(AND(C19&gt;=(Input!$F$14+Input!$F$17), C19&lt;(Input!$F$14+Input!$F$18)),((AH18*(1-Parameters!$D$40)*Parameters!$D$11*(1-(Input!$F$22*Parameters!$D$7)))+(AI18*(1-Parameters!$D$40)*(1-1/Parameters!$D$38)*(1-(Input!$F$8*Parameters!$D$18*(1-Parameters!$D$27)*Parameters!$D$26*(Parameters!$D$24)*Parameters!$D$28*Parameters!$D$30))) + (AJ18*(1-Parameters!$D$40)*(1-(1/Parameters!$D$38))*(1-ART_drop_factor)) +(AN18*(1-Parameters!$D$40)*Parameters!$D$11*(1-(Input!$F$22*Parameters!$D$7)))+(AO18*(1-Parameters!$D$40)*(1-1/Parameters!$D$38)) + (AP18*(1-Parameters!$D$40)*(1-(1/Parameters!$D$38))*(1-ART_drop_factor))),0)</f>
        <v>0</v>
      </c>
      <c r="AP19" s="24">
        <f>IF(AND(C19&gt;=(Input!$F$14+Input!$F$17), C19&lt;(Input!$F$14+Input!$F$18)),((AI18*(1-Parameters!$D$40)*(1-1/Parameters!$D$38)*(Input!$F$8*Parameters!$D$18*Parameters!$D$26*(1-Parameters!$D$27)*(Parameters!$D$24)*Parameters!$D$28*Parameters!$D$30))+(AJ18*(1-Parameters!$D$40)*(1-(1/Parameters!$D$38))*ART_drop_factor)+(AP18*(1-Parameters!$D$40)*(1-(1/Parameters!$D$38))*ART_drop_factor)),0)</f>
        <v>0</v>
      </c>
      <c r="AQ19" s="22">
        <f>IF(AND(C19&gt;=(Input!$F$14+Input!$F$17), C19&lt;(Input!$F$14+Input!$F$18)),((AI18*(1-Parameters!$D$40)*(1/Parameters!$D$38)*(1-(Input!$F$8*Parameters!$D$18*(1-Parameters!$D$27)*Parameters!$D$26*(Parameters!$D$23)*Parameters!$D$28)))+(AK18*(1-Parameters!$D$40)*(1-(Input!$F$8*Parameters!$D$18*(1-Parameters!$D$27)*Parameters!$D$26*(Parameters!$D$23)*Parameters!$D$28)))+(AO18*(1-Parameters!$D$40)*(1/Parameters!$D$38))+(AQ18*(1-Parameters!$D$40))),0)</f>
        <v>0</v>
      </c>
      <c r="AR19" s="24">
        <f>IF(AND(C19&gt;=(Input!$F$14+Input!$F$17), C19&lt;(Input!$F$14+Input!$F$18)),((AI18*(1-Parameters!$D$40)*(1/Parameters!$D$38)*Input!$F$8*Parameters!$D$18*Parameters!$D$26*(1-Parameters!$D$27)*Parameters!$D$28*(Parameters!$D$23)*(1-Parameters!$D$30))+(AK18*(1-Parameters!$D$40)*Input!$F$8*Parameters!$D$18*Parameters!$D$26*(1-Parameters!$D$27)*Parameters!$D$28*(Parameters!$D$23)*(1-Parameters!$D$30))+(AL18*(1-Parameters!$D$40)) + (AM18*(1-Parameters!$D$40)*(1-ART_drop_factor)) +(AR18*(1-Parameters!$D$40)) + (AS18*(1-Parameters!$D$40)*(1-ART_drop_factor))),0)</f>
        <v>0</v>
      </c>
      <c r="AS19" s="22">
        <f>IF(AND(C19&gt;=(Input!$F$14+Input!$F$17), C19&lt;(Input!$F$14+Input!$F$18)),((AI18*(1-Parameters!$D$40)*(1/Parameters!$D$38)*(Input!$F$8*Parameters!$D$18*(Parameters!$D$23)*Parameters!$D$26*(1-Parameters!$D$27)*Parameters!$D$28*Parameters!$D$30))+(AJ18*(1-Parameters!$D$40)*(1/Parameters!$D$38))+(AK18*(1-Parameters!$D$40)*(Input!$F$8*Parameters!$D$18*(Parameters!$D$23)*Parameters!$D$26*(1-Parameters!$D$27)*Parameters!$D$28*Parameters!$D$30))+(AS18*(1-Parameters!$D$40)*ART_drop_factor)+(AP18*(1-Parameters!$D$40)*(1/Parameters!$D$38))+(AM18*(1-Parameters!$D$40)*ART_drop_factor)),0)</f>
        <v>0</v>
      </c>
      <c r="AT19" s="24">
        <f>IF(AND(C19&gt;=(Input!$F$14+Input!$F$18), C19&lt;(Input!$F$14+Input!$F$19)),((AN18*(1-Parameters!$D$40)*(1-(Parameters!$D$11*(1-(Input!$F$22*Parameters!$D$7))))) + (AT18*(1-Parameters!$D$40)*(1-(Parameters!$D$12*(1-(Input!$F$22*Parameters!$D$7)))))),0)</f>
        <v>0</v>
      </c>
      <c r="AU19" s="22">
        <f>IF(AND(C19&gt;=(Input!$F$14+Input!$F$18), C19&lt;(Input!$F$14+Input!$F$19)),((AN18*(1-Parameters!$D$40)*Parameters!$D$11*(1-(Input!$F$22*Parameters!$D$7)))+(AO18*(1-Parameters!$D$40)*(1-1/Parameters!$D$38)*(1-(Input!$F$9*Parameters!$D$19*(1-Parameters!$D$27)*Parameters!$D$26*(Parameters!$D$24)*Parameters!$D$28*Parameters!$D$30))) + (AP18*(1-Parameters!$D$40)*(1-(1/Parameters!$D$38))*(1-ART_drop_factor)) +(AT18*(1-Parameters!$D$40)*Parameters!$D$12*(1-(Input!$F$22*Parameters!$D$7)))+(AU18*(1-Parameters!$D$40)*(1-1/Parameters!$D$38)) + (AV18*(1-Parameters!$D$40)*(1-(1/Parameters!$D$38))*(1-ART_drop_factor))),0)</f>
        <v>0</v>
      </c>
      <c r="AV19" s="24">
        <f>IF(AND(C19&gt;=(Input!$F$14+Input!$F$18), C19&lt;(Input!$F$14+Input!$F$19)),((AO18*(1-Parameters!$D$40)*(1-1/Parameters!$D$38)*(Input!$F$9*Parameters!$D$19*Parameters!$D$26*(1-Parameters!$D$27)*(Parameters!$D$24)*Parameters!$D$28*Parameters!$D$30))+(AP18*(1-Parameters!$D$40)*(1-(1/Parameters!$D$38))*ART_drop_factor)+(AV18*(1-Parameters!$D$40)*(1-(1/Parameters!$D$38))*ART_drop_factor)),0)</f>
        <v>0</v>
      </c>
      <c r="AW19" s="22">
        <f>IF(AND(C19&gt;=(Input!$F$14+Input!$F$18), C19&lt;(Input!$F$14+Input!$F$19)),((AO18*(1-Parameters!$D$40)*(1/Parameters!$D$38)*(1-(Input!$F$9*Parameters!$D$19*(1-Parameters!$D$27)*Parameters!$D$26*(Parameters!$D$23)*Parameters!$D$28)))+(AQ18*(1-Parameters!$D$40)*(1-(Input!$F$9*Parameters!$D$19*(1-Parameters!$D$27)*Parameters!$D$26*(Parameters!$D$23)*Parameters!$D$28)))+(AU18*(1-Parameters!$D$40)*(1/Parameters!$D$38))+(AW18*(1-Parameters!$D$40))),0)</f>
        <v>0</v>
      </c>
      <c r="AX19" s="24">
        <f>IF(AND(C19&gt;=(Input!$F$14+Input!$F$18), C19&lt;(Input!$F$14+Input!$F$19)),((AO18*(1-Parameters!$D$40)*(1/Parameters!$D$38)*Input!$F$9*Parameters!$D$19*Parameters!$D$26*(1-Parameters!$D$27)*Parameters!$D$28*(Parameters!$D$23)*(1-Parameters!$D$30))+(AQ18*(1-Parameters!$D$40)*Input!$F$9*Parameters!$D$19*Parameters!$D$26*(1-Parameters!$D$27)*Parameters!$D$28*(Parameters!$D$23)*(1-Parameters!$D$30)) + (AS18*(1-Parameters!$D$40)*(1-ART_drop_factor)) +(AR18*(1-Parameters!$D$40))+ (AY18*(1-Parameters!$D$40)*(1-ART_drop_factor)) + (AX18*(1-Parameters!$D$40))),0)</f>
        <v>0</v>
      </c>
      <c r="AY19" s="22">
        <f>IF(AND(C19&gt;=(Input!$F$14+Input!$F$18), C19&lt;(Input!$F$14+Input!$F$19)),((AO18*(1-Parameters!$D$40)*(1/Parameters!$D$38)*(Input!$F$9*Parameters!$D$19*(Parameters!$D$23)*Parameters!$D$26*(1-Parameters!$D$27)*Parameters!$D$28*Parameters!$D$30))+(AP18*(1-Parameters!$D$40)*(1/Parameters!$D$38))+(AQ18*(1-Parameters!$D$40)*(Input!$F$9*Parameters!$D$19*(Parameters!$D$23)*Parameters!$D$26*(1-Parameters!$D$27)*Parameters!$D$28*Parameters!$D$30))+(AY18*(1-Parameters!$D$40)*ART_drop_factor)+(AV18*(1-Parameters!$D$40)*(1/Parameters!$D$38))+(AS18*(1-Parameters!$D$40)*ART_drop_factor)),0)</f>
        <v>0</v>
      </c>
      <c r="AZ19" s="24">
        <f>IF(C19&gt;=(Input!$F$14+Input!$F$19),((AT18*(1-Parameters!$D$40)*(1-(Parameters!$D$12*(1-(Input!$F$22*Parameters!$D$7))))) + (AZ18*(1-Parameters!$D$40)*(1-(Parameters!$D$12*(1-(Input!$F$22*Parameters!$D$7)))))),0)</f>
        <v>0</v>
      </c>
      <c r="BA19" s="22">
        <f>IF(C19&gt;=(Input!$F$14+Input!$F$19),((AT18*(1-Parameters!$D$40)*Parameters!$D$12*(1-(Input!$F$22*Parameters!$D$7)))+(AU18*(1-Parameters!$D$40)*(1-1/Parameters!$D$38)*(1-(Input!$F$10*Parameters!$D$20*(1-Parameters!$D$27)*Parameters!$D$26*(Parameters!$D$24)*Parameters!$D$28*Parameters!$D$30))) + (AV18*(1-Parameters!$D$40)*(1-(1/Parameters!$D$38))*(1-ART_drop_factor)) +(AZ18*(1-Parameters!$D$40)*Parameters!$D$12*(1-(Input!$F$22*Parameters!$D$7)))+(BA18*(1-Parameters!$D$40)*(1-1/Parameters!$D$38)) + (BB18*(1-Parameters!$D$40)*(1-(1/Parameters!$D$38))*(1-ART_drop_factor))),0)</f>
        <v>0</v>
      </c>
      <c r="BB19" s="24">
        <f>IF(C19&gt;=(Input!$F$14+Input!$F$19),((AU18*(1-Parameters!$D$40)*(1-1/Parameters!$D$38)*(Input!$F$10*Parameters!$D$20*Parameters!$D$26*(1-Parameters!$D$27)*(Parameters!$D$24)*Parameters!$D$28*Parameters!$D$30))+(AV18*(1-Parameters!$D$40)*(1-(1/Parameters!$D$38))*ART_drop_factor)+(BB18*(1-Parameters!$D$40)*(1-(1/Parameters!$D$38))*ART_drop_factor)),0)</f>
        <v>0</v>
      </c>
      <c r="BC19" s="22">
        <f>IF(C19&gt;=(Input!$F$14+Input!$F$19),((AU18*(1-Parameters!$D$40)*(1/Parameters!$D$38)*(1-(Input!$F$10*Parameters!$D$20*(1-Parameters!$D$27)*Parameters!$D$26*(Parameters!$D$23)*Parameters!$D$28)))+(AW18*(1-Parameters!$D$40)*(1-(Input!$F$10*Parameters!$D$20*(1-Parameters!$D$27)*Parameters!$D$26*(Parameters!$D$23)*Parameters!$D$28)))+(BA18*(1-Parameters!$D$40)*(1/Parameters!$D$38))+(BC18*(1-Parameters!$D$40))),0)</f>
        <v>0</v>
      </c>
      <c r="BD19" s="24">
        <f>IF(C19&gt;=(Input!$F$14+Input!$F$19),((AU18*(1-Parameters!$D$40)*(1/Parameters!$D$38)*Input!$F$10*Parameters!$D$20*Parameters!$D$26*(1-Parameters!$D$27)*Parameters!$D$28*(Parameters!$D$23)*(1-Parameters!$D$30))+(AW18*(1-Parameters!$D$40)*Input!$F$10*Parameters!$D$20*Parameters!$D$26*(1-Parameters!$D$27)*Parameters!$D$28*(Parameters!$D$23)*(1-Parameters!$D$30))+(AX18*(1-Parameters!$D$40)) + (AY18*(1-Parameters!$D$40)*(1-ART_drop_factor)) +(BD18*(1-Parameters!$D$40)) + (BE18*(1-Parameters!$D$40)*(1-ART_drop_factor))),0)</f>
        <v>0</v>
      </c>
      <c r="BE19" s="25">
        <f>IF(C19&gt;=(Input!$F$14+Input!$F$19),((AU18*(1-Parameters!$D$40)*(1/Parameters!$D$38)*(Input!$F$10*Parameters!$D$20*(Parameters!$D$23)*Parameters!$D$26*(1-Parameters!$D$27)*Parameters!$D$28*Parameters!$D$30))+(AV18*(1-Parameters!$D$40)*(1/Parameters!$D$38))+(AW18*(1-Parameters!$D$40)*(Input!$F$10*Parameters!$D$20*(Parameters!$D$23)*Parameters!$D$26*(1-Parameters!$D$27)*Parameters!$D$28*Parameters!$D$30))+(BE18*(1-Parameters!$D$40)*ART_drop_factor)+(BB18*(1-Parameters!$D$40)*(1/Parameters!$D$38))+(AY18*(1-Parameters!$D$40)*ART_drop_factor)),0)</f>
        <v>0</v>
      </c>
      <c r="BF19" s="135">
        <f>(Parameters!$D$40*(SUM(Model!D18:U18,Model!AH18:BE18)))+(Parameters!$D$41*(SUM(Model!V18:AG18)))</f>
        <v>94.05812763996731</v>
      </c>
      <c r="BG19" s="60"/>
    </row>
    <row r="20" spans="3:59" x14ac:dyDescent="0.2">
      <c r="C20" s="20">
        <v>15</v>
      </c>
      <c r="D20" s="21">
        <f>IF((C20&gt;=Input!$F$12),0,(D19*(1-Parameters!$D$40)*(1-(Parameters!$D$8*(1-(Input!$F$22*Parameters!$D$7))))))</f>
        <v>1518809.8732632697</v>
      </c>
      <c r="E20" s="21">
        <f>IF((C20&gt;=Input!$F$12),0,(D19*(1-Parameters!$D$40)*Parameters!$D$8*(1-(Input!$F$22*Parameters!$D$7))+(E19*(1-Parameters!$D$40)*(1-1/Parameters!$D$38)) + (F19*(1-Parameters!$D$40)*(1-(1/Parameters!$D$38))*(1-ART_drop_factor))))</f>
        <v>4591.9603167167561</v>
      </c>
      <c r="F20" s="26">
        <f>IF((C20&gt;=Input!$F$12),0,(F19*(1-Parameters!$D$40)*(1-(1/Parameters!$D$38))*ART_drop_factor))</f>
        <v>0</v>
      </c>
      <c r="G20" s="21">
        <f>IF((C20&gt;=Input!$F$12),0,((G19*(1-Parameters!$D$40)+(E19*(1-Parameters!$D$40)*(1/Parameters!$D$38)))))</f>
        <v>50070.522931394597</v>
      </c>
      <c r="H20" s="21">
        <f>IF((C20&gt;=Input!$F$12),0,(H19*(1-Parameters!$D$40) + I19*(1-Parameters!$D$40)*(1-ART_drop_factor)))</f>
        <v>7456.585677969123</v>
      </c>
      <c r="I20" s="21">
        <f>IF((C20&gt;=Input!$F$12),0,(((F19*(1-Parameters!$D$40)*(1/Parameters!$D$38)) + I19*(1-Parameters!$D$40)*ART_drop_factor)))</f>
        <v>49223.826074567281</v>
      </c>
      <c r="J20" s="23">
        <f>IF(AND(C20&gt;=Input!$F$12,C20&lt;Input!$F$13),((D19*(1-Parameters!$D$40)*(1-(Parameters!$D$8*(1-(Input!$F$22*Parameters!$D$7))))) + (J19*(1-Parameters!$D$40)*(1-(Parameters!$D$9*(1-(Input!$F$22*Parameters!$D$7)))))),0)</f>
        <v>0</v>
      </c>
      <c r="K20" s="23">
        <f>IF(AND(C20&gt;=Input!$F$12,C20&lt;Input!$F$13),((D19*(1-Parameters!$D$40)*(Parameters!$D$8*(1-(Input!$F$22*Parameters!$D$7))))+(E19*(1-Parameters!$D$40)*(1-1/Parameters!$D$38)*(1-(Input!$F$5*Parameters!$D$14*(1-Parameters!$D$27)*Parameters!$D$26*(Parameters!$D$24))*Parameters!$D$28*Parameters!$D$30)))+ (F19*(1-Parameters!$D$40)*(1-(1/Parameters!$D$38))*(1-ART_drop_factor)) + (J19*(1-Parameters!$D$40)*Parameters!$D$9*(1-(Input!$F$22*Parameters!$D$7)))+(K19*(1-Parameters!$D$40)*(1-1/Parameters!$D$38)) + (L19*(1-Parameters!$D$40)*(1-(1/Parameters!$D$38))*(1-ART_drop_factor)),0)</f>
        <v>0</v>
      </c>
      <c r="L20" s="23">
        <f>IF(AND(C20&gt;=Input!$F$12,C20&lt;Input!$F$13),((E19*(1-Parameters!$D$40)*(1-1/Parameters!$D$38)*(Input!$F$5*Parameters!$D$14*Parameters!$D$26*(1-Parameters!$D$27)*(Parameters!$D$24)*Parameters!$D$28*Parameters!$D$30))+(F19*(1-Parameters!$D$40)*(1-(1/Parameters!$D$38))*ART_drop_factor)+(L19*(1-Parameters!$D$40)*(1-(1/Parameters!$D$38))*ART_drop_factor)),0)</f>
        <v>0</v>
      </c>
      <c r="M20" s="23">
        <f>IF(AND(C20&gt;=Input!$F$12,C20&lt;Input!$F$13),((E19*(1-Parameters!$D$40)*(1/Parameters!$D$38)*(1-(Input!$F$5*Parameters!$D$14*(1-Parameters!$D$27)*Parameters!$D$26*(Parameters!$D$23))*Parameters!$D$28))+(G19*(1-Parameters!$D$40)*(1-(Input!$F$5*Parameters!$D$14*(1-Parameters!$D$27)*Parameters!$D$26*(Parameters!$D$23)*Parameters!$D$28)))+(K19*(1-Parameters!$D$40)*(1/Parameters!$D$38))+(M19*(1-Parameters!$D$40))),0)</f>
        <v>0</v>
      </c>
      <c r="N20" s="23">
        <f>IF(AND(C20&gt;=Input!$F$12,C20&lt;Input!$F$13),((E19*(1-Parameters!$D$40)*(1/Parameters!$D$38)*Input!$F$5*Parameters!$D$14*Parameters!$D$26*(1-Parameters!$D$27)*Parameters!$D$28*(Parameters!$D$23)*(1-Parameters!$D$30))+(G19*(1-Parameters!$D$40)*Input!$F$5*Parameters!$D$14*Parameters!$D$26*(1-Parameters!$D$27)*Parameters!$D$28*(Parameters!$D$23)*(1-Parameters!$D$30))+(H19*(1-Parameters!$D$40)) +(N19*(1-Parameters!$D$40)) + (O19*(1-Parameters!$D$40)*(1-ART_drop_factor)) + (I19*(1-Parameters!$D$40)*(1-ART_drop_factor))),0)</f>
        <v>0</v>
      </c>
      <c r="O20" s="23">
        <f>IF(AND(C20&gt;=Input!$F$12,C20&lt;Input!$F$13),((E19*(1-Parameters!$D$40)*(1/Parameters!$D$38)*(Input!$F$5*Parameters!$D$14*(Parameters!$D$23)*Parameters!$D$26*(1-Parameters!$D$27)*Parameters!$D$28*Parameters!$D$30))+(F19*(1-Parameters!$D$40)*(1/Parameters!$D$38))+(G19*(1-Parameters!$D$40)*(Input!$F$5*Parameters!$D$14*(Parameters!$D$23)*Parameters!$D$26*(1-Parameters!$D$27)*Parameters!$D$28*Parameters!$D$30))+(O19*(1-Parameters!$D$40)*ART_drop_factor)+(L19*(1-Parameters!$D$40)*(1/Parameters!$D$38))+(I19*(1-Parameters!$D$40)*ART_drop_factor)),0)</f>
        <v>0</v>
      </c>
      <c r="P20" s="24">
        <f>IF(AND(C20&gt;=Input!$F$13,C20&lt;Input!$F$14),((J19*(1-Parameters!$D$40)*(1-(Parameters!$D$9*(1-(Input!$F$22*Parameters!$D$7))))) + (P19*(1-Parameters!$D$40)*(1-(Parameters!$D$9*(1-(Input!$F$22*Parameters!$D$7)))))),0)</f>
        <v>0</v>
      </c>
      <c r="Q20" s="22">
        <f>IF(AND(C20&gt;=Input!$F$13,C20&lt;Input!$F$14),((J19*(1-Parameters!$D$40)*Parameters!$D$9*(1-(Input!$F$22*Parameters!$D$7)))+(K19*(1-Parameters!$D$40)*(1-1/Parameters!$D$38)*(1-(Input!$F$6*Parameters!$D$15*(1-Parameters!$D$27)*Parameters!$D$26*(Parameters!$D$24))*Parameters!$D$28*Parameters!$D$30))) + (L19*(1-Parameters!$D$40)*(1-(1/Parameters!$D$38))*(1-ART_drop_factor)) +(P19*(1-Parameters!$D$40)*Parameters!$D$9*(1-(Input!$F$22*Parameters!$D$7)))+(Q19*(1-Parameters!$D$40)*(1-1/Parameters!$D$38)) + (R19*(1-Parameters!$D$40)*(1-(1/Parameters!$D$38))*(1-ART_drop_factor)),0)</f>
        <v>0</v>
      </c>
      <c r="R20" s="24">
        <f>IF(AND(C20&gt;=Input!$F$13,C20&lt;Input!$F$14),((K19*(1-Parameters!$D$40)*(1-1/Parameters!$D$38)*(Input!$F$6*Parameters!$D$15*Parameters!$D$26*(1-Parameters!$D$27)*(Parameters!$D$24)*Parameters!$D$28*Parameters!$D$30))+(L19*(1-Parameters!$D$40)*(1-(1/Parameters!$D$38))*ART_drop_factor)+(R19*(1-Parameters!$D$40)*(1-(1/Parameters!$D$38))*ART_drop_factor)),0)</f>
        <v>0</v>
      </c>
      <c r="S20" s="22">
        <f>IF(AND(C20&gt;=Input!$F$13,C20&lt;Input!$F$14),((K19*(1-Parameters!$D$40)*(1/Parameters!$D$38)*(1-(Input!$F$6*Parameters!$D$15*(1-Parameters!$D$27)*Parameters!$D$26*(Parameters!$D$23)*Parameters!$D$28)))+(M19*(1-Parameters!$D$40)*(1-(Input!$F$6*Parameters!$D$15*(1-Parameters!$D$27)*Parameters!$D$26*(Parameters!$D$23)*Parameters!$D$28)))+(Q19*(1-Parameters!$D$40)*(1/Parameters!$D$38))+(S19*(1-Parameters!$D$40))),0)</f>
        <v>0</v>
      </c>
      <c r="T20" s="24">
        <f>IF(AND(C20&gt;=Input!$F$13,C20&lt;Input!$F$14),((K19*(1-Parameters!$D$40)*(1/Parameters!$D$38)*Input!$F$6*Parameters!$D$15*Parameters!$D$26*(1-Parameters!$D$27)*Parameters!$D$28*(Parameters!$D$23)*(1-Parameters!$D$30))+(M19*(1-Parameters!$D$40)*Input!$F$6*Parameters!$D$15*Parameters!$D$26*(1-Parameters!$D$27)*Parameters!$D$28*(Parameters!$D$23)*(1-Parameters!$D$30))+(N19*(1-Parameters!$D$40))+(T19*(1-Parameters!$D$40)) + (U19*(1-Parameters!$D$40)*(1-ART_drop_factor)) + (O19*(1-Parameters!$D$40)*(1-ART_drop_factor))),0)</f>
        <v>0</v>
      </c>
      <c r="U20" s="22">
        <f>IF(AND(C20&gt;=Input!$F$13,C20&lt;Input!$F$14),((K19*(1-Parameters!$D$40)*(1/Parameters!$D$38)*(Input!$F$6*Parameters!$D$15*(Parameters!$D$23)*Parameters!$D$26*(1-Parameters!$D$27)*Parameters!$D$28*Parameters!$D$30))+(L19*(1-Parameters!$D$40)*(1/Parameters!$D$38))+(M19*(1-Parameters!$D$40)*(Input!$F$6*Parameters!$D$15*(Parameters!$D$23)*Parameters!$D$26*(1-Parameters!$D$27)*Parameters!$D$28*Parameters!$D$30))+(U19*(1-Parameters!$D$40)*ART_drop_factor)+(R19*(1-Parameters!$D$40)*(1/Parameters!$D$38))+(O19*(1-Parameters!$D$40))*ART_drop_factor),0)</f>
        <v>0</v>
      </c>
      <c r="V20" s="24">
        <f>IF(C20=Input!$F$14,((P19*(1-Parameters!$D$41)*(1-(Parameters!$D$9*(1-(Input!$F$22*Parameters!$D$7))))) + (V19*(1-Parameters!$D$41)*(1-(Parameters!$D$9*(1-(Input!$F$22*Parameters!$D$7)))))),0)</f>
        <v>0</v>
      </c>
      <c r="W20" s="22">
        <f>IF(C20=Input!$F$14,((P19*(1-Parameters!$D$41)*Parameters!$D$9*(1-(Input!$F$22*Parameters!$D$7)))+(Q19*(1-Parameters!$D$41)*(1-1/Parameters!$D$38)*(1-(Input!$F$6*Parameters!$D$16*(1-Parameters!$D$27)*Parameters!$D$26*(1-Parameters!$B$94)*(Parameters!$D$24))*Parameters!$D$28*Parameters!$D$30)))+(V19*(1-Parameters!$D$41)*Parameters!$D$9*(1-(Input!$F$22*Parameters!$D$7)))+ (R19*(1-Parameters!$D$41)*(1-(1/Parameters!$D$38))*(1-ART_drop_factor)) + (W19*(1-Parameters!$D$41)*(1-1/Parameters!$D$38)) + (X19*(1-Parameters!$D$41)*(1-(1/Parameters!$D$38))*(1-ART_drop_factor)),0)</f>
        <v>0</v>
      </c>
      <c r="X20" s="24">
        <f>IF(C20=Input!$F$14,((Q19*(1-Parameters!$D$41)*(1-1/Parameters!$D$38)*(Input!$F$6*Parameters!$D$16*Parameters!$D$26*(1-Parameters!$D$27)*(1-Parameters!$B$94)*(Parameters!$D$24)*Parameters!$D$28*Parameters!$D$30))+(R19*(1-Parameters!$D$41)*(1-(1/Parameters!$D$38))*ART_drop_factor)+(X19*(1-Parameters!$D$41)*(1-(1/Parameters!$D$38))*ART_drop_factor)),0)</f>
        <v>0</v>
      </c>
      <c r="Y20" s="22">
        <f>IF(C20=Input!$F$14,((Q19*(1-Parameters!$D$41)*(1/Parameters!$D$38)*(1-(Input!$F$6*Parameters!$D$16*(1-Parameters!$D$27)*Parameters!$D$26*(1-Parameters!$B$94)*(Parameters!$D$23)*Parameters!$D$28)))+(S19*(1-Parameters!$D$41)*(1-(Input!$F$6*Parameters!$D$16*(1-Parameters!$D$27)*Parameters!$D$26*(1-Parameters!$B$94)*(Parameters!$D$23)*Parameters!$D$28)))+(W19*(1-Parameters!$D$41)*(1/Parameters!$D$38))+(Y19*(1-Parameters!$D$41))),0)</f>
        <v>0</v>
      </c>
      <c r="Z20" s="24">
        <f>IF(C20=Input!$F$14,((Q19*(1-Parameters!$D$41)*(1/Parameters!$D$38)*Input!$F$6*Parameters!$D$16*Parameters!$D$26*(1-Parameters!$D$27)*(1-Parameters!$B$94)*Parameters!$D$28*(Parameters!$D$23)*(1-Parameters!$D$30))+(S19*(1-Parameters!$D$41)*Input!$F$6*Parameters!$D$16*Parameters!$D$26*(1-Parameters!$D$27)*(1-Parameters!$B$94)*Parameters!$D$28*(Parameters!$D$23)*(1-Parameters!$D$30))+(T19*(1-Parameters!$D$41)) + (U19*(1-Parameters!$D$41)*(1-ART_drop_factor)) + (Z19*(1-Parameters!$D$41)) + (AA19*(1-Parameters!$D$41)*(1-ART_drop_factor))),0)</f>
        <v>0</v>
      </c>
      <c r="AA20" s="22">
        <f>IF(C20=Input!$F$14,((Q19*(1-Parameters!$D$41)*(1/Parameters!$D$38)*(Input!$F$6*Parameters!$D$16*(Parameters!$D$23)*Parameters!$D$26*(1-Parameters!$D$27)*(1-Parameters!$B$94)*Parameters!$D$28*Parameters!$D$30))+(R19*(1-Parameters!$D$41)*(1/Parameters!$D$38))+(S19*(1-Parameters!$D$41)*(Input!$F$6*Parameters!$D$16*(1-Parameters!$B$94)*(Parameters!$D$23)*Parameters!$D$26*(1-Parameters!$D$27)*Parameters!$D$28*Parameters!$D$30))+(AA19*(1-Parameters!$D$41)*ART_drop_factor)+(X19*(1-Parameters!$D$41)*(1/Parameters!$D$38))+(U19*(1-Parameters!$D$41)*ART_drop_factor)),0)</f>
        <v>0</v>
      </c>
      <c r="AB20" s="24">
        <f>IF(AND(C20&gt;Input!$F$14,C20&lt;(Input!$F$14+Input!$F$16)),((V19*(1-Parameters!$D$41)*(1-(Parameters!$D$9*(1-(Input!$F$22*Parameters!$D$7)))))+(AB19*(1-Parameters!$D$41)*(1-(Parameters!$D$10*(1-(Input!$F$22*Parameters!$D$7)))))),0)</f>
        <v>0</v>
      </c>
      <c r="AC20" s="24">
        <f>IF(AND(C20&gt;Input!$F$14, C20&lt;(Input!$F$14+Input!$F$16)),((V19*(1-Parameters!$D$41)*Parameters!$D$9*(1-(Input!$F$22*Parameters!$D$7)))+(W19*(1-Parameters!$D$41)*(1-1/Parameters!$D$38)) + (X19*(1-Parameters!$D$41)*(1-(1/Parameters!$D$38))*(1-ART_drop_factor)) +(AB19*(1-Parameters!$D$41)*Parameters!$D$10*(1-(Input!$F$22*Parameters!$D$7))))+(AC19*(1-Parameters!$D$41)*(1-1/Parameters!$D$38)) + (AD19*(1-Parameters!$D$41)*(1-(1/Parameters!$D$38))*(1-ART_drop_factor)),0)</f>
        <v>0</v>
      </c>
      <c r="AD20" s="24">
        <f>IF(AND(C20&gt;Input!$F$14, C20&lt;(Input!$F$14+Input!$F$16)),((X19*(1-Parameters!$D$41)*(1-(1/Parameters!$D$38))*ART_drop_factor)+(AD19*(1-Parameters!$D$41)*(1-(1/Parameters!$D$38))*ART_drop_factor)),0)</f>
        <v>0</v>
      </c>
      <c r="AE20" s="24">
        <f>IF(AND(C20&gt;Input!$F$14, C20&lt;(Input!$F$14+Input!$F$16)),((W19*(1-Parameters!$D$41)*(1/Parameters!$D$38))+(Y19*(1-Parameters!$D$41))+(AC19*(1-Parameters!$D$41)*(1/Parameters!$D$38))+(AE19*(1-Parameters!$D$41))),0)</f>
        <v>0</v>
      </c>
      <c r="AF20" s="24">
        <f>IF(AND(C20&gt;Input!$F$14, C20&lt;(Input!$F$14+Input!$F$16)),((Z19*(1-Parameters!$D$41)) + (AA19*(1-Parameters!$D$41)*(1-ART_drop_factor)) +(AF19*(1-Parameters!$D$41)) + (AG19*(1-Parameters!$D$41)*(1-ART_drop_factor))),0)</f>
        <v>0</v>
      </c>
      <c r="AG20" s="24">
        <f>IF(AND(C20&gt;Input!$F$14, C20&lt;(Input!$F$14+Input!$F$16)),((X19*(1-Parameters!$D$41)*(1/Parameters!$D$38))+(AG19*(1-Parameters!$D$41)*ART_drop_factor)+(AD19*(1-Parameters!$D$41)*(1/Parameters!$D$38))+(AA19*(1-Parameters!$D$41)*ART_drop_factor)),0)</f>
        <v>0</v>
      </c>
      <c r="AH20" s="24">
        <f>IF(AND(C20&gt;=(Input!$F$14+Input!$F$16),C20&lt;(Input!$F$14+Input!$F$17)),((AB19*(1-Parameters!$D$40)*(1-(Parameters!$D$10*(1-(Input!$F$22*Parameters!$D$7)))))+(AH19*(1-Parameters!$D$40)*(1-(Parameters!$D$11*(1-(Input!$F$22*Parameters!$D$7)))))),0)</f>
        <v>0</v>
      </c>
      <c r="AI20" s="24">
        <f>IF(AND(C20&gt;=(Input!$F$14+Input!$F$16), C20&lt;(Input!$F$14+Input!$F$17)),((AB19*(1-Parameters!$D$40)*Parameters!$D$10*(1-(Input!$F$22*Parameters!$D$7)))+(AC19*(1-Parameters!$D$40)*(1-1/Parameters!$D$38)*(1-(Input!$F$7*Parameters!$D$17*(1-Parameters!$D$27)*Parameters!$D$26*(1-(Parameters!$B$94 + Parameters!$B$95))*(Parameters!$D$24)*Parameters!$D$28*Parameters!$D$30))) + (AD19*(1-Parameters!$D$40)*(1-(1/Parameters!$D$38))*(1-ART_drop_factor)) +(AH19*(1-Parameters!$D$40)*Parameters!$D$11*(1-(Input!$F$22*Parameters!$D$7)))+(AI19*(1-Parameters!$D$40)*(1-1/Parameters!$D$38)) + (AJ19*(1-Parameters!$D$40)*(1-(1/Parameters!$D$38))*(1-ART_drop_factor))),0)</f>
        <v>0</v>
      </c>
      <c r="AJ20" s="24">
        <f>IF(AND(C20&gt;=(Input!$F$14+Input!$F$16), C20&lt;(Input!$F$14+Input!$F$17)),((AC19*(1-Parameters!$D$40)*(1-1/Parameters!$D$38)*(Input!$F$7*Parameters!$D$17*Parameters!$D$26*(1-Parameters!$D$27)*(1-(Parameters!$B$94 + Parameters!$B$95))*(Parameters!$D$24)*Parameters!$D$28*Parameters!$D$30))+(AD19*(1-Parameters!$D$40)*(1-(1/Parameters!$D$38))*ART_drop_factor)+(AJ19*(1-Parameters!$D$40)*(1-(1/Parameters!$D$38))*ART_drop_factor)),0)</f>
        <v>0</v>
      </c>
      <c r="AK20" s="22">
        <f>IF(AND(C20&gt;=(Input!$F$14+Input!$F$16), C20&lt;(Input!$F$14+Input!$F$17)),((AC19*(1-Parameters!$D$40)*(1/Parameters!$D$38)*(1-(Input!$F$7*Parameters!$D$17*(1-Parameters!$D$27)*Parameters!$D$26*(1-(Parameters!$B$94 + Parameters!$B$95))*(Parameters!$D$23)*Parameters!$D$28)))+(AE19*(1-Parameters!$D$40)*(1-(Input!$F$7*Parameters!$D$17*(1-Parameters!$D$27)*Parameters!$D$26*(1-(Parameters!$B$94 + Parameters!$B$95))*(Parameters!$D$23)*Parameters!$D$28)))+(AI19*(1-Parameters!$D$40)*(1/Parameters!$D$38))+(AK19*(1-Parameters!$D$40))),0)</f>
        <v>0</v>
      </c>
      <c r="AL20" s="24">
        <f>IF(AND(C20&gt;=(Input!$F$14+Input!$F$16), C20&lt;(Input!$F$14+Input!$F$17)),((AC19*(1-Parameters!$D$40)*(1/Parameters!$D$38)*Input!$F$7*Parameters!$D$17*Parameters!$D$26*(1-Parameters!$D$27)*(1-(Parameters!$B$94 + Parameters!$B$95))*Parameters!$D$28*(Parameters!$D$23)*(1-Parameters!$D$30))+(AE19*(1-Parameters!$D$40)*Input!$F$7*Parameters!$D$17*Parameters!$D$26*(1-Parameters!$D$27)*(1-(Parameters!$B$94 + Parameters!$B$95))*Parameters!$D$28*(Parameters!$D$23)*(1-Parameters!$D$30))+(AF19*(1-Parameters!$D$40)) + (AG19*(1-Parameters!$D$40)*(1-ART_drop_factor)) +(AL19*(1-Parameters!$D$40)) + (AM19*(1-Parameters!$D$40)*(1-ART_drop_factor))),0)</f>
        <v>0</v>
      </c>
      <c r="AM20" s="22">
        <f>IF(AND(C20&gt;=(Input!$F$14+Input!$F$16), C20&lt;(Input!$F$14+Input!$F$17)),((AC19*(1-Parameters!$D$40)*(1/Parameters!$D$38)*(Input!$F$7*Parameters!$D$17*(Parameters!$D$23)*Parameters!$D$26*(1-Parameters!$D$27)*(1-(Parameters!$B$94 + Parameters!$B$95))*Parameters!$D$28*Parameters!$D$30))+(AD19*(1-Parameters!$D$40)*(1/Parameters!$D$38))+(AE19*(1-Parameters!$D$40)*(Input!$F$7*Parameters!$D$17*(Parameters!$D$23)*Parameters!$D$26*(1-Parameters!$D$27)*(1-(Parameters!$B$94 + Parameters!$B$95))*Parameters!$D$28*Parameters!$D$30))+(AM19*(1-Parameters!$D$40)*ART_drop_factor)+(AJ19*(1-Parameters!$D$40)*(1/Parameters!$D$38))+(AG19*(1-Parameters!$D$40)*ART_drop_factor)),0)</f>
        <v>0</v>
      </c>
      <c r="AN20" s="24">
        <f>IF(AND(C20&gt;=(Input!$F$14+Input!$F$17), C20&lt;(Input!$F$14+Input!$F$18)),((AH19*(1-Parameters!$D$40)*(1-(Parameters!$D$11*(1-(Input!$F$22*Parameters!$D$7))))) + (AN19*(1-Parameters!$D$40)*(1-(Parameters!$D$11*(1-(Input!$F$22*Parameters!$D$7)))))),0)</f>
        <v>0</v>
      </c>
      <c r="AO20" s="22">
        <f>IF(AND(C20&gt;=(Input!$F$14+Input!$F$17), C20&lt;(Input!$F$14+Input!$F$18)),((AH19*(1-Parameters!$D$40)*Parameters!$D$11*(1-(Input!$F$22*Parameters!$D$7)))+(AI19*(1-Parameters!$D$40)*(1-1/Parameters!$D$38)*(1-(Input!$F$8*Parameters!$D$18*(1-Parameters!$D$27)*Parameters!$D$26*(Parameters!$D$24)*Parameters!$D$28*Parameters!$D$30))) + (AJ19*(1-Parameters!$D$40)*(1-(1/Parameters!$D$38))*(1-ART_drop_factor)) +(AN19*(1-Parameters!$D$40)*Parameters!$D$11*(1-(Input!$F$22*Parameters!$D$7)))+(AO19*(1-Parameters!$D$40)*(1-1/Parameters!$D$38)) + (AP19*(1-Parameters!$D$40)*(1-(1/Parameters!$D$38))*(1-ART_drop_factor))),0)</f>
        <v>0</v>
      </c>
      <c r="AP20" s="24">
        <f>IF(AND(C20&gt;=(Input!$F$14+Input!$F$17), C20&lt;(Input!$F$14+Input!$F$18)),((AI19*(1-Parameters!$D$40)*(1-1/Parameters!$D$38)*(Input!$F$8*Parameters!$D$18*Parameters!$D$26*(1-Parameters!$D$27)*(Parameters!$D$24)*Parameters!$D$28*Parameters!$D$30))+(AJ19*(1-Parameters!$D$40)*(1-(1/Parameters!$D$38))*ART_drop_factor)+(AP19*(1-Parameters!$D$40)*(1-(1/Parameters!$D$38))*ART_drop_factor)),0)</f>
        <v>0</v>
      </c>
      <c r="AQ20" s="22">
        <f>IF(AND(C20&gt;=(Input!$F$14+Input!$F$17), C20&lt;(Input!$F$14+Input!$F$18)),((AI19*(1-Parameters!$D$40)*(1/Parameters!$D$38)*(1-(Input!$F$8*Parameters!$D$18*(1-Parameters!$D$27)*Parameters!$D$26*(Parameters!$D$23)*Parameters!$D$28)))+(AK19*(1-Parameters!$D$40)*(1-(Input!$F$8*Parameters!$D$18*(1-Parameters!$D$27)*Parameters!$D$26*(Parameters!$D$23)*Parameters!$D$28)))+(AO19*(1-Parameters!$D$40)*(1/Parameters!$D$38))+(AQ19*(1-Parameters!$D$40))),0)</f>
        <v>0</v>
      </c>
      <c r="AR20" s="24">
        <f>IF(AND(C20&gt;=(Input!$F$14+Input!$F$17), C20&lt;(Input!$F$14+Input!$F$18)),((AI19*(1-Parameters!$D$40)*(1/Parameters!$D$38)*Input!$F$8*Parameters!$D$18*Parameters!$D$26*(1-Parameters!$D$27)*Parameters!$D$28*(Parameters!$D$23)*(1-Parameters!$D$30))+(AK19*(1-Parameters!$D$40)*Input!$F$8*Parameters!$D$18*Parameters!$D$26*(1-Parameters!$D$27)*Parameters!$D$28*(Parameters!$D$23)*(1-Parameters!$D$30))+(AL19*(1-Parameters!$D$40)) + (AM19*(1-Parameters!$D$40)*(1-ART_drop_factor)) +(AR19*(1-Parameters!$D$40)) + (AS19*(1-Parameters!$D$40)*(1-ART_drop_factor))),0)</f>
        <v>0</v>
      </c>
      <c r="AS20" s="22">
        <f>IF(AND(C20&gt;=(Input!$F$14+Input!$F$17), C20&lt;(Input!$F$14+Input!$F$18)),((AI19*(1-Parameters!$D$40)*(1/Parameters!$D$38)*(Input!$F$8*Parameters!$D$18*(Parameters!$D$23)*Parameters!$D$26*(1-Parameters!$D$27)*Parameters!$D$28*Parameters!$D$30))+(AJ19*(1-Parameters!$D$40)*(1/Parameters!$D$38))+(AK19*(1-Parameters!$D$40)*(Input!$F$8*Parameters!$D$18*(Parameters!$D$23)*Parameters!$D$26*(1-Parameters!$D$27)*Parameters!$D$28*Parameters!$D$30))+(AS19*(1-Parameters!$D$40)*ART_drop_factor)+(AP19*(1-Parameters!$D$40)*(1/Parameters!$D$38))+(AM19*(1-Parameters!$D$40)*ART_drop_factor)),0)</f>
        <v>0</v>
      </c>
      <c r="AT20" s="24">
        <f>IF(AND(C20&gt;=(Input!$F$14+Input!$F$18), C20&lt;(Input!$F$14+Input!$F$19)),((AN19*(1-Parameters!$D$40)*(1-(Parameters!$D$11*(1-(Input!$F$22*Parameters!$D$7))))) + (AT19*(1-Parameters!$D$40)*(1-(Parameters!$D$12*(1-(Input!$F$22*Parameters!$D$7)))))),0)</f>
        <v>0</v>
      </c>
      <c r="AU20" s="22">
        <f>IF(AND(C20&gt;=(Input!$F$14+Input!$F$18), C20&lt;(Input!$F$14+Input!$F$19)),((AN19*(1-Parameters!$D$40)*Parameters!$D$11*(1-(Input!$F$22*Parameters!$D$7)))+(AO19*(1-Parameters!$D$40)*(1-1/Parameters!$D$38)*(1-(Input!$F$9*Parameters!$D$19*(1-Parameters!$D$27)*Parameters!$D$26*(Parameters!$D$24)*Parameters!$D$28*Parameters!$D$30))) + (AP19*(1-Parameters!$D$40)*(1-(1/Parameters!$D$38))*(1-ART_drop_factor)) +(AT19*(1-Parameters!$D$40)*Parameters!$D$12*(1-(Input!$F$22*Parameters!$D$7)))+(AU19*(1-Parameters!$D$40)*(1-1/Parameters!$D$38)) + (AV19*(1-Parameters!$D$40)*(1-(1/Parameters!$D$38))*(1-ART_drop_factor))),0)</f>
        <v>0</v>
      </c>
      <c r="AV20" s="24">
        <f>IF(AND(C20&gt;=(Input!$F$14+Input!$F$18), C20&lt;(Input!$F$14+Input!$F$19)),((AO19*(1-Parameters!$D$40)*(1-1/Parameters!$D$38)*(Input!$F$9*Parameters!$D$19*Parameters!$D$26*(1-Parameters!$D$27)*(Parameters!$D$24)*Parameters!$D$28*Parameters!$D$30))+(AP19*(1-Parameters!$D$40)*(1-(1/Parameters!$D$38))*ART_drop_factor)+(AV19*(1-Parameters!$D$40)*(1-(1/Parameters!$D$38))*ART_drop_factor)),0)</f>
        <v>0</v>
      </c>
      <c r="AW20" s="22">
        <f>IF(AND(C20&gt;=(Input!$F$14+Input!$F$18), C20&lt;(Input!$F$14+Input!$F$19)),((AO19*(1-Parameters!$D$40)*(1/Parameters!$D$38)*(1-(Input!$F$9*Parameters!$D$19*(1-Parameters!$D$27)*Parameters!$D$26*(Parameters!$D$23)*Parameters!$D$28)))+(AQ19*(1-Parameters!$D$40)*(1-(Input!$F$9*Parameters!$D$19*(1-Parameters!$D$27)*Parameters!$D$26*(Parameters!$D$23)*Parameters!$D$28)))+(AU19*(1-Parameters!$D$40)*(1/Parameters!$D$38))+(AW19*(1-Parameters!$D$40))),0)</f>
        <v>0</v>
      </c>
      <c r="AX20" s="24">
        <f>IF(AND(C20&gt;=(Input!$F$14+Input!$F$18), C20&lt;(Input!$F$14+Input!$F$19)),((AO19*(1-Parameters!$D$40)*(1/Parameters!$D$38)*Input!$F$9*Parameters!$D$19*Parameters!$D$26*(1-Parameters!$D$27)*Parameters!$D$28*(Parameters!$D$23)*(1-Parameters!$D$30))+(AQ19*(1-Parameters!$D$40)*Input!$F$9*Parameters!$D$19*Parameters!$D$26*(1-Parameters!$D$27)*Parameters!$D$28*(Parameters!$D$23)*(1-Parameters!$D$30)) + (AS19*(1-Parameters!$D$40)*(1-ART_drop_factor)) +(AR19*(1-Parameters!$D$40))+ (AY19*(1-Parameters!$D$40)*(1-ART_drop_factor)) + (AX19*(1-Parameters!$D$40))),0)</f>
        <v>0</v>
      </c>
      <c r="AY20" s="22">
        <f>IF(AND(C20&gt;=(Input!$F$14+Input!$F$18), C20&lt;(Input!$F$14+Input!$F$19)),((AO19*(1-Parameters!$D$40)*(1/Parameters!$D$38)*(Input!$F$9*Parameters!$D$19*(Parameters!$D$23)*Parameters!$D$26*(1-Parameters!$D$27)*Parameters!$D$28*Parameters!$D$30))+(AP19*(1-Parameters!$D$40)*(1/Parameters!$D$38))+(AQ19*(1-Parameters!$D$40)*(Input!$F$9*Parameters!$D$19*(Parameters!$D$23)*Parameters!$D$26*(1-Parameters!$D$27)*Parameters!$D$28*Parameters!$D$30))+(AY19*(1-Parameters!$D$40)*ART_drop_factor)+(AV19*(1-Parameters!$D$40)*(1/Parameters!$D$38))+(AS19*(1-Parameters!$D$40)*ART_drop_factor)),0)</f>
        <v>0</v>
      </c>
      <c r="AZ20" s="24">
        <f>IF(C20&gt;=(Input!$F$14+Input!$F$19),((AT19*(1-Parameters!$D$40)*(1-(Parameters!$D$12*(1-(Input!$F$22*Parameters!$D$7))))) + (AZ19*(1-Parameters!$D$40)*(1-(Parameters!$D$12*(1-(Input!$F$22*Parameters!$D$7)))))),0)</f>
        <v>0</v>
      </c>
      <c r="BA20" s="22">
        <f>IF(C20&gt;=(Input!$F$14+Input!$F$19),((AT19*(1-Parameters!$D$40)*Parameters!$D$12*(1-(Input!$F$22*Parameters!$D$7)))+(AU19*(1-Parameters!$D$40)*(1-1/Parameters!$D$38)*(1-(Input!$F$10*Parameters!$D$20*(1-Parameters!$D$27)*Parameters!$D$26*(Parameters!$D$24)*Parameters!$D$28*Parameters!$D$30))) + (AV19*(1-Parameters!$D$40)*(1-(1/Parameters!$D$38))*(1-ART_drop_factor)) +(AZ19*(1-Parameters!$D$40)*Parameters!$D$12*(1-(Input!$F$22*Parameters!$D$7)))+(BA19*(1-Parameters!$D$40)*(1-1/Parameters!$D$38)) + (BB19*(1-Parameters!$D$40)*(1-(1/Parameters!$D$38))*(1-ART_drop_factor))),0)</f>
        <v>0</v>
      </c>
      <c r="BB20" s="24">
        <f>IF(C20&gt;=(Input!$F$14+Input!$F$19),((AU19*(1-Parameters!$D$40)*(1-1/Parameters!$D$38)*(Input!$F$10*Parameters!$D$20*Parameters!$D$26*(1-Parameters!$D$27)*(Parameters!$D$24)*Parameters!$D$28*Parameters!$D$30))+(AV19*(1-Parameters!$D$40)*(1-(1/Parameters!$D$38))*ART_drop_factor)+(BB19*(1-Parameters!$D$40)*(1-(1/Parameters!$D$38))*ART_drop_factor)),0)</f>
        <v>0</v>
      </c>
      <c r="BC20" s="22">
        <f>IF(C20&gt;=(Input!$F$14+Input!$F$19),((AU19*(1-Parameters!$D$40)*(1/Parameters!$D$38)*(1-(Input!$F$10*Parameters!$D$20*(1-Parameters!$D$27)*Parameters!$D$26*(Parameters!$D$23)*Parameters!$D$28)))+(AW19*(1-Parameters!$D$40)*(1-(Input!$F$10*Parameters!$D$20*(1-Parameters!$D$27)*Parameters!$D$26*(Parameters!$D$23)*Parameters!$D$28)))+(BA19*(1-Parameters!$D$40)*(1/Parameters!$D$38))+(BC19*(1-Parameters!$D$40))),0)</f>
        <v>0</v>
      </c>
      <c r="BD20" s="24">
        <f>IF(C20&gt;=(Input!$F$14+Input!$F$19),((AU19*(1-Parameters!$D$40)*(1/Parameters!$D$38)*Input!$F$10*Parameters!$D$20*Parameters!$D$26*(1-Parameters!$D$27)*Parameters!$D$28*(Parameters!$D$23)*(1-Parameters!$D$30))+(AW19*(1-Parameters!$D$40)*Input!$F$10*Parameters!$D$20*Parameters!$D$26*(1-Parameters!$D$27)*Parameters!$D$28*(Parameters!$D$23)*(1-Parameters!$D$30))+(AX19*(1-Parameters!$D$40)) + (AY19*(1-Parameters!$D$40)*(1-ART_drop_factor)) +(BD19*(1-Parameters!$D$40)) + (BE19*(1-Parameters!$D$40)*(1-ART_drop_factor))),0)</f>
        <v>0</v>
      </c>
      <c r="BE20" s="25">
        <f>IF(C20&gt;=(Input!$F$14+Input!$F$19),((AU19*(1-Parameters!$D$40)*(1/Parameters!$D$38)*(Input!$F$10*Parameters!$D$20*(Parameters!$D$23)*Parameters!$D$26*(1-Parameters!$D$27)*Parameters!$D$28*Parameters!$D$30))+(AV19*(1-Parameters!$D$40)*(1/Parameters!$D$38))+(AW19*(1-Parameters!$D$40)*(Input!$F$10*Parameters!$D$20*(Parameters!$D$23)*Parameters!$D$26*(1-Parameters!$D$27)*Parameters!$D$28*Parameters!$D$30))+(BE19*(1-Parameters!$D$40)*ART_drop_factor)+(BB19*(1-Parameters!$D$40)*(1/Parameters!$D$38))+(AY19*(1-Parameters!$D$40)*ART_drop_factor)),0)</f>
        <v>0</v>
      </c>
      <c r="BF20" s="135">
        <f>(Parameters!$D$40*(SUM(Model!D19:U19,Model!AH19:BE19)))+(Parameters!$D$41*(SUM(Model!V19:AG19)))</f>
        <v>94.052701209526589</v>
      </c>
      <c r="BG20" s="60"/>
    </row>
    <row r="21" spans="3:59" x14ac:dyDescent="0.2">
      <c r="C21" s="20">
        <v>16</v>
      </c>
      <c r="D21" s="21">
        <f>IF((C21&gt;=Input!$F$12),0,(D20*(1-Parameters!$D$40)*(1-(Parameters!$D$8*(1-(Input!$F$22*Parameters!$D$7))))))</f>
        <v>1518219.9030264774</v>
      </c>
      <c r="E21" s="21">
        <f>IF((C21&gt;=Input!$F$12),0,(D20*(1-Parameters!$D$40)*Parameters!$D$8*(1-(Input!$F$22*Parameters!$D$7))+(E20*(1-Parameters!$D$40)*(1-1/Parameters!$D$38)) + (F20*(1-Parameters!$D$40)*(1-(1/Parameters!$D$38))*(1-ART_drop_factor))))</f>
        <v>4583.8536088616238</v>
      </c>
      <c r="F21" s="26">
        <f>IF((C21&gt;=Input!$F$12),0,(F20*(1-Parameters!$D$40)*(1-(1/Parameters!$D$38))*ART_drop_factor))</f>
        <v>0</v>
      </c>
      <c r="G21" s="21">
        <f>IF((C21&gt;=Input!$F$12),0,((G20*(1-Parameters!$D$40)+(E20*(1-Parameters!$D$40)*(1/Parameters!$D$38)))))</f>
        <v>50577.822624704801</v>
      </c>
      <c r="H21" s="21">
        <f>IF((C21&gt;=Input!$F$12),0,(H20*(1-Parameters!$D$40) + I20*(1-Parameters!$D$40)*(1-ART_drop_factor)))</f>
        <v>7620.2100477145268</v>
      </c>
      <c r="I21" s="21">
        <f>IF((C21&gt;=Input!$F$12),0,(((F20*(1-Parameters!$D$40)*(1/Parameters!$D$38)) + I20*(1-Parameters!$D$40)*ART_drop_factor)))</f>
        <v>49056.931681066926</v>
      </c>
      <c r="J21" s="23">
        <f>IF(AND(C21&gt;=Input!$F$12,C21&lt;Input!$F$13),((D20*(1-Parameters!$D$40)*(1-(Parameters!$D$8*(1-(Input!$F$22*Parameters!$D$7))))) + (J20*(1-Parameters!$D$40)*(1-(Parameters!$D$9*(1-(Input!$F$22*Parameters!$D$7)))))),0)</f>
        <v>0</v>
      </c>
      <c r="K21" s="23">
        <f>IF(AND(C21&gt;=Input!$F$12,C21&lt;Input!$F$13),((D20*(1-Parameters!$D$40)*(Parameters!$D$8*(1-(Input!$F$22*Parameters!$D$7))))+(E20*(1-Parameters!$D$40)*(1-1/Parameters!$D$38)*(1-(Input!$F$5*Parameters!$D$14*(1-Parameters!$D$27)*Parameters!$D$26*(Parameters!$D$24))*Parameters!$D$28*Parameters!$D$30)))+ (F20*(1-Parameters!$D$40)*(1-(1/Parameters!$D$38))*(1-ART_drop_factor)) + (J20*(1-Parameters!$D$40)*Parameters!$D$9*(1-(Input!$F$22*Parameters!$D$7)))+(K20*(1-Parameters!$D$40)*(1-1/Parameters!$D$38)) + (L20*(1-Parameters!$D$40)*(1-(1/Parameters!$D$38))*(1-ART_drop_factor)),0)</f>
        <v>0</v>
      </c>
      <c r="L21" s="23">
        <f>IF(AND(C21&gt;=Input!$F$12,C21&lt;Input!$F$13),((E20*(1-Parameters!$D$40)*(1-1/Parameters!$D$38)*(Input!$F$5*Parameters!$D$14*Parameters!$D$26*(1-Parameters!$D$27)*(Parameters!$D$24)*Parameters!$D$28*Parameters!$D$30))+(F20*(1-Parameters!$D$40)*(1-(1/Parameters!$D$38))*ART_drop_factor)+(L20*(1-Parameters!$D$40)*(1-(1/Parameters!$D$38))*ART_drop_factor)),0)</f>
        <v>0</v>
      </c>
      <c r="M21" s="23">
        <f>IF(AND(C21&gt;=Input!$F$12,C21&lt;Input!$F$13),((E20*(1-Parameters!$D$40)*(1/Parameters!$D$38)*(1-(Input!$F$5*Parameters!$D$14*(1-Parameters!$D$27)*Parameters!$D$26*(Parameters!$D$23))*Parameters!$D$28))+(G20*(1-Parameters!$D$40)*(1-(Input!$F$5*Parameters!$D$14*(1-Parameters!$D$27)*Parameters!$D$26*(Parameters!$D$23)*Parameters!$D$28)))+(K20*(1-Parameters!$D$40)*(1/Parameters!$D$38))+(M20*(1-Parameters!$D$40))),0)</f>
        <v>0</v>
      </c>
      <c r="N21" s="23">
        <f>IF(AND(C21&gt;=Input!$F$12,C21&lt;Input!$F$13),((E20*(1-Parameters!$D$40)*(1/Parameters!$D$38)*Input!$F$5*Parameters!$D$14*Parameters!$D$26*(1-Parameters!$D$27)*Parameters!$D$28*(Parameters!$D$23)*(1-Parameters!$D$30))+(G20*(1-Parameters!$D$40)*Input!$F$5*Parameters!$D$14*Parameters!$D$26*(1-Parameters!$D$27)*Parameters!$D$28*(Parameters!$D$23)*(1-Parameters!$D$30))+(H20*(1-Parameters!$D$40)) +(N20*(1-Parameters!$D$40)) + (O20*(1-Parameters!$D$40)*(1-ART_drop_factor)) + (I20*(1-Parameters!$D$40)*(1-ART_drop_factor))),0)</f>
        <v>0</v>
      </c>
      <c r="O21" s="23">
        <f>IF(AND(C21&gt;=Input!$F$12,C21&lt;Input!$F$13),((E20*(1-Parameters!$D$40)*(1/Parameters!$D$38)*(Input!$F$5*Parameters!$D$14*(Parameters!$D$23)*Parameters!$D$26*(1-Parameters!$D$27)*Parameters!$D$28*Parameters!$D$30))+(F20*(1-Parameters!$D$40)*(1/Parameters!$D$38))+(G20*(1-Parameters!$D$40)*(Input!$F$5*Parameters!$D$14*(Parameters!$D$23)*Parameters!$D$26*(1-Parameters!$D$27)*Parameters!$D$28*Parameters!$D$30))+(O20*(1-Parameters!$D$40)*ART_drop_factor)+(L20*(1-Parameters!$D$40)*(1/Parameters!$D$38))+(I20*(1-Parameters!$D$40)*ART_drop_factor)),0)</f>
        <v>0</v>
      </c>
      <c r="P21" s="24">
        <f>IF(AND(C21&gt;=Input!$F$13,C21&lt;Input!$F$14),((J20*(1-Parameters!$D$40)*(1-(Parameters!$D$9*(1-(Input!$F$22*Parameters!$D$7))))) + (P20*(1-Parameters!$D$40)*(1-(Parameters!$D$9*(1-(Input!$F$22*Parameters!$D$7)))))),0)</f>
        <v>0</v>
      </c>
      <c r="Q21" s="22">
        <f>IF(AND(C21&gt;=Input!$F$13,C21&lt;Input!$F$14),((J20*(1-Parameters!$D$40)*Parameters!$D$9*(1-(Input!$F$22*Parameters!$D$7)))+(K20*(1-Parameters!$D$40)*(1-1/Parameters!$D$38)*(1-(Input!$F$6*Parameters!$D$15*(1-Parameters!$D$27)*Parameters!$D$26*(Parameters!$D$24))*Parameters!$D$28*Parameters!$D$30))) + (L20*(1-Parameters!$D$40)*(1-(1/Parameters!$D$38))*(1-ART_drop_factor)) +(P20*(1-Parameters!$D$40)*Parameters!$D$9*(1-(Input!$F$22*Parameters!$D$7)))+(Q20*(1-Parameters!$D$40)*(1-1/Parameters!$D$38)) + (R20*(1-Parameters!$D$40)*(1-(1/Parameters!$D$38))*(1-ART_drop_factor)),0)</f>
        <v>0</v>
      </c>
      <c r="R21" s="24">
        <f>IF(AND(C21&gt;=Input!$F$13,C21&lt;Input!$F$14),((K20*(1-Parameters!$D$40)*(1-1/Parameters!$D$38)*(Input!$F$6*Parameters!$D$15*Parameters!$D$26*(1-Parameters!$D$27)*(Parameters!$D$24)*Parameters!$D$28*Parameters!$D$30))+(L20*(1-Parameters!$D$40)*(1-(1/Parameters!$D$38))*ART_drop_factor)+(R20*(1-Parameters!$D$40)*(1-(1/Parameters!$D$38))*ART_drop_factor)),0)</f>
        <v>0</v>
      </c>
      <c r="S21" s="22">
        <f>IF(AND(C21&gt;=Input!$F$13,C21&lt;Input!$F$14),((K20*(1-Parameters!$D$40)*(1/Parameters!$D$38)*(1-(Input!$F$6*Parameters!$D$15*(1-Parameters!$D$27)*Parameters!$D$26*(Parameters!$D$23)*Parameters!$D$28)))+(M20*(1-Parameters!$D$40)*(1-(Input!$F$6*Parameters!$D$15*(1-Parameters!$D$27)*Parameters!$D$26*(Parameters!$D$23)*Parameters!$D$28)))+(Q20*(1-Parameters!$D$40)*(1/Parameters!$D$38))+(S20*(1-Parameters!$D$40))),0)</f>
        <v>0</v>
      </c>
      <c r="T21" s="24">
        <f>IF(AND(C21&gt;=Input!$F$13,C21&lt;Input!$F$14),((K20*(1-Parameters!$D$40)*(1/Parameters!$D$38)*Input!$F$6*Parameters!$D$15*Parameters!$D$26*(1-Parameters!$D$27)*Parameters!$D$28*(Parameters!$D$23)*(1-Parameters!$D$30))+(M20*(1-Parameters!$D$40)*Input!$F$6*Parameters!$D$15*Parameters!$D$26*(1-Parameters!$D$27)*Parameters!$D$28*(Parameters!$D$23)*(1-Parameters!$D$30))+(N20*(1-Parameters!$D$40))+(T20*(1-Parameters!$D$40)) + (U20*(1-Parameters!$D$40)*(1-ART_drop_factor)) + (O20*(1-Parameters!$D$40)*(1-ART_drop_factor))),0)</f>
        <v>0</v>
      </c>
      <c r="U21" s="22">
        <f>IF(AND(C21&gt;=Input!$F$13,C21&lt;Input!$F$14),((K20*(1-Parameters!$D$40)*(1/Parameters!$D$38)*(Input!$F$6*Parameters!$D$15*(Parameters!$D$23)*Parameters!$D$26*(1-Parameters!$D$27)*Parameters!$D$28*Parameters!$D$30))+(L20*(1-Parameters!$D$40)*(1/Parameters!$D$38))+(M20*(1-Parameters!$D$40)*(Input!$F$6*Parameters!$D$15*(Parameters!$D$23)*Parameters!$D$26*(1-Parameters!$D$27)*Parameters!$D$28*Parameters!$D$30))+(U20*(1-Parameters!$D$40)*ART_drop_factor)+(R20*(1-Parameters!$D$40)*(1/Parameters!$D$38))+(O20*(1-Parameters!$D$40))*ART_drop_factor),0)</f>
        <v>0</v>
      </c>
      <c r="V21" s="24">
        <f>IF(C21=Input!$F$14,((P20*(1-Parameters!$D$41)*(1-(Parameters!$D$9*(1-(Input!$F$22*Parameters!$D$7))))) + (V20*(1-Parameters!$D$41)*(1-(Parameters!$D$9*(1-(Input!$F$22*Parameters!$D$7)))))),0)</f>
        <v>0</v>
      </c>
      <c r="W21" s="22">
        <f>IF(C21=Input!$F$14,((P20*(1-Parameters!$D$41)*Parameters!$D$9*(1-(Input!$F$22*Parameters!$D$7)))+(Q20*(1-Parameters!$D$41)*(1-1/Parameters!$D$38)*(1-(Input!$F$6*Parameters!$D$16*(1-Parameters!$D$27)*Parameters!$D$26*(1-Parameters!$B$94)*(Parameters!$D$24))*Parameters!$D$28*Parameters!$D$30)))+(V20*(1-Parameters!$D$41)*Parameters!$D$9*(1-(Input!$F$22*Parameters!$D$7)))+ (R20*(1-Parameters!$D$41)*(1-(1/Parameters!$D$38))*(1-ART_drop_factor)) + (W20*(1-Parameters!$D$41)*(1-1/Parameters!$D$38)) + (X20*(1-Parameters!$D$41)*(1-(1/Parameters!$D$38))*(1-ART_drop_factor)),0)</f>
        <v>0</v>
      </c>
      <c r="X21" s="24">
        <f>IF(C21=Input!$F$14,((Q20*(1-Parameters!$D$41)*(1-1/Parameters!$D$38)*(Input!$F$6*Parameters!$D$16*Parameters!$D$26*(1-Parameters!$D$27)*(1-Parameters!$B$94)*(Parameters!$D$24)*Parameters!$D$28*Parameters!$D$30))+(R20*(1-Parameters!$D$41)*(1-(1/Parameters!$D$38))*ART_drop_factor)+(X20*(1-Parameters!$D$41)*(1-(1/Parameters!$D$38))*ART_drop_factor)),0)</f>
        <v>0</v>
      </c>
      <c r="Y21" s="22">
        <f>IF(C21=Input!$F$14,((Q20*(1-Parameters!$D$41)*(1/Parameters!$D$38)*(1-(Input!$F$6*Parameters!$D$16*(1-Parameters!$D$27)*Parameters!$D$26*(1-Parameters!$B$94)*(Parameters!$D$23)*Parameters!$D$28)))+(S20*(1-Parameters!$D$41)*(1-(Input!$F$6*Parameters!$D$16*(1-Parameters!$D$27)*Parameters!$D$26*(1-Parameters!$B$94)*(Parameters!$D$23)*Parameters!$D$28)))+(W20*(1-Parameters!$D$41)*(1/Parameters!$D$38))+(Y20*(1-Parameters!$D$41))),0)</f>
        <v>0</v>
      </c>
      <c r="Z21" s="24">
        <f>IF(C21=Input!$F$14,((Q20*(1-Parameters!$D$41)*(1/Parameters!$D$38)*Input!$F$6*Parameters!$D$16*Parameters!$D$26*(1-Parameters!$D$27)*(1-Parameters!$B$94)*Parameters!$D$28*(Parameters!$D$23)*(1-Parameters!$D$30))+(S20*(1-Parameters!$D$41)*Input!$F$6*Parameters!$D$16*Parameters!$D$26*(1-Parameters!$D$27)*(1-Parameters!$B$94)*Parameters!$D$28*(Parameters!$D$23)*(1-Parameters!$D$30))+(T20*(1-Parameters!$D$41)) + (U20*(1-Parameters!$D$41)*(1-ART_drop_factor)) + (Z20*(1-Parameters!$D$41)) + (AA20*(1-Parameters!$D$41)*(1-ART_drop_factor))),0)</f>
        <v>0</v>
      </c>
      <c r="AA21" s="22">
        <f>IF(C21=Input!$F$14,((Q20*(1-Parameters!$D$41)*(1/Parameters!$D$38)*(Input!$F$6*Parameters!$D$16*(Parameters!$D$23)*Parameters!$D$26*(1-Parameters!$D$27)*(1-Parameters!$B$94)*Parameters!$D$28*Parameters!$D$30))+(R20*(1-Parameters!$D$41)*(1/Parameters!$D$38))+(S20*(1-Parameters!$D$41)*(Input!$F$6*Parameters!$D$16*(1-Parameters!$B$94)*(Parameters!$D$23)*Parameters!$D$26*(1-Parameters!$D$27)*Parameters!$D$28*Parameters!$D$30))+(AA20*(1-Parameters!$D$41)*ART_drop_factor)+(X20*(1-Parameters!$D$41)*(1/Parameters!$D$38))+(U20*(1-Parameters!$D$41)*ART_drop_factor)),0)</f>
        <v>0</v>
      </c>
      <c r="AB21" s="24">
        <f>IF(AND(C21&gt;Input!$F$14,C21&lt;(Input!$F$14+Input!$F$16)),((V20*(1-Parameters!$D$41)*(1-(Parameters!$D$9*(1-(Input!$F$22*Parameters!$D$7)))))+(AB20*(1-Parameters!$D$41)*(1-(Parameters!$D$10*(1-(Input!$F$22*Parameters!$D$7)))))),0)</f>
        <v>0</v>
      </c>
      <c r="AC21" s="24">
        <f>IF(AND(C21&gt;Input!$F$14, C21&lt;(Input!$F$14+Input!$F$16)),((V20*(1-Parameters!$D$41)*Parameters!$D$9*(1-(Input!$F$22*Parameters!$D$7)))+(W20*(1-Parameters!$D$41)*(1-1/Parameters!$D$38)) + (X20*(1-Parameters!$D$41)*(1-(1/Parameters!$D$38))*(1-ART_drop_factor)) +(AB20*(1-Parameters!$D$41)*Parameters!$D$10*(1-(Input!$F$22*Parameters!$D$7))))+(AC20*(1-Parameters!$D$41)*(1-1/Parameters!$D$38)) + (AD20*(1-Parameters!$D$41)*(1-(1/Parameters!$D$38))*(1-ART_drop_factor)),0)</f>
        <v>0</v>
      </c>
      <c r="AD21" s="24">
        <f>IF(AND(C21&gt;Input!$F$14, C21&lt;(Input!$F$14+Input!$F$16)),((X20*(1-Parameters!$D$41)*(1-(1/Parameters!$D$38))*ART_drop_factor)+(AD20*(1-Parameters!$D$41)*(1-(1/Parameters!$D$38))*ART_drop_factor)),0)</f>
        <v>0</v>
      </c>
      <c r="AE21" s="24">
        <f>IF(AND(C21&gt;Input!$F$14, C21&lt;(Input!$F$14+Input!$F$16)),((W20*(1-Parameters!$D$41)*(1/Parameters!$D$38))+(Y20*(1-Parameters!$D$41))+(AC20*(1-Parameters!$D$41)*(1/Parameters!$D$38))+(AE20*(1-Parameters!$D$41))),0)</f>
        <v>0</v>
      </c>
      <c r="AF21" s="24">
        <f>IF(AND(C21&gt;Input!$F$14, C21&lt;(Input!$F$14+Input!$F$16)),((Z20*(1-Parameters!$D$41)) + (AA20*(1-Parameters!$D$41)*(1-ART_drop_factor)) +(AF20*(1-Parameters!$D$41)) + (AG20*(1-Parameters!$D$41)*(1-ART_drop_factor))),0)</f>
        <v>0</v>
      </c>
      <c r="AG21" s="24">
        <f>IF(AND(C21&gt;Input!$F$14, C21&lt;(Input!$F$14+Input!$F$16)),((X20*(1-Parameters!$D$41)*(1/Parameters!$D$38))+(AG20*(1-Parameters!$D$41)*ART_drop_factor)+(AD20*(1-Parameters!$D$41)*(1/Parameters!$D$38))+(AA20*(1-Parameters!$D$41)*ART_drop_factor)),0)</f>
        <v>0</v>
      </c>
      <c r="AH21" s="24">
        <f>IF(AND(C21&gt;=(Input!$F$14+Input!$F$16),C21&lt;(Input!$F$14+Input!$F$17)),((AB20*(1-Parameters!$D$40)*(1-(Parameters!$D$10*(1-(Input!$F$22*Parameters!$D$7)))))+(AH20*(1-Parameters!$D$40)*(1-(Parameters!$D$11*(1-(Input!$F$22*Parameters!$D$7)))))),0)</f>
        <v>0</v>
      </c>
      <c r="AI21" s="24">
        <f>IF(AND(C21&gt;=(Input!$F$14+Input!$F$16), C21&lt;(Input!$F$14+Input!$F$17)),((AB20*(1-Parameters!$D$40)*Parameters!$D$10*(1-(Input!$F$22*Parameters!$D$7)))+(AC20*(1-Parameters!$D$40)*(1-1/Parameters!$D$38)*(1-(Input!$F$7*Parameters!$D$17*(1-Parameters!$D$27)*Parameters!$D$26*(1-(Parameters!$B$94 + Parameters!$B$95))*(Parameters!$D$24)*Parameters!$D$28*Parameters!$D$30))) + (AD20*(1-Parameters!$D$40)*(1-(1/Parameters!$D$38))*(1-ART_drop_factor)) +(AH20*(1-Parameters!$D$40)*Parameters!$D$11*(1-(Input!$F$22*Parameters!$D$7)))+(AI20*(1-Parameters!$D$40)*(1-1/Parameters!$D$38)) + (AJ20*(1-Parameters!$D$40)*(1-(1/Parameters!$D$38))*(1-ART_drop_factor))),0)</f>
        <v>0</v>
      </c>
      <c r="AJ21" s="24">
        <f>IF(AND(C21&gt;=(Input!$F$14+Input!$F$16), C21&lt;(Input!$F$14+Input!$F$17)),((AC20*(1-Parameters!$D$40)*(1-1/Parameters!$D$38)*(Input!$F$7*Parameters!$D$17*Parameters!$D$26*(1-Parameters!$D$27)*(1-(Parameters!$B$94 + Parameters!$B$95))*(Parameters!$D$24)*Parameters!$D$28*Parameters!$D$30))+(AD20*(1-Parameters!$D$40)*(1-(1/Parameters!$D$38))*ART_drop_factor)+(AJ20*(1-Parameters!$D$40)*(1-(1/Parameters!$D$38))*ART_drop_factor)),0)</f>
        <v>0</v>
      </c>
      <c r="AK21" s="22">
        <f>IF(AND(C21&gt;=(Input!$F$14+Input!$F$16), C21&lt;(Input!$F$14+Input!$F$17)),((AC20*(1-Parameters!$D$40)*(1/Parameters!$D$38)*(1-(Input!$F$7*Parameters!$D$17*(1-Parameters!$D$27)*Parameters!$D$26*(1-(Parameters!$B$94 + Parameters!$B$95))*(Parameters!$D$23)*Parameters!$D$28)))+(AE20*(1-Parameters!$D$40)*(1-(Input!$F$7*Parameters!$D$17*(1-Parameters!$D$27)*Parameters!$D$26*(1-(Parameters!$B$94 + Parameters!$B$95))*(Parameters!$D$23)*Parameters!$D$28)))+(AI20*(1-Parameters!$D$40)*(1/Parameters!$D$38))+(AK20*(1-Parameters!$D$40))),0)</f>
        <v>0</v>
      </c>
      <c r="AL21" s="24">
        <f>IF(AND(C21&gt;=(Input!$F$14+Input!$F$16), C21&lt;(Input!$F$14+Input!$F$17)),((AC20*(1-Parameters!$D$40)*(1/Parameters!$D$38)*Input!$F$7*Parameters!$D$17*Parameters!$D$26*(1-Parameters!$D$27)*(1-(Parameters!$B$94 + Parameters!$B$95))*Parameters!$D$28*(Parameters!$D$23)*(1-Parameters!$D$30))+(AE20*(1-Parameters!$D$40)*Input!$F$7*Parameters!$D$17*Parameters!$D$26*(1-Parameters!$D$27)*(1-(Parameters!$B$94 + Parameters!$B$95))*Parameters!$D$28*(Parameters!$D$23)*(1-Parameters!$D$30))+(AF20*(1-Parameters!$D$40)) + (AG20*(1-Parameters!$D$40)*(1-ART_drop_factor)) +(AL20*(1-Parameters!$D$40)) + (AM20*(1-Parameters!$D$40)*(1-ART_drop_factor))),0)</f>
        <v>0</v>
      </c>
      <c r="AM21" s="22">
        <f>IF(AND(C21&gt;=(Input!$F$14+Input!$F$16), C21&lt;(Input!$F$14+Input!$F$17)),((AC20*(1-Parameters!$D$40)*(1/Parameters!$D$38)*(Input!$F$7*Parameters!$D$17*(Parameters!$D$23)*Parameters!$D$26*(1-Parameters!$D$27)*(1-(Parameters!$B$94 + Parameters!$B$95))*Parameters!$D$28*Parameters!$D$30))+(AD20*(1-Parameters!$D$40)*(1/Parameters!$D$38))+(AE20*(1-Parameters!$D$40)*(Input!$F$7*Parameters!$D$17*(Parameters!$D$23)*Parameters!$D$26*(1-Parameters!$D$27)*(1-(Parameters!$B$94 + Parameters!$B$95))*Parameters!$D$28*Parameters!$D$30))+(AM20*(1-Parameters!$D$40)*ART_drop_factor)+(AJ20*(1-Parameters!$D$40)*(1/Parameters!$D$38))+(AG20*(1-Parameters!$D$40)*ART_drop_factor)),0)</f>
        <v>0</v>
      </c>
      <c r="AN21" s="24">
        <f>IF(AND(C21&gt;=(Input!$F$14+Input!$F$17), C21&lt;(Input!$F$14+Input!$F$18)),((AH20*(1-Parameters!$D$40)*(1-(Parameters!$D$11*(1-(Input!$F$22*Parameters!$D$7))))) + (AN20*(1-Parameters!$D$40)*(1-(Parameters!$D$11*(1-(Input!$F$22*Parameters!$D$7)))))),0)</f>
        <v>0</v>
      </c>
      <c r="AO21" s="22">
        <f>IF(AND(C21&gt;=(Input!$F$14+Input!$F$17), C21&lt;(Input!$F$14+Input!$F$18)),((AH20*(1-Parameters!$D$40)*Parameters!$D$11*(1-(Input!$F$22*Parameters!$D$7)))+(AI20*(1-Parameters!$D$40)*(1-1/Parameters!$D$38)*(1-(Input!$F$8*Parameters!$D$18*(1-Parameters!$D$27)*Parameters!$D$26*(Parameters!$D$24)*Parameters!$D$28*Parameters!$D$30))) + (AJ20*(1-Parameters!$D$40)*(1-(1/Parameters!$D$38))*(1-ART_drop_factor)) +(AN20*(1-Parameters!$D$40)*Parameters!$D$11*(1-(Input!$F$22*Parameters!$D$7)))+(AO20*(1-Parameters!$D$40)*(1-1/Parameters!$D$38)) + (AP20*(1-Parameters!$D$40)*(1-(1/Parameters!$D$38))*(1-ART_drop_factor))),0)</f>
        <v>0</v>
      </c>
      <c r="AP21" s="24">
        <f>IF(AND(C21&gt;=(Input!$F$14+Input!$F$17), C21&lt;(Input!$F$14+Input!$F$18)),((AI20*(1-Parameters!$D$40)*(1-1/Parameters!$D$38)*(Input!$F$8*Parameters!$D$18*Parameters!$D$26*(1-Parameters!$D$27)*(Parameters!$D$24)*Parameters!$D$28*Parameters!$D$30))+(AJ20*(1-Parameters!$D$40)*(1-(1/Parameters!$D$38))*ART_drop_factor)+(AP20*(1-Parameters!$D$40)*(1-(1/Parameters!$D$38))*ART_drop_factor)),0)</f>
        <v>0</v>
      </c>
      <c r="AQ21" s="22">
        <f>IF(AND(C21&gt;=(Input!$F$14+Input!$F$17), C21&lt;(Input!$F$14+Input!$F$18)),((AI20*(1-Parameters!$D$40)*(1/Parameters!$D$38)*(1-(Input!$F$8*Parameters!$D$18*(1-Parameters!$D$27)*Parameters!$D$26*(Parameters!$D$23)*Parameters!$D$28)))+(AK20*(1-Parameters!$D$40)*(1-(Input!$F$8*Parameters!$D$18*(1-Parameters!$D$27)*Parameters!$D$26*(Parameters!$D$23)*Parameters!$D$28)))+(AO20*(1-Parameters!$D$40)*(1/Parameters!$D$38))+(AQ20*(1-Parameters!$D$40))),0)</f>
        <v>0</v>
      </c>
      <c r="AR21" s="24">
        <f>IF(AND(C21&gt;=(Input!$F$14+Input!$F$17), C21&lt;(Input!$F$14+Input!$F$18)),((AI20*(1-Parameters!$D$40)*(1/Parameters!$D$38)*Input!$F$8*Parameters!$D$18*Parameters!$D$26*(1-Parameters!$D$27)*Parameters!$D$28*(Parameters!$D$23)*(1-Parameters!$D$30))+(AK20*(1-Parameters!$D$40)*Input!$F$8*Parameters!$D$18*Parameters!$D$26*(1-Parameters!$D$27)*Parameters!$D$28*(Parameters!$D$23)*(1-Parameters!$D$30))+(AL20*(1-Parameters!$D$40)) + (AM20*(1-Parameters!$D$40)*(1-ART_drop_factor)) +(AR20*(1-Parameters!$D$40)) + (AS20*(1-Parameters!$D$40)*(1-ART_drop_factor))),0)</f>
        <v>0</v>
      </c>
      <c r="AS21" s="22">
        <f>IF(AND(C21&gt;=(Input!$F$14+Input!$F$17), C21&lt;(Input!$F$14+Input!$F$18)),((AI20*(1-Parameters!$D$40)*(1/Parameters!$D$38)*(Input!$F$8*Parameters!$D$18*(Parameters!$D$23)*Parameters!$D$26*(1-Parameters!$D$27)*Parameters!$D$28*Parameters!$D$30))+(AJ20*(1-Parameters!$D$40)*(1/Parameters!$D$38))+(AK20*(1-Parameters!$D$40)*(Input!$F$8*Parameters!$D$18*(Parameters!$D$23)*Parameters!$D$26*(1-Parameters!$D$27)*Parameters!$D$28*Parameters!$D$30))+(AS20*(1-Parameters!$D$40)*ART_drop_factor)+(AP20*(1-Parameters!$D$40)*(1/Parameters!$D$38))+(AM20*(1-Parameters!$D$40)*ART_drop_factor)),0)</f>
        <v>0</v>
      </c>
      <c r="AT21" s="24">
        <f>IF(AND(C21&gt;=(Input!$F$14+Input!$F$18), C21&lt;(Input!$F$14+Input!$F$19)),((AN20*(1-Parameters!$D$40)*(1-(Parameters!$D$11*(1-(Input!$F$22*Parameters!$D$7))))) + (AT20*(1-Parameters!$D$40)*(1-(Parameters!$D$12*(1-(Input!$F$22*Parameters!$D$7)))))),0)</f>
        <v>0</v>
      </c>
      <c r="AU21" s="22">
        <f>IF(AND(C21&gt;=(Input!$F$14+Input!$F$18), C21&lt;(Input!$F$14+Input!$F$19)),((AN20*(1-Parameters!$D$40)*Parameters!$D$11*(1-(Input!$F$22*Parameters!$D$7)))+(AO20*(1-Parameters!$D$40)*(1-1/Parameters!$D$38)*(1-(Input!$F$9*Parameters!$D$19*(1-Parameters!$D$27)*Parameters!$D$26*(Parameters!$D$24)*Parameters!$D$28*Parameters!$D$30))) + (AP20*(1-Parameters!$D$40)*(1-(1/Parameters!$D$38))*(1-ART_drop_factor)) +(AT20*(1-Parameters!$D$40)*Parameters!$D$12*(1-(Input!$F$22*Parameters!$D$7)))+(AU20*(1-Parameters!$D$40)*(1-1/Parameters!$D$38)) + (AV20*(1-Parameters!$D$40)*(1-(1/Parameters!$D$38))*(1-ART_drop_factor))),0)</f>
        <v>0</v>
      </c>
      <c r="AV21" s="24">
        <f>IF(AND(C21&gt;=(Input!$F$14+Input!$F$18), C21&lt;(Input!$F$14+Input!$F$19)),((AO20*(1-Parameters!$D$40)*(1-1/Parameters!$D$38)*(Input!$F$9*Parameters!$D$19*Parameters!$D$26*(1-Parameters!$D$27)*(Parameters!$D$24)*Parameters!$D$28*Parameters!$D$30))+(AP20*(1-Parameters!$D$40)*(1-(1/Parameters!$D$38))*ART_drop_factor)+(AV20*(1-Parameters!$D$40)*(1-(1/Parameters!$D$38))*ART_drop_factor)),0)</f>
        <v>0</v>
      </c>
      <c r="AW21" s="22">
        <f>IF(AND(C21&gt;=(Input!$F$14+Input!$F$18), C21&lt;(Input!$F$14+Input!$F$19)),((AO20*(1-Parameters!$D$40)*(1/Parameters!$D$38)*(1-(Input!$F$9*Parameters!$D$19*(1-Parameters!$D$27)*Parameters!$D$26*(Parameters!$D$23)*Parameters!$D$28)))+(AQ20*(1-Parameters!$D$40)*(1-(Input!$F$9*Parameters!$D$19*(1-Parameters!$D$27)*Parameters!$D$26*(Parameters!$D$23)*Parameters!$D$28)))+(AU20*(1-Parameters!$D$40)*(1/Parameters!$D$38))+(AW20*(1-Parameters!$D$40))),0)</f>
        <v>0</v>
      </c>
      <c r="AX21" s="24">
        <f>IF(AND(C21&gt;=(Input!$F$14+Input!$F$18), C21&lt;(Input!$F$14+Input!$F$19)),((AO20*(1-Parameters!$D$40)*(1/Parameters!$D$38)*Input!$F$9*Parameters!$D$19*Parameters!$D$26*(1-Parameters!$D$27)*Parameters!$D$28*(Parameters!$D$23)*(1-Parameters!$D$30))+(AQ20*(1-Parameters!$D$40)*Input!$F$9*Parameters!$D$19*Parameters!$D$26*(1-Parameters!$D$27)*Parameters!$D$28*(Parameters!$D$23)*(1-Parameters!$D$30)) + (AS20*(1-Parameters!$D$40)*(1-ART_drop_factor)) +(AR20*(1-Parameters!$D$40))+ (AY20*(1-Parameters!$D$40)*(1-ART_drop_factor)) + (AX20*(1-Parameters!$D$40))),0)</f>
        <v>0</v>
      </c>
      <c r="AY21" s="22">
        <f>IF(AND(C21&gt;=(Input!$F$14+Input!$F$18), C21&lt;(Input!$F$14+Input!$F$19)),((AO20*(1-Parameters!$D$40)*(1/Parameters!$D$38)*(Input!$F$9*Parameters!$D$19*(Parameters!$D$23)*Parameters!$D$26*(1-Parameters!$D$27)*Parameters!$D$28*Parameters!$D$30))+(AP20*(1-Parameters!$D$40)*(1/Parameters!$D$38))+(AQ20*(1-Parameters!$D$40)*(Input!$F$9*Parameters!$D$19*(Parameters!$D$23)*Parameters!$D$26*(1-Parameters!$D$27)*Parameters!$D$28*Parameters!$D$30))+(AY20*(1-Parameters!$D$40)*ART_drop_factor)+(AV20*(1-Parameters!$D$40)*(1/Parameters!$D$38))+(AS20*(1-Parameters!$D$40)*ART_drop_factor)),0)</f>
        <v>0</v>
      </c>
      <c r="AZ21" s="24">
        <f>IF(C21&gt;=(Input!$F$14+Input!$F$19),((AT20*(1-Parameters!$D$40)*(1-(Parameters!$D$12*(1-(Input!$F$22*Parameters!$D$7))))) + (AZ20*(1-Parameters!$D$40)*(1-(Parameters!$D$12*(1-(Input!$F$22*Parameters!$D$7)))))),0)</f>
        <v>0</v>
      </c>
      <c r="BA21" s="22">
        <f>IF(C21&gt;=(Input!$F$14+Input!$F$19),((AT20*(1-Parameters!$D$40)*Parameters!$D$12*(1-(Input!$F$22*Parameters!$D$7)))+(AU20*(1-Parameters!$D$40)*(1-1/Parameters!$D$38)*(1-(Input!$F$10*Parameters!$D$20*(1-Parameters!$D$27)*Parameters!$D$26*(Parameters!$D$24)*Parameters!$D$28*Parameters!$D$30))) + (AV20*(1-Parameters!$D$40)*(1-(1/Parameters!$D$38))*(1-ART_drop_factor)) +(AZ20*(1-Parameters!$D$40)*Parameters!$D$12*(1-(Input!$F$22*Parameters!$D$7)))+(BA20*(1-Parameters!$D$40)*(1-1/Parameters!$D$38)) + (BB20*(1-Parameters!$D$40)*(1-(1/Parameters!$D$38))*(1-ART_drop_factor))),0)</f>
        <v>0</v>
      </c>
      <c r="BB21" s="24">
        <f>IF(C21&gt;=(Input!$F$14+Input!$F$19),((AU20*(1-Parameters!$D$40)*(1-1/Parameters!$D$38)*(Input!$F$10*Parameters!$D$20*Parameters!$D$26*(1-Parameters!$D$27)*(Parameters!$D$24)*Parameters!$D$28*Parameters!$D$30))+(AV20*(1-Parameters!$D$40)*(1-(1/Parameters!$D$38))*ART_drop_factor)+(BB20*(1-Parameters!$D$40)*(1-(1/Parameters!$D$38))*ART_drop_factor)),0)</f>
        <v>0</v>
      </c>
      <c r="BC21" s="22">
        <f>IF(C21&gt;=(Input!$F$14+Input!$F$19),((AU20*(1-Parameters!$D$40)*(1/Parameters!$D$38)*(1-(Input!$F$10*Parameters!$D$20*(1-Parameters!$D$27)*Parameters!$D$26*(Parameters!$D$23)*Parameters!$D$28)))+(AW20*(1-Parameters!$D$40)*(1-(Input!$F$10*Parameters!$D$20*(1-Parameters!$D$27)*Parameters!$D$26*(Parameters!$D$23)*Parameters!$D$28)))+(BA20*(1-Parameters!$D$40)*(1/Parameters!$D$38))+(BC20*(1-Parameters!$D$40))),0)</f>
        <v>0</v>
      </c>
      <c r="BD21" s="24">
        <f>IF(C21&gt;=(Input!$F$14+Input!$F$19),((AU20*(1-Parameters!$D$40)*(1/Parameters!$D$38)*Input!$F$10*Parameters!$D$20*Parameters!$D$26*(1-Parameters!$D$27)*Parameters!$D$28*(Parameters!$D$23)*(1-Parameters!$D$30))+(AW20*(1-Parameters!$D$40)*Input!$F$10*Parameters!$D$20*Parameters!$D$26*(1-Parameters!$D$27)*Parameters!$D$28*(Parameters!$D$23)*(1-Parameters!$D$30))+(AX20*(1-Parameters!$D$40)) + (AY20*(1-Parameters!$D$40)*(1-ART_drop_factor)) +(BD20*(1-Parameters!$D$40)) + (BE20*(1-Parameters!$D$40)*(1-ART_drop_factor))),0)</f>
        <v>0</v>
      </c>
      <c r="BE21" s="25">
        <f>IF(C21&gt;=(Input!$F$14+Input!$F$19),((AU20*(1-Parameters!$D$40)*(1/Parameters!$D$38)*(Input!$F$10*Parameters!$D$20*(Parameters!$D$23)*Parameters!$D$26*(1-Parameters!$D$27)*Parameters!$D$28*Parameters!$D$30))+(AV20*(1-Parameters!$D$40)*(1/Parameters!$D$38))+(AW20*(1-Parameters!$D$40)*(Input!$F$10*Parameters!$D$20*(Parameters!$D$23)*Parameters!$D$26*(1-Parameters!$D$27)*Parameters!$D$28*Parameters!$D$30))+(BE20*(1-Parameters!$D$40)*ART_drop_factor)+(BB20*(1-Parameters!$D$40)*(1/Parameters!$D$38))+(AY20*(1-Parameters!$D$40)*ART_drop_factor)),0)</f>
        <v>0</v>
      </c>
      <c r="BF21" s="135">
        <f>(Parameters!$D$40*(SUM(Model!D20:U20,Model!AH20:BE20)))+(Parameters!$D$41*(SUM(Model!V20:AG20)))</f>
        <v>94.047275092149107</v>
      </c>
      <c r="BG21" s="60"/>
    </row>
    <row r="22" spans="3:59" x14ac:dyDescent="0.2">
      <c r="C22" s="20">
        <v>17</v>
      </c>
      <c r="D22" s="21">
        <f>IF((C22&gt;=Input!$F$12),0,(D21*(1-Parameters!$D$40)*(1-(Parameters!$D$8*(1-(Input!$F$22*Parameters!$D$7))))))</f>
        <v>1517630.1619591727</v>
      </c>
      <c r="E22" s="21">
        <f>IF((C22&gt;=Input!$F$12),0,(D21*(1-Parameters!$D$40)*Parameters!$D$8*(1-(Input!$F$22*Parameters!$D$7))+(E21*(1-Parameters!$D$40)*(1-1/Parameters!$D$38)) + (F21*(1-Parameters!$D$40)*(1-(1/Parameters!$D$38))*(1-ART_drop_factor))))</f>
        <v>4576.4529293092437</v>
      </c>
      <c r="F22" s="26">
        <f>IF((C22&gt;=Input!$F$12),0,(F21*(1-Parameters!$D$40)*(1-(1/Parameters!$D$38))*ART_drop_factor))</f>
        <v>0</v>
      </c>
      <c r="G22" s="21">
        <f>IF((C22&gt;=Input!$F$12),0,((G21*(1-Parameters!$D$40)+(E21*(1-Parameters!$D$40)*(1/Parameters!$D$38)))))</f>
        <v>51084.192357373846</v>
      </c>
      <c r="H22" s="21">
        <f>IF((C22&gt;=Input!$F$12),0,(H21*(1-Parameters!$D$40) + I21*(1-Parameters!$D$40)*(1-ART_drop_factor)))</f>
        <v>7783.2687472455091</v>
      </c>
      <c r="I22" s="21">
        <f>IF((C22&gt;=Input!$F$12),0,(((F21*(1-Parameters!$D$40)*(1/Parameters!$D$38)) + I21*(1-Parameters!$D$40)*ART_drop_factor)))</f>
        <v>48890.603146436209</v>
      </c>
      <c r="J22" s="23">
        <f>IF(AND(C22&gt;=Input!$F$12,C22&lt;Input!$F$13),((D21*(1-Parameters!$D$40)*(1-(Parameters!$D$8*(1-(Input!$F$22*Parameters!$D$7))))) + (J21*(1-Parameters!$D$40)*(1-(Parameters!$D$9*(1-(Input!$F$22*Parameters!$D$7)))))),0)</f>
        <v>0</v>
      </c>
      <c r="K22" s="23">
        <f>IF(AND(C22&gt;=Input!$F$12,C22&lt;Input!$F$13),((D21*(1-Parameters!$D$40)*(Parameters!$D$8*(1-(Input!$F$22*Parameters!$D$7))))+(E21*(1-Parameters!$D$40)*(1-1/Parameters!$D$38)*(1-(Input!$F$5*Parameters!$D$14*(1-Parameters!$D$27)*Parameters!$D$26*(Parameters!$D$24))*Parameters!$D$28*Parameters!$D$30)))+ (F21*(1-Parameters!$D$40)*(1-(1/Parameters!$D$38))*(1-ART_drop_factor)) + (J21*(1-Parameters!$D$40)*Parameters!$D$9*(1-(Input!$F$22*Parameters!$D$7)))+(K21*(1-Parameters!$D$40)*(1-1/Parameters!$D$38)) + (L21*(1-Parameters!$D$40)*(1-(1/Parameters!$D$38))*(1-ART_drop_factor)),0)</f>
        <v>0</v>
      </c>
      <c r="L22" s="23">
        <f>IF(AND(C22&gt;=Input!$F$12,C22&lt;Input!$F$13),((E21*(1-Parameters!$D$40)*(1-1/Parameters!$D$38)*(Input!$F$5*Parameters!$D$14*Parameters!$D$26*(1-Parameters!$D$27)*(Parameters!$D$24)*Parameters!$D$28*Parameters!$D$30))+(F21*(1-Parameters!$D$40)*(1-(1/Parameters!$D$38))*ART_drop_factor)+(L21*(1-Parameters!$D$40)*(1-(1/Parameters!$D$38))*ART_drop_factor)),0)</f>
        <v>0</v>
      </c>
      <c r="M22" s="23">
        <f>IF(AND(C22&gt;=Input!$F$12,C22&lt;Input!$F$13),((E21*(1-Parameters!$D$40)*(1/Parameters!$D$38)*(1-(Input!$F$5*Parameters!$D$14*(1-Parameters!$D$27)*Parameters!$D$26*(Parameters!$D$23))*Parameters!$D$28))+(G21*(1-Parameters!$D$40)*(1-(Input!$F$5*Parameters!$D$14*(1-Parameters!$D$27)*Parameters!$D$26*(Parameters!$D$23)*Parameters!$D$28)))+(K21*(1-Parameters!$D$40)*(1/Parameters!$D$38))+(M21*(1-Parameters!$D$40))),0)</f>
        <v>0</v>
      </c>
      <c r="N22" s="23">
        <f>IF(AND(C22&gt;=Input!$F$12,C22&lt;Input!$F$13),((E21*(1-Parameters!$D$40)*(1/Parameters!$D$38)*Input!$F$5*Parameters!$D$14*Parameters!$D$26*(1-Parameters!$D$27)*Parameters!$D$28*(Parameters!$D$23)*(1-Parameters!$D$30))+(G21*(1-Parameters!$D$40)*Input!$F$5*Parameters!$D$14*Parameters!$D$26*(1-Parameters!$D$27)*Parameters!$D$28*(Parameters!$D$23)*(1-Parameters!$D$30))+(H21*(1-Parameters!$D$40)) +(N21*(1-Parameters!$D$40)) + (O21*(1-Parameters!$D$40)*(1-ART_drop_factor)) + (I21*(1-Parameters!$D$40)*(1-ART_drop_factor))),0)</f>
        <v>0</v>
      </c>
      <c r="O22" s="23">
        <f>IF(AND(C22&gt;=Input!$F$12,C22&lt;Input!$F$13),((E21*(1-Parameters!$D$40)*(1/Parameters!$D$38)*(Input!$F$5*Parameters!$D$14*(Parameters!$D$23)*Parameters!$D$26*(1-Parameters!$D$27)*Parameters!$D$28*Parameters!$D$30))+(F21*(1-Parameters!$D$40)*(1/Parameters!$D$38))+(G21*(1-Parameters!$D$40)*(Input!$F$5*Parameters!$D$14*(Parameters!$D$23)*Parameters!$D$26*(1-Parameters!$D$27)*Parameters!$D$28*Parameters!$D$30))+(O21*(1-Parameters!$D$40)*ART_drop_factor)+(L21*(1-Parameters!$D$40)*(1/Parameters!$D$38))+(I21*(1-Parameters!$D$40)*ART_drop_factor)),0)</f>
        <v>0</v>
      </c>
      <c r="P22" s="24">
        <f>IF(AND(C22&gt;=Input!$F$13,C22&lt;Input!$F$14),((J21*(1-Parameters!$D$40)*(1-(Parameters!$D$9*(1-(Input!$F$22*Parameters!$D$7))))) + (P21*(1-Parameters!$D$40)*(1-(Parameters!$D$9*(1-(Input!$F$22*Parameters!$D$7)))))),0)</f>
        <v>0</v>
      </c>
      <c r="Q22" s="22">
        <f>IF(AND(C22&gt;=Input!$F$13,C22&lt;Input!$F$14),((J21*(1-Parameters!$D$40)*Parameters!$D$9*(1-(Input!$F$22*Parameters!$D$7)))+(K21*(1-Parameters!$D$40)*(1-1/Parameters!$D$38)*(1-(Input!$F$6*Parameters!$D$15*(1-Parameters!$D$27)*Parameters!$D$26*(Parameters!$D$24))*Parameters!$D$28*Parameters!$D$30))) + (L21*(1-Parameters!$D$40)*(1-(1/Parameters!$D$38))*(1-ART_drop_factor)) +(P21*(1-Parameters!$D$40)*Parameters!$D$9*(1-(Input!$F$22*Parameters!$D$7)))+(Q21*(1-Parameters!$D$40)*(1-1/Parameters!$D$38)) + (R21*(1-Parameters!$D$40)*(1-(1/Parameters!$D$38))*(1-ART_drop_factor)),0)</f>
        <v>0</v>
      </c>
      <c r="R22" s="24">
        <f>IF(AND(C22&gt;=Input!$F$13,C22&lt;Input!$F$14),((K21*(1-Parameters!$D$40)*(1-1/Parameters!$D$38)*(Input!$F$6*Parameters!$D$15*Parameters!$D$26*(1-Parameters!$D$27)*(Parameters!$D$24)*Parameters!$D$28*Parameters!$D$30))+(L21*(1-Parameters!$D$40)*(1-(1/Parameters!$D$38))*ART_drop_factor)+(R21*(1-Parameters!$D$40)*(1-(1/Parameters!$D$38))*ART_drop_factor)),0)</f>
        <v>0</v>
      </c>
      <c r="S22" s="22">
        <f>IF(AND(C22&gt;=Input!$F$13,C22&lt;Input!$F$14),((K21*(1-Parameters!$D$40)*(1/Parameters!$D$38)*(1-(Input!$F$6*Parameters!$D$15*(1-Parameters!$D$27)*Parameters!$D$26*(Parameters!$D$23)*Parameters!$D$28)))+(M21*(1-Parameters!$D$40)*(1-(Input!$F$6*Parameters!$D$15*(1-Parameters!$D$27)*Parameters!$D$26*(Parameters!$D$23)*Parameters!$D$28)))+(Q21*(1-Parameters!$D$40)*(1/Parameters!$D$38))+(S21*(1-Parameters!$D$40))),0)</f>
        <v>0</v>
      </c>
      <c r="T22" s="24">
        <f>IF(AND(C22&gt;=Input!$F$13,C22&lt;Input!$F$14),((K21*(1-Parameters!$D$40)*(1/Parameters!$D$38)*Input!$F$6*Parameters!$D$15*Parameters!$D$26*(1-Parameters!$D$27)*Parameters!$D$28*(Parameters!$D$23)*(1-Parameters!$D$30))+(M21*(1-Parameters!$D$40)*Input!$F$6*Parameters!$D$15*Parameters!$D$26*(1-Parameters!$D$27)*Parameters!$D$28*(Parameters!$D$23)*(1-Parameters!$D$30))+(N21*(1-Parameters!$D$40))+(T21*(1-Parameters!$D$40)) + (U21*(1-Parameters!$D$40)*(1-ART_drop_factor)) + (O21*(1-Parameters!$D$40)*(1-ART_drop_factor))),0)</f>
        <v>0</v>
      </c>
      <c r="U22" s="22">
        <f>IF(AND(C22&gt;=Input!$F$13,C22&lt;Input!$F$14),((K21*(1-Parameters!$D$40)*(1/Parameters!$D$38)*(Input!$F$6*Parameters!$D$15*(Parameters!$D$23)*Parameters!$D$26*(1-Parameters!$D$27)*Parameters!$D$28*Parameters!$D$30))+(L21*(1-Parameters!$D$40)*(1/Parameters!$D$38))+(M21*(1-Parameters!$D$40)*(Input!$F$6*Parameters!$D$15*(Parameters!$D$23)*Parameters!$D$26*(1-Parameters!$D$27)*Parameters!$D$28*Parameters!$D$30))+(U21*(1-Parameters!$D$40)*ART_drop_factor)+(R21*(1-Parameters!$D$40)*(1/Parameters!$D$38))+(O21*(1-Parameters!$D$40))*ART_drop_factor),0)</f>
        <v>0</v>
      </c>
      <c r="V22" s="24">
        <f>IF(C22=Input!$F$14,((P21*(1-Parameters!$D$41)*(1-(Parameters!$D$9*(1-(Input!$F$22*Parameters!$D$7))))) + (V21*(1-Parameters!$D$41)*(1-(Parameters!$D$9*(1-(Input!$F$22*Parameters!$D$7)))))),0)</f>
        <v>0</v>
      </c>
      <c r="W22" s="22">
        <f>IF(C22=Input!$F$14,((P21*(1-Parameters!$D$41)*Parameters!$D$9*(1-(Input!$F$22*Parameters!$D$7)))+(Q21*(1-Parameters!$D$41)*(1-1/Parameters!$D$38)*(1-(Input!$F$6*Parameters!$D$16*(1-Parameters!$D$27)*Parameters!$D$26*(1-Parameters!$B$94)*(Parameters!$D$24))*Parameters!$D$28*Parameters!$D$30)))+(V21*(1-Parameters!$D$41)*Parameters!$D$9*(1-(Input!$F$22*Parameters!$D$7)))+ (R21*(1-Parameters!$D$41)*(1-(1/Parameters!$D$38))*(1-ART_drop_factor)) + (W21*(1-Parameters!$D$41)*(1-1/Parameters!$D$38)) + (X21*(1-Parameters!$D$41)*(1-(1/Parameters!$D$38))*(1-ART_drop_factor)),0)</f>
        <v>0</v>
      </c>
      <c r="X22" s="24">
        <f>IF(C22=Input!$F$14,((Q21*(1-Parameters!$D$41)*(1-1/Parameters!$D$38)*(Input!$F$6*Parameters!$D$16*Parameters!$D$26*(1-Parameters!$D$27)*(1-Parameters!$B$94)*(Parameters!$D$24)*Parameters!$D$28*Parameters!$D$30))+(R21*(1-Parameters!$D$41)*(1-(1/Parameters!$D$38))*ART_drop_factor)+(X21*(1-Parameters!$D$41)*(1-(1/Parameters!$D$38))*ART_drop_factor)),0)</f>
        <v>0</v>
      </c>
      <c r="Y22" s="22">
        <f>IF(C22=Input!$F$14,((Q21*(1-Parameters!$D$41)*(1/Parameters!$D$38)*(1-(Input!$F$6*Parameters!$D$16*(1-Parameters!$D$27)*Parameters!$D$26*(1-Parameters!$B$94)*(Parameters!$D$23)*Parameters!$D$28)))+(S21*(1-Parameters!$D$41)*(1-(Input!$F$6*Parameters!$D$16*(1-Parameters!$D$27)*Parameters!$D$26*(1-Parameters!$B$94)*(Parameters!$D$23)*Parameters!$D$28)))+(W21*(1-Parameters!$D$41)*(1/Parameters!$D$38))+(Y21*(1-Parameters!$D$41))),0)</f>
        <v>0</v>
      </c>
      <c r="Z22" s="24">
        <f>IF(C22=Input!$F$14,((Q21*(1-Parameters!$D$41)*(1/Parameters!$D$38)*Input!$F$6*Parameters!$D$16*Parameters!$D$26*(1-Parameters!$D$27)*(1-Parameters!$B$94)*Parameters!$D$28*(Parameters!$D$23)*(1-Parameters!$D$30))+(S21*(1-Parameters!$D$41)*Input!$F$6*Parameters!$D$16*Parameters!$D$26*(1-Parameters!$D$27)*(1-Parameters!$B$94)*Parameters!$D$28*(Parameters!$D$23)*(1-Parameters!$D$30))+(T21*(1-Parameters!$D$41)) + (U21*(1-Parameters!$D$41)*(1-ART_drop_factor)) + (Z21*(1-Parameters!$D$41)) + (AA21*(1-Parameters!$D$41)*(1-ART_drop_factor))),0)</f>
        <v>0</v>
      </c>
      <c r="AA22" s="22">
        <f>IF(C22=Input!$F$14,((Q21*(1-Parameters!$D$41)*(1/Parameters!$D$38)*(Input!$F$6*Parameters!$D$16*(Parameters!$D$23)*Parameters!$D$26*(1-Parameters!$D$27)*(1-Parameters!$B$94)*Parameters!$D$28*Parameters!$D$30))+(R21*(1-Parameters!$D$41)*(1/Parameters!$D$38))+(S21*(1-Parameters!$D$41)*(Input!$F$6*Parameters!$D$16*(1-Parameters!$B$94)*(Parameters!$D$23)*Parameters!$D$26*(1-Parameters!$D$27)*Parameters!$D$28*Parameters!$D$30))+(AA21*(1-Parameters!$D$41)*ART_drop_factor)+(X21*(1-Parameters!$D$41)*(1/Parameters!$D$38))+(U21*(1-Parameters!$D$41)*ART_drop_factor)),0)</f>
        <v>0</v>
      </c>
      <c r="AB22" s="24">
        <f>IF(AND(C22&gt;Input!$F$14,C22&lt;(Input!$F$14+Input!$F$16)),((V21*(1-Parameters!$D$41)*(1-(Parameters!$D$9*(1-(Input!$F$22*Parameters!$D$7)))))+(AB21*(1-Parameters!$D$41)*(1-(Parameters!$D$10*(1-(Input!$F$22*Parameters!$D$7)))))),0)</f>
        <v>0</v>
      </c>
      <c r="AC22" s="24">
        <f>IF(AND(C22&gt;Input!$F$14, C22&lt;(Input!$F$14+Input!$F$16)),((V21*(1-Parameters!$D$41)*Parameters!$D$9*(1-(Input!$F$22*Parameters!$D$7)))+(W21*(1-Parameters!$D$41)*(1-1/Parameters!$D$38)) + (X21*(1-Parameters!$D$41)*(1-(1/Parameters!$D$38))*(1-ART_drop_factor)) +(AB21*(1-Parameters!$D$41)*Parameters!$D$10*(1-(Input!$F$22*Parameters!$D$7))))+(AC21*(1-Parameters!$D$41)*(1-1/Parameters!$D$38)) + (AD21*(1-Parameters!$D$41)*(1-(1/Parameters!$D$38))*(1-ART_drop_factor)),0)</f>
        <v>0</v>
      </c>
      <c r="AD22" s="24">
        <f>IF(AND(C22&gt;Input!$F$14, C22&lt;(Input!$F$14+Input!$F$16)),((X21*(1-Parameters!$D$41)*(1-(1/Parameters!$D$38))*ART_drop_factor)+(AD21*(1-Parameters!$D$41)*(1-(1/Parameters!$D$38))*ART_drop_factor)),0)</f>
        <v>0</v>
      </c>
      <c r="AE22" s="24">
        <f>IF(AND(C22&gt;Input!$F$14, C22&lt;(Input!$F$14+Input!$F$16)),((W21*(1-Parameters!$D$41)*(1/Parameters!$D$38))+(Y21*(1-Parameters!$D$41))+(AC21*(1-Parameters!$D$41)*(1/Parameters!$D$38))+(AE21*(1-Parameters!$D$41))),0)</f>
        <v>0</v>
      </c>
      <c r="AF22" s="24">
        <f>IF(AND(C22&gt;Input!$F$14, C22&lt;(Input!$F$14+Input!$F$16)),((Z21*(1-Parameters!$D$41)) + (AA21*(1-Parameters!$D$41)*(1-ART_drop_factor)) +(AF21*(1-Parameters!$D$41)) + (AG21*(1-Parameters!$D$41)*(1-ART_drop_factor))),0)</f>
        <v>0</v>
      </c>
      <c r="AG22" s="24">
        <f>IF(AND(C22&gt;Input!$F$14, C22&lt;(Input!$F$14+Input!$F$16)),((X21*(1-Parameters!$D$41)*(1/Parameters!$D$38))+(AG21*(1-Parameters!$D$41)*ART_drop_factor)+(AD21*(1-Parameters!$D$41)*(1/Parameters!$D$38))+(AA21*(1-Parameters!$D$41)*ART_drop_factor)),0)</f>
        <v>0</v>
      </c>
      <c r="AH22" s="24">
        <f>IF(AND(C22&gt;=(Input!$F$14+Input!$F$16),C22&lt;(Input!$F$14+Input!$F$17)),((AB21*(1-Parameters!$D$40)*(1-(Parameters!$D$10*(1-(Input!$F$22*Parameters!$D$7)))))+(AH21*(1-Parameters!$D$40)*(1-(Parameters!$D$11*(1-(Input!$F$22*Parameters!$D$7)))))),0)</f>
        <v>0</v>
      </c>
      <c r="AI22" s="24">
        <f>IF(AND(C22&gt;=(Input!$F$14+Input!$F$16), C22&lt;(Input!$F$14+Input!$F$17)),((AB21*(1-Parameters!$D$40)*Parameters!$D$10*(1-(Input!$F$22*Parameters!$D$7)))+(AC21*(1-Parameters!$D$40)*(1-1/Parameters!$D$38)*(1-(Input!$F$7*Parameters!$D$17*(1-Parameters!$D$27)*Parameters!$D$26*(1-(Parameters!$B$94 + Parameters!$B$95))*(Parameters!$D$24)*Parameters!$D$28*Parameters!$D$30))) + (AD21*(1-Parameters!$D$40)*(1-(1/Parameters!$D$38))*(1-ART_drop_factor)) +(AH21*(1-Parameters!$D$40)*Parameters!$D$11*(1-(Input!$F$22*Parameters!$D$7)))+(AI21*(1-Parameters!$D$40)*(1-1/Parameters!$D$38)) + (AJ21*(1-Parameters!$D$40)*(1-(1/Parameters!$D$38))*(1-ART_drop_factor))),0)</f>
        <v>0</v>
      </c>
      <c r="AJ22" s="24">
        <f>IF(AND(C22&gt;=(Input!$F$14+Input!$F$16), C22&lt;(Input!$F$14+Input!$F$17)),((AC21*(1-Parameters!$D$40)*(1-1/Parameters!$D$38)*(Input!$F$7*Parameters!$D$17*Parameters!$D$26*(1-Parameters!$D$27)*(1-(Parameters!$B$94 + Parameters!$B$95))*(Parameters!$D$24)*Parameters!$D$28*Parameters!$D$30))+(AD21*(1-Parameters!$D$40)*(1-(1/Parameters!$D$38))*ART_drop_factor)+(AJ21*(1-Parameters!$D$40)*(1-(1/Parameters!$D$38))*ART_drop_factor)),0)</f>
        <v>0</v>
      </c>
      <c r="AK22" s="22">
        <f>IF(AND(C22&gt;=(Input!$F$14+Input!$F$16), C22&lt;(Input!$F$14+Input!$F$17)),((AC21*(1-Parameters!$D$40)*(1/Parameters!$D$38)*(1-(Input!$F$7*Parameters!$D$17*(1-Parameters!$D$27)*Parameters!$D$26*(1-(Parameters!$B$94 + Parameters!$B$95))*(Parameters!$D$23)*Parameters!$D$28)))+(AE21*(1-Parameters!$D$40)*(1-(Input!$F$7*Parameters!$D$17*(1-Parameters!$D$27)*Parameters!$D$26*(1-(Parameters!$B$94 + Parameters!$B$95))*(Parameters!$D$23)*Parameters!$D$28)))+(AI21*(1-Parameters!$D$40)*(1/Parameters!$D$38))+(AK21*(1-Parameters!$D$40))),0)</f>
        <v>0</v>
      </c>
      <c r="AL22" s="24">
        <f>IF(AND(C22&gt;=(Input!$F$14+Input!$F$16), C22&lt;(Input!$F$14+Input!$F$17)),((AC21*(1-Parameters!$D$40)*(1/Parameters!$D$38)*Input!$F$7*Parameters!$D$17*Parameters!$D$26*(1-Parameters!$D$27)*(1-(Parameters!$B$94 + Parameters!$B$95))*Parameters!$D$28*(Parameters!$D$23)*(1-Parameters!$D$30))+(AE21*(1-Parameters!$D$40)*Input!$F$7*Parameters!$D$17*Parameters!$D$26*(1-Parameters!$D$27)*(1-(Parameters!$B$94 + Parameters!$B$95))*Parameters!$D$28*(Parameters!$D$23)*(1-Parameters!$D$30))+(AF21*(1-Parameters!$D$40)) + (AG21*(1-Parameters!$D$40)*(1-ART_drop_factor)) +(AL21*(1-Parameters!$D$40)) + (AM21*(1-Parameters!$D$40)*(1-ART_drop_factor))),0)</f>
        <v>0</v>
      </c>
      <c r="AM22" s="22">
        <f>IF(AND(C22&gt;=(Input!$F$14+Input!$F$16), C22&lt;(Input!$F$14+Input!$F$17)),((AC21*(1-Parameters!$D$40)*(1/Parameters!$D$38)*(Input!$F$7*Parameters!$D$17*(Parameters!$D$23)*Parameters!$D$26*(1-Parameters!$D$27)*(1-(Parameters!$B$94 + Parameters!$B$95))*Parameters!$D$28*Parameters!$D$30))+(AD21*(1-Parameters!$D$40)*(1/Parameters!$D$38))+(AE21*(1-Parameters!$D$40)*(Input!$F$7*Parameters!$D$17*(Parameters!$D$23)*Parameters!$D$26*(1-Parameters!$D$27)*(1-(Parameters!$B$94 + Parameters!$B$95))*Parameters!$D$28*Parameters!$D$30))+(AM21*(1-Parameters!$D$40)*ART_drop_factor)+(AJ21*(1-Parameters!$D$40)*(1/Parameters!$D$38))+(AG21*(1-Parameters!$D$40)*ART_drop_factor)),0)</f>
        <v>0</v>
      </c>
      <c r="AN22" s="24">
        <f>IF(AND(C22&gt;=(Input!$F$14+Input!$F$17), C22&lt;(Input!$F$14+Input!$F$18)),((AH21*(1-Parameters!$D$40)*(1-(Parameters!$D$11*(1-(Input!$F$22*Parameters!$D$7))))) + (AN21*(1-Parameters!$D$40)*(1-(Parameters!$D$11*(1-(Input!$F$22*Parameters!$D$7)))))),0)</f>
        <v>0</v>
      </c>
      <c r="AO22" s="22">
        <f>IF(AND(C22&gt;=(Input!$F$14+Input!$F$17), C22&lt;(Input!$F$14+Input!$F$18)),((AH21*(1-Parameters!$D$40)*Parameters!$D$11*(1-(Input!$F$22*Parameters!$D$7)))+(AI21*(1-Parameters!$D$40)*(1-1/Parameters!$D$38)*(1-(Input!$F$8*Parameters!$D$18*(1-Parameters!$D$27)*Parameters!$D$26*(Parameters!$D$24)*Parameters!$D$28*Parameters!$D$30))) + (AJ21*(1-Parameters!$D$40)*(1-(1/Parameters!$D$38))*(1-ART_drop_factor)) +(AN21*(1-Parameters!$D$40)*Parameters!$D$11*(1-(Input!$F$22*Parameters!$D$7)))+(AO21*(1-Parameters!$D$40)*(1-1/Parameters!$D$38)) + (AP21*(1-Parameters!$D$40)*(1-(1/Parameters!$D$38))*(1-ART_drop_factor))),0)</f>
        <v>0</v>
      </c>
      <c r="AP22" s="24">
        <f>IF(AND(C22&gt;=(Input!$F$14+Input!$F$17), C22&lt;(Input!$F$14+Input!$F$18)),((AI21*(1-Parameters!$D$40)*(1-1/Parameters!$D$38)*(Input!$F$8*Parameters!$D$18*Parameters!$D$26*(1-Parameters!$D$27)*(Parameters!$D$24)*Parameters!$D$28*Parameters!$D$30))+(AJ21*(1-Parameters!$D$40)*(1-(1/Parameters!$D$38))*ART_drop_factor)+(AP21*(1-Parameters!$D$40)*(1-(1/Parameters!$D$38))*ART_drop_factor)),0)</f>
        <v>0</v>
      </c>
      <c r="AQ22" s="22">
        <f>IF(AND(C22&gt;=(Input!$F$14+Input!$F$17), C22&lt;(Input!$F$14+Input!$F$18)),((AI21*(1-Parameters!$D$40)*(1/Parameters!$D$38)*(1-(Input!$F$8*Parameters!$D$18*(1-Parameters!$D$27)*Parameters!$D$26*(Parameters!$D$23)*Parameters!$D$28)))+(AK21*(1-Parameters!$D$40)*(1-(Input!$F$8*Parameters!$D$18*(1-Parameters!$D$27)*Parameters!$D$26*(Parameters!$D$23)*Parameters!$D$28)))+(AO21*(1-Parameters!$D$40)*(1/Parameters!$D$38))+(AQ21*(1-Parameters!$D$40))),0)</f>
        <v>0</v>
      </c>
      <c r="AR22" s="24">
        <f>IF(AND(C22&gt;=(Input!$F$14+Input!$F$17), C22&lt;(Input!$F$14+Input!$F$18)),((AI21*(1-Parameters!$D$40)*(1/Parameters!$D$38)*Input!$F$8*Parameters!$D$18*Parameters!$D$26*(1-Parameters!$D$27)*Parameters!$D$28*(Parameters!$D$23)*(1-Parameters!$D$30))+(AK21*(1-Parameters!$D$40)*Input!$F$8*Parameters!$D$18*Parameters!$D$26*(1-Parameters!$D$27)*Parameters!$D$28*(Parameters!$D$23)*(1-Parameters!$D$30))+(AL21*(1-Parameters!$D$40)) + (AM21*(1-Parameters!$D$40)*(1-ART_drop_factor)) +(AR21*(1-Parameters!$D$40)) + (AS21*(1-Parameters!$D$40)*(1-ART_drop_factor))),0)</f>
        <v>0</v>
      </c>
      <c r="AS22" s="22">
        <f>IF(AND(C22&gt;=(Input!$F$14+Input!$F$17), C22&lt;(Input!$F$14+Input!$F$18)),((AI21*(1-Parameters!$D$40)*(1/Parameters!$D$38)*(Input!$F$8*Parameters!$D$18*(Parameters!$D$23)*Parameters!$D$26*(1-Parameters!$D$27)*Parameters!$D$28*Parameters!$D$30))+(AJ21*(1-Parameters!$D$40)*(1/Parameters!$D$38))+(AK21*(1-Parameters!$D$40)*(Input!$F$8*Parameters!$D$18*(Parameters!$D$23)*Parameters!$D$26*(1-Parameters!$D$27)*Parameters!$D$28*Parameters!$D$30))+(AS21*(1-Parameters!$D$40)*ART_drop_factor)+(AP21*(1-Parameters!$D$40)*(1/Parameters!$D$38))+(AM21*(1-Parameters!$D$40)*ART_drop_factor)),0)</f>
        <v>0</v>
      </c>
      <c r="AT22" s="24">
        <f>IF(AND(C22&gt;=(Input!$F$14+Input!$F$18), C22&lt;(Input!$F$14+Input!$F$19)),((AN21*(1-Parameters!$D$40)*(1-(Parameters!$D$11*(1-(Input!$F$22*Parameters!$D$7))))) + (AT21*(1-Parameters!$D$40)*(1-(Parameters!$D$12*(1-(Input!$F$22*Parameters!$D$7)))))),0)</f>
        <v>0</v>
      </c>
      <c r="AU22" s="22">
        <f>IF(AND(C22&gt;=(Input!$F$14+Input!$F$18), C22&lt;(Input!$F$14+Input!$F$19)),((AN21*(1-Parameters!$D$40)*Parameters!$D$11*(1-(Input!$F$22*Parameters!$D$7)))+(AO21*(1-Parameters!$D$40)*(1-1/Parameters!$D$38)*(1-(Input!$F$9*Parameters!$D$19*(1-Parameters!$D$27)*Parameters!$D$26*(Parameters!$D$24)*Parameters!$D$28*Parameters!$D$30))) + (AP21*(1-Parameters!$D$40)*(1-(1/Parameters!$D$38))*(1-ART_drop_factor)) +(AT21*(1-Parameters!$D$40)*Parameters!$D$12*(1-(Input!$F$22*Parameters!$D$7)))+(AU21*(1-Parameters!$D$40)*(1-1/Parameters!$D$38)) + (AV21*(1-Parameters!$D$40)*(1-(1/Parameters!$D$38))*(1-ART_drop_factor))),0)</f>
        <v>0</v>
      </c>
      <c r="AV22" s="24">
        <f>IF(AND(C22&gt;=(Input!$F$14+Input!$F$18), C22&lt;(Input!$F$14+Input!$F$19)),((AO21*(1-Parameters!$D$40)*(1-1/Parameters!$D$38)*(Input!$F$9*Parameters!$D$19*Parameters!$D$26*(1-Parameters!$D$27)*(Parameters!$D$24)*Parameters!$D$28*Parameters!$D$30))+(AP21*(1-Parameters!$D$40)*(1-(1/Parameters!$D$38))*ART_drop_factor)+(AV21*(1-Parameters!$D$40)*(1-(1/Parameters!$D$38))*ART_drop_factor)),0)</f>
        <v>0</v>
      </c>
      <c r="AW22" s="22">
        <f>IF(AND(C22&gt;=(Input!$F$14+Input!$F$18), C22&lt;(Input!$F$14+Input!$F$19)),((AO21*(1-Parameters!$D$40)*(1/Parameters!$D$38)*(1-(Input!$F$9*Parameters!$D$19*(1-Parameters!$D$27)*Parameters!$D$26*(Parameters!$D$23)*Parameters!$D$28)))+(AQ21*(1-Parameters!$D$40)*(1-(Input!$F$9*Parameters!$D$19*(1-Parameters!$D$27)*Parameters!$D$26*(Parameters!$D$23)*Parameters!$D$28)))+(AU21*(1-Parameters!$D$40)*(1/Parameters!$D$38))+(AW21*(1-Parameters!$D$40))),0)</f>
        <v>0</v>
      </c>
      <c r="AX22" s="24">
        <f>IF(AND(C22&gt;=(Input!$F$14+Input!$F$18), C22&lt;(Input!$F$14+Input!$F$19)),((AO21*(1-Parameters!$D$40)*(1/Parameters!$D$38)*Input!$F$9*Parameters!$D$19*Parameters!$D$26*(1-Parameters!$D$27)*Parameters!$D$28*(Parameters!$D$23)*(1-Parameters!$D$30))+(AQ21*(1-Parameters!$D$40)*Input!$F$9*Parameters!$D$19*Parameters!$D$26*(1-Parameters!$D$27)*Parameters!$D$28*(Parameters!$D$23)*(1-Parameters!$D$30)) + (AS21*(1-Parameters!$D$40)*(1-ART_drop_factor)) +(AR21*(1-Parameters!$D$40))+ (AY21*(1-Parameters!$D$40)*(1-ART_drop_factor)) + (AX21*(1-Parameters!$D$40))),0)</f>
        <v>0</v>
      </c>
      <c r="AY22" s="22">
        <f>IF(AND(C22&gt;=(Input!$F$14+Input!$F$18), C22&lt;(Input!$F$14+Input!$F$19)),((AO21*(1-Parameters!$D$40)*(1/Parameters!$D$38)*(Input!$F$9*Parameters!$D$19*(Parameters!$D$23)*Parameters!$D$26*(1-Parameters!$D$27)*Parameters!$D$28*Parameters!$D$30))+(AP21*(1-Parameters!$D$40)*(1/Parameters!$D$38))+(AQ21*(1-Parameters!$D$40)*(Input!$F$9*Parameters!$D$19*(Parameters!$D$23)*Parameters!$D$26*(1-Parameters!$D$27)*Parameters!$D$28*Parameters!$D$30))+(AY21*(1-Parameters!$D$40)*ART_drop_factor)+(AV21*(1-Parameters!$D$40)*(1/Parameters!$D$38))+(AS21*(1-Parameters!$D$40)*ART_drop_factor)),0)</f>
        <v>0</v>
      </c>
      <c r="AZ22" s="24">
        <f>IF(C22&gt;=(Input!$F$14+Input!$F$19),((AT21*(1-Parameters!$D$40)*(1-(Parameters!$D$12*(1-(Input!$F$22*Parameters!$D$7))))) + (AZ21*(1-Parameters!$D$40)*(1-(Parameters!$D$12*(1-(Input!$F$22*Parameters!$D$7)))))),0)</f>
        <v>0</v>
      </c>
      <c r="BA22" s="22">
        <f>IF(C22&gt;=(Input!$F$14+Input!$F$19),((AT21*(1-Parameters!$D$40)*Parameters!$D$12*(1-(Input!$F$22*Parameters!$D$7)))+(AU21*(1-Parameters!$D$40)*(1-1/Parameters!$D$38)*(1-(Input!$F$10*Parameters!$D$20*(1-Parameters!$D$27)*Parameters!$D$26*(Parameters!$D$24)*Parameters!$D$28*Parameters!$D$30))) + (AV21*(1-Parameters!$D$40)*(1-(1/Parameters!$D$38))*(1-ART_drop_factor)) +(AZ21*(1-Parameters!$D$40)*Parameters!$D$12*(1-(Input!$F$22*Parameters!$D$7)))+(BA21*(1-Parameters!$D$40)*(1-1/Parameters!$D$38)) + (BB21*(1-Parameters!$D$40)*(1-(1/Parameters!$D$38))*(1-ART_drop_factor))),0)</f>
        <v>0</v>
      </c>
      <c r="BB22" s="24">
        <f>IF(C22&gt;=(Input!$F$14+Input!$F$19),((AU21*(1-Parameters!$D$40)*(1-1/Parameters!$D$38)*(Input!$F$10*Parameters!$D$20*Parameters!$D$26*(1-Parameters!$D$27)*(Parameters!$D$24)*Parameters!$D$28*Parameters!$D$30))+(AV21*(1-Parameters!$D$40)*(1-(1/Parameters!$D$38))*ART_drop_factor)+(BB21*(1-Parameters!$D$40)*(1-(1/Parameters!$D$38))*ART_drop_factor)),0)</f>
        <v>0</v>
      </c>
      <c r="BC22" s="22">
        <f>IF(C22&gt;=(Input!$F$14+Input!$F$19),((AU21*(1-Parameters!$D$40)*(1/Parameters!$D$38)*(1-(Input!$F$10*Parameters!$D$20*(1-Parameters!$D$27)*Parameters!$D$26*(Parameters!$D$23)*Parameters!$D$28)))+(AW21*(1-Parameters!$D$40)*(1-(Input!$F$10*Parameters!$D$20*(1-Parameters!$D$27)*Parameters!$D$26*(Parameters!$D$23)*Parameters!$D$28)))+(BA21*(1-Parameters!$D$40)*(1/Parameters!$D$38))+(BC21*(1-Parameters!$D$40))),0)</f>
        <v>0</v>
      </c>
      <c r="BD22" s="24">
        <f>IF(C22&gt;=(Input!$F$14+Input!$F$19),((AU21*(1-Parameters!$D$40)*(1/Parameters!$D$38)*Input!$F$10*Parameters!$D$20*Parameters!$D$26*(1-Parameters!$D$27)*Parameters!$D$28*(Parameters!$D$23)*(1-Parameters!$D$30))+(AW21*(1-Parameters!$D$40)*Input!$F$10*Parameters!$D$20*Parameters!$D$26*(1-Parameters!$D$27)*Parameters!$D$28*(Parameters!$D$23)*(1-Parameters!$D$30))+(AX21*(1-Parameters!$D$40)) + (AY21*(1-Parameters!$D$40)*(1-ART_drop_factor)) +(BD21*(1-Parameters!$D$40)) + (BE21*(1-Parameters!$D$40)*(1-ART_drop_factor))),0)</f>
        <v>0</v>
      </c>
      <c r="BE22" s="25">
        <f>IF(C22&gt;=(Input!$F$14+Input!$F$19),((AU21*(1-Parameters!$D$40)*(1/Parameters!$D$38)*(Input!$F$10*Parameters!$D$20*(Parameters!$D$23)*Parameters!$D$26*(1-Parameters!$D$27)*Parameters!$D$28*Parameters!$D$30))+(AV21*(1-Parameters!$D$40)*(1/Parameters!$D$38))+(AW21*(1-Parameters!$D$40)*(Input!$F$10*Parameters!$D$20*(Parameters!$D$23)*Parameters!$D$26*(1-Parameters!$D$27)*Parameters!$D$28*Parameters!$D$30))+(BE21*(1-Parameters!$D$40)*ART_drop_factor)+(BB21*(1-Parameters!$D$40)*(1/Parameters!$D$38))+(AY21*(1-Parameters!$D$40)*ART_drop_factor)),0)</f>
        <v>0</v>
      </c>
      <c r="BF22" s="135">
        <f>(Parameters!$D$40*(SUM(Model!D21:U21,Model!AH21:BE21)))+(Parameters!$D$41*(SUM(Model!V21:AG21)))</f>
        <v>94.041849287816859</v>
      </c>
      <c r="BG22" s="60"/>
    </row>
    <row r="23" spans="3:59" x14ac:dyDescent="0.2">
      <c r="C23" s="20">
        <v>18</v>
      </c>
      <c r="D23" s="21">
        <f>IF((C23&gt;=Input!$F$12),0,(D22*(1-Parameters!$D$40)*(1-(Parameters!$D$8*(1-(Input!$F$22*Parameters!$D$7))))))</f>
        <v>1517040.6499723364</v>
      </c>
      <c r="E23" s="21">
        <f>IF((C23&gt;=Input!$F$12),0,(D22*(1-Parameters!$D$40)*Parameters!$D$8*(1-(Input!$F$22*Parameters!$D$7))+(E22*(1-Parameters!$D$40)*(1-1/Parameters!$D$38)) + (F22*(1-Parameters!$D$40)*(1-(1/Parameters!$D$38))*(1-ART_drop_factor))))</f>
        <v>4569.6798700616828</v>
      </c>
      <c r="F23" s="26">
        <f>IF((C23&gt;=Input!$F$12),0,(F22*(1-Parameters!$D$40)*(1-(1/Parameters!$D$38))*ART_drop_factor))</f>
        <v>0</v>
      </c>
      <c r="G23" s="21">
        <f>IF((C23&gt;=Input!$F$12),0,((G22*(1-Parameters!$D$40)+(E22*(1-Parameters!$D$40)*(1/Parameters!$D$38)))))</f>
        <v>51589.710626116677</v>
      </c>
      <c r="H23" s="21">
        <f>IF((C23&gt;=Input!$F$12),0,(H22*(1-Parameters!$D$40) + I22*(1-Parameters!$D$40)*(1-ART_drop_factor)))</f>
        <v>7945.7636951073073</v>
      </c>
      <c r="I23" s="21">
        <f>IF((C23&gt;=Input!$F$12),0,(((F22*(1-Parameters!$D$40)*(1/Parameters!$D$38)) + I22*(1-Parameters!$D$40)*ART_drop_factor)))</f>
        <v>48724.838552119007</v>
      </c>
      <c r="J23" s="23">
        <f>IF(AND(C23&gt;=Input!$F$12,C23&lt;Input!$F$13),((D22*(1-Parameters!$D$40)*(1-(Parameters!$D$8*(1-(Input!$F$22*Parameters!$D$7))))) + (J22*(1-Parameters!$D$40)*(1-(Parameters!$D$9*(1-(Input!$F$22*Parameters!$D$7)))))),0)</f>
        <v>0</v>
      </c>
      <c r="K23" s="23">
        <f>IF(AND(C23&gt;=Input!$F$12,C23&lt;Input!$F$13),((D22*(1-Parameters!$D$40)*(Parameters!$D$8*(1-(Input!$F$22*Parameters!$D$7))))+(E22*(1-Parameters!$D$40)*(1-1/Parameters!$D$38)*(1-(Input!$F$5*Parameters!$D$14*(1-Parameters!$D$27)*Parameters!$D$26*(Parameters!$D$24))*Parameters!$D$28*Parameters!$D$30)))+ (F22*(1-Parameters!$D$40)*(1-(1/Parameters!$D$38))*(1-ART_drop_factor)) + (J22*(1-Parameters!$D$40)*Parameters!$D$9*(1-(Input!$F$22*Parameters!$D$7)))+(K22*(1-Parameters!$D$40)*(1-1/Parameters!$D$38)) + (L22*(1-Parameters!$D$40)*(1-(1/Parameters!$D$38))*(1-ART_drop_factor)),0)</f>
        <v>0</v>
      </c>
      <c r="L23" s="23">
        <f>IF(AND(C23&gt;=Input!$F$12,C23&lt;Input!$F$13),((E22*(1-Parameters!$D$40)*(1-1/Parameters!$D$38)*(Input!$F$5*Parameters!$D$14*Parameters!$D$26*(1-Parameters!$D$27)*(Parameters!$D$24)*Parameters!$D$28*Parameters!$D$30))+(F22*(1-Parameters!$D$40)*(1-(1/Parameters!$D$38))*ART_drop_factor)+(L22*(1-Parameters!$D$40)*(1-(1/Parameters!$D$38))*ART_drop_factor)),0)</f>
        <v>0</v>
      </c>
      <c r="M23" s="23">
        <f>IF(AND(C23&gt;=Input!$F$12,C23&lt;Input!$F$13),((E22*(1-Parameters!$D$40)*(1/Parameters!$D$38)*(1-(Input!$F$5*Parameters!$D$14*(1-Parameters!$D$27)*Parameters!$D$26*(Parameters!$D$23))*Parameters!$D$28))+(G22*(1-Parameters!$D$40)*(1-(Input!$F$5*Parameters!$D$14*(1-Parameters!$D$27)*Parameters!$D$26*(Parameters!$D$23)*Parameters!$D$28)))+(K22*(1-Parameters!$D$40)*(1/Parameters!$D$38))+(M22*(1-Parameters!$D$40))),0)</f>
        <v>0</v>
      </c>
      <c r="N23" s="23">
        <f>IF(AND(C23&gt;=Input!$F$12,C23&lt;Input!$F$13),((E22*(1-Parameters!$D$40)*(1/Parameters!$D$38)*Input!$F$5*Parameters!$D$14*Parameters!$D$26*(1-Parameters!$D$27)*Parameters!$D$28*(Parameters!$D$23)*(1-Parameters!$D$30))+(G22*(1-Parameters!$D$40)*Input!$F$5*Parameters!$D$14*Parameters!$D$26*(1-Parameters!$D$27)*Parameters!$D$28*(Parameters!$D$23)*(1-Parameters!$D$30))+(H22*(1-Parameters!$D$40)) +(N22*(1-Parameters!$D$40)) + (O22*(1-Parameters!$D$40)*(1-ART_drop_factor)) + (I22*(1-Parameters!$D$40)*(1-ART_drop_factor))),0)</f>
        <v>0</v>
      </c>
      <c r="O23" s="23">
        <f>IF(AND(C23&gt;=Input!$F$12,C23&lt;Input!$F$13),((E22*(1-Parameters!$D$40)*(1/Parameters!$D$38)*(Input!$F$5*Parameters!$D$14*(Parameters!$D$23)*Parameters!$D$26*(1-Parameters!$D$27)*Parameters!$D$28*Parameters!$D$30))+(F22*(1-Parameters!$D$40)*(1/Parameters!$D$38))+(G22*(1-Parameters!$D$40)*(Input!$F$5*Parameters!$D$14*(Parameters!$D$23)*Parameters!$D$26*(1-Parameters!$D$27)*Parameters!$D$28*Parameters!$D$30))+(O22*(1-Parameters!$D$40)*ART_drop_factor)+(L22*(1-Parameters!$D$40)*(1/Parameters!$D$38))+(I22*(1-Parameters!$D$40)*ART_drop_factor)),0)</f>
        <v>0</v>
      </c>
      <c r="P23" s="24">
        <f>IF(AND(C23&gt;=Input!$F$13,C23&lt;Input!$F$14),((J22*(1-Parameters!$D$40)*(1-(Parameters!$D$9*(1-(Input!$F$22*Parameters!$D$7))))) + (P22*(1-Parameters!$D$40)*(1-(Parameters!$D$9*(1-(Input!$F$22*Parameters!$D$7)))))),0)</f>
        <v>0</v>
      </c>
      <c r="Q23" s="22">
        <f>IF(AND(C23&gt;=Input!$F$13,C23&lt;Input!$F$14),((J22*(1-Parameters!$D$40)*Parameters!$D$9*(1-(Input!$F$22*Parameters!$D$7)))+(K22*(1-Parameters!$D$40)*(1-1/Parameters!$D$38)*(1-(Input!$F$6*Parameters!$D$15*(1-Parameters!$D$27)*Parameters!$D$26*(Parameters!$D$24))*Parameters!$D$28*Parameters!$D$30))) + (L22*(1-Parameters!$D$40)*(1-(1/Parameters!$D$38))*(1-ART_drop_factor)) +(P22*(1-Parameters!$D$40)*Parameters!$D$9*(1-(Input!$F$22*Parameters!$D$7)))+(Q22*(1-Parameters!$D$40)*(1-1/Parameters!$D$38)) + (R22*(1-Parameters!$D$40)*(1-(1/Parameters!$D$38))*(1-ART_drop_factor)),0)</f>
        <v>0</v>
      </c>
      <c r="R23" s="24">
        <f>IF(AND(C23&gt;=Input!$F$13,C23&lt;Input!$F$14),((K22*(1-Parameters!$D$40)*(1-1/Parameters!$D$38)*(Input!$F$6*Parameters!$D$15*Parameters!$D$26*(1-Parameters!$D$27)*(Parameters!$D$24)*Parameters!$D$28*Parameters!$D$30))+(L22*(1-Parameters!$D$40)*(1-(1/Parameters!$D$38))*ART_drop_factor)+(R22*(1-Parameters!$D$40)*(1-(1/Parameters!$D$38))*ART_drop_factor)),0)</f>
        <v>0</v>
      </c>
      <c r="S23" s="22">
        <f>IF(AND(C23&gt;=Input!$F$13,C23&lt;Input!$F$14),((K22*(1-Parameters!$D$40)*(1/Parameters!$D$38)*(1-(Input!$F$6*Parameters!$D$15*(1-Parameters!$D$27)*Parameters!$D$26*(Parameters!$D$23)*Parameters!$D$28)))+(M22*(1-Parameters!$D$40)*(1-(Input!$F$6*Parameters!$D$15*(1-Parameters!$D$27)*Parameters!$D$26*(Parameters!$D$23)*Parameters!$D$28)))+(Q22*(1-Parameters!$D$40)*(1/Parameters!$D$38))+(S22*(1-Parameters!$D$40))),0)</f>
        <v>0</v>
      </c>
      <c r="T23" s="24">
        <f>IF(AND(C23&gt;=Input!$F$13,C23&lt;Input!$F$14),((K22*(1-Parameters!$D$40)*(1/Parameters!$D$38)*Input!$F$6*Parameters!$D$15*Parameters!$D$26*(1-Parameters!$D$27)*Parameters!$D$28*(Parameters!$D$23)*(1-Parameters!$D$30))+(M22*(1-Parameters!$D$40)*Input!$F$6*Parameters!$D$15*Parameters!$D$26*(1-Parameters!$D$27)*Parameters!$D$28*(Parameters!$D$23)*(1-Parameters!$D$30))+(N22*(1-Parameters!$D$40))+(T22*(1-Parameters!$D$40)) + (U22*(1-Parameters!$D$40)*(1-ART_drop_factor)) + (O22*(1-Parameters!$D$40)*(1-ART_drop_factor))),0)</f>
        <v>0</v>
      </c>
      <c r="U23" s="22">
        <f>IF(AND(C23&gt;=Input!$F$13,C23&lt;Input!$F$14),((K22*(1-Parameters!$D$40)*(1/Parameters!$D$38)*(Input!$F$6*Parameters!$D$15*(Parameters!$D$23)*Parameters!$D$26*(1-Parameters!$D$27)*Parameters!$D$28*Parameters!$D$30))+(L22*(1-Parameters!$D$40)*(1/Parameters!$D$38))+(M22*(1-Parameters!$D$40)*(Input!$F$6*Parameters!$D$15*(Parameters!$D$23)*Parameters!$D$26*(1-Parameters!$D$27)*Parameters!$D$28*Parameters!$D$30))+(U22*(1-Parameters!$D$40)*ART_drop_factor)+(R22*(1-Parameters!$D$40)*(1/Parameters!$D$38))+(O22*(1-Parameters!$D$40))*ART_drop_factor),0)</f>
        <v>0</v>
      </c>
      <c r="V23" s="24">
        <f>IF(C23=Input!$F$14,((P22*(1-Parameters!$D$41)*(1-(Parameters!$D$9*(1-(Input!$F$22*Parameters!$D$7))))) + (V22*(1-Parameters!$D$41)*(1-(Parameters!$D$9*(1-(Input!$F$22*Parameters!$D$7)))))),0)</f>
        <v>0</v>
      </c>
      <c r="W23" s="22">
        <f>IF(C23=Input!$F$14,((P22*(1-Parameters!$D$41)*Parameters!$D$9*(1-(Input!$F$22*Parameters!$D$7)))+(Q22*(1-Parameters!$D$41)*(1-1/Parameters!$D$38)*(1-(Input!$F$6*Parameters!$D$16*(1-Parameters!$D$27)*Parameters!$D$26*(1-Parameters!$B$94)*(Parameters!$D$24))*Parameters!$D$28*Parameters!$D$30)))+(V22*(1-Parameters!$D$41)*Parameters!$D$9*(1-(Input!$F$22*Parameters!$D$7)))+ (R22*(1-Parameters!$D$41)*(1-(1/Parameters!$D$38))*(1-ART_drop_factor)) + (W22*(1-Parameters!$D$41)*(1-1/Parameters!$D$38)) + (X22*(1-Parameters!$D$41)*(1-(1/Parameters!$D$38))*(1-ART_drop_factor)),0)</f>
        <v>0</v>
      </c>
      <c r="X23" s="24">
        <f>IF(C23=Input!$F$14,((Q22*(1-Parameters!$D$41)*(1-1/Parameters!$D$38)*(Input!$F$6*Parameters!$D$16*Parameters!$D$26*(1-Parameters!$D$27)*(1-Parameters!$B$94)*(Parameters!$D$24)*Parameters!$D$28*Parameters!$D$30))+(R22*(1-Parameters!$D$41)*(1-(1/Parameters!$D$38))*ART_drop_factor)+(X22*(1-Parameters!$D$41)*(1-(1/Parameters!$D$38))*ART_drop_factor)),0)</f>
        <v>0</v>
      </c>
      <c r="Y23" s="22">
        <f>IF(C23=Input!$F$14,((Q22*(1-Parameters!$D$41)*(1/Parameters!$D$38)*(1-(Input!$F$6*Parameters!$D$16*(1-Parameters!$D$27)*Parameters!$D$26*(1-Parameters!$B$94)*(Parameters!$D$23)*Parameters!$D$28)))+(S22*(1-Parameters!$D$41)*(1-(Input!$F$6*Parameters!$D$16*(1-Parameters!$D$27)*Parameters!$D$26*(1-Parameters!$B$94)*(Parameters!$D$23)*Parameters!$D$28)))+(W22*(1-Parameters!$D$41)*(1/Parameters!$D$38))+(Y22*(1-Parameters!$D$41))),0)</f>
        <v>0</v>
      </c>
      <c r="Z23" s="24">
        <f>IF(C23=Input!$F$14,((Q22*(1-Parameters!$D$41)*(1/Parameters!$D$38)*Input!$F$6*Parameters!$D$16*Parameters!$D$26*(1-Parameters!$D$27)*(1-Parameters!$B$94)*Parameters!$D$28*(Parameters!$D$23)*(1-Parameters!$D$30))+(S22*(1-Parameters!$D$41)*Input!$F$6*Parameters!$D$16*Parameters!$D$26*(1-Parameters!$D$27)*(1-Parameters!$B$94)*Parameters!$D$28*(Parameters!$D$23)*(1-Parameters!$D$30))+(T22*(1-Parameters!$D$41)) + (U22*(1-Parameters!$D$41)*(1-ART_drop_factor)) + (Z22*(1-Parameters!$D$41)) + (AA22*(1-Parameters!$D$41)*(1-ART_drop_factor))),0)</f>
        <v>0</v>
      </c>
      <c r="AA23" s="22">
        <f>IF(C23=Input!$F$14,((Q22*(1-Parameters!$D$41)*(1/Parameters!$D$38)*(Input!$F$6*Parameters!$D$16*(Parameters!$D$23)*Parameters!$D$26*(1-Parameters!$D$27)*(1-Parameters!$B$94)*Parameters!$D$28*Parameters!$D$30))+(R22*(1-Parameters!$D$41)*(1/Parameters!$D$38))+(S22*(1-Parameters!$D$41)*(Input!$F$6*Parameters!$D$16*(1-Parameters!$B$94)*(Parameters!$D$23)*Parameters!$D$26*(1-Parameters!$D$27)*Parameters!$D$28*Parameters!$D$30))+(AA22*(1-Parameters!$D$41)*ART_drop_factor)+(X22*(1-Parameters!$D$41)*(1/Parameters!$D$38))+(U22*(1-Parameters!$D$41)*ART_drop_factor)),0)</f>
        <v>0</v>
      </c>
      <c r="AB23" s="24">
        <f>IF(AND(C23&gt;Input!$F$14,C23&lt;(Input!$F$14+Input!$F$16)),((V22*(1-Parameters!$D$41)*(1-(Parameters!$D$9*(1-(Input!$F$22*Parameters!$D$7)))))+(AB22*(1-Parameters!$D$41)*(1-(Parameters!$D$10*(1-(Input!$F$22*Parameters!$D$7)))))),0)</f>
        <v>0</v>
      </c>
      <c r="AC23" s="24">
        <f>IF(AND(C23&gt;Input!$F$14, C23&lt;(Input!$F$14+Input!$F$16)),((V22*(1-Parameters!$D$41)*Parameters!$D$9*(1-(Input!$F$22*Parameters!$D$7)))+(W22*(1-Parameters!$D$41)*(1-1/Parameters!$D$38)) + (X22*(1-Parameters!$D$41)*(1-(1/Parameters!$D$38))*(1-ART_drop_factor)) +(AB22*(1-Parameters!$D$41)*Parameters!$D$10*(1-(Input!$F$22*Parameters!$D$7))))+(AC22*(1-Parameters!$D$41)*(1-1/Parameters!$D$38)) + (AD22*(1-Parameters!$D$41)*(1-(1/Parameters!$D$38))*(1-ART_drop_factor)),0)</f>
        <v>0</v>
      </c>
      <c r="AD23" s="24">
        <f>IF(AND(C23&gt;Input!$F$14, C23&lt;(Input!$F$14+Input!$F$16)),((X22*(1-Parameters!$D$41)*(1-(1/Parameters!$D$38))*ART_drop_factor)+(AD22*(1-Parameters!$D$41)*(1-(1/Parameters!$D$38))*ART_drop_factor)),0)</f>
        <v>0</v>
      </c>
      <c r="AE23" s="24">
        <f>IF(AND(C23&gt;Input!$F$14, C23&lt;(Input!$F$14+Input!$F$16)),((W22*(1-Parameters!$D$41)*(1/Parameters!$D$38))+(Y22*(1-Parameters!$D$41))+(AC22*(1-Parameters!$D$41)*(1/Parameters!$D$38))+(AE22*(1-Parameters!$D$41))),0)</f>
        <v>0</v>
      </c>
      <c r="AF23" s="24">
        <f>IF(AND(C23&gt;Input!$F$14, C23&lt;(Input!$F$14+Input!$F$16)),((Z22*(1-Parameters!$D$41)) + (AA22*(1-Parameters!$D$41)*(1-ART_drop_factor)) +(AF22*(1-Parameters!$D$41)) + (AG22*(1-Parameters!$D$41)*(1-ART_drop_factor))),0)</f>
        <v>0</v>
      </c>
      <c r="AG23" s="24">
        <f>IF(AND(C23&gt;Input!$F$14, C23&lt;(Input!$F$14+Input!$F$16)),((X22*(1-Parameters!$D$41)*(1/Parameters!$D$38))+(AG22*(1-Parameters!$D$41)*ART_drop_factor)+(AD22*(1-Parameters!$D$41)*(1/Parameters!$D$38))+(AA22*(1-Parameters!$D$41)*ART_drop_factor)),0)</f>
        <v>0</v>
      </c>
      <c r="AH23" s="24">
        <f>IF(AND(C23&gt;=(Input!$F$14+Input!$F$16),C23&lt;(Input!$F$14+Input!$F$17)),((AB22*(1-Parameters!$D$40)*(1-(Parameters!$D$10*(1-(Input!$F$22*Parameters!$D$7)))))+(AH22*(1-Parameters!$D$40)*(1-(Parameters!$D$11*(1-(Input!$F$22*Parameters!$D$7)))))),0)</f>
        <v>0</v>
      </c>
      <c r="AI23" s="24">
        <f>IF(AND(C23&gt;=(Input!$F$14+Input!$F$16), C23&lt;(Input!$F$14+Input!$F$17)),((AB22*(1-Parameters!$D$40)*Parameters!$D$10*(1-(Input!$F$22*Parameters!$D$7)))+(AC22*(1-Parameters!$D$40)*(1-1/Parameters!$D$38)*(1-(Input!$F$7*Parameters!$D$17*(1-Parameters!$D$27)*Parameters!$D$26*(1-(Parameters!$B$94 + Parameters!$B$95))*(Parameters!$D$24)*Parameters!$D$28*Parameters!$D$30))) + (AD22*(1-Parameters!$D$40)*(1-(1/Parameters!$D$38))*(1-ART_drop_factor)) +(AH22*(1-Parameters!$D$40)*Parameters!$D$11*(1-(Input!$F$22*Parameters!$D$7)))+(AI22*(1-Parameters!$D$40)*(1-1/Parameters!$D$38)) + (AJ22*(1-Parameters!$D$40)*(1-(1/Parameters!$D$38))*(1-ART_drop_factor))),0)</f>
        <v>0</v>
      </c>
      <c r="AJ23" s="24">
        <f>IF(AND(C23&gt;=(Input!$F$14+Input!$F$16), C23&lt;(Input!$F$14+Input!$F$17)),((AC22*(1-Parameters!$D$40)*(1-1/Parameters!$D$38)*(Input!$F$7*Parameters!$D$17*Parameters!$D$26*(1-Parameters!$D$27)*(1-(Parameters!$B$94 + Parameters!$B$95))*(Parameters!$D$24)*Parameters!$D$28*Parameters!$D$30))+(AD22*(1-Parameters!$D$40)*(1-(1/Parameters!$D$38))*ART_drop_factor)+(AJ22*(1-Parameters!$D$40)*(1-(1/Parameters!$D$38))*ART_drop_factor)),0)</f>
        <v>0</v>
      </c>
      <c r="AK23" s="22">
        <f>IF(AND(C23&gt;=(Input!$F$14+Input!$F$16), C23&lt;(Input!$F$14+Input!$F$17)),((AC22*(1-Parameters!$D$40)*(1/Parameters!$D$38)*(1-(Input!$F$7*Parameters!$D$17*(1-Parameters!$D$27)*Parameters!$D$26*(1-(Parameters!$B$94 + Parameters!$B$95))*(Parameters!$D$23)*Parameters!$D$28)))+(AE22*(1-Parameters!$D$40)*(1-(Input!$F$7*Parameters!$D$17*(1-Parameters!$D$27)*Parameters!$D$26*(1-(Parameters!$B$94 + Parameters!$B$95))*(Parameters!$D$23)*Parameters!$D$28)))+(AI22*(1-Parameters!$D$40)*(1/Parameters!$D$38))+(AK22*(1-Parameters!$D$40))),0)</f>
        <v>0</v>
      </c>
      <c r="AL23" s="24">
        <f>IF(AND(C23&gt;=(Input!$F$14+Input!$F$16), C23&lt;(Input!$F$14+Input!$F$17)),((AC22*(1-Parameters!$D$40)*(1/Parameters!$D$38)*Input!$F$7*Parameters!$D$17*Parameters!$D$26*(1-Parameters!$D$27)*(1-(Parameters!$B$94 + Parameters!$B$95))*Parameters!$D$28*(Parameters!$D$23)*(1-Parameters!$D$30))+(AE22*(1-Parameters!$D$40)*Input!$F$7*Parameters!$D$17*Parameters!$D$26*(1-Parameters!$D$27)*(1-(Parameters!$B$94 + Parameters!$B$95))*Parameters!$D$28*(Parameters!$D$23)*(1-Parameters!$D$30))+(AF22*(1-Parameters!$D$40)) + (AG22*(1-Parameters!$D$40)*(1-ART_drop_factor)) +(AL22*(1-Parameters!$D$40)) + (AM22*(1-Parameters!$D$40)*(1-ART_drop_factor))),0)</f>
        <v>0</v>
      </c>
      <c r="AM23" s="22">
        <f>IF(AND(C23&gt;=(Input!$F$14+Input!$F$16), C23&lt;(Input!$F$14+Input!$F$17)),((AC22*(1-Parameters!$D$40)*(1/Parameters!$D$38)*(Input!$F$7*Parameters!$D$17*(Parameters!$D$23)*Parameters!$D$26*(1-Parameters!$D$27)*(1-(Parameters!$B$94 + Parameters!$B$95))*Parameters!$D$28*Parameters!$D$30))+(AD22*(1-Parameters!$D$40)*(1/Parameters!$D$38))+(AE22*(1-Parameters!$D$40)*(Input!$F$7*Parameters!$D$17*(Parameters!$D$23)*Parameters!$D$26*(1-Parameters!$D$27)*(1-(Parameters!$B$94 + Parameters!$B$95))*Parameters!$D$28*Parameters!$D$30))+(AM22*(1-Parameters!$D$40)*ART_drop_factor)+(AJ22*(1-Parameters!$D$40)*(1/Parameters!$D$38))+(AG22*(1-Parameters!$D$40)*ART_drop_factor)),0)</f>
        <v>0</v>
      </c>
      <c r="AN23" s="24">
        <f>IF(AND(C23&gt;=(Input!$F$14+Input!$F$17), C23&lt;(Input!$F$14+Input!$F$18)),((AH22*(1-Parameters!$D$40)*(1-(Parameters!$D$11*(1-(Input!$F$22*Parameters!$D$7))))) + (AN22*(1-Parameters!$D$40)*(1-(Parameters!$D$11*(1-(Input!$F$22*Parameters!$D$7)))))),0)</f>
        <v>0</v>
      </c>
      <c r="AO23" s="22">
        <f>IF(AND(C23&gt;=(Input!$F$14+Input!$F$17), C23&lt;(Input!$F$14+Input!$F$18)),((AH22*(1-Parameters!$D$40)*Parameters!$D$11*(1-(Input!$F$22*Parameters!$D$7)))+(AI22*(1-Parameters!$D$40)*(1-1/Parameters!$D$38)*(1-(Input!$F$8*Parameters!$D$18*(1-Parameters!$D$27)*Parameters!$D$26*(Parameters!$D$24)*Parameters!$D$28*Parameters!$D$30))) + (AJ22*(1-Parameters!$D$40)*(1-(1/Parameters!$D$38))*(1-ART_drop_factor)) +(AN22*(1-Parameters!$D$40)*Parameters!$D$11*(1-(Input!$F$22*Parameters!$D$7)))+(AO22*(1-Parameters!$D$40)*(1-1/Parameters!$D$38)) + (AP22*(1-Parameters!$D$40)*(1-(1/Parameters!$D$38))*(1-ART_drop_factor))),0)</f>
        <v>0</v>
      </c>
      <c r="AP23" s="24">
        <f>IF(AND(C23&gt;=(Input!$F$14+Input!$F$17), C23&lt;(Input!$F$14+Input!$F$18)),((AI22*(1-Parameters!$D$40)*(1-1/Parameters!$D$38)*(Input!$F$8*Parameters!$D$18*Parameters!$D$26*(1-Parameters!$D$27)*(Parameters!$D$24)*Parameters!$D$28*Parameters!$D$30))+(AJ22*(1-Parameters!$D$40)*(1-(1/Parameters!$D$38))*ART_drop_factor)+(AP22*(1-Parameters!$D$40)*(1-(1/Parameters!$D$38))*ART_drop_factor)),0)</f>
        <v>0</v>
      </c>
      <c r="AQ23" s="22">
        <f>IF(AND(C23&gt;=(Input!$F$14+Input!$F$17), C23&lt;(Input!$F$14+Input!$F$18)),((AI22*(1-Parameters!$D$40)*(1/Parameters!$D$38)*(1-(Input!$F$8*Parameters!$D$18*(1-Parameters!$D$27)*Parameters!$D$26*(Parameters!$D$23)*Parameters!$D$28)))+(AK22*(1-Parameters!$D$40)*(1-(Input!$F$8*Parameters!$D$18*(1-Parameters!$D$27)*Parameters!$D$26*(Parameters!$D$23)*Parameters!$D$28)))+(AO22*(1-Parameters!$D$40)*(1/Parameters!$D$38))+(AQ22*(1-Parameters!$D$40))),0)</f>
        <v>0</v>
      </c>
      <c r="AR23" s="24">
        <f>IF(AND(C23&gt;=(Input!$F$14+Input!$F$17), C23&lt;(Input!$F$14+Input!$F$18)),((AI22*(1-Parameters!$D$40)*(1/Parameters!$D$38)*Input!$F$8*Parameters!$D$18*Parameters!$D$26*(1-Parameters!$D$27)*Parameters!$D$28*(Parameters!$D$23)*(1-Parameters!$D$30))+(AK22*(1-Parameters!$D$40)*Input!$F$8*Parameters!$D$18*Parameters!$D$26*(1-Parameters!$D$27)*Parameters!$D$28*(Parameters!$D$23)*(1-Parameters!$D$30))+(AL22*(1-Parameters!$D$40)) + (AM22*(1-Parameters!$D$40)*(1-ART_drop_factor)) +(AR22*(1-Parameters!$D$40)) + (AS22*(1-Parameters!$D$40)*(1-ART_drop_factor))),0)</f>
        <v>0</v>
      </c>
      <c r="AS23" s="22">
        <f>IF(AND(C23&gt;=(Input!$F$14+Input!$F$17), C23&lt;(Input!$F$14+Input!$F$18)),((AI22*(1-Parameters!$D$40)*(1/Parameters!$D$38)*(Input!$F$8*Parameters!$D$18*(Parameters!$D$23)*Parameters!$D$26*(1-Parameters!$D$27)*Parameters!$D$28*Parameters!$D$30))+(AJ22*(1-Parameters!$D$40)*(1/Parameters!$D$38))+(AK22*(1-Parameters!$D$40)*(Input!$F$8*Parameters!$D$18*(Parameters!$D$23)*Parameters!$D$26*(1-Parameters!$D$27)*Parameters!$D$28*Parameters!$D$30))+(AS22*(1-Parameters!$D$40)*ART_drop_factor)+(AP22*(1-Parameters!$D$40)*(1/Parameters!$D$38))+(AM22*(1-Parameters!$D$40)*ART_drop_factor)),0)</f>
        <v>0</v>
      </c>
      <c r="AT23" s="24">
        <f>IF(AND(C23&gt;=(Input!$F$14+Input!$F$18), C23&lt;(Input!$F$14+Input!$F$19)),((AN22*(1-Parameters!$D$40)*(1-(Parameters!$D$11*(1-(Input!$F$22*Parameters!$D$7))))) + (AT22*(1-Parameters!$D$40)*(1-(Parameters!$D$12*(1-(Input!$F$22*Parameters!$D$7)))))),0)</f>
        <v>0</v>
      </c>
      <c r="AU23" s="22">
        <f>IF(AND(C23&gt;=(Input!$F$14+Input!$F$18), C23&lt;(Input!$F$14+Input!$F$19)),((AN22*(1-Parameters!$D$40)*Parameters!$D$11*(1-(Input!$F$22*Parameters!$D$7)))+(AO22*(1-Parameters!$D$40)*(1-1/Parameters!$D$38)*(1-(Input!$F$9*Parameters!$D$19*(1-Parameters!$D$27)*Parameters!$D$26*(Parameters!$D$24)*Parameters!$D$28*Parameters!$D$30))) + (AP22*(1-Parameters!$D$40)*(1-(1/Parameters!$D$38))*(1-ART_drop_factor)) +(AT22*(1-Parameters!$D$40)*Parameters!$D$12*(1-(Input!$F$22*Parameters!$D$7)))+(AU22*(1-Parameters!$D$40)*(1-1/Parameters!$D$38)) + (AV22*(1-Parameters!$D$40)*(1-(1/Parameters!$D$38))*(1-ART_drop_factor))),0)</f>
        <v>0</v>
      </c>
      <c r="AV23" s="24">
        <f>IF(AND(C23&gt;=(Input!$F$14+Input!$F$18), C23&lt;(Input!$F$14+Input!$F$19)),((AO22*(1-Parameters!$D$40)*(1-1/Parameters!$D$38)*(Input!$F$9*Parameters!$D$19*Parameters!$D$26*(1-Parameters!$D$27)*(Parameters!$D$24)*Parameters!$D$28*Parameters!$D$30))+(AP22*(1-Parameters!$D$40)*(1-(1/Parameters!$D$38))*ART_drop_factor)+(AV22*(1-Parameters!$D$40)*(1-(1/Parameters!$D$38))*ART_drop_factor)),0)</f>
        <v>0</v>
      </c>
      <c r="AW23" s="22">
        <f>IF(AND(C23&gt;=(Input!$F$14+Input!$F$18), C23&lt;(Input!$F$14+Input!$F$19)),((AO22*(1-Parameters!$D$40)*(1/Parameters!$D$38)*(1-(Input!$F$9*Parameters!$D$19*(1-Parameters!$D$27)*Parameters!$D$26*(Parameters!$D$23)*Parameters!$D$28)))+(AQ22*(1-Parameters!$D$40)*(1-(Input!$F$9*Parameters!$D$19*(1-Parameters!$D$27)*Parameters!$D$26*(Parameters!$D$23)*Parameters!$D$28)))+(AU22*(1-Parameters!$D$40)*(1/Parameters!$D$38))+(AW22*(1-Parameters!$D$40))),0)</f>
        <v>0</v>
      </c>
      <c r="AX23" s="24">
        <f>IF(AND(C23&gt;=(Input!$F$14+Input!$F$18), C23&lt;(Input!$F$14+Input!$F$19)),((AO22*(1-Parameters!$D$40)*(1/Parameters!$D$38)*Input!$F$9*Parameters!$D$19*Parameters!$D$26*(1-Parameters!$D$27)*Parameters!$D$28*(Parameters!$D$23)*(1-Parameters!$D$30))+(AQ22*(1-Parameters!$D$40)*Input!$F$9*Parameters!$D$19*Parameters!$D$26*(1-Parameters!$D$27)*Parameters!$D$28*(Parameters!$D$23)*(1-Parameters!$D$30)) + (AS22*(1-Parameters!$D$40)*(1-ART_drop_factor)) +(AR22*(1-Parameters!$D$40))+ (AY22*(1-Parameters!$D$40)*(1-ART_drop_factor)) + (AX22*(1-Parameters!$D$40))),0)</f>
        <v>0</v>
      </c>
      <c r="AY23" s="22">
        <f>IF(AND(C23&gt;=(Input!$F$14+Input!$F$18), C23&lt;(Input!$F$14+Input!$F$19)),((AO22*(1-Parameters!$D$40)*(1/Parameters!$D$38)*(Input!$F$9*Parameters!$D$19*(Parameters!$D$23)*Parameters!$D$26*(1-Parameters!$D$27)*Parameters!$D$28*Parameters!$D$30))+(AP22*(1-Parameters!$D$40)*(1/Parameters!$D$38))+(AQ22*(1-Parameters!$D$40)*(Input!$F$9*Parameters!$D$19*(Parameters!$D$23)*Parameters!$D$26*(1-Parameters!$D$27)*Parameters!$D$28*Parameters!$D$30))+(AY22*(1-Parameters!$D$40)*ART_drop_factor)+(AV22*(1-Parameters!$D$40)*(1/Parameters!$D$38))+(AS22*(1-Parameters!$D$40)*ART_drop_factor)),0)</f>
        <v>0</v>
      </c>
      <c r="AZ23" s="24">
        <f>IF(C23&gt;=(Input!$F$14+Input!$F$19),((AT22*(1-Parameters!$D$40)*(1-(Parameters!$D$12*(1-(Input!$F$22*Parameters!$D$7))))) + (AZ22*(1-Parameters!$D$40)*(1-(Parameters!$D$12*(1-(Input!$F$22*Parameters!$D$7)))))),0)</f>
        <v>0</v>
      </c>
      <c r="BA23" s="22">
        <f>IF(C23&gt;=(Input!$F$14+Input!$F$19),((AT22*(1-Parameters!$D$40)*Parameters!$D$12*(1-(Input!$F$22*Parameters!$D$7)))+(AU22*(1-Parameters!$D$40)*(1-1/Parameters!$D$38)*(1-(Input!$F$10*Parameters!$D$20*(1-Parameters!$D$27)*Parameters!$D$26*(Parameters!$D$24)*Parameters!$D$28*Parameters!$D$30))) + (AV22*(1-Parameters!$D$40)*(1-(1/Parameters!$D$38))*(1-ART_drop_factor)) +(AZ22*(1-Parameters!$D$40)*Parameters!$D$12*(1-(Input!$F$22*Parameters!$D$7)))+(BA22*(1-Parameters!$D$40)*(1-1/Parameters!$D$38)) + (BB22*(1-Parameters!$D$40)*(1-(1/Parameters!$D$38))*(1-ART_drop_factor))),0)</f>
        <v>0</v>
      </c>
      <c r="BB23" s="24">
        <f>IF(C23&gt;=(Input!$F$14+Input!$F$19),((AU22*(1-Parameters!$D$40)*(1-1/Parameters!$D$38)*(Input!$F$10*Parameters!$D$20*Parameters!$D$26*(1-Parameters!$D$27)*(Parameters!$D$24)*Parameters!$D$28*Parameters!$D$30))+(AV22*(1-Parameters!$D$40)*(1-(1/Parameters!$D$38))*ART_drop_factor)+(BB22*(1-Parameters!$D$40)*(1-(1/Parameters!$D$38))*ART_drop_factor)),0)</f>
        <v>0</v>
      </c>
      <c r="BC23" s="22">
        <f>IF(C23&gt;=(Input!$F$14+Input!$F$19),((AU22*(1-Parameters!$D$40)*(1/Parameters!$D$38)*(1-(Input!$F$10*Parameters!$D$20*(1-Parameters!$D$27)*Parameters!$D$26*(Parameters!$D$23)*Parameters!$D$28)))+(AW22*(1-Parameters!$D$40)*(1-(Input!$F$10*Parameters!$D$20*(1-Parameters!$D$27)*Parameters!$D$26*(Parameters!$D$23)*Parameters!$D$28)))+(BA22*(1-Parameters!$D$40)*(1/Parameters!$D$38))+(BC22*(1-Parameters!$D$40))),0)</f>
        <v>0</v>
      </c>
      <c r="BD23" s="24">
        <f>IF(C23&gt;=(Input!$F$14+Input!$F$19),((AU22*(1-Parameters!$D$40)*(1/Parameters!$D$38)*Input!$F$10*Parameters!$D$20*Parameters!$D$26*(1-Parameters!$D$27)*Parameters!$D$28*(Parameters!$D$23)*(1-Parameters!$D$30))+(AW22*(1-Parameters!$D$40)*Input!$F$10*Parameters!$D$20*Parameters!$D$26*(1-Parameters!$D$27)*Parameters!$D$28*(Parameters!$D$23)*(1-Parameters!$D$30))+(AX22*(1-Parameters!$D$40)) + (AY22*(1-Parameters!$D$40)*(1-ART_drop_factor)) +(BD22*(1-Parameters!$D$40)) + (BE22*(1-Parameters!$D$40)*(1-ART_drop_factor))),0)</f>
        <v>0</v>
      </c>
      <c r="BE23" s="25">
        <f>IF(C23&gt;=(Input!$F$14+Input!$F$19),((AU22*(1-Parameters!$D$40)*(1/Parameters!$D$38)*(Input!$F$10*Parameters!$D$20*(Parameters!$D$23)*Parameters!$D$26*(1-Parameters!$D$27)*Parameters!$D$28*Parameters!$D$30))+(AV22*(1-Parameters!$D$40)*(1/Parameters!$D$38))+(AW22*(1-Parameters!$D$40)*(Input!$F$10*Parameters!$D$20*(Parameters!$D$23)*Parameters!$D$26*(1-Parameters!$D$27)*Parameters!$D$28*Parameters!$D$30))+(BE22*(1-Parameters!$D$40)*ART_drop_factor)+(BB22*(1-Parameters!$D$40)*(1/Parameters!$D$38))+(AY22*(1-Parameters!$D$40)*ART_drop_factor)),0)</f>
        <v>0</v>
      </c>
      <c r="BF23" s="135">
        <f>(Parameters!$D$40*(SUM(Model!D22:U22,Model!AH22:BE22)))+(Parameters!$D$41*(SUM(Model!V22:AG22)))</f>
        <v>94.036423796511798</v>
      </c>
      <c r="BG23" s="60"/>
    </row>
    <row r="24" spans="3:59" x14ac:dyDescent="0.2">
      <c r="C24" s="20">
        <v>19</v>
      </c>
      <c r="D24" s="21">
        <f>IF((C24&gt;=Input!$F$12),0,(D23*(1-Parameters!$D$40)*(1-(Parameters!$D$8*(1-(Input!$F$22*Parameters!$D$7))))))</f>
        <v>1516451.3669769838</v>
      </c>
      <c r="E24" s="21">
        <f>IF((C24&gt;=Input!$F$12),0,(D23*(1-Parameters!$D$40)*Parameters!$D$8*(1-(Input!$F$22*Parameters!$D$7))+(E23*(1-Parameters!$D$40)*(1-1/Parameters!$D$38)) + (F23*(1-Parameters!$D$40)*(1-(1/Parameters!$D$38))*(1-ART_drop_factor))))</f>
        <v>4563.4647391122598</v>
      </c>
      <c r="F24" s="26">
        <f>IF((C24&gt;=Input!$F$12),0,(F23*(1-Parameters!$D$40)*(1-(1/Parameters!$D$38))*ART_drop_factor))</f>
        <v>0</v>
      </c>
      <c r="G24" s="21">
        <f>IF((C24&gt;=Input!$F$12),0,((G23*(1-Parameters!$D$40)+(E23*(1-Parameters!$D$40)*(1/Parameters!$D$38)))))</f>
        <v>52094.447211622428</v>
      </c>
      <c r="H24" s="21">
        <f>IF((C24&gt;=Input!$F$12),0,(H23*(1-Parameters!$D$40) + I23*(1-Parameters!$D$40)*(1-ART_drop_factor)))</f>
        <v>8107.6968033402554</v>
      </c>
      <c r="I24" s="21">
        <f>IF((C24&gt;=Input!$F$12),0,(((F23*(1-Parameters!$D$40)*(1/Parameters!$D$38)) + I23*(1-Parameters!$D$40)*ART_drop_factor)))</f>
        <v>48559.63598606411</v>
      </c>
      <c r="J24" s="23">
        <f>IF(AND(C24&gt;=Input!$F$12,C24&lt;Input!$F$13),((D23*(1-Parameters!$D$40)*(1-(Parameters!$D$8*(1-(Input!$F$22*Parameters!$D$7))))) + (J23*(1-Parameters!$D$40)*(1-(Parameters!$D$9*(1-(Input!$F$22*Parameters!$D$7)))))),0)</f>
        <v>0</v>
      </c>
      <c r="K24" s="23">
        <f>IF(AND(C24&gt;=Input!$F$12,C24&lt;Input!$F$13),((D23*(1-Parameters!$D$40)*(Parameters!$D$8*(1-(Input!$F$22*Parameters!$D$7))))+(E23*(1-Parameters!$D$40)*(1-1/Parameters!$D$38)*(1-(Input!$F$5*Parameters!$D$14*(1-Parameters!$D$27)*Parameters!$D$26*(Parameters!$D$24))*Parameters!$D$28*Parameters!$D$30)))+ (F23*(1-Parameters!$D$40)*(1-(1/Parameters!$D$38))*(1-ART_drop_factor)) + (J23*(1-Parameters!$D$40)*Parameters!$D$9*(1-(Input!$F$22*Parameters!$D$7)))+(K23*(1-Parameters!$D$40)*(1-1/Parameters!$D$38)) + (L23*(1-Parameters!$D$40)*(1-(1/Parameters!$D$38))*(1-ART_drop_factor)),0)</f>
        <v>0</v>
      </c>
      <c r="L24" s="23">
        <f>IF(AND(C24&gt;=Input!$F$12,C24&lt;Input!$F$13),((E23*(1-Parameters!$D$40)*(1-1/Parameters!$D$38)*(Input!$F$5*Parameters!$D$14*Parameters!$D$26*(1-Parameters!$D$27)*(Parameters!$D$24)*Parameters!$D$28*Parameters!$D$30))+(F23*(1-Parameters!$D$40)*(1-(1/Parameters!$D$38))*ART_drop_factor)+(L23*(1-Parameters!$D$40)*(1-(1/Parameters!$D$38))*ART_drop_factor)),0)</f>
        <v>0</v>
      </c>
      <c r="M24" s="23">
        <f>IF(AND(C24&gt;=Input!$F$12,C24&lt;Input!$F$13),((E23*(1-Parameters!$D$40)*(1/Parameters!$D$38)*(1-(Input!$F$5*Parameters!$D$14*(1-Parameters!$D$27)*Parameters!$D$26*(Parameters!$D$23))*Parameters!$D$28))+(G23*(1-Parameters!$D$40)*(1-(Input!$F$5*Parameters!$D$14*(1-Parameters!$D$27)*Parameters!$D$26*(Parameters!$D$23)*Parameters!$D$28)))+(K23*(1-Parameters!$D$40)*(1/Parameters!$D$38))+(M23*(1-Parameters!$D$40))),0)</f>
        <v>0</v>
      </c>
      <c r="N24" s="23">
        <f>IF(AND(C24&gt;=Input!$F$12,C24&lt;Input!$F$13),((E23*(1-Parameters!$D$40)*(1/Parameters!$D$38)*Input!$F$5*Parameters!$D$14*Parameters!$D$26*(1-Parameters!$D$27)*Parameters!$D$28*(Parameters!$D$23)*(1-Parameters!$D$30))+(G23*(1-Parameters!$D$40)*Input!$F$5*Parameters!$D$14*Parameters!$D$26*(1-Parameters!$D$27)*Parameters!$D$28*(Parameters!$D$23)*(1-Parameters!$D$30))+(H23*(1-Parameters!$D$40)) +(N23*(1-Parameters!$D$40)) + (O23*(1-Parameters!$D$40)*(1-ART_drop_factor)) + (I23*(1-Parameters!$D$40)*(1-ART_drop_factor))),0)</f>
        <v>0</v>
      </c>
      <c r="O24" s="23">
        <f>IF(AND(C24&gt;=Input!$F$12,C24&lt;Input!$F$13),((E23*(1-Parameters!$D$40)*(1/Parameters!$D$38)*(Input!$F$5*Parameters!$D$14*(Parameters!$D$23)*Parameters!$D$26*(1-Parameters!$D$27)*Parameters!$D$28*Parameters!$D$30))+(F23*(1-Parameters!$D$40)*(1/Parameters!$D$38))+(G23*(1-Parameters!$D$40)*(Input!$F$5*Parameters!$D$14*(Parameters!$D$23)*Parameters!$D$26*(1-Parameters!$D$27)*Parameters!$D$28*Parameters!$D$30))+(O23*(1-Parameters!$D$40)*ART_drop_factor)+(L23*(1-Parameters!$D$40)*(1/Parameters!$D$38))+(I23*(1-Parameters!$D$40)*ART_drop_factor)),0)</f>
        <v>0</v>
      </c>
      <c r="P24" s="24">
        <f>IF(AND(C24&gt;=Input!$F$13,C24&lt;Input!$F$14),((J23*(1-Parameters!$D$40)*(1-(Parameters!$D$9*(1-(Input!$F$22*Parameters!$D$7))))) + (P23*(1-Parameters!$D$40)*(1-(Parameters!$D$9*(1-(Input!$F$22*Parameters!$D$7)))))),0)</f>
        <v>0</v>
      </c>
      <c r="Q24" s="22">
        <f>IF(AND(C24&gt;=Input!$F$13,C24&lt;Input!$F$14),((J23*(1-Parameters!$D$40)*Parameters!$D$9*(1-(Input!$F$22*Parameters!$D$7)))+(K23*(1-Parameters!$D$40)*(1-1/Parameters!$D$38)*(1-(Input!$F$6*Parameters!$D$15*(1-Parameters!$D$27)*Parameters!$D$26*(Parameters!$D$24))*Parameters!$D$28*Parameters!$D$30))) + (L23*(1-Parameters!$D$40)*(1-(1/Parameters!$D$38))*(1-ART_drop_factor)) +(P23*(1-Parameters!$D$40)*Parameters!$D$9*(1-(Input!$F$22*Parameters!$D$7)))+(Q23*(1-Parameters!$D$40)*(1-1/Parameters!$D$38)) + (R23*(1-Parameters!$D$40)*(1-(1/Parameters!$D$38))*(1-ART_drop_factor)),0)</f>
        <v>0</v>
      </c>
      <c r="R24" s="24">
        <f>IF(AND(C24&gt;=Input!$F$13,C24&lt;Input!$F$14),((K23*(1-Parameters!$D$40)*(1-1/Parameters!$D$38)*(Input!$F$6*Parameters!$D$15*Parameters!$D$26*(1-Parameters!$D$27)*(Parameters!$D$24)*Parameters!$D$28*Parameters!$D$30))+(L23*(1-Parameters!$D$40)*(1-(1/Parameters!$D$38))*ART_drop_factor)+(R23*(1-Parameters!$D$40)*(1-(1/Parameters!$D$38))*ART_drop_factor)),0)</f>
        <v>0</v>
      </c>
      <c r="S24" s="22">
        <f>IF(AND(C24&gt;=Input!$F$13,C24&lt;Input!$F$14),((K23*(1-Parameters!$D$40)*(1/Parameters!$D$38)*(1-(Input!$F$6*Parameters!$D$15*(1-Parameters!$D$27)*Parameters!$D$26*(Parameters!$D$23)*Parameters!$D$28)))+(M23*(1-Parameters!$D$40)*(1-(Input!$F$6*Parameters!$D$15*(1-Parameters!$D$27)*Parameters!$D$26*(Parameters!$D$23)*Parameters!$D$28)))+(Q23*(1-Parameters!$D$40)*(1/Parameters!$D$38))+(S23*(1-Parameters!$D$40))),0)</f>
        <v>0</v>
      </c>
      <c r="T24" s="24">
        <f>IF(AND(C24&gt;=Input!$F$13,C24&lt;Input!$F$14),((K23*(1-Parameters!$D$40)*(1/Parameters!$D$38)*Input!$F$6*Parameters!$D$15*Parameters!$D$26*(1-Parameters!$D$27)*Parameters!$D$28*(Parameters!$D$23)*(1-Parameters!$D$30))+(M23*(1-Parameters!$D$40)*Input!$F$6*Parameters!$D$15*Parameters!$D$26*(1-Parameters!$D$27)*Parameters!$D$28*(Parameters!$D$23)*(1-Parameters!$D$30))+(N23*(1-Parameters!$D$40))+(T23*(1-Parameters!$D$40)) + (U23*(1-Parameters!$D$40)*(1-ART_drop_factor)) + (O23*(1-Parameters!$D$40)*(1-ART_drop_factor))),0)</f>
        <v>0</v>
      </c>
      <c r="U24" s="22">
        <f>IF(AND(C24&gt;=Input!$F$13,C24&lt;Input!$F$14),((K23*(1-Parameters!$D$40)*(1/Parameters!$D$38)*(Input!$F$6*Parameters!$D$15*(Parameters!$D$23)*Parameters!$D$26*(1-Parameters!$D$27)*Parameters!$D$28*Parameters!$D$30))+(L23*(1-Parameters!$D$40)*(1/Parameters!$D$38))+(M23*(1-Parameters!$D$40)*(Input!$F$6*Parameters!$D$15*(Parameters!$D$23)*Parameters!$D$26*(1-Parameters!$D$27)*Parameters!$D$28*Parameters!$D$30))+(U23*(1-Parameters!$D$40)*ART_drop_factor)+(R23*(1-Parameters!$D$40)*(1/Parameters!$D$38))+(O23*(1-Parameters!$D$40))*ART_drop_factor),0)</f>
        <v>0</v>
      </c>
      <c r="V24" s="24">
        <f>IF(C24=Input!$F$14,((P23*(1-Parameters!$D$41)*(1-(Parameters!$D$9*(1-(Input!$F$22*Parameters!$D$7))))) + (V23*(1-Parameters!$D$41)*(1-(Parameters!$D$9*(1-(Input!$F$22*Parameters!$D$7)))))),0)</f>
        <v>0</v>
      </c>
      <c r="W24" s="22">
        <f>IF(C24=Input!$F$14,((P23*(1-Parameters!$D$41)*Parameters!$D$9*(1-(Input!$F$22*Parameters!$D$7)))+(Q23*(1-Parameters!$D$41)*(1-1/Parameters!$D$38)*(1-(Input!$F$6*Parameters!$D$16*(1-Parameters!$D$27)*Parameters!$D$26*(1-Parameters!$B$94)*(Parameters!$D$24))*Parameters!$D$28*Parameters!$D$30)))+(V23*(1-Parameters!$D$41)*Parameters!$D$9*(1-(Input!$F$22*Parameters!$D$7)))+ (R23*(1-Parameters!$D$41)*(1-(1/Parameters!$D$38))*(1-ART_drop_factor)) + (W23*(1-Parameters!$D$41)*(1-1/Parameters!$D$38)) + (X23*(1-Parameters!$D$41)*(1-(1/Parameters!$D$38))*(1-ART_drop_factor)),0)</f>
        <v>0</v>
      </c>
      <c r="X24" s="24">
        <f>IF(C24=Input!$F$14,((Q23*(1-Parameters!$D$41)*(1-1/Parameters!$D$38)*(Input!$F$6*Parameters!$D$16*Parameters!$D$26*(1-Parameters!$D$27)*(1-Parameters!$B$94)*(Parameters!$D$24)*Parameters!$D$28*Parameters!$D$30))+(R23*(1-Parameters!$D$41)*(1-(1/Parameters!$D$38))*ART_drop_factor)+(X23*(1-Parameters!$D$41)*(1-(1/Parameters!$D$38))*ART_drop_factor)),0)</f>
        <v>0</v>
      </c>
      <c r="Y24" s="22">
        <f>IF(C24=Input!$F$14,((Q23*(1-Parameters!$D$41)*(1/Parameters!$D$38)*(1-(Input!$F$6*Parameters!$D$16*(1-Parameters!$D$27)*Parameters!$D$26*(1-Parameters!$B$94)*(Parameters!$D$23)*Parameters!$D$28)))+(S23*(1-Parameters!$D$41)*(1-(Input!$F$6*Parameters!$D$16*(1-Parameters!$D$27)*Parameters!$D$26*(1-Parameters!$B$94)*(Parameters!$D$23)*Parameters!$D$28)))+(W23*(1-Parameters!$D$41)*(1/Parameters!$D$38))+(Y23*(1-Parameters!$D$41))),0)</f>
        <v>0</v>
      </c>
      <c r="Z24" s="24">
        <f>IF(C24=Input!$F$14,((Q23*(1-Parameters!$D$41)*(1/Parameters!$D$38)*Input!$F$6*Parameters!$D$16*Parameters!$D$26*(1-Parameters!$D$27)*(1-Parameters!$B$94)*Parameters!$D$28*(Parameters!$D$23)*(1-Parameters!$D$30))+(S23*(1-Parameters!$D$41)*Input!$F$6*Parameters!$D$16*Parameters!$D$26*(1-Parameters!$D$27)*(1-Parameters!$B$94)*Parameters!$D$28*(Parameters!$D$23)*(1-Parameters!$D$30))+(T23*(1-Parameters!$D$41)) + (U23*(1-Parameters!$D$41)*(1-ART_drop_factor)) + (Z23*(1-Parameters!$D$41)) + (AA23*(1-Parameters!$D$41)*(1-ART_drop_factor))),0)</f>
        <v>0</v>
      </c>
      <c r="AA24" s="22">
        <f>IF(C24=Input!$F$14,((Q23*(1-Parameters!$D$41)*(1/Parameters!$D$38)*(Input!$F$6*Parameters!$D$16*(Parameters!$D$23)*Parameters!$D$26*(1-Parameters!$D$27)*(1-Parameters!$B$94)*Parameters!$D$28*Parameters!$D$30))+(R23*(1-Parameters!$D$41)*(1/Parameters!$D$38))+(S23*(1-Parameters!$D$41)*(Input!$F$6*Parameters!$D$16*(1-Parameters!$B$94)*(Parameters!$D$23)*Parameters!$D$26*(1-Parameters!$D$27)*Parameters!$D$28*Parameters!$D$30))+(AA23*(1-Parameters!$D$41)*ART_drop_factor)+(X23*(1-Parameters!$D$41)*(1/Parameters!$D$38))+(U23*(1-Parameters!$D$41)*ART_drop_factor)),0)</f>
        <v>0</v>
      </c>
      <c r="AB24" s="24">
        <f>IF(AND(C24&gt;Input!$F$14,C24&lt;(Input!$F$14+Input!$F$16)),((V23*(1-Parameters!$D$41)*(1-(Parameters!$D$9*(1-(Input!$F$22*Parameters!$D$7)))))+(AB23*(1-Parameters!$D$41)*(1-(Parameters!$D$10*(1-(Input!$F$22*Parameters!$D$7)))))),0)</f>
        <v>0</v>
      </c>
      <c r="AC24" s="24">
        <f>IF(AND(C24&gt;Input!$F$14, C24&lt;(Input!$F$14+Input!$F$16)),((V23*(1-Parameters!$D$41)*Parameters!$D$9*(1-(Input!$F$22*Parameters!$D$7)))+(W23*(1-Parameters!$D$41)*(1-1/Parameters!$D$38)) + (X23*(1-Parameters!$D$41)*(1-(1/Parameters!$D$38))*(1-ART_drop_factor)) +(AB23*(1-Parameters!$D$41)*Parameters!$D$10*(1-(Input!$F$22*Parameters!$D$7))))+(AC23*(1-Parameters!$D$41)*(1-1/Parameters!$D$38)) + (AD23*(1-Parameters!$D$41)*(1-(1/Parameters!$D$38))*(1-ART_drop_factor)),0)</f>
        <v>0</v>
      </c>
      <c r="AD24" s="24">
        <f>IF(AND(C24&gt;Input!$F$14, C24&lt;(Input!$F$14+Input!$F$16)),((X23*(1-Parameters!$D$41)*(1-(1/Parameters!$D$38))*ART_drop_factor)+(AD23*(1-Parameters!$D$41)*(1-(1/Parameters!$D$38))*ART_drop_factor)),0)</f>
        <v>0</v>
      </c>
      <c r="AE24" s="24">
        <f>IF(AND(C24&gt;Input!$F$14, C24&lt;(Input!$F$14+Input!$F$16)),((W23*(1-Parameters!$D$41)*(1/Parameters!$D$38))+(Y23*(1-Parameters!$D$41))+(AC23*(1-Parameters!$D$41)*(1/Parameters!$D$38))+(AE23*(1-Parameters!$D$41))),0)</f>
        <v>0</v>
      </c>
      <c r="AF24" s="24">
        <f>IF(AND(C24&gt;Input!$F$14, C24&lt;(Input!$F$14+Input!$F$16)),((Z23*(1-Parameters!$D$41)) + (AA23*(1-Parameters!$D$41)*(1-ART_drop_factor)) +(AF23*(1-Parameters!$D$41)) + (AG23*(1-Parameters!$D$41)*(1-ART_drop_factor))),0)</f>
        <v>0</v>
      </c>
      <c r="AG24" s="24">
        <f>IF(AND(C24&gt;Input!$F$14, C24&lt;(Input!$F$14+Input!$F$16)),((X23*(1-Parameters!$D$41)*(1/Parameters!$D$38))+(AG23*(1-Parameters!$D$41)*ART_drop_factor)+(AD23*(1-Parameters!$D$41)*(1/Parameters!$D$38))+(AA23*(1-Parameters!$D$41)*ART_drop_factor)),0)</f>
        <v>0</v>
      </c>
      <c r="AH24" s="24">
        <f>IF(AND(C24&gt;=(Input!$F$14+Input!$F$16),C24&lt;(Input!$F$14+Input!$F$17)),((AB23*(1-Parameters!$D$40)*(1-(Parameters!$D$10*(1-(Input!$F$22*Parameters!$D$7)))))+(AH23*(1-Parameters!$D$40)*(1-(Parameters!$D$11*(1-(Input!$F$22*Parameters!$D$7)))))),0)</f>
        <v>0</v>
      </c>
      <c r="AI24" s="24">
        <f>IF(AND(C24&gt;=(Input!$F$14+Input!$F$16), C24&lt;(Input!$F$14+Input!$F$17)),((AB23*(1-Parameters!$D$40)*Parameters!$D$10*(1-(Input!$F$22*Parameters!$D$7)))+(AC23*(1-Parameters!$D$40)*(1-1/Parameters!$D$38)*(1-(Input!$F$7*Parameters!$D$17*(1-Parameters!$D$27)*Parameters!$D$26*(1-(Parameters!$B$94 + Parameters!$B$95))*(Parameters!$D$24)*Parameters!$D$28*Parameters!$D$30))) + (AD23*(1-Parameters!$D$40)*(1-(1/Parameters!$D$38))*(1-ART_drop_factor)) +(AH23*(1-Parameters!$D$40)*Parameters!$D$11*(1-(Input!$F$22*Parameters!$D$7)))+(AI23*(1-Parameters!$D$40)*(1-1/Parameters!$D$38)) + (AJ23*(1-Parameters!$D$40)*(1-(1/Parameters!$D$38))*(1-ART_drop_factor))),0)</f>
        <v>0</v>
      </c>
      <c r="AJ24" s="24">
        <f>IF(AND(C24&gt;=(Input!$F$14+Input!$F$16), C24&lt;(Input!$F$14+Input!$F$17)),((AC23*(1-Parameters!$D$40)*(1-1/Parameters!$D$38)*(Input!$F$7*Parameters!$D$17*Parameters!$D$26*(1-Parameters!$D$27)*(1-(Parameters!$B$94 + Parameters!$B$95))*(Parameters!$D$24)*Parameters!$D$28*Parameters!$D$30))+(AD23*(1-Parameters!$D$40)*(1-(1/Parameters!$D$38))*ART_drop_factor)+(AJ23*(1-Parameters!$D$40)*(1-(1/Parameters!$D$38))*ART_drop_factor)),0)</f>
        <v>0</v>
      </c>
      <c r="AK24" s="22">
        <f>IF(AND(C24&gt;=(Input!$F$14+Input!$F$16), C24&lt;(Input!$F$14+Input!$F$17)),((AC23*(1-Parameters!$D$40)*(1/Parameters!$D$38)*(1-(Input!$F$7*Parameters!$D$17*(1-Parameters!$D$27)*Parameters!$D$26*(1-(Parameters!$B$94 + Parameters!$B$95))*(Parameters!$D$23)*Parameters!$D$28)))+(AE23*(1-Parameters!$D$40)*(1-(Input!$F$7*Parameters!$D$17*(1-Parameters!$D$27)*Parameters!$D$26*(1-(Parameters!$B$94 + Parameters!$B$95))*(Parameters!$D$23)*Parameters!$D$28)))+(AI23*(1-Parameters!$D$40)*(1/Parameters!$D$38))+(AK23*(1-Parameters!$D$40))),0)</f>
        <v>0</v>
      </c>
      <c r="AL24" s="24">
        <f>IF(AND(C24&gt;=(Input!$F$14+Input!$F$16), C24&lt;(Input!$F$14+Input!$F$17)),((AC23*(1-Parameters!$D$40)*(1/Parameters!$D$38)*Input!$F$7*Parameters!$D$17*Parameters!$D$26*(1-Parameters!$D$27)*(1-(Parameters!$B$94 + Parameters!$B$95))*Parameters!$D$28*(Parameters!$D$23)*(1-Parameters!$D$30))+(AE23*(1-Parameters!$D$40)*Input!$F$7*Parameters!$D$17*Parameters!$D$26*(1-Parameters!$D$27)*(1-(Parameters!$B$94 + Parameters!$B$95))*Parameters!$D$28*(Parameters!$D$23)*(1-Parameters!$D$30))+(AF23*(1-Parameters!$D$40)) + (AG23*(1-Parameters!$D$40)*(1-ART_drop_factor)) +(AL23*(1-Parameters!$D$40)) + (AM23*(1-Parameters!$D$40)*(1-ART_drop_factor))),0)</f>
        <v>0</v>
      </c>
      <c r="AM24" s="22">
        <f>IF(AND(C24&gt;=(Input!$F$14+Input!$F$16), C24&lt;(Input!$F$14+Input!$F$17)),((AC23*(1-Parameters!$D$40)*(1/Parameters!$D$38)*(Input!$F$7*Parameters!$D$17*(Parameters!$D$23)*Parameters!$D$26*(1-Parameters!$D$27)*(1-(Parameters!$B$94 + Parameters!$B$95))*Parameters!$D$28*Parameters!$D$30))+(AD23*(1-Parameters!$D$40)*(1/Parameters!$D$38))+(AE23*(1-Parameters!$D$40)*(Input!$F$7*Parameters!$D$17*(Parameters!$D$23)*Parameters!$D$26*(1-Parameters!$D$27)*(1-(Parameters!$B$94 + Parameters!$B$95))*Parameters!$D$28*Parameters!$D$30))+(AM23*(1-Parameters!$D$40)*ART_drop_factor)+(AJ23*(1-Parameters!$D$40)*(1/Parameters!$D$38))+(AG23*(1-Parameters!$D$40)*ART_drop_factor)),0)</f>
        <v>0</v>
      </c>
      <c r="AN24" s="24">
        <f>IF(AND(C24&gt;=(Input!$F$14+Input!$F$17), C24&lt;(Input!$F$14+Input!$F$18)),((AH23*(1-Parameters!$D$40)*(1-(Parameters!$D$11*(1-(Input!$F$22*Parameters!$D$7))))) + (AN23*(1-Parameters!$D$40)*(1-(Parameters!$D$11*(1-(Input!$F$22*Parameters!$D$7)))))),0)</f>
        <v>0</v>
      </c>
      <c r="AO24" s="22">
        <f>IF(AND(C24&gt;=(Input!$F$14+Input!$F$17), C24&lt;(Input!$F$14+Input!$F$18)),((AH23*(1-Parameters!$D$40)*Parameters!$D$11*(1-(Input!$F$22*Parameters!$D$7)))+(AI23*(1-Parameters!$D$40)*(1-1/Parameters!$D$38)*(1-(Input!$F$8*Parameters!$D$18*(1-Parameters!$D$27)*Parameters!$D$26*(Parameters!$D$24)*Parameters!$D$28*Parameters!$D$30))) + (AJ23*(1-Parameters!$D$40)*(1-(1/Parameters!$D$38))*(1-ART_drop_factor)) +(AN23*(1-Parameters!$D$40)*Parameters!$D$11*(1-(Input!$F$22*Parameters!$D$7)))+(AO23*(1-Parameters!$D$40)*(1-1/Parameters!$D$38)) + (AP23*(1-Parameters!$D$40)*(1-(1/Parameters!$D$38))*(1-ART_drop_factor))),0)</f>
        <v>0</v>
      </c>
      <c r="AP24" s="24">
        <f>IF(AND(C24&gt;=(Input!$F$14+Input!$F$17), C24&lt;(Input!$F$14+Input!$F$18)),((AI23*(1-Parameters!$D$40)*(1-1/Parameters!$D$38)*(Input!$F$8*Parameters!$D$18*Parameters!$D$26*(1-Parameters!$D$27)*(Parameters!$D$24)*Parameters!$D$28*Parameters!$D$30))+(AJ23*(1-Parameters!$D$40)*(1-(1/Parameters!$D$38))*ART_drop_factor)+(AP23*(1-Parameters!$D$40)*(1-(1/Parameters!$D$38))*ART_drop_factor)),0)</f>
        <v>0</v>
      </c>
      <c r="AQ24" s="22">
        <f>IF(AND(C24&gt;=(Input!$F$14+Input!$F$17), C24&lt;(Input!$F$14+Input!$F$18)),((AI23*(1-Parameters!$D$40)*(1/Parameters!$D$38)*(1-(Input!$F$8*Parameters!$D$18*(1-Parameters!$D$27)*Parameters!$D$26*(Parameters!$D$23)*Parameters!$D$28)))+(AK23*(1-Parameters!$D$40)*(1-(Input!$F$8*Parameters!$D$18*(1-Parameters!$D$27)*Parameters!$D$26*(Parameters!$D$23)*Parameters!$D$28)))+(AO23*(1-Parameters!$D$40)*(1/Parameters!$D$38))+(AQ23*(1-Parameters!$D$40))),0)</f>
        <v>0</v>
      </c>
      <c r="AR24" s="24">
        <f>IF(AND(C24&gt;=(Input!$F$14+Input!$F$17), C24&lt;(Input!$F$14+Input!$F$18)),((AI23*(1-Parameters!$D$40)*(1/Parameters!$D$38)*Input!$F$8*Parameters!$D$18*Parameters!$D$26*(1-Parameters!$D$27)*Parameters!$D$28*(Parameters!$D$23)*(1-Parameters!$D$30))+(AK23*(1-Parameters!$D$40)*Input!$F$8*Parameters!$D$18*Parameters!$D$26*(1-Parameters!$D$27)*Parameters!$D$28*(Parameters!$D$23)*(1-Parameters!$D$30))+(AL23*(1-Parameters!$D$40)) + (AM23*(1-Parameters!$D$40)*(1-ART_drop_factor)) +(AR23*(1-Parameters!$D$40)) + (AS23*(1-Parameters!$D$40)*(1-ART_drop_factor))),0)</f>
        <v>0</v>
      </c>
      <c r="AS24" s="22">
        <f>IF(AND(C24&gt;=(Input!$F$14+Input!$F$17), C24&lt;(Input!$F$14+Input!$F$18)),((AI23*(1-Parameters!$D$40)*(1/Parameters!$D$38)*(Input!$F$8*Parameters!$D$18*(Parameters!$D$23)*Parameters!$D$26*(1-Parameters!$D$27)*Parameters!$D$28*Parameters!$D$30))+(AJ23*(1-Parameters!$D$40)*(1/Parameters!$D$38))+(AK23*(1-Parameters!$D$40)*(Input!$F$8*Parameters!$D$18*(Parameters!$D$23)*Parameters!$D$26*(1-Parameters!$D$27)*Parameters!$D$28*Parameters!$D$30))+(AS23*(1-Parameters!$D$40)*ART_drop_factor)+(AP23*(1-Parameters!$D$40)*(1/Parameters!$D$38))+(AM23*(1-Parameters!$D$40)*ART_drop_factor)),0)</f>
        <v>0</v>
      </c>
      <c r="AT24" s="24">
        <f>IF(AND(C24&gt;=(Input!$F$14+Input!$F$18), C24&lt;(Input!$F$14+Input!$F$19)),((AN23*(1-Parameters!$D$40)*(1-(Parameters!$D$11*(1-(Input!$F$22*Parameters!$D$7))))) + (AT23*(1-Parameters!$D$40)*(1-(Parameters!$D$12*(1-(Input!$F$22*Parameters!$D$7)))))),0)</f>
        <v>0</v>
      </c>
      <c r="AU24" s="22">
        <f>IF(AND(C24&gt;=(Input!$F$14+Input!$F$18), C24&lt;(Input!$F$14+Input!$F$19)),((AN23*(1-Parameters!$D$40)*Parameters!$D$11*(1-(Input!$F$22*Parameters!$D$7)))+(AO23*(1-Parameters!$D$40)*(1-1/Parameters!$D$38)*(1-(Input!$F$9*Parameters!$D$19*(1-Parameters!$D$27)*Parameters!$D$26*(Parameters!$D$24)*Parameters!$D$28*Parameters!$D$30))) + (AP23*(1-Parameters!$D$40)*(1-(1/Parameters!$D$38))*(1-ART_drop_factor)) +(AT23*(1-Parameters!$D$40)*Parameters!$D$12*(1-(Input!$F$22*Parameters!$D$7)))+(AU23*(1-Parameters!$D$40)*(1-1/Parameters!$D$38)) + (AV23*(1-Parameters!$D$40)*(1-(1/Parameters!$D$38))*(1-ART_drop_factor))),0)</f>
        <v>0</v>
      </c>
      <c r="AV24" s="24">
        <f>IF(AND(C24&gt;=(Input!$F$14+Input!$F$18), C24&lt;(Input!$F$14+Input!$F$19)),((AO23*(1-Parameters!$D$40)*(1-1/Parameters!$D$38)*(Input!$F$9*Parameters!$D$19*Parameters!$D$26*(1-Parameters!$D$27)*(Parameters!$D$24)*Parameters!$D$28*Parameters!$D$30))+(AP23*(1-Parameters!$D$40)*(1-(1/Parameters!$D$38))*ART_drop_factor)+(AV23*(1-Parameters!$D$40)*(1-(1/Parameters!$D$38))*ART_drop_factor)),0)</f>
        <v>0</v>
      </c>
      <c r="AW24" s="22">
        <f>IF(AND(C24&gt;=(Input!$F$14+Input!$F$18), C24&lt;(Input!$F$14+Input!$F$19)),((AO23*(1-Parameters!$D$40)*(1/Parameters!$D$38)*(1-(Input!$F$9*Parameters!$D$19*(1-Parameters!$D$27)*Parameters!$D$26*(Parameters!$D$23)*Parameters!$D$28)))+(AQ23*(1-Parameters!$D$40)*(1-(Input!$F$9*Parameters!$D$19*(1-Parameters!$D$27)*Parameters!$D$26*(Parameters!$D$23)*Parameters!$D$28)))+(AU23*(1-Parameters!$D$40)*(1/Parameters!$D$38))+(AW23*(1-Parameters!$D$40))),0)</f>
        <v>0</v>
      </c>
      <c r="AX24" s="24">
        <f>IF(AND(C24&gt;=(Input!$F$14+Input!$F$18), C24&lt;(Input!$F$14+Input!$F$19)),((AO23*(1-Parameters!$D$40)*(1/Parameters!$D$38)*Input!$F$9*Parameters!$D$19*Parameters!$D$26*(1-Parameters!$D$27)*Parameters!$D$28*(Parameters!$D$23)*(1-Parameters!$D$30))+(AQ23*(1-Parameters!$D$40)*Input!$F$9*Parameters!$D$19*Parameters!$D$26*(1-Parameters!$D$27)*Parameters!$D$28*(Parameters!$D$23)*(1-Parameters!$D$30)) + (AS23*(1-Parameters!$D$40)*(1-ART_drop_factor)) +(AR23*(1-Parameters!$D$40))+ (AY23*(1-Parameters!$D$40)*(1-ART_drop_factor)) + (AX23*(1-Parameters!$D$40))),0)</f>
        <v>0</v>
      </c>
      <c r="AY24" s="22">
        <f>IF(AND(C24&gt;=(Input!$F$14+Input!$F$18), C24&lt;(Input!$F$14+Input!$F$19)),((AO23*(1-Parameters!$D$40)*(1/Parameters!$D$38)*(Input!$F$9*Parameters!$D$19*(Parameters!$D$23)*Parameters!$D$26*(1-Parameters!$D$27)*Parameters!$D$28*Parameters!$D$30))+(AP23*(1-Parameters!$D$40)*(1/Parameters!$D$38))+(AQ23*(1-Parameters!$D$40)*(Input!$F$9*Parameters!$D$19*(Parameters!$D$23)*Parameters!$D$26*(1-Parameters!$D$27)*Parameters!$D$28*Parameters!$D$30))+(AY23*(1-Parameters!$D$40)*ART_drop_factor)+(AV23*(1-Parameters!$D$40)*(1/Parameters!$D$38))+(AS23*(1-Parameters!$D$40)*ART_drop_factor)),0)</f>
        <v>0</v>
      </c>
      <c r="AZ24" s="24">
        <f>IF(C24&gt;=(Input!$F$14+Input!$F$19),((AT23*(1-Parameters!$D$40)*(1-(Parameters!$D$12*(1-(Input!$F$22*Parameters!$D$7))))) + (AZ23*(1-Parameters!$D$40)*(1-(Parameters!$D$12*(1-(Input!$F$22*Parameters!$D$7)))))),0)</f>
        <v>0</v>
      </c>
      <c r="BA24" s="22">
        <f>IF(C24&gt;=(Input!$F$14+Input!$F$19),((AT23*(1-Parameters!$D$40)*Parameters!$D$12*(1-(Input!$F$22*Parameters!$D$7)))+(AU23*(1-Parameters!$D$40)*(1-1/Parameters!$D$38)*(1-(Input!$F$10*Parameters!$D$20*(1-Parameters!$D$27)*Parameters!$D$26*(Parameters!$D$24)*Parameters!$D$28*Parameters!$D$30))) + (AV23*(1-Parameters!$D$40)*(1-(1/Parameters!$D$38))*(1-ART_drop_factor)) +(AZ23*(1-Parameters!$D$40)*Parameters!$D$12*(1-(Input!$F$22*Parameters!$D$7)))+(BA23*(1-Parameters!$D$40)*(1-1/Parameters!$D$38)) + (BB23*(1-Parameters!$D$40)*(1-(1/Parameters!$D$38))*(1-ART_drop_factor))),0)</f>
        <v>0</v>
      </c>
      <c r="BB24" s="24">
        <f>IF(C24&gt;=(Input!$F$14+Input!$F$19),((AU23*(1-Parameters!$D$40)*(1-1/Parameters!$D$38)*(Input!$F$10*Parameters!$D$20*Parameters!$D$26*(1-Parameters!$D$27)*(Parameters!$D$24)*Parameters!$D$28*Parameters!$D$30))+(AV23*(1-Parameters!$D$40)*(1-(1/Parameters!$D$38))*ART_drop_factor)+(BB23*(1-Parameters!$D$40)*(1-(1/Parameters!$D$38))*ART_drop_factor)),0)</f>
        <v>0</v>
      </c>
      <c r="BC24" s="22">
        <f>IF(C24&gt;=(Input!$F$14+Input!$F$19),((AU23*(1-Parameters!$D$40)*(1/Parameters!$D$38)*(1-(Input!$F$10*Parameters!$D$20*(1-Parameters!$D$27)*Parameters!$D$26*(Parameters!$D$23)*Parameters!$D$28)))+(AW23*(1-Parameters!$D$40)*(1-(Input!$F$10*Parameters!$D$20*(1-Parameters!$D$27)*Parameters!$D$26*(Parameters!$D$23)*Parameters!$D$28)))+(BA23*(1-Parameters!$D$40)*(1/Parameters!$D$38))+(BC23*(1-Parameters!$D$40))),0)</f>
        <v>0</v>
      </c>
      <c r="BD24" s="24">
        <f>IF(C24&gt;=(Input!$F$14+Input!$F$19),((AU23*(1-Parameters!$D$40)*(1/Parameters!$D$38)*Input!$F$10*Parameters!$D$20*Parameters!$D$26*(1-Parameters!$D$27)*Parameters!$D$28*(Parameters!$D$23)*(1-Parameters!$D$30))+(AW23*(1-Parameters!$D$40)*Input!$F$10*Parameters!$D$20*Parameters!$D$26*(1-Parameters!$D$27)*Parameters!$D$28*(Parameters!$D$23)*(1-Parameters!$D$30))+(AX23*(1-Parameters!$D$40)) + (AY23*(1-Parameters!$D$40)*(1-ART_drop_factor)) +(BD23*(1-Parameters!$D$40)) + (BE23*(1-Parameters!$D$40)*(1-ART_drop_factor))),0)</f>
        <v>0</v>
      </c>
      <c r="BE24" s="25">
        <f>IF(C24&gt;=(Input!$F$14+Input!$F$19),((AU23*(1-Parameters!$D$40)*(1/Parameters!$D$38)*(Input!$F$10*Parameters!$D$20*(Parameters!$D$23)*Parameters!$D$26*(1-Parameters!$D$27)*Parameters!$D$28*Parameters!$D$30))+(AV23*(1-Parameters!$D$40)*(1/Parameters!$D$38))+(AW23*(1-Parameters!$D$40)*(Input!$F$10*Parameters!$D$20*(Parameters!$D$23)*Parameters!$D$26*(1-Parameters!$D$27)*Parameters!$D$28*Parameters!$D$30))+(BE23*(1-Parameters!$D$40)*ART_drop_factor)+(BB23*(1-Parameters!$D$40)*(1/Parameters!$D$38))+(AY23*(1-Parameters!$D$40)*ART_drop_factor)),0)</f>
        <v>0</v>
      </c>
      <c r="BF24" s="135">
        <f>(Parameters!$D$40*(SUM(Model!D23:U23,Model!AH23:BE23)))+(Parameters!$D$41*(SUM(Model!V23:AG23)))</f>
        <v>94.030998618215847</v>
      </c>
      <c r="BG24" s="60"/>
    </row>
    <row r="25" spans="3:59" x14ac:dyDescent="0.2">
      <c r="C25" s="20">
        <v>20</v>
      </c>
      <c r="D25" s="21">
        <f>IF((C25&gt;=Input!$F$12),0,(D24*(1-Parameters!$D$40)*(1-(Parameters!$D$8*(1-(Input!$F$22*Parameters!$D$7))))))</f>
        <v>1515862.312884165</v>
      </c>
      <c r="E25" s="21">
        <f>IF((C25&gt;=Input!$F$12),0,(D24*(1-Parameters!$D$40)*Parameters!$D$8*(1-(Input!$F$22*Parameters!$D$7))+(E24*(1-Parameters!$D$40)*(1-1/Parameters!$D$38)) + (F24*(1-Parameters!$D$40)*(1-(1/Parameters!$D$38))*(1-ART_drop_factor))))</f>
        <v>4557.7455915551072</v>
      </c>
      <c r="F25" s="26">
        <f>IF((C25&gt;=Input!$F$12),0,(F24*(1-Parameters!$D$40)*(1-(1/Parameters!$D$38))*ART_drop_factor))</f>
        <v>0</v>
      </c>
      <c r="G25" s="21">
        <f>IF((C25&gt;=Input!$F$12),0,((G24*(1-Parameters!$D$40)+(E24*(1-Parameters!$D$40)*(1/Parameters!$D$38)))))</f>
        <v>52598.46414744488</v>
      </c>
      <c r="H25" s="21">
        <f>IF((C25&gt;=Input!$F$12),0,(H24*(1-Parameters!$D$40) + I24*(1-Parameters!$D$40)*(1-ART_drop_factor)))</f>
        <v>8269.0699775018402</v>
      </c>
      <c r="I25" s="21">
        <f>IF((C25&gt;=Input!$F$12),0,(((F24*(1-Parameters!$D$40)*(1/Parameters!$D$38)) + I24*(1-Parameters!$D$40)*ART_drop_factor)))</f>
        <v>48394.993542703138</v>
      </c>
      <c r="J25" s="23">
        <f>IF(AND(C25&gt;=Input!$F$12,C25&lt;Input!$F$13),((D24*(1-Parameters!$D$40)*(1-(Parameters!$D$8*(1-(Input!$F$22*Parameters!$D$7))))) + (J24*(1-Parameters!$D$40)*(1-(Parameters!$D$9*(1-(Input!$F$22*Parameters!$D$7)))))),0)</f>
        <v>0</v>
      </c>
      <c r="K25" s="23">
        <f>IF(AND(C25&gt;=Input!$F$12,C25&lt;Input!$F$13),((D24*(1-Parameters!$D$40)*(Parameters!$D$8*(1-(Input!$F$22*Parameters!$D$7))))+(E24*(1-Parameters!$D$40)*(1-1/Parameters!$D$38)*(1-(Input!$F$5*Parameters!$D$14*(1-Parameters!$D$27)*Parameters!$D$26*(Parameters!$D$24))*Parameters!$D$28*Parameters!$D$30)))+ (F24*(1-Parameters!$D$40)*(1-(1/Parameters!$D$38))*(1-ART_drop_factor)) + (J24*(1-Parameters!$D$40)*Parameters!$D$9*(1-(Input!$F$22*Parameters!$D$7)))+(K24*(1-Parameters!$D$40)*(1-1/Parameters!$D$38)) + (L24*(1-Parameters!$D$40)*(1-(1/Parameters!$D$38))*(1-ART_drop_factor)),0)</f>
        <v>0</v>
      </c>
      <c r="L25" s="23">
        <f>IF(AND(C25&gt;=Input!$F$12,C25&lt;Input!$F$13),((E24*(1-Parameters!$D$40)*(1-1/Parameters!$D$38)*(Input!$F$5*Parameters!$D$14*Parameters!$D$26*(1-Parameters!$D$27)*(Parameters!$D$24)*Parameters!$D$28*Parameters!$D$30))+(F24*(1-Parameters!$D$40)*(1-(1/Parameters!$D$38))*ART_drop_factor)+(L24*(1-Parameters!$D$40)*(1-(1/Parameters!$D$38))*ART_drop_factor)),0)</f>
        <v>0</v>
      </c>
      <c r="M25" s="23">
        <f>IF(AND(C25&gt;=Input!$F$12,C25&lt;Input!$F$13),((E24*(1-Parameters!$D$40)*(1/Parameters!$D$38)*(1-(Input!$F$5*Parameters!$D$14*(1-Parameters!$D$27)*Parameters!$D$26*(Parameters!$D$23))*Parameters!$D$28))+(G24*(1-Parameters!$D$40)*(1-(Input!$F$5*Parameters!$D$14*(1-Parameters!$D$27)*Parameters!$D$26*(Parameters!$D$23)*Parameters!$D$28)))+(K24*(1-Parameters!$D$40)*(1/Parameters!$D$38))+(M24*(1-Parameters!$D$40))),0)</f>
        <v>0</v>
      </c>
      <c r="N25" s="23">
        <f>IF(AND(C25&gt;=Input!$F$12,C25&lt;Input!$F$13),((E24*(1-Parameters!$D$40)*(1/Parameters!$D$38)*Input!$F$5*Parameters!$D$14*Parameters!$D$26*(1-Parameters!$D$27)*Parameters!$D$28*(Parameters!$D$23)*(1-Parameters!$D$30))+(G24*(1-Parameters!$D$40)*Input!$F$5*Parameters!$D$14*Parameters!$D$26*(1-Parameters!$D$27)*Parameters!$D$28*(Parameters!$D$23)*(1-Parameters!$D$30))+(H24*(1-Parameters!$D$40)) +(N24*(1-Parameters!$D$40)) + (O24*(1-Parameters!$D$40)*(1-ART_drop_factor)) + (I24*(1-Parameters!$D$40)*(1-ART_drop_factor))),0)</f>
        <v>0</v>
      </c>
      <c r="O25" s="23">
        <f>IF(AND(C25&gt;=Input!$F$12,C25&lt;Input!$F$13),((E24*(1-Parameters!$D$40)*(1/Parameters!$D$38)*(Input!$F$5*Parameters!$D$14*(Parameters!$D$23)*Parameters!$D$26*(1-Parameters!$D$27)*Parameters!$D$28*Parameters!$D$30))+(F24*(1-Parameters!$D$40)*(1/Parameters!$D$38))+(G24*(1-Parameters!$D$40)*(Input!$F$5*Parameters!$D$14*(Parameters!$D$23)*Parameters!$D$26*(1-Parameters!$D$27)*Parameters!$D$28*Parameters!$D$30))+(O24*(1-Parameters!$D$40)*ART_drop_factor)+(L24*(1-Parameters!$D$40)*(1/Parameters!$D$38))+(I24*(1-Parameters!$D$40)*ART_drop_factor)),0)</f>
        <v>0</v>
      </c>
      <c r="P25" s="24">
        <f>IF(AND(C25&gt;=Input!$F$13,C25&lt;Input!$F$14),((J24*(1-Parameters!$D$40)*(1-(Parameters!$D$9*(1-(Input!$F$22*Parameters!$D$7))))) + (P24*(1-Parameters!$D$40)*(1-(Parameters!$D$9*(1-(Input!$F$22*Parameters!$D$7)))))),0)</f>
        <v>0</v>
      </c>
      <c r="Q25" s="22">
        <f>IF(AND(C25&gt;=Input!$F$13,C25&lt;Input!$F$14),((J24*(1-Parameters!$D$40)*Parameters!$D$9*(1-(Input!$F$22*Parameters!$D$7)))+(K24*(1-Parameters!$D$40)*(1-1/Parameters!$D$38)*(1-(Input!$F$6*Parameters!$D$15*(1-Parameters!$D$27)*Parameters!$D$26*(Parameters!$D$24))*Parameters!$D$28*Parameters!$D$30))) + (L24*(1-Parameters!$D$40)*(1-(1/Parameters!$D$38))*(1-ART_drop_factor)) +(P24*(1-Parameters!$D$40)*Parameters!$D$9*(1-(Input!$F$22*Parameters!$D$7)))+(Q24*(1-Parameters!$D$40)*(1-1/Parameters!$D$38)) + (R24*(1-Parameters!$D$40)*(1-(1/Parameters!$D$38))*(1-ART_drop_factor)),0)</f>
        <v>0</v>
      </c>
      <c r="R25" s="24">
        <f>IF(AND(C25&gt;=Input!$F$13,C25&lt;Input!$F$14),((K24*(1-Parameters!$D$40)*(1-1/Parameters!$D$38)*(Input!$F$6*Parameters!$D$15*Parameters!$D$26*(1-Parameters!$D$27)*(Parameters!$D$24)*Parameters!$D$28*Parameters!$D$30))+(L24*(1-Parameters!$D$40)*(1-(1/Parameters!$D$38))*ART_drop_factor)+(R24*(1-Parameters!$D$40)*(1-(1/Parameters!$D$38))*ART_drop_factor)),0)</f>
        <v>0</v>
      </c>
      <c r="S25" s="22">
        <f>IF(AND(C25&gt;=Input!$F$13,C25&lt;Input!$F$14),((K24*(1-Parameters!$D$40)*(1/Parameters!$D$38)*(1-(Input!$F$6*Parameters!$D$15*(1-Parameters!$D$27)*Parameters!$D$26*(Parameters!$D$23)*Parameters!$D$28)))+(M24*(1-Parameters!$D$40)*(1-(Input!$F$6*Parameters!$D$15*(1-Parameters!$D$27)*Parameters!$D$26*(Parameters!$D$23)*Parameters!$D$28)))+(Q24*(1-Parameters!$D$40)*(1/Parameters!$D$38))+(S24*(1-Parameters!$D$40))),0)</f>
        <v>0</v>
      </c>
      <c r="T25" s="24">
        <f>IF(AND(C25&gt;=Input!$F$13,C25&lt;Input!$F$14),((K24*(1-Parameters!$D$40)*(1/Parameters!$D$38)*Input!$F$6*Parameters!$D$15*Parameters!$D$26*(1-Parameters!$D$27)*Parameters!$D$28*(Parameters!$D$23)*(1-Parameters!$D$30))+(M24*(1-Parameters!$D$40)*Input!$F$6*Parameters!$D$15*Parameters!$D$26*(1-Parameters!$D$27)*Parameters!$D$28*(Parameters!$D$23)*(1-Parameters!$D$30))+(N24*(1-Parameters!$D$40))+(T24*(1-Parameters!$D$40)) + (U24*(1-Parameters!$D$40)*(1-ART_drop_factor)) + (O24*(1-Parameters!$D$40)*(1-ART_drop_factor))),0)</f>
        <v>0</v>
      </c>
      <c r="U25" s="22">
        <f>IF(AND(C25&gt;=Input!$F$13,C25&lt;Input!$F$14),((K24*(1-Parameters!$D$40)*(1/Parameters!$D$38)*(Input!$F$6*Parameters!$D$15*(Parameters!$D$23)*Parameters!$D$26*(1-Parameters!$D$27)*Parameters!$D$28*Parameters!$D$30))+(L24*(1-Parameters!$D$40)*(1/Parameters!$D$38))+(M24*(1-Parameters!$D$40)*(Input!$F$6*Parameters!$D$15*(Parameters!$D$23)*Parameters!$D$26*(1-Parameters!$D$27)*Parameters!$D$28*Parameters!$D$30))+(U24*(1-Parameters!$D$40)*ART_drop_factor)+(R24*(1-Parameters!$D$40)*(1/Parameters!$D$38))+(O24*(1-Parameters!$D$40))*ART_drop_factor),0)</f>
        <v>0</v>
      </c>
      <c r="V25" s="24">
        <f>IF(C25=Input!$F$14,((P24*(1-Parameters!$D$41)*(1-(Parameters!$D$9*(1-(Input!$F$22*Parameters!$D$7))))) + (V24*(1-Parameters!$D$41)*(1-(Parameters!$D$9*(1-(Input!$F$22*Parameters!$D$7)))))),0)</f>
        <v>0</v>
      </c>
      <c r="W25" s="22">
        <f>IF(C25=Input!$F$14,((P24*(1-Parameters!$D$41)*Parameters!$D$9*(1-(Input!$F$22*Parameters!$D$7)))+(Q24*(1-Parameters!$D$41)*(1-1/Parameters!$D$38)*(1-(Input!$F$6*Parameters!$D$16*(1-Parameters!$D$27)*Parameters!$D$26*(1-Parameters!$B$94)*(Parameters!$D$24))*Parameters!$D$28*Parameters!$D$30)))+(V24*(1-Parameters!$D$41)*Parameters!$D$9*(1-(Input!$F$22*Parameters!$D$7)))+ (R24*(1-Parameters!$D$41)*(1-(1/Parameters!$D$38))*(1-ART_drop_factor)) + (W24*(1-Parameters!$D$41)*(1-1/Parameters!$D$38)) + (X24*(1-Parameters!$D$41)*(1-(1/Parameters!$D$38))*(1-ART_drop_factor)),0)</f>
        <v>0</v>
      </c>
      <c r="X25" s="24">
        <f>IF(C25=Input!$F$14,((Q24*(1-Parameters!$D$41)*(1-1/Parameters!$D$38)*(Input!$F$6*Parameters!$D$16*Parameters!$D$26*(1-Parameters!$D$27)*(1-Parameters!$B$94)*(Parameters!$D$24)*Parameters!$D$28*Parameters!$D$30))+(R24*(1-Parameters!$D$41)*(1-(1/Parameters!$D$38))*ART_drop_factor)+(X24*(1-Parameters!$D$41)*(1-(1/Parameters!$D$38))*ART_drop_factor)),0)</f>
        <v>0</v>
      </c>
      <c r="Y25" s="22">
        <f>IF(C25=Input!$F$14,((Q24*(1-Parameters!$D$41)*(1/Parameters!$D$38)*(1-(Input!$F$6*Parameters!$D$16*(1-Parameters!$D$27)*Parameters!$D$26*(1-Parameters!$B$94)*(Parameters!$D$23)*Parameters!$D$28)))+(S24*(1-Parameters!$D$41)*(1-(Input!$F$6*Parameters!$D$16*(1-Parameters!$D$27)*Parameters!$D$26*(1-Parameters!$B$94)*(Parameters!$D$23)*Parameters!$D$28)))+(W24*(1-Parameters!$D$41)*(1/Parameters!$D$38))+(Y24*(1-Parameters!$D$41))),0)</f>
        <v>0</v>
      </c>
      <c r="Z25" s="24">
        <f>IF(C25=Input!$F$14,((Q24*(1-Parameters!$D$41)*(1/Parameters!$D$38)*Input!$F$6*Parameters!$D$16*Parameters!$D$26*(1-Parameters!$D$27)*(1-Parameters!$B$94)*Parameters!$D$28*(Parameters!$D$23)*(1-Parameters!$D$30))+(S24*(1-Parameters!$D$41)*Input!$F$6*Parameters!$D$16*Parameters!$D$26*(1-Parameters!$D$27)*(1-Parameters!$B$94)*Parameters!$D$28*(Parameters!$D$23)*(1-Parameters!$D$30))+(T24*(1-Parameters!$D$41)) + (U24*(1-Parameters!$D$41)*(1-ART_drop_factor)) + (Z24*(1-Parameters!$D$41)) + (AA24*(1-Parameters!$D$41)*(1-ART_drop_factor))),0)</f>
        <v>0</v>
      </c>
      <c r="AA25" s="22">
        <f>IF(C25=Input!$F$14,((Q24*(1-Parameters!$D$41)*(1/Parameters!$D$38)*(Input!$F$6*Parameters!$D$16*(Parameters!$D$23)*Parameters!$D$26*(1-Parameters!$D$27)*(1-Parameters!$B$94)*Parameters!$D$28*Parameters!$D$30))+(R24*(1-Parameters!$D$41)*(1/Parameters!$D$38))+(S24*(1-Parameters!$D$41)*(Input!$F$6*Parameters!$D$16*(1-Parameters!$B$94)*(Parameters!$D$23)*Parameters!$D$26*(1-Parameters!$D$27)*Parameters!$D$28*Parameters!$D$30))+(AA24*(1-Parameters!$D$41)*ART_drop_factor)+(X24*(1-Parameters!$D$41)*(1/Parameters!$D$38))+(U24*(1-Parameters!$D$41)*ART_drop_factor)),0)</f>
        <v>0</v>
      </c>
      <c r="AB25" s="24">
        <f>IF(AND(C25&gt;Input!$F$14,C25&lt;(Input!$F$14+Input!$F$16)),((V24*(1-Parameters!$D$41)*(1-(Parameters!$D$9*(1-(Input!$F$22*Parameters!$D$7)))))+(AB24*(1-Parameters!$D$41)*(1-(Parameters!$D$10*(1-(Input!$F$22*Parameters!$D$7)))))),0)</f>
        <v>0</v>
      </c>
      <c r="AC25" s="24">
        <f>IF(AND(C25&gt;Input!$F$14, C25&lt;(Input!$F$14+Input!$F$16)),((V24*(1-Parameters!$D$41)*Parameters!$D$9*(1-(Input!$F$22*Parameters!$D$7)))+(W24*(1-Parameters!$D$41)*(1-1/Parameters!$D$38)) + (X24*(1-Parameters!$D$41)*(1-(1/Parameters!$D$38))*(1-ART_drop_factor)) +(AB24*(1-Parameters!$D$41)*Parameters!$D$10*(1-(Input!$F$22*Parameters!$D$7))))+(AC24*(1-Parameters!$D$41)*(1-1/Parameters!$D$38)) + (AD24*(1-Parameters!$D$41)*(1-(1/Parameters!$D$38))*(1-ART_drop_factor)),0)</f>
        <v>0</v>
      </c>
      <c r="AD25" s="24">
        <f>IF(AND(C25&gt;Input!$F$14, C25&lt;(Input!$F$14+Input!$F$16)),((X24*(1-Parameters!$D$41)*(1-(1/Parameters!$D$38))*ART_drop_factor)+(AD24*(1-Parameters!$D$41)*(1-(1/Parameters!$D$38))*ART_drop_factor)),0)</f>
        <v>0</v>
      </c>
      <c r="AE25" s="24">
        <f>IF(AND(C25&gt;Input!$F$14, C25&lt;(Input!$F$14+Input!$F$16)),((W24*(1-Parameters!$D$41)*(1/Parameters!$D$38))+(Y24*(1-Parameters!$D$41))+(AC24*(1-Parameters!$D$41)*(1/Parameters!$D$38))+(AE24*(1-Parameters!$D$41))),0)</f>
        <v>0</v>
      </c>
      <c r="AF25" s="24">
        <f>IF(AND(C25&gt;Input!$F$14, C25&lt;(Input!$F$14+Input!$F$16)),((Z24*(1-Parameters!$D$41)) + (AA24*(1-Parameters!$D$41)*(1-ART_drop_factor)) +(AF24*(1-Parameters!$D$41)) + (AG24*(1-Parameters!$D$41)*(1-ART_drop_factor))),0)</f>
        <v>0</v>
      </c>
      <c r="AG25" s="24">
        <f>IF(AND(C25&gt;Input!$F$14, C25&lt;(Input!$F$14+Input!$F$16)),((X24*(1-Parameters!$D$41)*(1/Parameters!$D$38))+(AG24*(1-Parameters!$D$41)*ART_drop_factor)+(AD24*(1-Parameters!$D$41)*(1/Parameters!$D$38))+(AA24*(1-Parameters!$D$41)*ART_drop_factor)),0)</f>
        <v>0</v>
      </c>
      <c r="AH25" s="24">
        <f>IF(AND(C25&gt;=(Input!$F$14+Input!$F$16),C25&lt;(Input!$F$14+Input!$F$17)),((AB24*(1-Parameters!$D$40)*(1-(Parameters!$D$10*(1-(Input!$F$22*Parameters!$D$7)))))+(AH24*(1-Parameters!$D$40)*(1-(Parameters!$D$11*(1-(Input!$F$22*Parameters!$D$7)))))),0)</f>
        <v>0</v>
      </c>
      <c r="AI25" s="24">
        <f>IF(AND(C25&gt;=(Input!$F$14+Input!$F$16), C25&lt;(Input!$F$14+Input!$F$17)),((AB24*(1-Parameters!$D$40)*Parameters!$D$10*(1-(Input!$F$22*Parameters!$D$7)))+(AC24*(1-Parameters!$D$40)*(1-1/Parameters!$D$38)*(1-(Input!$F$7*Parameters!$D$17*(1-Parameters!$D$27)*Parameters!$D$26*(1-(Parameters!$B$94 + Parameters!$B$95))*(Parameters!$D$24)*Parameters!$D$28*Parameters!$D$30))) + (AD24*(1-Parameters!$D$40)*(1-(1/Parameters!$D$38))*(1-ART_drop_factor)) +(AH24*(1-Parameters!$D$40)*Parameters!$D$11*(1-(Input!$F$22*Parameters!$D$7)))+(AI24*(1-Parameters!$D$40)*(1-1/Parameters!$D$38)) + (AJ24*(1-Parameters!$D$40)*(1-(1/Parameters!$D$38))*(1-ART_drop_factor))),0)</f>
        <v>0</v>
      </c>
      <c r="AJ25" s="24">
        <f>IF(AND(C25&gt;=(Input!$F$14+Input!$F$16), C25&lt;(Input!$F$14+Input!$F$17)),((AC24*(1-Parameters!$D$40)*(1-1/Parameters!$D$38)*(Input!$F$7*Parameters!$D$17*Parameters!$D$26*(1-Parameters!$D$27)*(1-(Parameters!$B$94 + Parameters!$B$95))*(Parameters!$D$24)*Parameters!$D$28*Parameters!$D$30))+(AD24*(1-Parameters!$D$40)*(1-(1/Parameters!$D$38))*ART_drop_factor)+(AJ24*(1-Parameters!$D$40)*(1-(1/Parameters!$D$38))*ART_drop_factor)),0)</f>
        <v>0</v>
      </c>
      <c r="AK25" s="22">
        <f>IF(AND(C25&gt;=(Input!$F$14+Input!$F$16), C25&lt;(Input!$F$14+Input!$F$17)),((AC24*(1-Parameters!$D$40)*(1/Parameters!$D$38)*(1-(Input!$F$7*Parameters!$D$17*(1-Parameters!$D$27)*Parameters!$D$26*(1-(Parameters!$B$94 + Parameters!$B$95))*(Parameters!$D$23)*Parameters!$D$28)))+(AE24*(1-Parameters!$D$40)*(1-(Input!$F$7*Parameters!$D$17*(1-Parameters!$D$27)*Parameters!$D$26*(1-(Parameters!$B$94 + Parameters!$B$95))*(Parameters!$D$23)*Parameters!$D$28)))+(AI24*(1-Parameters!$D$40)*(1/Parameters!$D$38))+(AK24*(1-Parameters!$D$40))),0)</f>
        <v>0</v>
      </c>
      <c r="AL25" s="24">
        <f>IF(AND(C25&gt;=(Input!$F$14+Input!$F$16), C25&lt;(Input!$F$14+Input!$F$17)),((AC24*(1-Parameters!$D$40)*(1/Parameters!$D$38)*Input!$F$7*Parameters!$D$17*Parameters!$D$26*(1-Parameters!$D$27)*(1-(Parameters!$B$94 + Parameters!$B$95))*Parameters!$D$28*(Parameters!$D$23)*(1-Parameters!$D$30))+(AE24*(1-Parameters!$D$40)*Input!$F$7*Parameters!$D$17*Parameters!$D$26*(1-Parameters!$D$27)*(1-(Parameters!$B$94 + Parameters!$B$95))*Parameters!$D$28*(Parameters!$D$23)*(1-Parameters!$D$30))+(AF24*(1-Parameters!$D$40)) + (AG24*(1-Parameters!$D$40)*(1-ART_drop_factor)) +(AL24*(1-Parameters!$D$40)) + (AM24*(1-Parameters!$D$40)*(1-ART_drop_factor))),0)</f>
        <v>0</v>
      </c>
      <c r="AM25" s="22">
        <f>IF(AND(C25&gt;=(Input!$F$14+Input!$F$16), C25&lt;(Input!$F$14+Input!$F$17)),((AC24*(1-Parameters!$D$40)*(1/Parameters!$D$38)*(Input!$F$7*Parameters!$D$17*(Parameters!$D$23)*Parameters!$D$26*(1-Parameters!$D$27)*(1-(Parameters!$B$94 + Parameters!$B$95))*Parameters!$D$28*Parameters!$D$30))+(AD24*(1-Parameters!$D$40)*(1/Parameters!$D$38))+(AE24*(1-Parameters!$D$40)*(Input!$F$7*Parameters!$D$17*(Parameters!$D$23)*Parameters!$D$26*(1-Parameters!$D$27)*(1-(Parameters!$B$94 + Parameters!$B$95))*Parameters!$D$28*Parameters!$D$30))+(AM24*(1-Parameters!$D$40)*ART_drop_factor)+(AJ24*(1-Parameters!$D$40)*(1/Parameters!$D$38))+(AG24*(1-Parameters!$D$40)*ART_drop_factor)),0)</f>
        <v>0</v>
      </c>
      <c r="AN25" s="24">
        <f>IF(AND(C25&gt;=(Input!$F$14+Input!$F$17), C25&lt;(Input!$F$14+Input!$F$18)),((AH24*(1-Parameters!$D$40)*(1-(Parameters!$D$11*(1-(Input!$F$22*Parameters!$D$7))))) + (AN24*(1-Parameters!$D$40)*(1-(Parameters!$D$11*(1-(Input!$F$22*Parameters!$D$7)))))),0)</f>
        <v>0</v>
      </c>
      <c r="AO25" s="22">
        <f>IF(AND(C25&gt;=(Input!$F$14+Input!$F$17), C25&lt;(Input!$F$14+Input!$F$18)),((AH24*(1-Parameters!$D$40)*Parameters!$D$11*(1-(Input!$F$22*Parameters!$D$7)))+(AI24*(1-Parameters!$D$40)*(1-1/Parameters!$D$38)*(1-(Input!$F$8*Parameters!$D$18*(1-Parameters!$D$27)*Parameters!$D$26*(Parameters!$D$24)*Parameters!$D$28*Parameters!$D$30))) + (AJ24*(1-Parameters!$D$40)*(1-(1/Parameters!$D$38))*(1-ART_drop_factor)) +(AN24*(1-Parameters!$D$40)*Parameters!$D$11*(1-(Input!$F$22*Parameters!$D$7)))+(AO24*(1-Parameters!$D$40)*(1-1/Parameters!$D$38)) + (AP24*(1-Parameters!$D$40)*(1-(1/Parameters!$D$38))*(1-ART_drop_factor))),0)</f>
        <v>0</v>
      </c>
      <c r="AP25" s="24">
        <f>IF(AND(C25&gt;=(Input!$F$14+Input!$F$17), C25&lt;(Input!$F$14+Input!$F$18)),((AI24*(1-Parameters!$D$40)*(1-1/Parameters!$D$38)*(Input!$F$8*Parameters!$D$18*Parameters!$D$26*(1-Parameters!$D$27)*(Parameters!$D$24)*Parameters!$D$28*Parameters!$D$30))+(AJ24*(1-Parameters!$D$40)*(1-(1/Parameters!$D$38))*ART_drop_factor)+(AP24*(1-Parameters!$D$40)*(1-(1/Parameters!$D$38))*ART_drop_factor)),0)</f>
        <v>0</v>
      </c>
      <c r="AQ25" s="22">
        <f>IF(AND(C25&gt;=(Input!$F$14+Input!$F$17), C25&lt;(Input!$F$14+Input!$F$18)),((AI24*(1-Parameters!$D$40)*(1/Parameters!$D$38)*(1-(Input!$F$8*Parameters!$D$18*(1-Parameters!$D$27)*Parameters!$D$26*(Parameters!$D$23)*Parameters!$D$28)))+(AK24*(1-Parameters!$D$40)*(1-(Input!$F$8*Parameters!$D$18*(1-Parameters!$D$27)*Parameters!$D$26*(Parameters!$D$23)*Parameters!$D$28)))+(AO24*(1-Parameters!$D$40)*(1/Parameters!$D$38))+(AQ24*(1-Parameters!$D$40))),0)</f>
        <v>0</v>
      </c>
      <c r="AR25" s="24">
        <f>IF(AND(C25&gt;=(Input!$F$14+Input!$F$17), C25&lt;(Input!$F$14+Input!$F$18)),((AI24*(1-Parameters!$D$40)*(1/Parameters!$D$38)*Input!$F$8*Parameters!$D$18*Parameters!$D$26*(1-Parameters!$D$27)*Parameters!$D$28*(Parameters!$D$23)*(1-Parameters!$D$30))+(AK24*(1-Parameters!$D$40)*Input!$F$8*Parameters!$D$18*Parameters!$D$26*(1-Parameters!$D$27)*Parameters!$D$28*(Parameters!$D$23)*(1-Parameters!$D$30))+(AL24*(1-Parameters!$D$40)) + (AM24*(1-Parameters!$D$40)*(1-ART_drop_factor)) +(AR24*(1-Parameters!$D$40)) + (AS24*(1-Parameters!$D$40)*(1-ART_drop_factor))),0)</f>
        <v>0</v>
      </c>
      <c r="AS25" s="22">
        <f>IF(AND(C25&gt;=(Input!$F$14+Input!$F$17), C25&lt;(Input!$F$14+Input!$F$18)),((AI24*(1-Parameters!$D$40)*(1/Parameters!$D$38)*(Input!$F$8*Parameters!$D$18*(Parameters!$D$23)*Parameters!$D$26*(1-Parameters!$D$27)*Parameters!$D$28*Parameters!$D$30))+(AJ24*(1-Parameters!$D$40)*(1/Parameters!$D$38))+(AK24*(1-Parameters!$D$40)*(Input!$F$8*Parameters!$D$18*(Parameters!$D$23)*Parameters!$D$26*(1-Parameters!$D$27)*Parameters!$D$28*Parameters!$D$30))+(AS24*(1-Parameters!$D$40)*ART_drop_factor)+(AP24*(1-Parameters!$D$40)*(1/Parameters!$D$38))+(AM24*(1-Parameters!$D$40)*ART_drop_factor)),0)</f>
        <v>0</v>
      </c>
      <c r="AT25" s="24">
        <f>IF(AND(C25&gt;=(Input!$F$14+Input!$F$18), C25&lt;(Input!$F$14+Input!$F$19)),((AN24*(1-Parameters!$D$40)*(1-(Parameters!$D$11*(1-(Input!$F$22*Parameters!$D$7))))) + (AT24*(1-Parameters!$D$40)*(1-(Parameters!$D$12*(1-(Input!$F$22*Parameters!$D$7)))))),0)</f>
        <v>0</v>
      </c>
      <c r="AU25" s="22">
        <f>IF(AND(C25&gt;=(Input!$F$14+Input!$F$18), C25&lt;(Input!$F$14+Input!$F$19)),((AN24*(1-Parameters!$D$40)*Parameters!$D$11*(1-(Input!$F$22*Parameters!$D$7)))+(AO24*(1-Parameters!$D$40)*(1-1/Parameters!$D$38)*(1-(Input!$F$9*Parameters!$D$19*(1-Parameters!$D$27)*Parameters!$D$26*(Parameters!$D$24)*Parameters!$D$28*Parameters!$D$30))) + (AP24*(1-Parameters!$D$40)*(1-(1/Parameters!$D$38))*(1-ART_drop_factor)) +(AT24*(1-Parameters!$D$40)*Parameters!$D$12*(1-(Input!$F$22*Parameters!$D$7)))+(AU24*(1-Parameters!$D$40)*(1-1/Parameters!$D$38)) + (AV24*(1-Parameters!$D$40)*(1-(1/Parameters!$D$38))*(1-ART_drop_factor))),0)</f>
        <v>0</v>
      </c>
      <c r="AV25" s="24">
        <f>IF(AND(C25&gt;=(Input!$F$14+Input!$F$18), C25&lt;(Input!$F$14+Input!$F$19)),((AO24*(1-Parameters!$D$40)*(1-1/Parameters!$D$38)*(Input!$F$9*Parameters!$D$19*Parameters!$D$26*(1-Parameters!$D$27)*(Parameters!$D$24)*Parameters!$D$28*Parameters!$D$30))+(AP24*(1-Parameters!$D$40)*(1-(1/Parameters!$D$38))*ART_drop_factor)+(AV24*(1-Parameters!$D$40)*(1-(1/Parameters!$D$38))*ART_drop_factor)),0)</f>
        <v>0</v>
      </c>
      <c r="AW25" s="22">
        <f>IF(AND(C25&gt;=(Input!$F$14+Input!$F$18), C25&lt;(Input!$F$14+Input!$F$19)),((AO24*(1-Parameters!$D$40)*(1/Parameters!$D$38)*(1-(Input!$F$9*Parameters!$D$19*(1-Parameters!$D$27)*Parameters!$D$26*(Parameters!$D$23)*Parameters!$D$28)))+(AQ24*(1-Parameters!$D$40)*(1-(Input!$F$9*Parameters!$D$19*(1-Parameters!$D$27)*Parameters!$D$26*(Parameters!$D$23)*Parameters!$D$28)))+(AU24*(1-Parameters!$D$40)*(1/Parameters!$D$38))+(AW24*(1-Parameters!$D$40))),0)</f>
        <v>0</v>
      </c>
      <c r="AX25" s="24">
        <f>IF(AND(C25&gt;=(Input!$F$14+Input!$F$18), C25&lt;(Input!$F$14+Input!$F$19)),((AO24*(1-Parameters!$D$40)*(1/Parameters!$D$38)*Input!$F$9*Parameters!$D$19*Parameters!$D$26*(1-Parameters!$D$27)*Parameters!$D$28*(Parameters!$D$23)*(1-Parameters!$D$30))+(AQ24*(1-Parameters!$D$40)*Input!$F$9*Parameters!$D$19*Parameters!$D$26*(1-Parameters!$D$27)*Parameters!$D$28*(Parameters!$D$23)*(1-Parameters!$D$30)) + (AS24*(1-Parameters!$D$40)*(1-ART_drop_factor)) +(AR24*(1-Parameters!$D$40))+ (AY24*(1-Parameters!$D$40)*(1-ART_drop_factor)) + (AX24*(1-Parameters!$D$40))),0)</f>
        <v>0</v>
      </c>
      <c r="AY25" s="22">
        <f>IF(AND(C25&gt;=(Input!$F$14+Input!$F$18), C25&lt;(Input!$F$14+Input!$F$19)),((AO24*(1-Parameters!$D$40)*(1/Parameters!$D$38)*(Input!$F$9*Parameters!$D$19*(Parameters!$D$23)*Parameters!$D$26*(1-Parameters!$D$27)*Parameters!$D$28*Parameters!$D$30))+(AP24*(1-Parameters!$D$40)*(1/Parameters!$D$38))+(AQ24*(1-Parameters!$D$40)*(Input!$F$9*Parameters!$D$19*(Parameters!$D$23)*Parameters!$D$26*(1-Parameters!$D$27)*Parameters!$D$28*Parameters!$D$30))+(AY24*(1-Parameters!$D$40)*ART_drop_factor)+(AV24*(1-Parameters!$D$40)*(1/Parameters!$D$38))+(AS24*(1-Parameters!$D$40)*ART_drop_factor)),0)</f>
        <v>0</v>
      </c>
      <c r="AZ25" s="24">
        <f>IF(C25&gt;=(Input!$F$14+Input!$F$19),((AT24*(1-Parameters!$D$40)*(1-(Parameters!$D$12*(1-(Input!$F$22*Parameters!$D$7))))) + (AZ24*(1-Parameters!$D$40)*(1-(Parameters!$D$12*(1-(Input!$F$22*Parameters!$D$7)))))),0)</f>
        <v>0</v>
      </c>
      <c r="BA25" s="22">
        <f>IF(C25&gt;=(Input!$F$14+Input!$F$19),((AT24*(1-Parameters!$D$40)*Parameters!$D$12*(1-(Input!$F$22*Parameters!$D$7)))+(AU24*(1-Parameters!$D$40)*(1-1/Parameters!$D$38)*(1-(Input!$F$10*Parameters!$D$20*(1-Parameters!$D$27)*Parameters!$D$26*(Parameters!$D$24)*Parameters!$D$28*Parameters!$D$30))) + (AV24*(1-Parameters!$D$40)*(1-(1/Parameters!$D$38))*(1-ART_drop_factor)) +(AZ24*(1-Parameters!$D$40)*Parameters!$D$12*(1-(Input!$F$22*Parameters!$D$7)))+(BA24*(1-Parameters!$D$40)*(1-1/Parameters!$D$38)) + (BB24*(1-Parameters!$D$40)*(1-(1/Parameters!$D$38))*(1-ART_drop_factor))),0)</f>
        <v>0</v>
      </c>
      <c r="BB25" s="24">
        <f>IF(C25&gt;=(Input!$F$14+Input!$F$19),((AU24*(1-Parameters!$D$40)*(1-1/Parameters!$D$38)*(Input!$F$10*Parameters!$D$20*Parameters!$D$26*(1-Parameters!$D$27)*(Parameters!$D$24)*Parameters!$D$28*Parameters!$D$30))+(AV24*(1-Parameters!$D$40)*(1-(1/Parameters!$D$38))*ART_drop_factor)+(BB24*(1-Parameters!$D$40)*(1-(1/Parameters!$D$38))*ART_drop_factor)),0)</f>
        <v>0</v>
      </c>
      <c r="BC25" s="22">
        <f>IF(C25&gt;=(Input!$F$14+Input!$F$19),((AU24*(1-Parameters!$D$40)*(1/Parameters!$D$38)*(1-(Input!$F$10*Parameters!$D$20*(1-Parameters!$D$27)*Parameters!$D$26*(Parameters!$D$23)*Parameters!$D$28)))+(AW24*(1-Parameters!$D$40)*(1-(Input!$F$10*Parameters!$D$20*(1-Parameters!$D$27)*Parameters!$D$26*(Parameters!$D$23)*Parameters!$D$28)))+(BA24*(1-Parameters!$D$40)*(1/Parameters!$D$38))+(BC24*(1-Parameters!$D$40))),0)</f>
        <v>0</v>
      </c>
      <c r="BD25" s="24">
        <f>IF(C25&gt;=(Input!$F$14+Input!$F$19),((AU24*(1-Parameters!$D$40)*(1/Parameters!$D$38)*Input!$F$10*Parameters!$D$20*Parameters!$D$26*(1-Parameters!$D$27)*Parameters!$D$28*(Parameters!$D$23)*(1-Parameters!$D$30))+(AW24*(1-Parameters!$D$40)*Input!$F$10*Parameters!$D$20*Parameters!$D$26*(1-Parameters!$D$27)*Parameters!$D$28*(Parameters!$D$23)*(1-Parameters!$D$30))+(AX24*(1-Parameters!$D$40)) + (AY24*(1-Parameters!$D$40)*(1-ART_drop_factor)) +(BD24*(1-Parameters!$D$40)) + (BE24*(1-Parameters!$D$40)*(1-ART_drop_factor))),0)</f>
        <v>0</v>
      </c>
      <c r="BE25" s="25">
        <f>IF(C25&gt;=(Input!$F$14+Input!$F$19),((AU24*(1-Parameters!$D$40)*(1/Parameters!$D$38)*(Input!$F$10*Parameters!$D$20*(Parameters!$D$23)*Parameters!$D$26*(1-Parameters!$D$27)*Parameters!$D$28*Parameters!$D$30))+(AV24*(1-Parameters!$D$40)*(1/Parameters!$D$38))+(AW24*(1-Parameters!$D$40)*(Input!$F$10*Parameters!$D$20*(Parameters!$D$23)*Parameters!$D$26*(1-Parameters!$D$27)*Parameters!$D$28*Parameters!$D$30))+(BE24*(1-Parameters!$D$40)*ART_drop_factor)+(BB24*(1-Parameters!$D$40)*(1/Parameters!$D$38))+(AY24*(1-Parameters!$D$40)*ART_drop_factor)),0)</f>
        <v>0</v>
      </c>
      <c r="BF25" s="135">
        <f>(Parameters!$D$40*(SUM(Model!D24:U24,Model!AH24:BE24)))+(Parameters!$D$41*(SUM(Model!V24:AG24)))</f>
        <v>94.025573752910958</v>
      </c>
      <c r="BG25" s="60"/>
    </row>
    <row r="26" spans="3:59" x14ac:dyDescent="0.2">
      <c r="C26" s="20">
        <v>21</v>
      </c>
      <c r="D26" s="21">
        <f>IF((C26&gt;=Input!$F$12),0,(D25*(1-Parameters!$D$40)*(1-(Parameters!$D$8*(1-(Input!$F$22*Parameters!$D$7))))))</f>
        <v>1515273.4876049645</v>
      </c>
      <c r="E26" s="21">
        <f>IF((C26&gt;=Input!$F$12),0,(D25*(1-Parameters!$D$40)*Parameters!$D$8*(1-(Input!$F$22*Parameters!$D$7))+(E25*(1-Parameters!$D$40)*(1-1/Parameters!$D$38)) + (F25*(1-Parameters!$D$40)*(1-(1/Parameters!$D$38))*(1-ART_drop_factor))))</f>
        <v>4552.4673683989186</v>
      </c>
      <c r="F26" s="26">
        <f>IF((C26&gt;=Input!$F$12),0,(F25*(1-Parameters!$D$40)*(1-(1/Parameters!$D$38))*ART_drop_factor))</f>
        <v>0</v>
      </c>
      <c r="G26" s="21">
        <f>IF((C26&gt;=Input!$F$12),0,((G25*(1-Parameters!$D$40)+(E25*(1-Parameters!$D$40)*(1/Parameters!$D$38)))))</f>
        <v>53101.816581188701</v>
      </c>
      <c r="H26" s="21">
        <f>IF((C26&gt;=Input!$F$12),0,(H25*(1-Parameters!$D$40) + I25*(1-Parameters!$D$40)*(1-ART_drop_factor)))</f>
        <v>8429.8851166886798</v>
      </c>
      <c r="I26" s="21">
        <f>IF((C26&gt;=Input!$F$12),0,(((F25*(1-Parameters!$D$40)*(1/Parameters!$D$38)) + I25*(1-Parameters!$D$40)*ART_drop_factor)))</f>
        <v>48230.909322928601</v>
      </c>
      <c r="J26" s="23">
        <f>IF(AND(C26&gt;=Input!$F$12,C26&lt;Input!$F$13),((D25*(1-Parameters!$D$40)*(1-(Parameters!$D$8*(1-(Input!$F$22*Parameters!$D$7))))) + (J25*(1-Parameters!$D$40)*(1-(Parameters!$D$9*(1-(Input!$F$22*Parameters!$D$7)))))),0)</f>
        <v>0</v>
      </c>
      <c r="K26" s="23">
        <f>IF(AND(C26&gt;=Input!$F$12,C26&lt;Input!$F$13),((D25*(1-Parameters!$D$40)*(Parameters!$D$8*(1-(Input!$F$22*Parameters!$D$7))))+(E25*(1-Parameters!$D$40)*(1-1/Parameters!$D$38)*(1-(Input!$F$5*Parameters!$D$14*(1-Parameters!$D$27)*Parameters!$D$26*(Parameters!$D$24))*Parameters!$D$28*Parameters!$D$30)))+ (F25*(1-Parameters!$D$40)*(1-(1/Parameters!$D$38))*(1-ART_drop_factor)) + (J25*(1-Parameters!$D$40)*Parameters!$D$9*(1-(Input!$F$22*Parameters!$D$7)))+(K25*(1-Parameters!$D$40)*(1-1/Parameters!$D$38)) + (L25*(1-Parameters!$D$40)*(1-(1/Parameters!$D$38))*(1-ART_drop_factor)),0)</f>
        <v>0</v>
      </c>
      <c r="L26" s="23">
        <f>IF(AND(C26&gt;=Input!$F$12,C26&lt;Input!$F$13),((E25*(1-Parameters!$D$40)*(1-1/Parameters!$D$38)*(Input!$F$5*Parameters!$D$14*Parameters!$D$26*(1-Parameters!$D$27)*(Parameters!$D$24)*Parameters!$D$28*Parameters!$D$30))+(F25*(1-Parameters!$D$40)*(1-(1/Parameters!$D$38))*ART_drop_factor)+(L25*(1-Parameters!$D$40)*(1-(1/Parameters!$D$38))*ART_drop_factor)),0)</f>
        <v>0</v>
      </c>
      <c r="M26" s="23">
        <f>IF(AND(C26&gt;=Input!$F$12,C26&lt;Input!$F$13),((E25*(1-Parameters!$D$40)*(1/Parameters!$D$38)*(1-(Input!$F$5*Parameters!$D$14*(1-Parameters!$D$27)*Parameters!$D$26*(Parameters!$D$23))*Parameters!$D$28))+(G25*(1-Parameters!$D$40)*(1-(Input!$F$5*Parameters!$D$14*(1-Parameters!$D$27)*Parameters!$D$26*(Parameters!$D$23)*Parameters!$D$28)))+(K25*(1-Parameters!$D$40)*(1/Parameters!$D$38))+(M25*(1-Parameters!$D$40))),0)</f>
        <v>0</v>
      </c>
      <c r="N26" s="23">
        <f>IF(AND(C26&gt;=Input!$F$12,C26&lt;Input!$F$13),((E25*(1-Parameters!$D$40)*(1/Parameters!$D$38)*Input!$F$5*Parameters!$D$14*Parameters!$D$26*(1-Parameters!$D$27)*Parameters!$D$28*(Parameters!$D$23)*(1-Parameters!$D$30))+(G25*(1-Parameters!$D$40)*Input!$F$5*Parameters!$D$14*Parameters!$D$26*(1-Parameters!$D$27)*Parameters!$D$28*(Parameters!$D$23)*(1-Parameters!$D$30))+(H25*(1-Parameters!$D$40)) +(N25*(1-Parameters!$D$40)) + (O25*(1-Parameters!$D$40)*(1-ART_drop_factor)) + (I25*(1-Parameters!$D$40)*(1-ART_drop_factor))),0)</f>
        <v>0</v>
      </c>
      <c r="O26" s="23">
        <f>IF(AND(C26&gt;=Input!$F$12,C26&lt;Input!$F$13),((E25*(1-Parameters!$D$40)*(1/Parameters!$D$38)*(Input!$F$5*Parameters!$D$14*(Parameters!$D$23)*Parameters!$D$26*(1-Parameters!$D$27)*Parameters!$D$28*Parameters!$D$30))+(F25*(1-Parameters!$D$40)*(1/Parameters!$D$38))+(G25*(1-Parameters!$D$40)*(Input!$F$5*Parameters!$D$14*(Parameters!$D$23)*Parameters!$D$26*(1-Parameters!$D$27)*Parameters!$D$28*Parameters!$D$30))+(O25*(1-Parameters!$D$40)*ART_drop_factor)+(L25*(1-Parameters!$D$40)*(1/Parameters!$D$38))+(I25*(1-Parameters!$D$40)*ART_drop_factor)),0)</f>
        <v>0</v>
      </c>
      <c r="P26" s="24">
        <f>IF(AND(C26&gt;=Input!$F$13,C26&lt;Input!$F$14),((J25*(1-Parameters!$D$40)*(1-(Parameters!$D$9*(1-(Input!$F$22*Parameters!$D$7))))) + (P25*(1-Parameters!$D$40)*(1-(Parameters!$D$9*(1-(Input!$F$22*Parameters!$D$7)))))),0)</f>
        <v>0</v>
      </c>
      <c r="Q26" s="22">
        <f>IF(AND(C26&gt;=Input!$F$13,C26&lt;Input!$F$14),((J25*(1-Parameters!$D$40)*Parameters!$D$9*(1-(Input!$F$22*Parameters!$D$7)))+(K25*(1-Parameters!$D$40)*(1-1/Parameters!$D$38)*(1-(Input!$F$6*Parameters!$D$15*(1-Parameters!$D$27)*Parameters!$D$26*(Parameters!$D$24))*Parameters!$D$28*Parameters!$D$30))) + (L25*(1-Parameters!$D$40)*(1-(1/Parameters!$D$38))*(1-ART_drop_factor)) +(P25*(1-Parameters!$D$40)*Parameters!$D$9*(1-(Input!$F$22*Parameters!$D$7)))+(Q25*(1-Parameters!$D$40)*(1-1/Parameters!$D$38)) + (R25*(1-Parameters!$D$40)*(1-(1/Parameters!$D$38))*(1-ART_drop_factor)),0)</f>
        <v>0</v>
      </c>
      <c r="R26" s="24">
        <f>IF(AND(C26&gt;=Input!$F$13,C26&lt;Input!$F$14),((K25*(1-Parameters!$D$40)*(1-1/Parameters!$D$38)*(Input!$F$6*Parameters!$D$15*Parameters!$D$26*(1-Parameters!$D$27)*(Parameters!$D$24)*Parameters!$D$28*Parameters!$D$30))+(L25*(1-Parameters!$D$40)*(1-(1/Parameters!$D$38))*ART_drop_factor)+(R25*(1-Parameters!$D$40)*(1-(1/Parameters!$D$38))*ART_drop_factor)),0)</f>
        <v>0</v>
      </c>
      <c r="S26" s="22">
        <f>IF(AND(C26&gt;=Input!$F$13,C26&lt;Input!$F$14),((K25*(1-Parameters!$D$40)*(1/Parameters!$D$38)*(1-(Input!$F$6*Parameters!$D$15*(1-Parameters!$D$27)*Parameters!$D$26*(Parameters!$D$23)*Parameters!$D$28)))+(M25*(1-Parameters!$D$40)*(1-(Input!$F$6*Parameters!$D$15*(1-Parameters!$D$27)*Parameters!$D$26*(Parameters!$D$23)*Parameters!$D$28)))+(Q25*(1-Parameters!$D$40)*(1/Parameters!$D$38))+(S25*(1-Parameters!$D$40))),0)</f>
        <v>0</v>
      </c>
      <c r="T26" s="24">
        <f>IF(AND(C26&gt;=Input!$F$13,C26&lt;Input!$F$14),((K25*(1-Parameters!$D$40)*(1/Parameters!$D$38)*Input!$F$6*Parameters!$D$15*Parameters!$D$26*(1-Parameters!$D$27)*Parameters!$D$28*(Parameters!$D$23)*(1-Parameters!$D$30))+(M25*(1-Parameters!$D$40)*Input!$F$6*Parameters!$D$15*Parameters!$D$26*(1-Parameters!$D$27)*Parameters!$D$28*(Parameters!$D$23)*(1-Parameters!$D$30))+(N25*(1-Parameters!$D$40))+(T25*(1-Parameters!$D$40)) + (U25*(1-Parameters!$D$40)*(1-ART_drop_factor)) + (O25*(1-Parameters!$D$40)*(1-ART_drop_factor))),0)</f>
        <v>0</v>
      </c>
      <c r="U26" s="22">
        <f>IF(AND(C26&gt;=Input!$F$13,C26&lt;Input!$F$14),((K25*(1-Parameters!$D$40)*(1/Parameters!$D$38)*(Input!$F$6*Parameters!$D$15*(Parameters!$D$23)*Parameters!$D$26*(1-Parameters!$D$27)*Parameters!$D$28*Parameters!$D$30))+(L25*(1-Parameters!$D$40)*(1/Parameters!$D$38))+(M25*(1-Parameters!$D$40)*(Input!$F$6*Parameters!$D$15*(Parameters!$D$23)*Parameters!$D$26*(1-Parameters!$D$27)*Parameters!$D$28*Parameters!$D$30))+(U25*(1-Parameters!$D$40)*ART_drop_factor)+(R25*(1-Parameters!$D$40)*(1/Parameters!$D$38))+(O25*(1-Parameters!$D$40))*ART_drop_factor),0)</f>
        <v>0</v>
      </c>
      <c r="V26" s="24">
        <f>IF(C26=Input!$F$14,((P25*(1-Parameters!$D$41)*(1-(Parameters!$D$9*(1-(Input!$F$22*Parameters!$D$7))))) + (V25*(1-Parameters!$D$41)*(1-(Parameters!$D$9*(1-(Input!$F$22*Parameters!$D$7)))))),0)</f>
        <v>0</v>
      </c>
      <c r="W26" s="22">
        <f>IF(C26=Input!$F$14,((P25*(1-Parameters!$D$41)*Parameters!$D$9*(1-(Input!$F$22*Parameters!$D$7)))+(Q25*(1-Parameters!$D$41)*(1-1/Parameters!$D$38)*(1-(Input!$F$6*Parameters!$D$16*(1-Parameters!$D$27)*Parameters!$D$26*(1-Parameters!$B$94)*(Parameters!$D$24))*Parameters!$D$28*Parameters!$D$30)))+(V25*(1-Parameters!$D$41)*Parameters!$D$9*(1-(Input!$F$22*Parameters!$D$7)))+ (R25*(1-Parameters!$D$41)*(1-(1/Parameters!$D$38))*(1-ART_drop_factor)) + (W25*(1-Parameters!$D$41)*(1-1/Parameters!$D$38)) + (X25*(1-Parameters!$D$41)*(1-(1/Parameters!$D$38))*(1-ART_drop_factor)),0)</f>
        <v>0</v>
      </c>
      <c r="X26" s="24">
        <f>IF(C26=Input!$F$14,((Q25*(1-Parameters!$D$41)*(1-1/Parameters!$D$38)*(Input!$F$6*Parameters!$D$16*Parameters!$D$26*(1-Parameters!$D$27)*(1-Parameters!$B$94)*(Parameters!$D$24)*Parameters!$D$28*Parameters!$D$30))+(R25*(1-Parameters!$D$41)*(1-(1/Parameters!$D$38))*ART_drop_factor)+(X25*(1-Parameters!$D$41)*(1-(1/Parameters!$D$38))*ART_drop_factor)),0)</f>
        <v>0</v>
      </c>
      <c r="Y26" s="22">
        <f>IF(C26=Input!$F$14,((Q25*(1-Parameters!$D$41)*(1/Parameters!$D$38)*(1-(Input!$F$6*Parameters!$D$16*(1-Parameters!$D$27)*Parameters!$D$26*(1-Parameters!$B$94)*(Parameters!$D$23)*Parameters!$D$28)))+(S25*(1-Parameters!$D$41)*(1-(Input!$F$6*Parameters!$D$16*(1-Parameters!$D$27)*Parameters!$D$26*(1-Parameters!$B$94)*(Parameters!$D$23)*Parameters!$D$28)))+(W25*(1-Parameters!$D$41)*(1/Parameters!$D$38))+(Y25*(1-Parameters!$D$41))),0)</f>
        <v>0</v>
      </c>
      <c r="Z26" s="24">
        <f>IF(C26=Input!$F$14,((Q25*(1-Parameters!$D$41)*(1/Parameters!$D$38)*Input!$F$6*Parameters!$D$16*Parameters!$D$26*(1-Parameters!$D$27)*(1-Parameters!$B$94)*Parameters!$D$28*(Parameters!$D$23)*(1-Parameters!$D$30))+(S25*(1-Parameters!$D$41)*Input!$F$6*Parameters!$D$16*Parameters!$D$26*(1-Parameters!$D$27)*(1-Parameters!$B$94)*Parameters!$D$28*(Parameters!$D$23)*(1-Parameters!$D$30))+(T25*(1-Parameters!$D$41)) + (U25*(1-Parameters!$D$41)*(1-ART_drop_factor)) + (Z25*(1-Parameters!$D$41)) + (AA25*(1-Parameters!$D$41)*(1-ART_drop_factor))),0)</f>
        <v>0</v>
      </c>
      <c r="AA26" s="22">
        <f>IF(C26=Input!$F$14,((Q25*(1-Parameters!$D$41)*(1/Parameters!$D$38)*(Input!$F$6*Parameters!$D$16*(Parameters!$D$23)*Parameters!$D$26*(1-Parameters!$D$27)*(1-Parameters!$B$94)*Parameters!$D$28*Parameters!$D$30))+(R25*(1-Parameters!$D$41)*(1/Parameters!$D$38))+(S25*(1-Parameters!$D$41)*(Input!$F$6*Parameters!$D$16*(1-Parameters!$B$94)*(Parameters!$D$23)*Parameters!$D$26*(1-Parameters!$D$27)*Parameters!$D$28*Parameters!$D$30))+(AA25*(1-Parameters!$D$41)*ART_drop_factor)+(X25*(1-Parameters!$D$41)*(1/Parameters!$D$38))+(U25*(1-Parameters!$D$41)*ART_drop_factor)),0)</f>
        <v>0</v>
      </c>
      <c r="AB26" s="24">
        <f>IF(AND(C26&gt;Input!$F$14,C26&lt;(Input!$F$14+Input!$F$16)),((V25*(1-Parameters!$D$41)*(1-(Parameters!$D$9*(1-(Input!$F$22*Parameters!$D$7)))))+(AB25*(1-Parameters!$D$41)*(1-(Parameters!$D$10*(1-(Input!$F$22*Parameters!$D$7)))))),0)</f>
        <v>0</v>
      </c>
      <c r="AC26" s="24">
        <f>IF(AND(C26&gt;Input!$F$14, C26&lt;(Input!$F$14+Input!$F$16)),((V25*(1-Parameters!$D$41)*Parameters!$D$9*(1-(Input!$F$22*Parameters!$D$7)))+(W25*(1-Parameters!$D$41)*(1-1/Parameters!$D$38)) + (X25*(1-Parameters!$D$41)*(1-(1/Parameters!$D$38))*(1-ART_drop_factor)) +(AB25*(1-Parameters!$D$41)*Parameters!$D$10*(1-(Input!$F$22*Parameters!$D$7))))+(AC25*(1-Parameters!$D$41)*(1-1/Parameters!$D$38)) + (AD25*(1-Parameters!$D$41)*(1-(1/Parameters!$D$38))*(1-ART_drop_factor)),0)</f>
        <v>0</v>
      </c>
      <c r="AD26" s="24">
        <f>IF(AND(C26&gt;Input!$F$14, C26&lt;(Input!$F$14+Input!$F$16)),((X25*(1-Parameters!$D$41)*(1-(1/Parameters!$D$38))*ART_drop_factor)+(AD25*(1-Parameters!$D$41)*(1-(1/Parameters!$D$38))*ART_drop_factor)),0)</f>
        <v>0</v>
      </c>
      <c r="AE26" s="24">
        <f>IF(AND(C26&gt;Input!$F$14, C26&lt;(Input!$F$14+Input!$F$16)),((W25*(1-Parameters!$D$41)*(1/Parameters!$D$38))+(Y25*(1-Parameters!$D$41))+(AC25*(1-Parameters!$D$41)*(1/Parameters!$D$38))+(AE25*(1-Parameters!$D$41))),0)</f>
        <v>0</v>
      </c>
      <c r="AF26" s="24">
        <f>IF(AND(C26&gt;Input!$F$14, C26&lt;(Input!$F$14+Input!$F$16)),((Z25*(1-Parameters!$D$41)) + (AA25*(1-Parameters!$D$41)*(1-ART_drop_factor)) +(AF25*(1-Parameters!$D$41)) + (AG25*(1-Parameters!$D$41)*(1-ART_drop_factor))),0)</f>
        <v>0</v>
      </c>
      <c r="AG26" s="24">
        <f>IF(AND(C26&gt;Input!$F$14, C26&lt;(Input!$F$14+Input!$F$16)),((X25*(1-Parameters!$D$41)*(1/Parameters!$D$38))+(AG25*(1-Parameters!$D$41)*ART_drop_factor)+(AD25*(1-Parameters!$D$41)*(1/Parameters!$D$38))+(AA25*(1-Parameters!$D$41)*ART_drop_factor)),0)</f>
        <v>0</v>
      </c>
      <c r="AH26" s="24">
        <f>IF(AND(C26&gt;=(Input!$F$14+Input!$F$16),C26&lt;(Input!$F$14+Input!$F$17)),((AB25*(1-Parameters!$D$40)*(1-(Parameters!$D$10*(1-(Input!$F$22*Parameters!$D$7)))))+(AH25*(1-Parameters!$D$40)*(1-(Parameters!$D$11*(1-(Input!$F$22*Parameters!$D$7)))))),0)</f>
        <v>0</v>
      </c>
      <c r="AI26" s="24">
        <f>IF(AND(C26&gt;=(Input!$F$14+Input!$F$16), C26&lt;(Input!$F$14+Input!$F$17)),((AB25*(1-Parameters!$D$40)*Parameters!$D$10*(1-(Input!$F$22*Parameters!$D$7)))+(AC25*(1-Parameters!$D$40)*(1-1/Parameters!$D$38)*(1-(Input!$F$7*Parameters!$D$17*(1-Parameters!$D$27)*Parameters!$D$26*(1-(Parameters!$B$94 + Parameters!$B$95))*(Parameters!$D$24)*Parameters!$D$28*Parameters!$D$30))) + (AD25*(1-Parameters!$D$40)*(1-(1/Parameters!$D$38))*(1-ART_drop_factor)) +(AH25*(1-Parameters!$D$40)*Parameters!$D$11*(1-(Input!$F$22*Parameters!$D$7)))+(AI25*(1-Parameters!$D$40)*(1-1/Parameters!$D$38)) + (AJ25*(1-Parameters!$D$40)*(1-(1/Parameters!$D$38))*(1-ART_drop_factor))),0)</f>
        <v>0</v>
      </c>
      <c r="AJ26" s="24">
        <f>IF(AND(C26&gt;=(Input!$F$14+Input!$F$16), C26&lt;(Input!$F$14+Input!$F$17)),((AC25*(1-Parameters!$D$40)*(1-1/Parameters!$D$38)*(Input!$F$7*Parameters!$D$17*Parameters!$D$26*(1-Parameters!$D$27)*(1-(Parameters!$B$94 + Parameters!$B$95))*(Parameters!$D$24)*Parameters!$D$28*Parameters!$D$30))+(AD25*(1-Parameters!$D$40)*(1-(1/Parameters!$D$38))*ART_drop_factor)+(AJ25*(1-Parameters!$D$40)*(1-(1/Parameters!$D$38))*ART_drop_factor)),0)</f>
        <v>0</v>
      </c>
      <c r="AK26" s="22">
        <f>IF(AND(C26&gt;=(Input!$F$14+Input!$F$16), C26&lt;(Input!$F$14+Input!$F$17)),((AC25*(1-Parameters!$D$40)*(1/Parameters!$D$38)*(1-(Input!$F$7*Parameters!$D$17*(1-Parameters!$D$27)*Parameters!$D$26*(1-(Parameters!$B$94 + Parameters!$B$95))*(Parameters!$D$23)*Parameters!$D$28)))+(AE25*(1-Parameters!$D$40)*(1-(Input!$F$7*Parameters!$D$17*(1-Parameters!$D$27)*Parameters!$D$26*(1-(Parameters!$B$94 + Parameters!$B$95))*(Parameters!$D$23)*Parameters!$D$28)))+(AI25*(1-Parameters!$D$40)*(1/Parameters!$D$38))+(AK25*(1-Parameters!$D$40))),0)</f>
        <v>0</v>
      </c>
      <c r="AL26" s="24">
        <f>IF(AND(C26&gt;=(Input!$F$14+Input!$F$16), C26&lt;(Input!$F$14+Input!$F$17)),((AC25*(1-Parameters!$D$40)*(1/Parameters!$D$38)*Input!$F$7*Parameters!$D$17*Parameters!$D$26*(1-Parameters!$D$27)*(1-(Parameters!$B$94 + Parameters!$B$95))*Parameters!$D$28*(Parameters!$D$23)*(1-Parameters!$D$30))+(AE25*(1-Parameters!$D$40)*Input!$F$7*Parameters!$D$17*Parameters!$D$26*(1-Parameters!$D$27)*(1-(Parameters!$B$94 + Parameters!$B$95))*Parameters!$D$28*(Parameters!$D$23)*(1-Parameters!$D$30))+(AF25*(1-Parameters!$D$40)) + (AG25*(1-Parameters!$D$40)*(1-ART_drop_factor)) +(AL25*(1-Parameters!$D$40)) + (AM25*(1-Parameters!$D$40)*(1-ART_drop_factor))),0)</f>
        <v>0</v>
      </c>
      <c r="AM26" s="22">
        <f>IF(AND(C26&gt;=(Input!$F$14+Input!$F$16), C26&lt;(Input!$F$14+Input!$F$17)),((AC25*(1-Parameters!$D$40)*(1/Parameters!$D$38)*(Input!$F$7*Parameters!$D$17*(Parameters!$D$23)*Parameters!$D$26*(1-Parameters!$D$27)*(1-(Parameters!$B$94 + Parameters!$B$95))*Parameters!$D$28*Parameters!$D$30))+(AD25*(1-Parameters!$D$40)*(1/Parameters!$D$38))+(AE25*(1-Parameters!$D$40)*(Input!$F$7*Parameters!$D$17*(Parameters!$D$23)*Parameters!$D$26*(1-Parameters!$D$27)*(1-(Parameters!$B$94 + Parameters!$B$95))*Parameters!$D$28*Parameters!$D$30))+(AM25*(1-Parameters!$D$40)*ART_drop_factor)+(AJ25*(1-Parameters!$D$40)*(1/Parameters!$D$38))+(AG25*(1-Parameters!$D$40)*ART_drop_factor)),0)</f>
        <v>0</v>
      </c>
      <c r="AN26" s="24">
        <f>IF(AND(C26&gt;=(Input!$F$14+Input!$F$17), C26&lt;(Input!$F$14+Input!$F$18)),((AH25*(1-Parameters!$D$40)*(1-(Parameters!$D$11*(1-(Input!$F$22*Parameters!$D$7))))) + (AN25*(1-Parameters!$D$40)*(1-(Parameters!$D$11*(1-(Input!$F$22*Parameters!$D$7)))))),0)</f>
        <v>0</v>
      </c>
      <c r="AO26" s="22">
        <f>IF(AND(C26&gt;=(Input!$F$14+Input!$F$17), C26&lt;(Input!$F$14+Input!$F$18)),((AH25*(1-Parameters!$D$40)*Parameters!$D$11*(1-(Input!$F$22*Parameters!$D$7)))+(AI25*(1-Parameters!$D$40)*(1-1/Parameters!$D$38)*(1-(Input!$F$8*Parameters!$D$18*(1-Parameters!$D$27)*Parameters!$D$26*(Parameters!$D$24)*Parameters!$D$28*Parameters!$D$30))) + (AJ25*(1-Parameters!$D$40)*(1-(1/Parameters!$D$38))*(1-ART_drop_factor)) +(AN25*(1-Parameters!$D$40)*Parameters!$D$11*(1-(Input!$F$22*Parameters!$D$7)))+(AO25*(1-Parameters!$D$40)*(1-1/Parameters!$D$38)) + (AP25*(1-Parameters!$D$40)*(1-(1/Parameters!$D$38))*(1-ART_drop_factor))),0)</f>
        <v>0</v>
      </c>
      <c r="AP26" s="24">
        <f>IF(AND(C26&gt;=(Input!$F$14+Input!$F$17), C26&lt;(Input!$F$14+Input!$F$18)),((AI25*(1-Parameters!$D$40)*(1-1/Parameters!$D$38)*(Input!$F$8*Parameters!$D$18*Parameters!$D$26*(1-Parameters!$D$27)*(Parameters!$D$24)*Parameters!$D$28*Parameters!$D$30))+(AJ25*(1-Parameters!$D$40)*(1-(1/Parameters!$D$38))*ART_drop_factor)+(AP25*(1-Parameters!$D$40)*(1-(1/Parameters!$D$38))*ART_drop_factor)),0)</f>
        <v>0</v>
      </c>
      <c r="AQ26" s="22">
        <f>IF(AND(C26&gt;=(Input!$F$14+Input!$F$17), C26&lt;(Input!$F$14+Input!$F$18)),((AI25*(1-Parameters!$D$40)*(1/Parameters!$D$38)*(1-(Input!$F$8*Parameters!$D$18*(1-Parameters!$D$27)*Parameters!$D$26*(Parameters!$D$23)*Parameters!$D$28)))+(AK25*(1-Parameters!$D$40)*(1-(Input!$F$8*Parameters!$D$18*(1-Parameters!$D$27)*Parameters!$D$26*(Parameters!$D$23)*Parameters!$D$28)))+(AO25*(1-Parameters!$D$40)*(1/Parameters!$D$38))+(AQ25*(1-Parameters!$D$40))),0)</f>
        <v>0</v>
      </c>
      <c r="AR26" s="24">
        <f>IF(AND(C26&gt;=(Input!$F$14+Input!$F$17), C26&lt;(Input!$F$14+Input!$F$18)),((AI25*(1-Parameters!$D$40)*(1/Parameters!$D$38)*Input!$F$8*Parameters!$D$18*Parameters!$D$26*(1-Parameters!$D$27)*Parameters!$D$28*(Parameters!$D$23)*(1-Parameters!$D$30))+(AK25*(1-Parameters!$D$40)*Input!$F$8*Parameters!$D$18*Parameters!$D$26*(1-Parameters!$D$27)*Parameters!$D$28*(Parameters!$D$23)*(1-Parameters!$D$30))+(AL25*(1-Parameters!$D$40)) + (AM25*(1-Parameters!$D$40)*(1-ART_drop_factor)) +(AR25*(1-Parameters!$D$40)) + (AS25*(1-Parameters!$D$40)*(1-ART_drop_factor))),0)</f>
        <v>0</v>
      </c>
      <c r="AS26" s="22">
        <f>IF(AND(C26&gt;=(Input!$F$14+Input!$F$17), C26&lt;(Input!$F$14+Input!$F$18)),((AI25*(1-Parameters!$D$40)*(1/Parameters!$D$38)*(Input!$F$8*Parameters!$D$18*(Parameters!$D$23)*Parameters!$D$26*(1-Parameters!$D$27)*Parameters!$D$28*Parameters!$D$30))+(AJ25*(1-Parameters!$D$40)*(1/Parameters!$D$38))+(AK25*(1-Parameters!$D$40)*(Input!$F$8*Parameters!$D$18*(Parameters!$D$23)*Parameters!$D$26*(1-Parameters!$D$27)*Parameters!$D$28*Parameters!$D$30))+(AS25*(1-Parameters!$D$40)*ART_drop_factor)+(AP25*(1-Parameters!$D$40)*(1/Parameters!$D$38))+(AM25*(1-Parameters!$D$40)*ART_drop_factor)),0)</f>
        <v>0</v>
      </c>
      <c r="AT26" s="24">
        <f>IF(AND(C26&gt;=(Input!$F$14+Input!$F$18), C26&lt;(Input!$F$14+Input!$F$19)),((AN25*(1-Parameters!$D$40)*(1-(Parameters!$D$11*(1-(Input!$F$22*Parameters!$D$7))))) + (AT25*(1-Parameters!$D$40)*(1-(Parameters!$D$12*(1-(Input!$F$22*Parameters!$D$7)))))),0)</f>
        <v>0</v>
      </c>
      <c r="AU26" s="22">
        <f>IF(AND(C26&gt;=(Input!$F$14+Input!$F$18), C26&lt;(Input!$F$14+Input!$F$19)),((AN25*(1-Parameters!$D$40)*Parameters!$D$11*(1-(Input!$F$22*Parameters!$D$7)))+(AO25*(1-Parameters!$D$40)*(1-1/Parameters!$D$38)*(1-(Input!$F$9*Parameters!$D$19*(1-Parameters!$D$27)*Parameters!$D$26*(Parameters!$D$24)*Parameters!$D$28*Parameters!$D$30))) + (AP25*(1-Parameters!$D$40)*(1-(1/Parameters!$D$38))*(1-ART_drop_factor)) +(AT25*(1-Parameters!$D$40)*Parameters!$D$12*(1-(Input!$F$22*Parameters!$D$7)))+(AU25*(1-Parameters!$D$40)*(1-1/Parameters!$D$38)) + (AV25*(1-Parameters!$D$40)*(1-(1/Parameters!$D$38))*(1-ART_drop_factor))),0)</f>
        <v>0</v>
      </c>
      <c r="AV26" s="24">
        <f>IF(AND(C26&gt;=(Input!$F$14+Input!$F$18), C26&lt;(Input!$F$14+Input!$F$19)),((AO25*(1-Parameters!$D$40)*(1-1/Parameters!$D$38)*(Input!$F$9*Parameters!$D$19*Parameters!$D$26*(1-Parameters!$D$27)*(Parameters!$D$24)*Parameters!$D$28*Parameters!$D$30))+(AP25*(1-Parameters!$D$40)*(1-(1/Parameters!$D$38))*ART_drop_factor)+(AV25*(1-Parameters!$D$40)*(1-(1/Parameters!$D$38))*ART_drop_factor)),0)</f>
        <v>0</v>
      </c>
      <c r="AW26" s="22">
        <f>IF(AND(C26&gt;=(Input!$F$14+Input!$F$18), C26&lt;(Input!$F$14+Input!$F$19)),((AO25*(1-Parameters!$D$40)*(1/Parameters!$D$38)*(1-(Input!$F$9*Parameters!$D$19*(1-Parameters!$D$27)*Parameters!$D$26*(Parameters!$D$23)*Parameters!$D$28)))+(AQ25*(1-Parameters!$D$40)*(1-(Input!$F$9*Parameters!$D$19*(1-Parameters!$D$27)*Parameters!$D$26*(Parameters!$D$23)*Parameters!$D$28)))+(AU25*(1-Parameters!$D$40)*(1/Parameters!$D$38))+(AW25*(1-Parameters!$D$40))),0)</f>
        <v>0</v>
      </c>
      <c r="AX26" s="24">
        <f>IF(AND(C26&gt;=(Input!$F$14+Input!$F$18), C26&lt;(Input!$F$14+Input!$F$19)),((AO25*(1-Parameters!$D$40)*(1/Parameters!$D$38)*Input!$F$9*Parameters!$D$19*Parameters!$D$26*(1-Parameters!$D$27)*Parameters!$D$28*(Parameters!$D$23)*(1-Parameters!$D$30))+(AQ25*(1-Parameters!$D$40)*Input!$F$9*Parameters!$D$19*Parameters!$D$26*(1-Parameters!$D$27)*Parameters!$D$28*(Parameters!$D$23)*(1-Parameters!$D$30)) + (AS25*(1-Parameters!$D$40)*(1-ART_drop_factor)) +(AR25*(1-Parameters!$D$40))+ (AY25*(1-Parameters!$D$40)*(1-ART_drop_factor)) + (AX25*(1-Parameters!$D$40))),0)</f>
        <v>0</v>
      </c>
      <c r="AY26" s="22">
        <f>IF(AND(C26&gt;=(Input!$F$14+Input!$F$18), C26&lt;(Input!$F$14+Input!$F$19)),((AO25*(1-Parameters!$D$40)*(1/Parameters!$D$38)*(Input!$F$9*Parameters!$D$19*(Parameters!$D$23)*Parameters!$D$26*(1-Parameters!$D$27)*Parameters!$D$28*Parameters!$D$30))+(AP25*(1-Parameters!$D$40)*(1/Parameters!$D$38))+(AQ25*(1-Parameters!$D$40)*(Input!$F$9*Parameters!$D$19*(Parameters!$D$23)*Parameters!$D$26*(1-Parameters!$D$27)*Parameters!$D$28*Parameters!$D$30))+(AY25*(1-Parameters!$D$40)*ART_drop_factor)+(AV25*(1-Parameters!$D$40)*(1/Parameters!$D$38))+(AS25*(1-Parameters!$D$40)*ART_drop_factor)),0)</f>
        <v>0</v>
      </c>
      <c r="AZ26" s="24">
        <f>IF(C26&gt;=(Input!$F$14+Input!$F$19),((AT25*(1-Parameters!$D$40)*(1-(Parameters!$D$12*(1-(Input!$F$22*Parameters!$D$7))))) + (AZ25*(1-Parameters!$D$40)*(1-(Parameters!$D$12*(1-(Input!$F$22*Parameters!$D$7)))))),0)</f>
        <v>0</v>
      </c>
      <c r="BA26" s="22">
        <f>IF(C26&gt;=(Input!$F$14+Input!$F$19),((AT25*(1-Parameters!$D$40)*Parameters!$D$12*(1-(Input!$F$22*Parameters!$D$7)))+(AU25*(1-Parameters!$D$40)*(1-1/Parameters!$D$38)*(1-(Input!$F$10*Parameters!$D$20*(1-Parameters!$D$27)*Parameters!$D$26*(Parameters!$D$24)*Parameters!$D$28*Parameters!$D$30))) + (AV25*(1-Parameters!$D$40)*(1-(1/Parameters!$D$38))*(1-ART_drop_factor)) +(AZ25*(1-Parameters!$D$40)*Parameters!$D$12*(1-(Input!$F$22*Parameters!$D$7)))+(BA25*(1-Parameters!$D$40)*(1-1/Parameters!$D$38)) + (BB25*(1-Parameters!$D$40)*(1-(1/Parameters!$D$38))*(1-ART_drop_factor))),0)</f>
        <v>0</v>
      </c>
      <c r="BB26" s="24">
        <f>IF(C26&gt;=(Input!$F$14+Input!$F$19),((AU25*(1-Parameters!$D$40)*(1-1/Parameters!$D$38)*(Input!$F$10*Parameters!$D$20*Parameters!$D$26*(1-Parameters!$D$27)*(Parameters!$D$24)*Parameters!$D$28*Parameters!$D$30))+(AV25*(1-Parameters!$D$40)*(1-(1/Parameters!$D$38))*ART_drop_factor)+(BB25*(1-Parameters!$D$40)*(1-(1/Parameters!$D$38))*ART_drop_factor)),0)</f>
        <v>0</v>
      </c>
      <c r="BC26" s="22">
        <f>IF(C26&gt;=(Input!$F$14+Input!$F$19),((AU25*(1-Parameters!$D$40)*(1/Parameters!$D$38)*(1-(Input!$F$10*Parameters!$D$20*(1-Parameters!$D$27)*Parameters!$D$26*(Parameters!$D$23)*Parameters!$D$28)))+(AW25*(1-Parameters!$D$40)*(1-(Input!$F$10*Parameters!$D$20*(1-Parameters!$D$27)*Parameters!$D$26*(Parameters!$D$23)*Parameters!$D$28)))+(BA25*(1-Parameters!$D$40)*(1/Parameters!$D$38))+(BC25*(1-Parameters!$D$40))),0)</f>
        <v>0</v>
      </c>
      <c r="BD26" s="24">
        <f>IF(C26&gt;=(Input!$F$14+Input!$F$19),((AU25*(1-Parameters!$D$40)*(1/Parameters!$D$38)*Input!$F$10*Parameters!$D$20*Parameters!$D$26*(1-Parameters!$D$27)*Parameters!$D$28*(Parameters!$D$23)*(1-Parameters!$D$30))+(AW25*(1-Parameters!$D$40)*Input!$F$10*Parameters!$D$20*Parameters!$D$26*(1-Parameters!$D$27)*Parameters!$D$28*(Parameters!$D$23)*(1-Parameters!$D$30))+(AX25*(1-Parameters!$D$40)) + (AY25*(1-Parameters!$D$40)*(1-ART_drop_factor)) +(BD25*(1-Parameters!$D$40)) + (BE25*(1-Parameters!$D$40)*(1-ART_drop_factor))),0)</f>
        <v>0</v>
      </c>
      <c r="BE26" s="25">
        <f>IF(C26&gt;=(Input!$F$14+Input!$F$19),((AU25*(1-Parameters!$D$40)*(1/Parameters!$D$38)*(Input!$F$10*Parameters!$D$20*(Parameters!$D$23)*Parameters!$D$26*(1-Parameters!$D$27)*Parameters!$D$28*Parameters!$D$30))+(AV25*(1-Parameters!$D$40)*(1/Parameters!$D$38))+(AW25*(1-Parameters!$D$40)*(Input!$F$10*Parameters!$D$20*(Parameters!$D$23)*Parameters!$D$26*(1-Parameters!$D$27)*Parameters!$D$28*Parameters!$D$30))+(BE25*(1-Parameters!$D$40)*ART_drop_factor)+(BB25*(1-Parameters!$D$40)*(1/Parameters!$D$38))+(AY25*(1-Parameters!$D$40)*ART_drop_factor)),0)</f>
        <v>0</v>
      </c>
      <c r="BF26" s="135">
        <f>(Parameters!$D$40*(SUM(Model!D25:U25,Model!AH25:BE25)))+(Parameters!$D$41*(SUM(Model!V25:AG25)))</f>
        <v>94.020149200579041</v>
      </c>
      <c r="BG26" s="60"/>
    </row>
    <row r="27" spans="3:59" x14ac:dyDescent="0.2">
      <c r="C27" s="20">
        <v>22</v>
      </c>
      <c r="D27" s="21">
        <f>IF((C27&gt;=Input!$F$12),0,(D26*(1-Parameters!$D$40)*(1-(Parameters!$D$8*(1-(Input!$F$22*Parameters!$D$7))))))</f>
        <v>0</v>
      </c>
      <c r="E27" s="21">
        <f>IF((C27&gt;=Input!$F$12),0,(D26*(1-Parameters!$D$40)*Parameters!$D$8*(1-(Input!$F$22*Parameters!$D$7))+(E26*(1-Parameters!$D$40)*(1-1/Parameters!$D$38)) + (F26*(1-Parameters!$D$40)*(1-(1/Parameters!$D$38))*(1-ART_drop_factor))))</f>
        <v>0</v>
      </c>
      <c r="F27" s="26">
        <f>IF((C27&gt;=Input!$F$12),0,(F26*(1-Parameters!$D$40)*(1-(1/Parameters!$D$38))*ART_drop_factor))</f>
        <v>0</v>
      </c>
      <c r="G27" s="21">
        <f>IF((C27&gt;=Input!$F$12),0,((G26*(1-Parameters!$D$40)+(E26*(1-Parameters!$D$40)*(1/Parameters!$D$38)))))</f>
        <v>0</v>
      </c>
      <c r="H27" s="21">
        <f>IF((C27&gt;=Input!$F$12),0,(H26*(1-Parameters!$D$40) + I26*(1-Parameters!$D$40)*(1-ART_drop_factor)))</f>
        <v>0</v>
      </c>
      <c r="I27" s="21">
        <f>IF((C27&gt;=Input!$F$12),0,(((F26*(1-Parameters!$D$40)*(1/Parameters!$D$38)) + I26*(1-Parameters!$D$40)*ART_drop_factor)))</f>
        <v>0</v>
      </c>
      <c r="J27" s="23">
        <f>IF(AND(C27&gt;=Input!$F$12,C27&lt;Input!$F$13),((D26*(1-Parameters!$D$40)*(1-(Parameters!$D$8*(1-(Input!$F$22*Parameters!$D$7))))) + (J26*(1-Parameters!$D$40)*(1-(Parameters!$D$9*(1-(Input!$F$22*Parameters!$D$7)))))),0)</f>
        <v>1514684.8910505015</v>
      </c>
      <c r="K27" s="23">
        <f>IF(AND(C27&gt;=Input!$F$12,C27&lt;Input!$F$13),((D26*(1-Parameters!$D$40)*(Parameters!$D$8*(1-(Input!$F$22*Parameters!$D$7))))+(E26*(1-Parameters!$D$40)*(1-1/Parameters!$D$38)*(1-(Input!$F$5*Parameters!$D$14*(1-Parameters!$D$27)*Parameters!$D$26*(Parameters!$D$24))*Parameters!$D$28*Parameters!$D$30)))+ (F26*(1-Parameters!$D$40)*(1-(1/Parameters!$D$38))*(1-ART_drop_factor)) + (J26*(1-Parameters!$D$40)*Parameters!$D$9*(1-(Input!$F$22*Parameters!$D$7)))+(K26*(1-Parameters!$D$40)*(1-1/Parameters!$D$38)) + (L26*(1-Parameters!$D$40)*(1-(1/Parameters!$D$38))*(1-ART_drop_factor)),0)</f>
        <v>2709.447914920444</v>
      </c>
      <c r="L27" s="23">
        <f>IF(AND(C27&gt;=Input!$F$12,C27&lt;Input!$F$13),((E26*(1-Parameters!$D$40)*(1-1/Parameters!$D$38)*(Input!$F$5*Parameters!$D$14*Parameters!$D$26*(1-Parameters!$D$27)*(Parameters!$D$24)*Parameters!$D$28*Parameters!$D$30))+(F26*(1-Parameters!$D$40)*(1-(1/Parameters!$D$38))*ART_drop_factor)+(L26*(1-Parameters!$D$40)*(1-(1/Parameters!$D$38))*ART_drop_factor)),0)</f>
        <v>1838.133216191773</v>
      </c>
      <c r="M27" s="23">
        <f>IF(AND(C27&gt;=Input!$F$12,C27&lt;Input!$F$13),((E26*(1-Parameters!$D$40)*(1/Parameters!$D$38)*(1-(Input!$F$5*Parameters!$D$14*(1-Parameters!$D$27)*Parameters!$D$26*(Parameters!$D$23))*Parameters!$D$28))+(G26*(1-Parameters!$D$40)*(1-(Input!$F$5*Parameters!$D$14*(1-Parameters!$D$27)*Parameters!$D$26*(Parameters!$D$23)*Parameters!$D$28)))+(K26*(1-Parameters!$D$40)*(1/Parameters!$D$38))+(M26*(1-Parameters!$D$40))),0)</f>
        <v>13466.22622511159</v>
      </c>
      <c r="N27" s="23">
        <f>IF(AND(C27&gt;=Input!$F$12,C27&lt;Input!$F$13),((E26*(1-Parameters!$D$40)*(1/Parameters!$D$38)*Input!$F$5*Parameters!$D$14*Parameters!$D$26*(1-Parameters!$D$27)*Parameters!$D$28*(Parameters!$D$23)*(1-Parameters!$D$30))+(G26*(1-Parameters!$D$40)*Input!$F$5*Parameters!$D$14*Parameters!$D$26*(1-Parameters!$D$27)*Parameters!$D$28*(Parameters!$D$23)*(1-Parameters!$D$30))+(H26*(1-Parameters!$D$40)) +(N26*(1-Parameters!$D$40)) + (O26*(1-Parameters!$D$40)*(1-ART_drop_factor)) + (I26*(1-Parameters!$D$40)*(1-ART_drop_factor))),0)</f>
        <v>12202.593571895168</v>
      </c>
      <c r="O27" s="23">
        <f>IF(AND(C27&gt;=Input!$F$12,C27&lt;Input!$F$13),((E26*(1-Parameters!$D$40)*(1/Parameters!$D$38)*(Input!$F$5*Parameters!$D$14*(Parameters!$D$23)*Parameters!$D$26*(1-Parameters!$D$27)*Parameters!$D$28*Parameters!$D$30))+(F26*(1-Parameters!$D$40)*(1/Parameters!$D$38))+(G26*(1-Parameters!$D$40)*(Input!$F$5*Parameters!$D$14*(Parameters!$D$23)*Parameters!$D$26*(1-Parameters!$D$27)*Parameters!$D$28*Parameters!$D$30))+(O26*(1-Parameters!$D$40)*ART_drop_factor)+(L26*(1-Parameters!$D$40)*(1/Parameters!$D$38))+(I26*(1-Parameters!$D$40)*ART_drop_factor)),0)</f>
        <v>84593.259290587856</v>
      </c>
      <c r="P27" s="24">
        <f>IF(AND(C27&gt;=Input!$F$13,C27&lt;Input!$F$14),((J26*(1-Parameters!$D$40)*(1-(Parameters!$D$9*(1-(Input!$F$22*Parameters!$D$7))))) + (P26*(1-Parameters!$D$40)*(1-(Parameters!$D$9*(1-(Input!$F$22*Parameters!$D$7)))))),0)</f>
        <v>0</v>
      </c>
      <c r="Q27" s="22">
        <f>IF(AND(C27&gt;=Input!$F$13,C27&lt;Input!$F$14),((J26*(1-Parameters!$D$40)*Parameters!$D$9*(1-(Input!$F$22*Parameters!$D$7)))+(K26*(1-Parameters!$D$40)*(1-1/Parameters!$D$38)*(1-(Input!$F$6*Parameters!$D$15*(1-Parameters!$D$27)*Parameters!$D$26*(Parameters!$D$24))*Parameters!$D$28*Parameters!$D$30))) + (L26*(1-Parameters!$D$40)*(1-(1/Parameters!$D$38))*(1-ART_drop_factor)) +(P26*(1-Parameters!$D$40)*Parameters!$D$9*(1-(Input!$F$22*Parameters!$D$7)))+(Q26*(1-Parameters!$D$40)*(1-1/Parameters!$D$38)) + (R26*(1-Parameters!$D$40)*(1-(1/Parameters!$D$38))*(1-ART_drop_factor)),0)</f>
        <v>0</v>
      </c>
      <c r="R27" s="24">
        <f>IF(AND(C27&gt;=Input!$F$13,C27&lt;Input!$F$14),((K26*(1-Parameters!$D$40)*(1-1/Parameters!$D$38)*(Input!$F$6*Parameters!$D$15*Parameters!$D$26*(1-Parameters!$D$27)*(Parameters!$D$24)*Parameters!$D$28*Parameters!$D$30))+(L26*(1-Parameters!$D$40)*(1-(1/Parameters!$D$38))*ART_drop_factor)+(R26*(1-Parameters!$D$40)*(1-(1/Parameters!$D$38))*ART_drop_factor)),0)</f>
        <v>0</v>
      </c>
      <c r="S27" s="22">
        <f>IF(AND(C27&gt;=Input!$F$13,C27&lt;Input!$F$14),((K26*(1-Parameters!$D$40)*(1/Parameters!$D$38)*(1-(Input!$F$6*Parameters!$D$15*(1-Parameters!$D$27)*Parameters!$D$26*(Parameters!$D$23)*Parameters!$D$28)))+(M26*(1-Parameters!$D$40)*(1-(Input!$F$6*Parameters!$D$15*(1-Parameters!$D$27)*Parameters!$D$26*(Parameters!$D$23)*Parameters!$D$28)))+(Q26*(1-Parameters!$D$40)*(1/Parameters!$D$38))+(S26*(1-Parameters!$D$40))),0)</f>
        <v>0</v>
      </c>
      <c r="T27" s="24">
        <f>IF(AND(C27&gt;=Input!$F$13,C27&lt;Input!$F$14),((K26*(1-Parameters!$D$40)*(1/Parameters!$D$38)*Input!$F$6*Parameters!$D$15*Parameters!$D$26*(1-Parameters!$D$27)*Parameters!$D$28*(Parameters!$D$23)*(1-Parameters!$D$30))+(M26*(1-Parameters!$D$40)*Input!$F$6*Parameters!$D$15*Parameters!$D$26*(1-Parameters!$D$27)*Parameters!$D$28*(Parameters!$D$23)*(1-Parameters!$D$30))+(N26*(1-Parameters!$D$40))+(T26*(1-Parameters!$D$40)) + (U26*(1-Parameters!$D$40)*(1-ART_drop_factor)) + (O26*(1-Parameters!$D$40)*(1-ART_drop_factor))),0)</f>
        <v>0</v>
      </c>
      <c r="U27" s="22">
        <f>IF(AND(C27&gt;=Input!$F$13,C27&lt;Input!$F$14),((K26*(1-Parameters!$D$40)*(1/Parameters!$D$38)*(Input!$F$6*Parameters!$D$15*(Parameters!$D$23)*Parameters!$D$26*(1-Parameters!$D$27)*Parameters!$D$28*Parameters!$D$30))+(L26*(1-Parameters!$D$40)*(1/Parameters!$D$38))+(M26*(1-Parameters!$D$40)*(Input!$F$6*Parameters!$D$15*(Parameters!$D$23)*Parameters!$D$26*(1-Parameters!$D$27)*Parameters!$D$28*Parameters!$D$30))+(U26*(1-Parameters!$D$40)*ART_drop_factor)+(R26*(1-Parameters!$D$40)*(1/Parameters!$D$38))+(O26*(1-Parameters!$D$40))*ART_drop_factor),0)</f>
        <v>0</v>
      </c>
      <c r="V27" s="24">
        <f>IF(C27=Input!$F$14,((P26*(1-Parameters!$D$41)*(1-(Parameters!$D$9*(1-(Input!$F$22*Parameters!$D$7))))) + (V26*(1-Parameters!$D$41)*(1-(Parameters!$D$9*(1-(Input!$F$22*Parameters!$D$7)))))),0)</f>
        <v>0</v>
      </c>
      <c r="W27" s="22">
        <f>IF(C27=Input!$F$14,((P26*(1-Parameters!$D$41)*Parameters!$D$9*(1-(Input!$F$22*Parameters!$D$7)))+(Q26*(1-Parameters!$D$41)*(1-1/Parameters!$D$38)*(1-(Input!$F$6*Parameters!$D$16*(1-Parameters!$D$27)*Parameters!$D$26*(1-Parameters!$B$94)*(Parameters!$D$24))*Parameters!$D$28*Parameters!$D$30)))+(V26*(1-Parameters!$D$41)*Parameters!$D$9*(1-(Input!$F$22*Parameters!$D$7)))+ (R26*(1-Parameters!$D$41)*(1-(1/Parameters!$D$38))*(1-ART_drop_factor)) + (W26*(1-Parameters!$D$41)*(1-1/Parameters!$D$38)) + (X26*(1-Parameters!$D$41)*(1-(1/Parameters!$D$38))*(1-ART_drop_factor)),0)</f>
        <v>0</v>
      </c>
      <c r="X27" s="24">
        <f>IF(C27=Input!$F$14,((Q26*(1-Parameters!$D$41)*(1-1/Parameters!$D$38)*(Input!$F$6*Parameters!$D$16*Parameters!$D$26*(1-Parameters!$D$27)*(1-Parameters!$B$94)*(Parameters!$D$24)*Parameters!$D$28*Parameters!$D$30))+(R26*(1-Parameters!$D$41)*(1-(1/Parameters!$D$38))*ART_drop_factor)+(X26*(1-Parameters!$D$41)*(1-(1/Parameters!$D$38))*ART_drop_factor)),0)</f>
        <v>0</v>
      </c>
      <c r="Y27" s="22">
        <f>IF(C27=Input!$F$14,((Q26*(1-Parameters!$D$41)*(1/Parameters!$D$38)*(1-(Input!$F$6*Parameters!$D$16*(1-Parameters!$D$27)*Parameters!$D$26*(1-Parameters!$B$94)*(Parameters!$D$23)*Parameters!$D$28)))+(S26*(1-Parameters!$D$41)*(1-(Input!$F$6*Parameters!$D$16*(1-Parameters!$D$27)*Parameters!$D$26*(1-Parameters!$B$94)*(Parameters!$D$23)*Parameters!$D$28)))+(W26*(1-Parameters!$D$41)*(1/Parameters!$D$38))+(Y26*(1-Parameters!$D$41))),0)</f>
        <v>0</v>
      </c>
      <c r="Z27" s="24">
        <f>IF(C27=Input!$F$14,((Q26*(1-Parameters!$D$41)*(1/Parameters!$D$38)*Input!$F$6*Parameters!$D$16*Parameters!$D$26*(1-Parameters!$D$27)*(1-Parameters!$B$94)*Parameters!$D$28*(Parameters!$D$23)*(1-Parameters!$D$30))+(S26*(1-Parameters!$D$41)*Input!$F$6*Parameters!$D$16*Parameters!$D$26*(1-Parameters!$D$27)*(1-Parameters!$B$94)*Parameters!$D$28*(Parameters!$D$23)*(1-Parameters!$D$30))+(T26*(1-Parameters!$D$41)) + (U26*(1-Parameters!$D$41)*(1-ART_drop_factor)) + (Z26*(1-Parameters!$D$41)) + (AA26*(1-Parameters!$D$41)*(1-ART_drop_factor))),0)</f>
        <v>0</v>
      </c>
      <c r="AA27" s="22">
        <f>IF(C27=Input!$F$14,((Q26*(1-Parameters!$D$41)*(1/Parameters!$D$38)*(Input!$F$6*Parameters!$D$16*(Parameters!$D$23)*Parameters!$D$26*(1-Parameters!$D$27)*(1-Parameters!$B$94)*Parameters!$D$28*Parameters!$D$30))+(R26*(1-Parameters!$D$41)*(1/Parameters!$D$38))+(S26*(1-Parameters!$D$41)*(Input!$F$6*Parameters!$D$16*(1-Parameters!$B$94)*(Parameters!$D$23)*Parameters!$D$26*(1-Parameters!$D$27)*Parameters!$D$28*Parameters!$D$30))+(AA26*(1-Parameters!$D$41)*ART_drop_factor)+(X26*(1-Parameters!$D$41)*(1/Parameters!$D$38))+(U26*(1-Parameters!$D$41)*ART_drop_factor)),0)</f>
        <v>0</v>
      </c>
      <c r="AB27" s="24">
        <f>IF(AND(C27&gt;Input!$F$14,C27&lt;(Input!$F$14+Input!$F$16)),((V26*(1-Parameters!$D$41)*(1-(Parameters!$D$9*(1-(Input!$F$22*Parameters!$D$7)))))+(AB26*(1-Parameters!$D$41)*(1-(Parameters!$D$10*(1-(Input!$F$22*Parameters!$D$7)))))),0)</f>
        <v>0</v>
      </c>
      <c r="AC27" s="24">
        <f>IF(AND(C27&gt;Input!$F$14, C27&lt;(Input!$F$14+Input!$F$16)),((V26*(1-Parameters!$D$41)*Parameters!$D$9*(1-(Input!$F$22*Parameters!$D$7)))+(W26*(1-Parameters!$D$41)*(1-1/Parameters!$D$38)) + (X26*(1-Parameters!$D$41)*(1-(1/Parameters!$D$38))*(1-ART_drop_factor)) +(AB26*(1-Parameters!$D$41)*Parameters!$D$10*(1-(Input!$F$22*Parameters!$D$7))))+(AC26*(1-Parameters!$D$41)*(1-1/Parameters!$D$38)) + (AD26*(1-Parameters!$D$41)*(1-(1/Parameters!$D$38))*(1-ART_drop_factor)),0)</f>
        <v>0</v>
      </c>
      <c r="AD27" s="24">
        <f>IF(AND(C27&gt;Input!$F$14, C27&lt;(Input!$F$14+Input!$F$16)),((X26*(1-Parameters!$D$41)*(1-(1/Parameters!$D$38))*ART_drop_factor)+(AD26*(1-Parameters!$D$41)*(1-(1/Parameters!$D$38))*ART_drop_factor)),0)</f>
        <v>0</v>
      </c>
      <c r="AE27" s="24">
        <f>IF(AND(C27&gt;Input!$F$14, C27&lt;(Input!$F$14+Input!$F$16)),((W26*(1-Parameters!$D$41)*(1/Parameters!$D$38))+(Y26*(1-Parameters!$D$41))+(AC26*(1-Parameters!$D$41)*(1/Parameters!$D$38))+(AE26*(1-Parameters!$D$41))),0)</f>
        <v>0</v>
      </c>
      <c r="AF27" s="24">
        <f>IF(AND(C27&gt;Input!$F$14, C27&lt;(Input!$F$14+Input!$F$16)),((Z26*(1-Parameters!$D$41)) + (AA26*(1-Parameters!$D$41)*(1-ART_drop_factor)) +(AF26*(1-Parameters!$D$41)) + (AG26*(1-Parameters!$D$41)*(1-ART_drop_factor))),0)</f>
        <v>0</v>
      </c>
      <c r="AG27" s="24">
        <f>IF(AND(C27&gt;Input!$F$14, C27&lt;(Input!$F$14+Input!$F$16)),((X26*(1-Parameters!$D$41)*(1/Parameters!$D$38))+(AG26*(1-Parameters!$D$41)*ART_drop_factor)+(AD26*(1-Parameters!$D$41)*(1/Parameters!$D$38))+(AA26*(1-Parameters!$D$41)*ART_drop_factor)),0)</f>
        <v>0</v>
      </c>
      <c r="AH27" s="24">
        <f>IF(AND(C27&gt;=(Input!$F$14+Input!$F$16),C27&lt;(Input!$F$14+Input!$F$17)),((AB26*(1-Parameters!$D$40)*(1-(Parameters!$D$10*(1-(Input!$F$22*Parameters!$D$7)))))+(AH26*(1-Parameters!$D$40)*(1-(Parameters!$D$11*(1-(Input!$F$22*Parameters!$D$7)))))),0)</f>
        <v>0</v>
      </c>
      <c r="AI27" s="24">
        <f>IF(AND(C27&gt;=(Input!$F$14+Input!$F$16), C27&lt;(Input!$F$14+Input!$F$17)),((AB26*(1-Parameters!$D$40)*Parameters!$D$10*(1-(Input!$F$22*Parameters!$D$7)))+(AC26*(1-Parameters!$D$40)*(1-1/Parameters!$D$38)*(1-(Input!$F$7*Parameters!$D$17*(1-Parameters!$D$27)*Parameters!$D$26*(1-(Parameters!$B$94 + Parameters!$B$95))*(Parameters!$D$24)*Parameters!$D$28*Parameters!$D$30))) + (AD26*(1-Parameters!$D$40)*(1-(1/Parameters!$D$38))*(1-ART_drop_factor)) +(AH26*(1-Parameters!$D$40)*Parameters!$D$11*(1-(Input!$F$22*Parameters!$D$7)))+(AI26*(1-Parameters!$D$40)*(1-1/Parameters!$D$38)) + (AJ26*(1-Parameters!$D$40)*(1-(1/Parameters!$D$38))*(1-ART_drop_factor))),0)</f>
        <v>0</v>
      </c>
      <c r="AJ27" s="24">
        <f>IF(AND(C27&gt;=(Input!$F$14+Input!$F$16), C27&lt;(Input!$F$14+Input!$F$17)),((AC26*(1-Parameters!$D$40)*(1-1/Parameters!$D$38)*(Input!$F$7*Parameters!$D$17*Parameters!$D$26*(1-Parameters!$D$27)*(1-(Parameters!$B$94 + Parameters!$B$95))*(Parameters!$D$24)*Parameters!$D$28*Parameters!$D$30))+(AD26*(1-Parameters!$D$40)*(1-(1/Parameters!$D$38))*ART_drop_factor)+(AJ26*(1-Parameters!$D$40)*(1-(1/Parameters!$D$38))*ART_drop_factor)),0)</f>
        <v>0</v>
      </c>
      <c r="AK27" s="22">
        <f>IF(AND(C27&gt;=(Input!$F$14+Input!$F$16), C27&lt;(Input!$F$14+Input!$F$17)),((AC26*(1-Parameters!$D$40)*(1/Parameters!$D$38)*(1-(Input!$F$7*Parameters!$D$17*(1-Parameters!$D$27)*Parameters!$D$26*(1-(Parameters!$B$94 + Parameters!$B$95))*(Parameters!$D$23)*Parameters!$D$28)))+(AE26*(1-Parameters!$D$40)*(1-(Input!$F$7*Parameters!$D$17*(1-Parameters!$D$27)*Parameters!$D$26*(1-(Parameters!$B$94 + Parameters!$B$95))*(Parameters!$D$23)*Parameters!$D$28)))+(AI26*(1-Parameters!$D$40)*(1/Parameters!$D$38))+(AK26*(1-Parameters!$D$40))),0)</f>
        <v>0</v>
      </c>
      <c r="AL27" s="24">
        <f>IF(AND(C27&gt;=(Input!$F$14+Input!$F$16), C27&lt;(Input!$F$14+Input!$F$17)),((AC26*(1-Parameters!$D$40)*(1/Parameters!$D$38)*Input!$F$7*Parameters!$D$17*Parameters!$D$26*(1-Parameters!$D$27)*(1-(Parameters!$B$94 + Parameters!$B$95))*Parameters!$D$28*(Parameters!$D$23)*(1-Parameters!$D$30))+(AE26*(1-Parameters!$D$40)*Input!$F$7*Parameters!$D$17*Parameters!$D$26*(1-Parameters!$D$27)*(1-(Parameters!$B$94 + Parameters!$B$95))*Parameters!$D$28*(Parameters!$D$23)*(1-Parameters!$D$30))+(AF26*(1-Parameters!$D$40)) + (AG26*(1-Parameters!$D$40)*(1-ART_drop_factor)) +(AL26*(1-Parameters!$D$40)) + (AM26*(1-Parameters!$D$40)*(1-ART_drop_factor))),0)</f>
        <v>0</v>
      </c>
      <c r="AM27" s="22">
        <f>IF(AND(C27&gt;=(Input!$F$14+Input!$F$16), C27&lt;(Input!$F$14+Input!$F$17)),((AC26*(1-Parameters!$D$40)*(1/Parameters!$D$38)*(Input!$F$7*Parameters!$D$17*(Parameters!$D$23)*Parameters!$D$26*(1-Parameters!$D$27)*(1-(Parameters!$B$94 + Parameters!$B$95))*Parameters!$D$28*Parameters!$D$30))+(AD26*(1-Parameters!$D$40)*(1/Parameters!$D$38))+(AE26*(1-Parameters!$D$40)*(Input!$F$7*Parameters!$D$17*(Parameters!$D$23)*Parameters!$D$26*(1-Parameters!$D$27)*(1-(Parameters!$B$94 + Parameters!$B$95))*Parameters!$D$28*Parameters!$D$30))+(AM26*(1-Parameters!$D$40)*ART_drop_factor)+(AJ26*(1-Parameters!$D$40)*(1/Parameters!$D$38))+(AG26*(1-Parameters!$D$40)*ART_drop_factor)),0)</f>
        <v>0</v>
      </c>
      <c r="AN27" s="24">
        <f>IF(AND(C27&gt;=(Input!$F$14+Input!$F$17), C27&lt;(Input!$F$14+Input!$F$18)),((AH26*(1-Parameters!$D$40)*(1-(Parameters!$D$11*(1-(Input!$F$22*Parameters!$D$7))))) + (AN26*(1-Parameters!$D$40)*(1-(Parameters!$D$11*(1-(Input!$F$22*Parameters!$D$7)))))),0)</f>
        <v>0</v>
      </c>
      <c r="AO27" s="22">
        <f>IF(AND(C27&gt;=(Input!$F$14+Input!$F$17), C27&lt;(Input!$F$14+Input!$F$18)),((AH26*(1-Parameters!$D$40)*Parameters!$D$11*(1-(Input!$F$22*Parameters!$D$7)))+(AI26*(1-Parameters!$D$40)*(1-1/Parameters!$D$38)*(1-(Input!$F$8*Parameters!$D$18*(1-Parameters!$D$27)*Parameters!$D$26*(Parameters!$D$24)*Parameters!$D$28*Parameters!$D$30))) + (AJ26*(1-Parameters!$D$40)*(1-(1/Parameters!$D$38))*(1-ART_drop_factor)) +(AN26*(1-Parameters!$D$40)*Parameters!$D$11*(1-(Input!$F$22*Parameters!$D$7)))+(AO26*(1-Parameters!$D$40)*(1-1/Parameters!$D$38)) + (AP26*(1-Parameters!$D$40)*(1-(1/Parameters!$D$38))*(1-ART_drop_factor))),0)</f>
        <v>0</v>
      </c>
      <c r="AP27" s="24">
        <f>IF(AND(C27&gt;=(Input!$F$14+Input!$F$17), C27&lt;(Input!$F$14+Input!$F$18)),((AI26*(1-Parameters!$D$40)*(1-1/Parameters!$D$38)*(Input!$F$8*Parameters!$D$18*Parameters!$D$26*(1-Parameters!$D$27)*(Parameters!$D$24)*Parameters!$D$28*Parameters!$D$30))+(AJ26*(1-Parameters!$D$40)*(1-(1/Parameters!$D$38))*ART_drop_factor)+(AP26*(1-Parameters!$D$40)*(1-(1/Parameters!$D$38))*ART_drop_factor)),0)</f>
        <v>0</v>
      </c>
      <c r="AQ27" s="22">
        <f>IF(AND(C27&gt;=(Input!$F$14+Input!$F$17), C27&lt;(Input!$F$14+Input!$F$18)),((AI26*(1-Parameters!$D$40)*(1/Parameters!$D$38)*(1-(Input!$F$8*Parameters!$D$18*(1-Parameters!$D$27)*Parameters!$D$26*(Parameters!$D$23)*Parameters!$D$28)))+(AK26*(1-Parameters!$D$40)*(1-(Input!$F$8*Parameters!$D$18*(1-Parameters!$D$27)*Parameters!$D$26*(Parameters!$D$23)*Parameters!$D$28)))+(AO26*(1-Parameters!$D$40)*(1/Parameters!$D$38))+(AQ26*(1-Parameters!$D$40))),0)</f>
        <v>0</v>
      </c>
      <c r="AR27" s="24">
        <f>IF(AND(C27&gt;=(Input!$F$14+Input!$F$17), C27&lt;(Input!$F$14+Input!$F$18)),((AI26*(1-Parameters!$D$40)*(1/Parameters!$D$38)*Input!$F$8*Parameters!$D$18*Parameters!$D$26*(1-Parameters!$D$27)*Parameters!$D$28*(Parameters!$D$23)*(1-Parameters!$D$30))+(AK26*(1-Parameters!$D$40)*Input!$F$8*Parameters!$D$18*Parameters!$D$26*(1-Parameters!$D$27)*Parameters!$D$28*(Parameters!$D$23)*(1-Parameters!$D$30))+(AL26*(1-Parameters!$D$40)) + (AM26*(1-Parameters!$D$40)*(1-ART_drop_factor)) +(AR26*(1-Parameters!$D$40)) + (AS26*(1-Parameters!$D$40)*(1-ART_drop_factor))),0)</f>
        <v>0</v>
      </c>
      <c r="AS27" s="22">
        <f>IF(AND(C27&gt;=(Input!$F$14+Input!$F$17), C27&lt;(Input!$F$14+Input!$F$18)),((AI26*(1-Parameters!$D$40)*(1/Parameters!$D$38)*(Input!$F$8*Parameters!$D$18*(Parameters!$D$23)*Parameters!$D$26*(1-Parameters!$D$27)*Parameters!$D$28*Parameters!$D$30))+(AJ26*(1-Parameters!$D$40)*(1/Parameters!$D$38))+(AK26*(1-Parameters!$D$40)*(Input!$F$8*Parameters!$D$18*(Parameters!$D$23)*Parameters!$D$26*(1-Parameters!$D$27)*Parameters!$D$28*Parameters!$D$30))+(AS26*(1-Parameters!$D$40)*ART_drop_factor)+(AP26*(1-Parameters!$D$40)*(1/Parameters!$D$38))+(AM26*(1-Parameters!$D$40)*ART_drop_factor)),0)</f>
        <v>0</v>
      </c>
      <c r="AT27" s="24">
        <f>IF(AND(C27&gt;=(Input!$F$14+Input!$F$18), C27&lt;(Input!$F$14+Input!$F$19)),((AN26*(1-Parameters!$D$40)*(1-(Parameters!$D$11*(1-(Input!$F$22*Parameters!$D$7))))) + (AT26*(1-Parameters!$D$40)*(1-(Parameters!$D$12*(1-(Input!$F$22*Parameters!$D$7)))))),0)</f>
        <v>0</v>
      </c>
      <c r="AU27" s="22">
        <f>IF(AND(C27&gt;=(Input!$F$14+Input!$F$18), C27&lt;(Input!$F$14+Input!$F$19)),((AN26*(1-Parameters!$D$40)*Parameters!$D$11*(1-(Input!$F$22*Parameters!$D$7)))+(AO26*(1-Parameters!$D$40)*(1-1/Parameters!$D$38)*(1-(Input!$F$9*Parameters!$D$19*(1-Parameters!$D$27)*Parameters!$D$26*(Parameters!$D$24)*Parameters!$D$28*Parameters!$D$30))) + (AP26*(1-Parameters!$D$40)*(1-(1/Parameters!$D$38))*(1-ART_drop_factor)) +(AT26*(1-Parameters!$D$40)*Parameters!$D$12*(1-(Input!$F$22*Parameters!$D$7)))+(AU26*(1-Parameters!$D$40)*(1-1/Parameters!$D$38)) + (AV26*(1-Parameters!$D$40)*(1-(1/Parameters!$D$38))*(1-ART_drop_factor))),0)</f>
        <v>0</v>
      </c>
      <c r="AV27" s="24">
        <f>IF(AND(C27&gt;=(Input!$F$14+Input!$F$18), C27&lt;(Input!$F$14+Input!$F$19)),((AO26*(1-Parameters!$D$40)*(1-1/Parameters!$D$38)*(Input!$F$9*Parameters!$D$19*Parameters!$D$26*(1-Parameters!$D$27)*(Parameters!$D$24)*Parameters!$D$28*Parameters!$D$30))+(AP26*(1-Parameters!$D$40)*(1-(1/Parameters!$D$38))*ART_drop_factor)+(AV26*(1-Parameters!$D$40)*(1-(1/Parameters!$D$38))*ART_drop_factor)),0)</f>
        <v>0</v>
      </c>
      <c r="AW27" s="22">
        <f>IF(AND(C27&gt;=(Input!$F$14+Input!$F$18), C27&lt;(Input!$F$14+Input!$F$19)),((AO26*(1-Parameters!$D$40)*(1/Parameters!$D$38)*(1-(Input!$F$9*Parameters!$D$19*(1-Parameters!$D$27)*Parameters!$D$26*(Parameters!$D$23)*Parameters!$D$28)))+(AQ26*(1-Parameters!$D$40)*(1-(Input!$F$9*Parameters!$D$19*(1-Parameters!$D$27)*Parameters!$D$26*(Parameters!$D$23)*Parameters!$D$28)))+(AU26*(1-Parameters!$D$40)*(1/Parameters!$D$38))+(AW26*(1-Parameters!$D$40))),0)</f>
        <v>0</v>
      </c>
      <c r="AX27" s="24">
        <f>IF(AND(C27&gt;=(Input!$F$14+Input!$F$18), C27&lt;(Input!$F$14+Input!$F$19)),((AO26*(1-Parameters!$D$40)*(1/Parameters!$D$38)*Input!$F$9*Parameters!$D$19*Parameters!$D$26*(1-Parameters!$D$27)*Parameters!$D$28*(Parameters!$D$23)*(1-Parameters!$D$30))+(AQ26*(1-Parameters!$D$40)*Input!$F$9*Parameters!$D$19*Parameters!$D$26*(1-Parameters!$D$27)*Parameters!$D$28*(Parameters!$D$23)*(1-Parameters!$D$30)) + (AS26*(1-Parameters!$D$40)*(1-ART_drop_factor)) +(AR26*(1-Parameters!$D$40))+ (AY26*(1-Parameters!$D$40)*(1-ART_drop_factor)) + (AX26*(1-Parameters!$D$40))),0)</f>
        <v>0</v>
      </c>
      <c r="AY27" s="22">
        <f>IF(AND(C27&gt;=(Input!$F$14+Input!$F$18), C27&lt;(Input!$F$14+Input!$F$19)),((AO26*(1-Parameters!$D$40)*(1/Parameters!$D$38)*(Input!$F$9*Parameters!$D$19*(Parameters!$D$23)*Parameters!$D$26*(1-Parameters!$D$27)*Parameters!$D$28*Parameters!$D$30))+(AP26*(1-Parameters!$D$40)*(1/Parameters!$D$38))+(AQ26*(1-Parameters!$D$40)*(Input!$F$9*Parameters!$D$19*(Parameters!$D$23)*Parameters!$D$26*(1-Parameters!$D$27)*Parameters!$D$28*Parameters!$D$30))+(AY26*(1-Parameters!$D$40)*ART_drop_factor)+(AV26*(1-Parameters!$D$40)*(1/Parameters!$D$38))+(AS26*(1-Parameters!$D$40)*ART_drop_factor)),0)</f>
        <v>0</v>
      </c>
      <c r="AZ27" s="24">
        <f>IF(C27&gt;=(Input!$F$14+Input!$F$19),((AT26*(1-Parameters!$D$40)*(1-(Parameters!$D$12*(1-(Input!$F$22*Parameters!$D$7))))) + (AZ26*(1-Parameters!$D$40)*(1-(Parameters!$D$12*(1-(Input!$F$22*Parameters!$D$7)))))),0)</f>
        <v>0</v>
      </c>
      <c r="BA27" s="22">
        <f>IF(C27&gt;=(Input!$F$14+Input!$F$19),((AT26*(1-Parameters!$D$40)*Parameters!$D$12*(1-(Input!$F$22*Parameters!$D$7)))+(AU26*(1-Parameters!$D$40)*(1-1/Parameters!$D$38)*(1-(Input!$F$10*Parameters!$D$20*(1-Parameters!$D$27)*Parameters!$D$26*(Parameters!$D$24)*Parameters!$D$28*Parameters!$D$30))) + (AV26*(1-Parameters!$D$40)*(1-(1/Parameters!$D$38))*(1-ART_drop_factor)) +(AZ26*(1-Parameters!$D$40)*Parameters!$D$12*(1-(Input!$F$22*Parameters!$D$7)))+(BA26*(1-Parameters!$D$40)*(1-1/Parameters!$D$38)) + (BB26*(1-Parameters!$D$40)*(1-(1/Parameters!$D$38))*(1-ART_drop_factor))),0)</f>
        <v>0</v>
      </c>
      <c r="BB27" s="24">
        <f>IF(C27&gt;=(Input!$F$14+Input!$F$19),((AU26*(1-Parameters!$D$40)*(1-1/Parameters!$D$38)*(Input!$F$10*Parameters!$D$20*Parameters!$D$26*(1-Parameters!$D$27)*(Parameters!$D$24)*Parameters!$D$28*Parameters!$D$30))+(AV26*(1-Parameters!$D$40)*(1-(1/Parameters!$D$38))*ART_drop_factor)+(BB26*(1-Parameters!$D$40)*(1-(1/Parameters!$D$38))*ART_drop_factor)),0)</f>
        <v>0</v>
      </c>
      <c r="BC27" s="22">
        <f>IF(C27&gt;=(Input!$F$14+Input!$F$19),((AU26*(1-Parameters!$D$40)*(1/Parameters!$D$38)*(1-(Input!$F$10*Parameters!$D$20*(1-Parameters!$D$27)*Parameters!$D$26*(Parameters!$D$23)*Parameters!$D$28)))+(AW26*(1-Parameters!$D$40)*(1-(Input!$F$10*Parameters!$D$20*(1-Parameters!$D$27)*Parameters!$D$26*(Parameters!$D$23)*Parameters!$D$28)))+(BA26*(1-Parameters!$D$40)*(1/Parameters!$D$38))+(BC26*(1-Parameters!$D$40))),0)</f>
        <v>0</v>
      </c>
      <c r="BD27" s="24">
        <f>IF(C27&gt;=(Input!$F$14+Input!$F$19),((AU26*(1-Parameters!$D$40)*(1/Parameters!$D$38)*Input!$F$10*Parameters!$D$20*Parameters!$D$26*(1-Parameters!$D$27)*Parameters!$D$28*(Parameters!$D$23)*(1-Parameters!$D$30))+(AW26*(1-Parameters!$D$40)*Input!$F$10*Parameters!$D$20*Parameters!$D$26*(1-Parameters!$D$27)*Parameters!$D$28*(Parameters!$D$23)*(1-Parameters!$D$30))+(AX26*(1-Parameters!$D$40)) + (AY26*(1-Parameters!$D$40)*(1-ART_drop_factor)) +(BD26*(1-Parameters!$D$40)) + (BE26*(1-Parameters!$D$40)*(1-ART_drop_factor))),0)</f>
        <v>0</v>
      </c>
      <c r="BE27" s="25">
        <f>IF(C27&gt;=(Input!$F$14+Input!$F$19),((AU26*(1-Parameters!$D$40)*(1/Parameters!$D$38)*(Input!$F$10*Parameters!$D$20*(Parameters!$D$23)*Parameters!$D$26*(1-Parameters!$D$27)*Parameters!$D$28*Parameters!$D$30))+(AV26*(1-Parameters!$D$40)*(1/Parameters!$D$38))+(AW26*(1-Parameters!$D$40)*(Input!$F$10*Parameters!$D$20*(Parameters!$D$23)*Parameters!$D$26*(1-Parameters!$D$27)*Parameters!$D$28*Parameters!$D$30))+(BE26*(1-Parameters!$D$40)*ART_drop_factor)+(BB26*(1-Parameters!$D$40)*(1/Parameters!$D$38))+(AY26*(1-Parameters!$D$40)*ART_drop_factor)),0)</f>
        <v>0</v>
      </c>
      <c r="BF27" s="135">
        <f>(Parameters!$D$40*(SUM(Model!D26:U26,Model!AH26:BE26)))+(Parameters!$D$41*(SUM(Model!V26:AG26)))</f>
        <v>94.014724961202106</v>
      </c>
      <c r="BG27" s="60"/>
    </row>
    <row r="28" spans="3:59" x14ac:dyDescent="0.2">
      <c r="C28" s="20">
        <v>23</v>
      </c>
      <c r="D28" s="21">
        <f>IF((C28&gt;=Input!$F$12),0,(D27*(1-Parameters!$D$40)*(1-(Parameters!$D$8*(1-(Input!$F$22*Parameters!$D$7))))))</f>
        <v>0</v>
      </c>
      <c r="E28" s="21">
        <f>IF((C28&gt;=Input!$F$12),0,(D27*(1-Parameters!$D$40)*Parameters!$D$8*(1-(Input!$F$22*Parameters!$D$7))+(E27*(1-Parameters!$D$40)*(1-1/Parameters!$D$38)) + (F27*(1-Parameters!$D$40)*(1-(1/Parameters!$D$38))*(1-ART_drop_factor))))</f>
        <v>0</v>
      </c>
      <c r="F28" s="26">
        <f>IF((C28&gt;=Input!$F$12),0,(F27*(1-Parameters!$D$40)*(1-(1/Parameters!$D$38))*ART_drop_factor))</f>
        <v>0</v>
      </c>
      <c r="G28" s="21">
        <f>IF((C28&gt;=Input!$F$12),0,((G27*(1-Parameters!$D$40)+(E27*(1-Parameters!$D$40)*(1/Parameters!$D$38)))))</f>
        <v>0</v>
      </c>
      <c r="H28" s="21">
        <f>IF((C28&gt;=Input!$F$12),0,(H27*(1-Parameters!$D$40) + I27*(1-Parameters!$D$40)*(1-ART_drop_factor)))</f>
        <v>0</v>
      </c>
      <c r="I28" s="21">
        <f>IF((C28&gt;=Input!$F$12),0,(((F27*(1-Parameters!$D$40)*(1/Parameters!$D$38)) + I27*(1-Parameters!$D$40)*ART_drop_factor)))</f>
        <v>0</v>
      </c>
      <c r="J28" s="23">
        <f>IF(AND(C28&gt;=Input!$F$12,C28&lt;Input!$F$13),((D27*(1-Parameters!$D$40)*(1-(Parameters!$D$8*(1-(Input!$F$22*Parameters!$D$7))))) + (J27*(1-Parameters!$D$40)*(1-(Parameters!$D$9*(1-(Input!$F$22*Parameters!$D$7)))))),0)</f>
        <v>1514096.5231319293</v>
      </c>
      <c r="K28" s="23">
        <f>IF(AND(C28&gt;=Input!$F$12,C28&lt;Input!$F$13),((D27*(1-Parameters!$D$40)*(Parameters!$D$8*(1-(Input!$F$22*Parameters!$D$7))))+(E27*(1-Parameters!$D$40)*(1-1/Parameters!$D$38)*(1-(Input!$F$5*Parameters!$D$14*(1-Parameters!$D$27)*Parameters!$D$26*(Parameters!$D$24))*Parameters!$D$28*Parameters!$D$30)))+ (F27*(1-Parameters!$D$40)*(1-(1/Parameters!$D$38))*(1-ART_drop_factor)) + (J27*(1-Parameters!$D$40)*Parameters!$D$9*(1-(Input!$F$22*Parameters!$D$7)))+(K27*(1-Parameters!$D$40)*(1-1/Parameters!$D$38)) + (L27*(1-Parameters!$D$40)*(1-(1/Parameters!$D$38))*(1-ART_drop_factor)),0)</f>
        <v>2914.6869476922748</v>
      </c>
      <c r="L28" s="23">
        <f>IF(AND(C28&gt;=Input!$F$12,C28&lt;Input!$F$13),((E27*(1-Parameters!$D$40)*(1-1/Parameters!$D$38)*(Input!$F$5*Parameters!$D$14*Parameters!$D$26*(1-Parameters!$D$27)*(Parameters!$D$24)*Parameters!$D$28*Parameters!$D$30))+(F27*(1-Parameters!$D$40)*(1-(1/Parameters!$D$38))*ART_drop_factor)+(L27*(1-Parameters!$D$40)*(1-(1/Parameters!$D$38))*ART_drop_factor)),0)</f>
        <v>1628.3564335661308</v>
      </c>
      <c r="M28" s="23">
        <f>IF(AND(C28&gt;=Input!$F$12,C28&lt;Input!$F$13),((E27*(1-Parameters!$D$40)*(1/Parameters!$D$38)*(1-(Input!$F$5*Parameters!$D$14*(1-Parameters!$D$27)*Parameters!$D$26*(Parameters!$D$23))*Parameters!$D$28))+(G27*(1-Parameters!$D$40)*(1-(Input!$F$5*Parameters!$D$14*(1-Parameters!$D$27)*Parameters!$D$26*(Parameters!$D$23)*Parameters!$D$28)))+(K27*(1-Parameters!$D$40)*(1/Parameters!$D$38))+(M27*(1-Parameters!$D$40))),0)</f>
        <v>13766.481727513386</v>
      </c>
      <c r="N28" s="23">
        <f>IF(AND(C28&gt;=Input!$F$12,C28&lt;Input!$F$13),((E27*(1-Parameters!$D$40)*(1/Parameters!$D$38)*Input!$F$5*Parameters!$D$14*Parameters!$D$26*(1-Parameters!$D$27)*Parameters!$D$28*(Parameters!$D$23)*(1-Parameters!$D$30))+(G27*(1-Parameters!$D$40)*Input!$F$5*Parameters!$D$14*Parameters!$D$26*(1-Parameters!$D$27)*Parameters!$D$28*(Parameters!$D$23)*(1-Parameters!$D$30))+(H27*(1-Parameters!$D$40)) +(N27*(1-Parameters!$D$40)) + (O27*(1-Parameters!$D$40)*(1-ART_drop_factor)) + (I27*(1-Parameters!$D$40)*(1-ART_drop_factor))),0)</f>
        <v>12483.82437917447</v>
      </c>
      <c r="O28" s="23">
        <f>IF(AND(C28&gt;=Input!$F$12,C28&lt;Input!$F$13),((E27*(1-Parameters!$D$40)*(1/Parameters!$D$38)*(Input!$F$5*Parameters!$D$14*(Parameters!$D$23)*Parameters!$D$26*(1-Parameters!$D$27)*Parameters!$D$28*Parameters!$D$30))+(F27*(1-Parameters!$D$40)*(1/Parameters!$D$38))+(G27*(1-Parameters!$D$40)*(Input!$F$5*Parameters!$D$14*(Parameters!$D$23)*Parameters!$D$26*(1-Parameters!$D$27)*Parameters!$D$28*Parameters!$D$30))+(O27*(1-Parameters!$D$40)*ART_drop_factor)+(L27*(1-Parameters!$D$40)*(1/Parameters!$D$38))+(I27*(1-Parameters!$D$40)*ART_drop_factor)),0)</f>
        <v>84510.669348297946</v>
      </c>
      <c r="P28" s="24">
        <f>IF(AND(C28&gt;=Input!$F$13,C28&lt;Input!$F$14),((J27*(1-Parameters!$D$40)*(1-(Parameters!$D$9*(1-(Input!$F$22*Parameters!$D$7))))) + (P27*(1-Parameters!$D$40)*(1-(Parameters!$D$9*(1-(Input!$F$22*Parameters!$D$7)))))),0)</f>
        <v>0</v>
      </c>
      <c r="Q28" s="22">
        <f>IF(AND(C28&gt;=Input!$F$13,C28&lt;Input!$F$14),((J27*(1-Parameters!$D$40)*Parameters!$D$9*(1-(Input!$F$22*Parameters!$D$7)))+(K27*(1-Parameters!$D$40)*(1-1/Parameters!$D$38)*(1-(Input!$F$6*Parameters!$D$15*(1-Parameters!$D$27)*Parameters!$D$26*(Parameters!$D$24))*Parameters!$D$28*Parameters!$D$30))) + (L27*(1-Parameters!$D$40)*(1-(1/Parameters!$D$38))*(1-ART_drop_factor)) +(P27*(1-Parameters!$D$40)*Parameters!$D$9*(1-(Input!$F$22*Parameters!$D$7)))+(Q27*(1-Parameters!$D$40)*(1-1/Parameters!$D$38)) + (R27*(1-Parameters!$D$40)*(1-(1/Parameters!$D$38))*(1-ART_drop_factor)),0)</f>
        <v>0</v>
      </c>
      <c r="R28" s="24">
        <f>IF(AND(C28&gt;=Input!$F$13,C28&lt;Input!$F$14),((K27*(1-Parameters!$D$40)*(1-1/Parameters!$D$38)*(Input!$F$6*Parameters!$D$15*Parameters!$D$26*(1-Parameters!$D$27)*(Parameters!$D$24)*Parameters!$D$28*Parameters!$D$30))+(L27*(1-Parameters!$D$40)*(1-(1/Parameters!$D$38))*ART_drop_factor)+(R27*(1-Parameters!$D$40)*(1-(1/Parameters!$D$38))*ART_drop_factor)),0)</f>
        <v>0</v>
      </c>
      <c r="S28" s="22">
        <f>IF(AND(C28&gt;=Input!$F$13,C28&lt;Input!$F$14),((K27*(1-Parameters!$D$40)*(1/Parameters!$D$38)*(1-(Input!$F$6*Parameters!$D$15*(1-Parameters!$D$27)*Parameters!$D$26*(Parameters!$D$23)*Parameters!$D$28)))+(M27*(1-Parameters!$D$40)*(1-(Input!$F$6*Parameters!$D$15*(1-Parameters!$D$27)*Parameters!$D$26*(Parameters!$D$23)*Parameters!$D$28)))+(Q27*(1-Parameters!$D$40)*(1/Parameters!$D$38))+(S27*(1-Parameters!$D$40))),0)</f>
        <v>0</v>
      </c>
      <c r="T28" s="24">
        <f>IF(AND(C28&gt;=Input!$F$13,C28&lt;Input!$F$14),((K27*(1-Parameters!$D$40)*(1/Parameters!$D$38)*Input!$F$6*Parameters!$D$15*Parameters!$D$26*(1-Parameters!$D$27)*Parameters!$D$28*(Parameters!$D$23)*(1-Parameters!$D$30))+(M27*(1-Parameters!$D$40)*Input!$F$6*Parameters!$D$15*Parameters!$D$26*(1-Parameters!$D$27)*Parameters!$D$28*(Parameters!$D$23)*(1-Parameters!$D$30))+(N27*(1-Parameters!$D$40))+(T27*(1-Parameters!$D$40)) + (U27*(1-Parameters!$D$40)*(1-ART_drop_factor)) + (O27*(1-Parameters!$D$40)*(1-ART_drop_factor))),0)</f>
        <v>0</v>
      </c>
      <c r="U28" s="22">
        <f>IF(AND(C28&gt;=Input!$F$13,C28&lt;Input!$F$14),((K27*(1-Parameters!$D$40)*(1/Parameters!$D$38)*(Input!$F$6*Parameters!$D$15*(Parameters!$D$23)*Parameters!$D$26*(1-Parameters!$D$27)*Parameters!$D$28*Parameters!$D$30))+(L27*(1-Parameters!$D$40)*(1/Parameters!$D$38))+(M27*(1-Parameters!$D$40)*(Input!$F$6*Parameters!$D$15*(Parameters!$D$23)*Parameters!$D$26*(1-Parameters!$D$27)*Parameters!$D$28*Parameters!$D$30))+(U27*(1-Parameters!$D$40)*ART_drop_factor)+(R27*(1-Parameters!$D$40)*(1/Parameters!$D$38))+(O27*(1-Parameters!$D$40))*ART_drop_factor),0)</f>
        <v>0</v>
      </c>
      <c r="V28" s="24">
        <f>IF(C28=Input!$F$14,((P27*(1-Parameters!$D$41)*(1-(Parameters!$D$9*(1-(Input!$F$22*Parameters!$D$7))))) + (V27*(1-Parameters!$D$41)*(1-(Parameters!$D$9*(1-(Input!$F$22*Parameters!$D$7)))))),0)</f>
        <v>0</v>
      </c>
      <c r="W28" s="22">
        <f>IF(C28=Input!$F$14,((P27*(1-Parameters!$D$41)*Parameters!$D$9*(1-(Input!$F$22*Parameters!$D$7)))+(Q27*(1-Parameters!$D$41)*(1-1/Parameters!$D$38)*(1-(Input!$F$6*Parameters!$D$16*(1-Parameters!$D$27)*Parameters!$D$26*(1-Parameters!$B$94)*(Parameters!$D$24))*Parameters!$D$28*Parameters!$D$30)))+(V27*(1-Parameters!$D$41)*Parameters!$D$9*(1-(Input!$F$22*Parameters!$D$7)))+ (R27*(1-Parameters!$D$41)*(1-(1/Parameters!$D$38))*(1-ART_drop_factor)) + (W27*(1-Parameters!$D$41)*(1-1/Parameters!$D$38)) + (X27*(1-Parameters!$D$41)*(1-(1/Parameters!$D$38))*(1-ART_drop_factor)),0)</f>
        <v>0</v>
      </c>
      <c r="X28" s="24">
        <f>IF(C28=Input!$F$14,((Q27*(1-Parameters!$D$41)*(1-1/Parameters!$D$38)*(Input!$F$6*Parameters!$D$16*Parameters!$D$26*(1-Parameters!$D$27)*(1-Parameters!$B$94)*(Parameters!$D$24)*Parameters!$D$28*Parameters!$D$30))+(R27*(1-Parameters!$D$41)*(1-(1/Parameters!$D$38))*ART_drop_factor)+(X27*(1-Parameters!$D$41)*(1-(1/Parameters!$D$38))*ART_drop_factor)),0)</f>
        <v>0</v>
      </c>
      <c r="Y28" s="22">
        <f>IF(C28=Input!$F$14,((Q27*(1-Parameters!$D$41)*(1/Parameters!$D$38)*(1-(Input!$F$6*Parameters!$D$16*(1-Parameters!$D$27)*Parameters!$D$26*(1-Parameters!$B$94)*(Parameters!$D$23)*Parameters!$D$28)))+(S27*(1-Parameters!$D$41)*(1-(Input!$F$6*Parameters!$D$16*(1-Parameters!$D$27)*Parameters!$D$26*(1-Parameters!$B$94)*(Parameters!$D$23)*Parameters!$D$28)))+(W27*(1-Parameters!$D$41)*(1/Parameters!$D$38))+(Y27*(1-Parameters!$D$41))),0)</f>
        <v>0</v>
      </c>
      <c r="Z28" s="24">
        <f>IF(C28=Input!$F$14,((Q27*(1-Parameters!$D$41)*(1/Parameters!$D$38)*Input!$F$6*Parameters!$D$16*Parameters!$D$26*(1-Parameters!$D$27)*(1-Parameters!$B$94)*Parameters!$D$28*(Parameters!$D$23)*(1-Parameters!$D$30))+(S27*(1-Parameters!$D$41)*Input!$F$6*Parameters!$D$16*Parameters!$D$26*(1-Parameters!$D$27)*(1-Parameters!$B$94)*Parameters!$D$28*(Parameters!$D$23)*(1-Parameters!$D$30))+(T27*(1-Parameters!$D$41)) + (U27*(1-Parameters!$D$41)*(1-ART_drop_factor)) + (Z27*(1-Parameters!$D$41)) + (AA27*(1-Parameters!$D$41)*(1-ART_drop_factor))),0)</f>
        <v>0</v>
      </c>
      <c r="AA28" s="22">
        <f>IF(C28=Input!$F$14,((Q27*(1-Parameters!$D$41)*(1/Parameters!$D$38)*(Input!$F$6*Parameters!$D$16*(Parameters!$D$23)*Parameters!$D$26*(1-Parameters!$D$27)*(1-Parameters!$B$94)*Parameters!$D$28*Parameters!$D$30))+(R27*(1-Parameters!$D$41)*(1/Parameters!$D$38))+(S27*(1-Parameters!$D$41)*(Input!$F$6*Parameters!$D$16*(1-Parameters!$B$94)*(Parameters!$D$23)*Parameters!$D$26*(1-Parameters!$D$27)*Parameters!$D$28*Parameters!$D$30))+(AA27*(1-Parameters!$D$41)*ART_drop_factor)+(X27*(1-Parameters!$D$41)*(1/Parameters!$D$38))+(U27*(1-Parameters!$D$41)*ART_drop_factor)),0)</f>
        <v>0</v>
      </c>
      <c r="AB28" s="24">
        <f>IF(AND(C28&gt;Input!$F$14,C28&lt;(Input!$F$14+Input!$F$16)),((V27*(1-Parameters!$D$41)*(1-(Parameters!$D$9*(1-(Input!$F$22*Parameters!$D$7)))))+(AB27*(1-Parameters!$D$41)*(1-(Parameters!$D$10*(1-(Input!$F$22*Parameters!$D$7)))))),0)</f>
        <v>0</v>
      </c>
      <c r="AC28" s="24">
        <f>IF(AND(C28&gt;Input!$F$14, C28&lt;(Input!$F$14+Input!$F$16)),((V27*(1-Parameters!$D$41)*Parameters!$D$9*(1-(Input!$F$22*Parameters!$D$7)))+(W27*(1-Parameters!$D$41)*(1-1/Parameters!$D$38)) + (X27*(1-Parameters!$D$41)*(1-(1/Parameters!$D$38))*(1-ART_drop_factor)) +(AB27*(1-Parameters!$D$41)*Parameters!$D$10*(1-(Input!$F$22*Parameters!$D$7))))+(AC27*(1-Parameters!$D$41)*(1-1/Parameters!$D$38)) + (AD27*(1-Parameters!$D$41)*(1-(1/Parameters!$D$38))*(1-ART_drop_factor)),0)</f>
        <v>0</v>
      </c>
      <c r="AD28" s="24">
        <f>IF(AND(C28&gt;Input!$F$14, C28&lt;(Input!$F$14+Input!$F$16)),((X27*(1-Parameters!$D$41)*(1-(1/Parameters!$D$38))*ART_drop_factor)+(AD27*(1-Parameters!$D$41)*(1-(1/Parameters!$D$38))*ART_drop_factor)),0)</f>
        <v>0</v>
      </c>
      <c r="AE28" s="24">
        <f>IF(AND(C28&gt;Input!$F$14, C28&lt;(Input!$F$14+Input!$F$16)),((W27*(1-Parameters!$D$41)*(1/Parameters!$D$38))+(Y27*(1-Parameters!$D$41))+(AC27*(1-Parameters!$D$41)*(1/Parameters!$D$38))+(AE27*(1-Parameters!$D$41))),0)</f>
        <v>0</v>
      </c>
      <c r="AF28" s="24">
        <f>IF(AND(C28&gt;Input!$F$14, C28&lt;(Input!$F$14+Input!$F$16)),((Z27*(1-Parameters!$D$41)) + (AA27*(1-Parameters!$D$41)*(1-ART_drop_factor)) +(AF27*(1-Parameters!$D$41)) + (AG27*(1-Parameters!$D$41)*(1-ART_drop_factor))),0)</f>
        <v>0</v>
      </c>
      <c r="AG28" s="24">
        <f>IF(AND(C28&gt;Input!$F$14, C28&lt;(Input!$F$14+Input!$F$16)),((X27*(1-Parameters!$D$41)*(1/Parameters!$D$38))+(AG27*(1-Parameters!$D$41)*ART_drop_factor)+(AD27*(1-Parameters!$D$41)*(1/Parameters!$D$38))+(AA27*(1-Parameters!$D$41)*ART_drop_factor)),0)</f>
        <v>0</v>
      </c>
      <c r="AH28" s="24">
        <f>IF(AND(C28&gt;=(Input!$F$14+Input!$F$16),C28&lt;(Input!$F$14+Input!$F$17)),((AB27*(1-Parameters!$D$40)*(1-(Parameters!$D$10*(1-(Input!$F$22*Parameters!$D$7)))))+(AH27*(1-Parameters!$D$40)*(1-(Parameters!$D$11*(1-(Input!$F$22*Parameters!$D$7)))))),0)</f>
        <v>0</v>
      </c>
      <c r="AI28" s="24">
        <f>IF(AND(C28&gt;=(Input!$F$14+Input!$F$16), C28&lt;(Input!$F$14+Input!$F$17)),((AB27*(1-Parameters!$D$40)*Parameters!$D$10*(1-(Input!$F$22*Parameters!$D$7)))+(AC27*(1-Parameters!$D$40)*(1-1/Parameters!$D$38)*(1-(Input!$F$7*Parameters!$D$17*(1-Parameters!$D$27)*Parameters!$D$26*(1-(Parameters!$B$94 + Parameters!$B$95))*(Parameters!$D$24)*Parameters!$D$28*Parameters!$D$30))) + (AD27*(1-Parameters!$D$40)*(1-(1/Parameters!$D$38))*(1-ART_drop_factor)) +(AH27*(1-Parameters!$D$40)*Parameters!$D$11*(1-(Input!$F$22*Parameters!$D$7)))+(AI27*(1-Parameters!$D$40)*(1-1/Parameters!$D$38)) + (AJ27*(1-Parameters!$D$40)*(1-(1/Parameters!$D$38))*(1-ART_drop_factor))),0)</f>
        <v>0</v>
      </c>
      <c r="AJ28" s="24">
        <f>IF(AND(C28&gt;=(Input!$F$14+Input!$F$16), C28&lt;(Input!$F$14+Input!$F$17)),((AC27*(1-Parameters!$D$40)*(1-1/Parameters!$D$38)*(Input!$F$7*Parameters!$D$17*Parameters!$D$26*(1-Parameters!$D$27)*(1-(Parameters!$B$94 + Parameters!$B$95))*(Parameters!$D$24)*Parameters!$D$28*Parameters!$D$30))+(AD27*(1-Parameters!$D$40)*(1-(1/Parameters!$D$38))*ART_drop_factor)+(AJ27*(1-Parameters!$D$40)*(1-(1/Parameters!$D$38))*ART_drop_factor)),0)</f>
        <v>0</v>
      </c>
      <c r="AK28" s="22">
        <f>IF(AND(C28&gt;=(Input!$F$14+Input!$F$16), C28&lt;(Input!$F$14+Input!$F$17)),((AC27*(1-Parameters!$D$40)*(1/Parameters!$D$38)*(1-(Input!$F$7*Parameters!$D$17*(1-Parameters!$D$27)*Parameters!$D$26*(1-(Parameters!$B$94 + Parameters!$B$95))*(Parameters!$D$23)*Parameters!$D$28)))+(AE27*(1-Parameters!$D$40)*(1-(Input!$F$7*Parameters!$D$17*(1-Parameters!$D$27)*Parameters!$D$26*(1-(Parameters!$B$94 + Parameters!$B$95))*(Parameters!$D$23)*Parameters!$D$28)))+(AI27*(1-Parameters!$D$40)*(1/Parameters!$D$38))+(AK27*(1-Parameters!$D$40))),0)</f>
        <v>0</v>
      </c>
      <c r="AL28" s="24">
        <f>IF(AND(C28&gt;=(Input!$F$14+Input!$F$16), C28&lt;(Input!$F$14+Input!$F$17)),((AC27*(1-Parameters!$D$40)*(1/Parameters!$D$38)*Input!$F$7*Parameters!$D$17*Parameters!$D$26*(1-Parameters!$D$27)*(1-(Parameters!$B$94 + Parameters!$B$95))*Parameters!$D$28*(Parameters!$D$23)*(1-Parameters!$D$30))+(AE27*(1-Parameters!$D$40)*Input!$F$7*Parameters!$D$17*Parameters!$D$26*(1-Parameters!$D$27)*(1-(Parameters!$B$94 + Parameters!$B$95))*Parameters!$D$28*(Parameters!$D$23)*(1-Parameters!$D$30))+(AF27*(1-Parameters!$D$40)) + (AG27*(1-Parameters!$D$40)*(1-ART_drop_factor)) +(AL27*(1-Parameters!$D$40)) + (AM27*(1-Parameters!$D$40)*(1-ART_drop_factor))),0)</f>
        <v>0</v>
      </c>
      <c r="AM28" s="22">
        <f>IF(AND(C28&gt;=(Input!$F$14+Input!$F$16), C28&lt;(Input!$F$14+Input!$F$17)),((AC27*(1-Parameters!$D$40)*(1/Parameters!$D$38)*(Input!$F$7*Parameters!$D$17*(Parameters!$D$23)*Parameters!$D$26*(1-Parameters!$D$27)*(1-(Parameters!$B$94 + Parameters!$B$95))*Parameters!$D$28*Parameters!$D$30))+(AD27*(1-Parameters!$D$40)*(1/Parameters!$D$38))+(AE27*(1-Parameters!$D$40)*(Input!$F$7*Parameters!$D$17*(Parameters!$D$23)*Parameters!$D$26*(1-Parameters!$D$27)*(1-(Parameters!$B$94 + Parameters!$B$95))*Parameters!$D$28*Parameters!$D$30))+(AM27*(1-Parameters!$D$40)*ART_drop_factor)+(AJ27*(1-Parameters!$D$40)*(1/Parameters!$D$38))+(AG27*(1-Parameters!$D$40)*ART_drop_factor)),0)</f>
        <v>0</v>
      </c>
      <c r="AN28" s="24">
        <f>IF(AND(C28&gt;=(Input!$F$14+Input!$F$17), C28&lt;(Input!$F$14+Input!$F$18)),((AH27*(1-Parameters!$D$40)*(1-(Parameters!$D$11*(1-(Input!$F$22*Parameters!$D$7))))) + (AN27*(1-Parameters!$D$40)*(1-(Parameters!$D$11*(1-(Input!$F$22*Parameters!$D$7)))))),0)</f>
        <v>0</v>
      </c>
      <c r="AO28" s="22">
        <f>IF(AND(C28&gt;=(Input!$F$14+Input!$F$17), C28&lt;(Input!$F$14+Input!$F$18)),((AH27*(1-Parameters!$D$40)*Parameters!$D$11*(1-(Input!$F$22*Parameters!$D$7)))+(AI27*(1-Parameters!$D$40)*(1-1/Parameters!$D$38)*(1-(Input!$F$8*Parameters!$D$18*(1-Parameters!$D$27)*Parameters!$D$26*(Parameters!$D$24)*Parameters!$D$28*Parameters!$D$30))) + (AJ27*(1-Parameters!$D$40)*(1-(1/Parameters!$D$38))*(1-ART_drop_factor)) +(AN27*(1-Parameters!$D$40)*Parameters!$D$11*(1-(Input!$F$22*Parameters!$D$7)))+(AO27*(1-Parameters!$D$40)*(1-1/Parameters!$D$38)) + (AP27*(1-Parameters!$D$40)*(1-(1/Parameters!$D$38))*(1-ART_drop_factor))),0)</f>
        <v>0</v>
      </c>
      <c r="AP28" s="24">
        <f>IF(AND(C28&gt;=(Input!$F$14+Input!$F$17), C28&lt;(Input!$F$14+Input!$F$18)),((AI27*(1-Parameters!$D$40)*(1-1/Parameters!$D$38)*(Input!$F$8*Parameters!$D$18*Parameters!$D$26*(1-Parameters!$D$27)*(Parameters!$D$24)*Parameters!$D$28*Parameters!$D$30))+(AJ27*(1-Parameters!$D$40)*(1-(1/Parameters!$D$38))*ART_drop_factor)+(AP27*(1-Parameters!$D$40)*(1-(1/Parameters!$D$38))*ART_drop_factor)),0)</f>
        <v>0</v>
      </c>
      <c r="AQ28" s="22">
        <f>IF(AND(C28&gt;=(Input!$F$14+Input!$F$17), C28&lt;(Input!$F$14+Input!$F$18)),((AI27*(1-Parameters!$D$40)*(1/Parameters!$D$38)*(1-(Input!$F$8*Parameters!$D$18*(1-Parameters!$D$27)*Parameters!$D$26*(Parameters!$D$23)*Parameters!$D$28)))+(AK27*(1-Parameters!$D$40)*(1-(Input!$F$8*Parameters!$D$18*(1-Parameters!$D$27)*Parameters!$D$26*(Parameters!$D$23)*Parameters!$D$28)))+(AO27*(1-Parameters!$D$40)*(1/Parameters!$D$38))+(AQ27*(1-Parameters!$D$40))),0)</f>
        <v>0</v>
      </c>
      <c r="AR28" s="24">
        <f>IF(AND(C28&gt;=(Input!$F$14+Input!$F$17), C28&lt;(Input!$F$14+Input!$F$18)),((AI27*(1-Parameters!$D$40)*(1/Parameters!$D$38)*Input!$F$8*Parameters!$D$18*Parameters!$D$26*(1-Parameters!$D$27)*Parameters!$D$28*(Parameters!$D$23)*(1-Parameters!$D$30))+(AK27*(1-Parameters!$D$40)*Input!$F$8*Parameters!$D$18*Parameters!$D$26*(1-Parameters!$D$27)*Parameters!$D$28*(Parameters!$D$23)*(1-Parameters!$D$30))+(AL27*(1-Parameters!$D$40)) + (AM27*(1-Parameters!$D$40)*(1-ART_drop_factor)) +(AR27*(1-Parameters!$D$40)) + (AS27*(1-Parameters!$D$40)*(1-ART_drop_factor))),0)</f>
        <v>0</v>
      </c>
      <c r="AS28" s="22">
        <f>IF(AND(C28&gt;=(Input!$F$14+Input!$F$17), C28&lt;(Input!$F$14+Input!$F$18)),((AI27*(1-Parameters!$D$40)*(1/Parameters!$D$38)*(Input!$F$8*Parameters!$D$18*(Parameters!$D$23)*Parameters!$D$26*(1-Parameters!$D$27)*Parameters!$D$28*Parameters!$D$30))+(AJ27*(1-Parameters!$D$40)*(1/Parameters!$D$38))+(AK27*(1-Parameters!$D$40)*(Input!$F$8*Parameters!$D$18*(Parameters!$D$23)*Parameters!$D$26*(1-Parameters!$D$27)*Parameters!$D$28*Parameters!$D$30))+(AS27*(1-Parameters!$D$40)*ART_drop_factor)+(AP27*(1-Parameters!$D$40)*(1/Parameters!$D$38))+(AM27*(1-Parameters!$D$40)*ART_drop_factor)),0)</f>
        <v>0</v>
      </c>
      <c r="AT28" s="24">
        <f>IF(AND(C28&gt;=(Input!$F$14+Input!$F$18), C28&lt;(Input!$F$14+Input!$F$19)),((AN27*(1-Parameters!$D$40)*(1-(Parameters!$D$11*(1-(Input!$F$22*Parameters!$D$7))))) + (AT27*(1-Parameters!$D$40)*(1-(Parameters!$D$12*(1-(Input!$F$22*Parameters!$D$7)))))),0)</f>
        <v>0</v>
      </c>
      <c r="AU28" s="22">
        <f>IF(AND(C28&gt;=(Input!$F$14+Input!$F$18), C28&lt;(Input!$F$14+Input!$F$19)),((AN27*(1-Parameters!$D$40)*Parameters!$D$11*(1-(Input!$F$22*Parameters!$D$7)))+(AO27*(1-Parameters!$D$40)*(1-1/Parameters!$D$38)*(1-(Input!$F$9*Parameters!$D$19*(1-Parameters!$D$27)*Parameters!$D$26*(Parameters!$D$24)*Parameters!$D$28*Parameters!$D$30))) + (AP27*(1-Parameters!$D$40)*(1-(1/Parameters!$D$38))*(1-ART_drop_factor)) +(AT27*(1-Parameters!$D$40)*Parameters!$D$12*(1-(Input!$F$22*Parameters!$D$7)))+(AU27*(1-Parameters!$D$40)*(1-1/Parameters!$D$38)) + (AV27*(1-Parameters!$D$40)*(1-(1/Parameters!$D$38))*(1-ART_drop_factor))),0)</f>
        <v>0</v>
      </c>
      <c r="AV28" s="24">
        <f>IF(AND(C28&gt;=(Input!$F$14+Input!$F$18), C28&lt;(Input!$F$14+Input!$F$19)),((AO27*(1-Parameters!$D$40)*(1-1/Parameters!$D$38)*(Input!$F$9*Parameters!$D$19*Parameters!$D$26*(1-Parameters!$D$27)*(Parameters!$D$24)*Parameters!$D$28*Parameters!$D$30))+(AP27*(1-Parameters!$D$40)*(1-(1/Parameters!$D$38))*ART_drop_factor)+(AV27*(1-Parameters!$D$40)*(1-(1/Parameters!$D$38))*ART_drop_factor)),0)</f>
        <v>0</v>
      </c>
      <c r="AW28" s="22">
        <f>IF(AND(C28&gt;=(Input!$F$14+Input!$F$18), C28&lt;(Input!$F$14+Input!$F$19)),((AO27*(1-Parameters!$D$40)*(1/Parameters!$D$38)*(1-(Input!$F$9*Parameters!$D$19*(1-Parameters!$D$27)*Parameters!$D$26*(Parameters!$D$23)*Parameters!$D$28)))+(AQ27*(1-Parameters!$D$40)*(1-(Input!$F$9*Parameters!$D$19*(1-Parameters!$D$27)*Parameters!$D$26*(Parameters!$D$23)*Parameters!$D$28)))+(AU27*(1-Parameters!$D$40)*(1/Parameters!$D$38))+(AW27*(1-Parameters!$D$40))),0)</f>
        <v>0</v>
      </c>
      <c r="AX28" s="24">
        <f>IF(AND(C28&gt;=(Input!$F$14+Input!$F$18), C28&lt;(Input!$F$14+Input!$F$19)),((AO27*(1-Parameters!$D$40)*(1/Parameters!$D$38)*Input!$F$9*Parameters!$D$19*Parameters!$D$26*(1-Parameters!$D$27)*Parameters!$D$28*(Parameters!$D$23)*(1-Parameters!$D$30))+(AQ27*(1-Parameters!$D$40)*Input!$F$9*Parameters!$D$19*Parameters!$D$26*(1-Parameters!$D$27)*Parameters!$D$28*(Parameters!$D$23)*(1-Parameters!$D$30)) + (AS27*(1-Parameters!$D$40)*(1-ART_drop_factor)) +(AR27*(1-Parameters!$D$40))+ (AY27*(1-Parameters!$D$40)*(1-ART_drop_factor)) + (AX27*(1-Parameters!$D$40))),0)</f>
        <v>0</v>
      </c>
      <c r="AY28" s="22">
        <f>IF(AND(C28&gt;=(Input!$F$14+Input!$F$18), C28&lt;(Input!$F$14+Input!$F$19)),((AO27*(1-Parameters!$D$40)*(1/Parameters!$D$38)*(Input!$F$9*Parameters!$D$19*(Parameters!$D$23)*Parameters!$D$26*(1-Parameters!$D$27)*Parameters!$D$28*Parameters!$D$30))+(AP27*(1-Parameters!$D$40)*(1/Parameters!$D$38))+(AQ27*(1-Parameters!$D$40)*(Input!$F$9*Parameters!$D$19*(Parameters!$D$23)*Parameters!$D$26*(1-Parameters!$D$27)*Parameters!$D$28*Parameters!$D$30))+(AY27*(1-Parameters!$D$40)*ART_drop_factor)+(AV27*(1-Parameters!$D$40)*(1/Parameters!$D$38))+(AS27*(1-Parameters!$D$40)*ART_drop_factor)),0)</f>
        <v>0</v>
      </c>
      <c r="AZ28" s="24">
        <f>IF(C28&gt;=(Input!$F$14+Input!$F$19),((AT27*(1-Parameters!$D$40)*(1-(Parameters!$D$12*(1-(Input!$F$22*Parameters!$D$7))))) + (AZ27*(1-Parameters!$D$40)*(1-(Parameters!$D$12*(1-(Input!$F$22*Parameters!$D$7)))))),0)</f>
        <v>0</v>
      </c>
      <c r="BA28" s="22">
        <f>IF(C28&gt;=(Input!$F$14+Input!$F$19),((AT27*(1-Parameters!$D$40)*Parameters!$D$12*(1-(Input!$F$22*Parameters!$D$7)))+(AU27*(1-Parameters!$D$40)*(1-1/Parameters!$D$38)*(1-(Input!$F$10*Parameters!$D$20*(1-Parameters!$D$27)*Parameters!$D$26*(Parameters!$D$24)*Parameters!$D$28*Parameters!$D$30))) + (AV27*(1-Parameters!$D$40)*(1-(1/Parameters!$D$38))*(1-ART_drop_factor)) +(AZ27*(1-Parameters!$D$40)*Parameters!$D$12*(1-(Input!$F$22*Parameters!$D$7)))+(BA27*(1-Parameters!$D$40)*(1-1/Parameters!$D$38)) + (BB27*(1-Parameters!$D$40)*(1-(1/Parameters!$D$38))*(1-ART_drop_factor))),0)</f>
        <v>0</v>
      </c>
      <c r="BB28" s="24">
        <f>IF(C28&gt;=(Input!$F$14+Input!$F$19),((AU27*(1-Parameters!$D$40)*(1-1/Parameters!$D$38)*(Input!$F$10*Parameters!$D$20*Parameters!$D$26*(1-Parameters!$D$27)*(Parameters!$D$24)*Parameters!$D$28*Parameters!$D$30))+(AV27*(1-Parameters!$D$40)*(1-(1/Parameters!$D$38))*ART_drop_factor)+(BB27*(1-Parameters!$D$40)*(1-(1/Parameters!$D$38))*ART_drop_factor)),0)</f>
        <v>0</v>
      </c>
      <c r="BC28" s="22">
        <f>IF(C28&gt;=(Input!$F$14+Input!$F$19),((AU27*(1-Parameters!$D$40)*(1/Parameters!$D$38)*(1-(Input!$F$10*Parameters!$D$20*(1-Parameters!$D$27)*Parameters!$D$26*(Parameters!$D$23)*Parameters!$D$28)))+(AW27*(1-Parameters!$D$40)*(1-(Input!$F$10*Parameters!$D$20*(1-Parameters!$D$27)*Parameters!$D$26*(Parameters!$D$23)*Parameters!$D$28)))+(BA27*(1-Parameters!$D$40)*(1/Parameters!$D$38))+(BC27*(1-Parameters!$D$40))),0)</f>
        <v>0</v>
      </c>
      <c r="BD28" s="24">
        <f>IF(C28&gt;=(Input!$F$14+Input!$F$19),((AU27*(1-Parameters!$D$40)*(1/Parameters!$D$38)*Input!$F$10*Parameters!$D$20*Parameters!$D$26*(1-Parameters!$D$27)*Parameters!$D$28*(Parameters!$D$23)*(1-Parameters!$D$30))+(AW27*(1-Parameters!$D$40)*Input!$F$10*Parameters!$D$20*Parameters!$D$26*(1-Parameters!$D$27)*Parameters!$D$28*(Parameters!$D$23)*(1-Parameters!$D$30))+(AX27*(1-Parameters!$D$40)) + (AY27*(1-Parameters!$D$40)*(1-ART_drop_factor)) +(BD27*(1-Parameters!$D$40)) + (BE27*(1-Parameters!$D$40)*(1-ART_drop_factor))),0)</f>
        <v>0</v>
      </c>
      <c r="BE28" s="25">
        <f>IF(C28&gt;=(Input!$F$14+Input!$F$19),((AU27*(1-Parameters!$D$40)*(1/Parameters!$D$38)*(Input!$F$10*Parameters!$D$20*(Parameters!$D$23)*Parameters!$D$26*(1-Parameters!$D$27)*Parameters!$D$28*Parameters!$D$30))+(AV27*(1-Parameters!$D$40)*(1/Parameters!$D$38))+(AW27*(1-Parameters!$D$40)*(Input!$F$10*Parameters!$D$20*(Parameters!$D$23)*Parameters!$D$26*(1-Parameters!$D$27)*Parameters!$D$28*Parameters!$D$30))+(BE27*(1-Parameters!$D$40)*ART_drop_factor)+(BB27*(1-Parameters!$D$40)*(1/Parameters!$D$38))+(AY27*(1-Parameters!$D$40)*ART_drop_factor)),0)</f>
        <v>0</v>
      </c>
      <c r="BF28" s="135">
        <f>(Parameters!$D$40*(SUM(Model!D27:U27,Model!AH27:BE27)))+(Parameters!$D$41*(SUM(Model!V27:AG27)))</f>
        <v>94.009301034762046</v>
      </c>
      <c r="BG28" s="60"/>
    </row>
    <row r="29" spans="3:59" x14ac:dyDescent="0.2">
      <c r="C29" s="20">
        <v>24</v>
      </c>
      <c r="D29" s="21">
        <f>IF((C29&gt;=Input!$F$12),0,(D28*(1-Parameters!$D$40)*(1-(Parameters!$D$8*(1-(Input!$F$22*Parameters!$D$7))))))</f>
        <v>0</v>
      </c>
      <c r="E29" s="21">
        <f>IF((C29&gt;=Input!$F$12),0,(D28*(1-Parameters!$D$40)*Parameters!$D$8*(1-(Input!$F$22*Parameters!$D$7))+(E28*(1-Parameters!$D$40)*(1-1/Parameters!$D$38)) + (F28*(1-Parameters!$D$40)*(1-(1/Parameters!$D$38))*(1-ART_drop_factor))))</f>
        <v>0</v>
      </c>
      <c r="F29" s="26">
        <f>IF((C29&gt;=Input!$F$12),0,(F28*(1-Parameters!$D$40)*(1-(1/Parameters!$D$38))*ART_drop_factor))</f>
        <v>0</v>
      </c>
      <c r="G29" s="21">
        <f>IF((C29&gt;=Input!$F$12),0,((G28*(1-Parameters!$D$40)+(E28*(1-Parameters!$D$40)*(1/Parameters!$D$38)))))</f>
        <v>0</v>
      </c>
      <c r="H29" s="21">
        <f>IF((C29&gt;=Input!$F$12),0,(H28*(1-Parameters!$D$40) + I28*(1-Parameters!$D$40)*(1-ART_drop_factor)))</f>
        <v>0</v>
      </c>
      <c r="I29" s="21">
        <f>IF((C29&gt;=Input!$F$12),0,(((F28*(1-Parameters!$D$40)*(1/Parameters!$D$38)) + I28*(1-Parameters!$D$40)*ART_drop_factor)))</f>
        <v>0</v>
      </c>
      <c r="J29" s="23">
        <f>IF(AND(C29&gt;=Input!$F$12,C29&lt;Input!$F$13),((D28*(1-Parameters!$D$40)*(1-(Parameters!$D$8*(1-(Input!$F$22*Parameters!$D$7))))) + (J28*(1-Parameters!$D$40)*(1-(Parameters!$D$9*(1-(Input!$F$22*Parameters!$D$7)))))),0)</f>
        <v>1513508.3837604362</v>
      </c>
      <c r="K29" s="23">
        <f>IF(AND(C29&gt;=Input!$F$12,C29&lt;Input!$F$13),((D28*(1-Parameters!$D$40)*(Parameters!$D$8*(1-(Input!$F$22*Parameters!$D$7))))+(E28*(1-Parameters!$D$40)*(1-1/Parameters!$D$38)*(1-(Input!$F$5*Parameters!$D$14*(1-Parameters!$D$27)*Parameters!$D$26*(Parameters!$D$24))*Parameters!$D$28*Parameters!$D$30)))+ (F28*(1-Parameters!$D$40)*(1-(1/Parameters!$D$38))*(1-ART_drop_factor)) + (J28*(1-Parameters!$D$40)*Parameters!$D$9*(1-(Input!$F$22*Parameters!$D$7)))+(K28*(1-Parameters!$D$40)*(1-1/Parameters!$D$38)) + (L28*(1-Parameters!$D$40)*(1-(1/Parameters!$D$38))*(1-ART_drop_factor)),0)</f>
        <v>3096.295048982126</v>
      </c>
      <c r="L29" s="23">
        <f>IF(AND(C29&gt;=Input!$F$12,C29&lt;Input!$F$13),((E28*(1-Parameters!$D$40)*(1-1/Parameters!$D$38)*(Input!$F$5*Parameters!$D$14*Parameters!$D$26*(1-Parameters!$D$27)*(Parameters!$D$24)*Parameters!$D$28*Parameters!$D$30))+(F28*(1-Parameters!$D$40)*(1-(1/Parameters!$D$38))*ART_drop_factor)+(L28*(1-Parameters!$D$40)*(1-(1/Parameters!$D$38))*ART_drop_factor)),0)</f>
        <v>1442.520406779686</v>
      </c>
      <c r="M29" s="23">
        <f>IF(AND(C29&gt;=Input!$F$12,C29&lt;Input!$F$13),((E28*(1-Parameters!$D$40)*(1/Parameters!$D$38)*(1-(Input!$F$5*Parameters!$D$14*(1-Parameters!$D$27)*Parameters!$D$26*(Parameters!$D$23))*Parameters!$D$28))+(G28*(1-Parameters!$D$40)*(1-(Input!$F$5*Parameters!$D$14*(1-Parameters!$D$27)*Parameters!$D$26*(Parameters!$D$23)*Parameters!$D$28)))+(K28*(1-Parameters!$D$40)*(1/Parameters!$D$38))+(M28*(1-Parameters!$D$40))),0)</f>
        <v>14089.522928822174</v>
      </c>
      <c r="N29" s="23">
        <f>IF(AND(C29&gt;=Input!$F$12,C29&lt;Input!$F$13),((E28*(1-Parameters!$D$40)*(1/Parameters!$D$38)*Input!$F$5*Parameters!$D$14*Parameters!$D$26*(1-Parameters!$D$27)*Parameters!$D$28*(Parameters!$D$23)*(1-Parameters!$D$30))+(G28*(1-Parameters!$D$40)*Input!$F$5*Parameters!$D$14*Parameters!$D$26*(1-Parameters!$D$27)*Parameters!$D$28*(Parameters!$D$23)*(1-Parameters!$D$30))+(H28*(1-Parameters!$D$40)) +(N28*(1-Parameters!$D$40)) + (O28*(1-Parameters!$D$40)*(1-ART_drop_factor)) + (I28*(1-Parameters!$D$40)*(1-ART_drop_factor))),0)</f>
        <v>12764.763703507906</v>
      </c>
      <c r="O29" s="23">
        <f>IF(AND(C29&gt;=Input!$F$12,C29&lt;Input!$F$13),((E28*(1-Parameters!$D$40)*(1/Parameters!$D$38)*(Input!$F$5*Parameters!$D$14*(Parameters!$D$23)*Parameters!$D$26*(1-Parameters!$D$27)*Parameters!$D$28*Parameters!$D$30))+(F28*(1-Parameters!$D$40)*(1/Parameters!$D$38))+(G28*(1-Parameters!$D$40)*(Input!$F$5*Parameters!$D$14*(Parameters!$D$23)*Parameters!$D$26*(1-Parameters!$D$27)*Parameters!$D$28*Parameters!$D$30))+(O28*(1-Parameters!$D$40)*ART_drop_factor)+(L28*(1-Parameters!$D$40)*(1/Parameters!$D$38))+(I28*(1-Parameters!$D$40)*ART_drop_factor)),0)</f>
        <v>84405.052242224119</v>
      </c>
      <c r="P29" s="24">
        <f>IF(AND(C29&gt;=Input!$F$13,C29&lt;Input!$F$14),((J28*(1-Parameters!$D$40)*(1-(Parameters!$D$9*(1-(Input!$F$22*Parameters!$D$7))))) + (P28*(1-Parameters!$D$40)*(1-(Parameters!$D$9*(1-(Input!$F$22*Parameters!$D$7)))))),0)</f>
        <v>0</v>
      </c>
      <c r="Q29" s="22">
        <f>IF(AND(C29&gt;=Input!$F$13,C29&lt;Input!$F$14),((J28*(1-Parameters!$D$40)*Parameters!$D$9*(1-(Input!$F$22*Parameters!$D$7)))+(K28*(1-Parameters!$D$40)*(1-1/Parameters!$D$38)*(1-(Input!$F$6*Parameters!$D$15*(1-Parameters!$D$27)*Parameters!$D$26*(Parameters!$D$24))*Parameters!$D$28*Parameters!$D$30))) + (L28*(1-Parameters!$D$40)*(1-(1/Parameters!$D$38))*(1-ART_drop_factor)) +(P28*(1-Parameters!$D$40)*Parameters!$D$9*(1-(Input!$F$22*Parameters!$D$7)))+(Q28*(1-Parameters!$D$40)*(1-1/Parameters!$D$38)) + (R28*(1-Parameters!$D$40)*(1-(1/Parameters!$D$38))*(1-ART_drop_factor)),0)</f>
        <v>0</v>
      </c>
      <c r="R29" s="24">
        <f>IF(AND(C29&gt;=Input!$F$13,C29&lt;Input!$F$14),((K28*(1-Parameters!$D$40)*(1-1/Parameters!$D$38)*(Input!$F$6*Parameters!$D$15*Parameters!$D$26*(1-Parameters!$D$27)*(Parameters!$D$24)*Parameters!$D$28*Parameters!$D$30))+(L28*(1-Parameters!$D$40)*(1-(1/Parameters!$D$38))*ART_drop_factor)+(R28*(1-Parameters!$D$40)*(1-(1/Parameters!$D$38))*ART_drop_factor)),0)</f>
        <v>0</v>
      </c>
      <c r="S29" s="22">
        <f>IF(AND(C29&gt;=Input!$F$13,C29&lt;Input!$F$14),((K28*(1-Parameters!$D$40)*(1/Parameters!$D$38)*(1-(Input!$F$6*Parameters!$D$15*(1-Parameters!$D$27)*Parameters!$D$26*(Parameters!$D$23)*Parameters!$D$28)))+(M28*(1-Parameters!$D$40)*(1-(Input!$F$6*Parameters!$D$15*(1-Parameters!$D$27)*Parameters!$D$26*(Parameters!$D$23)*Parameters!$D$28)))+(Q28*(1-Parameters!$D$40)*(1/Parameters!$D$38))+(S28*(1-Parameters!$D$40))),0)</f>
        <v>0</v>
      </c>
      <c r="T29" s="24">
        <f>IF(AND(C29&gt;=Input!$F$13,C29&lt;Input!$F$14),((K28*(1-Parameters!$D$40)*(1/Parameters!$D$38)*Input!$F$6*Parameters!$D$15*Parameters!$D$26*(1-Parameters!$D$27)*Parameters!$D$28*(Parameters!$D$23)*(1-Parameters!$D$30))+(M28*(1-Parameters!$D$40)*Input!$F$6*Parameters!$D$15*Parameters!$D$26*(1-Parameters!$D$27)*Parameters!$D$28*(Parameters!$D$23)*(1-Parameters!$D$30))+(N28*(1-Parameters!$D$40))+(T28*(1-Parameters!$D$40)) + (U28*(1-Parameters!$D$40)*(1-ART_drop_factor)) + (O28*(1-Parameters!$D$40)*(1-ART_drop_factor))),0)</f>
        <v>0</v>
      </c>
      <c r="U29" s="22">
        <f>IF(AND(C29&gt;=Input!$F$13,C29&lt;Input!$F$14),((K28*(1-Parameters!$D$40)*(1/Parameters!$D$38)*(Input!$F$6*Parameters!$D$15*(Parameters!$D$23)*Parameters!$D$26*(1-Parameters!$D$27)*Parameters!$D$28*Parameters!$D$30))+(L28*(1-Parameters!$D$40)*(1/Parameters!$D$38))+(M28*(1-Parameters!$D$40)*(Input!$F$6*Parameters!$D$15*(Parameters!$D$23)*Parameters!$D$26*(1-Parameters!$D$27)*Parameters!$D$28*Parameters!$D$30))+(U28*(1-Parameters!$D$40)*ART_drop_factor)+(R28*(1-Parameters!$D$40)*(1/Parameters!$D$38))+(O28*(1-Parameters!$D$40))*ART_drop_factor),0)</f>
        <v>0</v>
      </c>
      <c r="V29" s="24">
        <f>IF(C29=Input!$F$14,((P28*(1-Parameters!$D$41)*(1-(Parameters!$D$9*(1-(Input!$F$22*Parameters!$D$7))))) + (V28*(1-Parameters!$D$41)*(1-(Parameters!$D$9*(1-(Input!$F$22*Parameters!$D$7)))))),0)</f>
        <v>0</v>
      </c>
      <c r="W29" s="22">
        <f>IF(C29=Input!$F$14,((P28*(1-Parameters!$D$41)*Parameters!$D$9*(1-(Input!$F$22*Parameters!$D$7)))+(Q28*(1-Parameters!$D$41)*(1-1/Parameters!$D$38)*(1-(Input!$F$6*Parameters!$D$16*(1-Parameters!$D$27)*Parameters!$D$26*(1-Parameters!$B$94)*(Parameters!$D$24))*Parameters!$D$28*Parameters!$D$30)))+(V28*(1-Parameters!$D$41)*Parameters!$D$9*(1-(Input!$F$22*Parameters!$D$7)))+ (R28*(1-Parameters!$D$41)*(1-(1/Parameters!$D$38))*(1-ART_drop_factor)) + (W28*(1-Parameters!$D$41)*(1-1/Parameters!$D$38)) + (X28*(1-Parameters!$D$41)*(1-(1/Parameters!$D$38))*(1-ART_drop_factor)),0)</f>
        <v>0</v>
      </c>
      <c r="X29" s="24">
        <f>IF(C29=Input!$F$14,((Q28*(1-Parameters!$D$41)*(1-1/Parameters!$D$38)*(Input!$F$6*Parameters!$D$16*Parameters!$D$26*(1-Parameters!$D$27)*(1-Parameters!$B$94)*(Parameters!$D$24)*Parameters!$D$28*Parameters!$D$30))+(R28*(1-Parameters!$D$41)*(1-(1/Parameters!$D$38))*ART_drop_factor)+(X28*(1-Parameters!$D$41)*(1-(1/Parameters!$D$38))*ART_drop_factor)),0)</f>
        <v>0</v>
      </c>
      <c r="Y29" s="22">
        <f>IF(C29=Input!$F$14,((Q28*(1-Parameters!$D$41)*(1/Parameters!$D$38)*(1-(Input!$F$6*Parameters!$D$16*(1-Parameters!$D$27)*Parameters!$D$26*(1-Parameters!$B$94)*(Parameters!$D$23)*Parameters!$D$28)))+(S28*(1-Parameters!$D$41)*(1-(Input!$F$6*Parameters!$D$16*(1-Parameters!$D$27)*Parameters!$D$26*(1-Parameters!$B$94)*(Parameters!$D$23)*Parameters!$D$28)))+(W28*(1-Parameters!$D$41)*(1/Parameters!$D$38))+(Y28*(1-Parameters!$D$41))),0)</f>
        <v>0</v>
      </c>
      <c r="Z29" s="24">
        <f>IF(C29=Input!$F$14,((Q28*(1-Parameters!$D$41)*(1/Parameters!$D$38)*Input!$F$6*Parameters!$D$16*Parameters!$D$26*(1-Parameters!$D$27)*(1-Parameters!$B$94)*Parameters!$D$28*(Parameters!$D$23)*(1-Parameters!$D$30))+(S28*(1-Parameters!$D$41)*Input!$F$6*Parameters!$D$16*Parameters!$D$26*(1-Parameters!$D$27)*(1-Parameters!$B$94)*Parameters!$D$28*(Parameters!$D$23)*(1-Parameters!$D$30))+(T28*(1-Parameters!$D$41)) + (U28*(1-Parameters!$D$41)*(1-ART_drop_factor)) + (Z28*(1-Parameters!$D$41)) + (AA28*(1-Parameters!$D$41)*(1-ART_drop_factor))),0)</f>
        <v>0</v>
      </c>
      <c r="AA29" s="22">
        <f>IF(C29=Input!$F$14,((Q28*(1-Parameters!$D$41)*(1/Parameters!$D$38)*(Input!$F$6*Parameters!$D$16*(Parameters!$D$23)*Parameters!$D$26*(1-Parameters!$D$27)*(1-Parameters!$B$94)*Parameters!$D$28*Parameters!$D$30))+(R28*(1-Parameters!$D$41)*(1/Parameters!$D$38))+(S28*(1-Parameters!$D$41)*(Input!$F$6*Parameters!$D$16*(1-Parameters!$B$94)*(Parameters!$D$23)*Parameters!$D$26*(1-Parameters!$D$27)*Parameters!$D$28*Parameters!$D$30))+(AA28*(1-Parameters!$D$41)*ART_drop_factor)+(X28*(1-Parameters!$D$41)*(1/Parameters!$D$38))+(U28*(1-Parameters!$D$41)*ART_drop_factor)),0)</f>
        <v>0</v>
      </c>
      <c r="AB29" s="24">
        <f>IF(AND(C29&gt;Input!$F$14,C29&lt;(Input!$F$14+Input!$F$16)),((V28*(1-Parameters!$D$41)*(1-(Parameters!$D$9*(1-(Input!$F$22*Parameters!$D$7)))))+(AB28*(1-Parameters!$D$41)*(1-(Parameters!$D$10*(1-(Input!$F$22*Parameters!$D$7)))))),0)</f>
        <v>0</v>
      </c>
      <c r="AC29" s="24">
        <f>IF(AND(C29&gt;Input!$F$14, C29&lt;(Input!$F$14+Input!$F$16)),((V28*(1-Parameters!$D$41)*Parameters!$D$9*(1-(Input!$F$22*Parameters!$D$7)))+(W28*(1-Parameters!$D$41)*(1-1/Parameters!$D$38)) + (X28*(1-Parameters!$D$41)*(1-(1/Parameters!$D$38))*(1-ART_drop_factor)) +(AB28*(1-Parameters!$D$41)*Parameters!$D$10*(1-(Input!$F$22*Parameters!$D$7))))+(AC28*(1-Parameters!$D$41)*(1-1/Parameters!$D$38)) + (AD28*(1-Parameters!$D$41)*(1-(1/Parameters!$D$38))*(1-ART_drop_factor)),0)</f>
        <v>0</v>
      </c>
      <c r="AD29" s="24">
        <f>IF(AND(C29&gt;Input!$F$14, C29&lt;(Input!$F$14+Input!$F$16)),((X28*(1-Parameters!$D$41)*(1-(1/Parameters!$D$38))*ART_drop_factor)+(AD28*(1-Parameters!$D$41)*(1-(1/Parameters!$D$38))*ART_drop_factor)),0)</f>
        <v>0</v>
      </c>
      <c r="AE29" s="24">
        <f>IF(AND(C29&gt;Input!$F$14, C29&lt;(Input!$F$14+Input!$F$16)),((W28*(1-Parameters!$D$41)*(1/Parameters!$D$38))+(Y28*(1-Parameters!$D$41))+(AC28*(1-Parameters!$D$41)*(1/Parameters!$D$38))+(AE28*(1-Parameters!$D$41))),0)</f>
        <v>0</v>
      </c>
      <c r="AF29" s="24">
        <f>IF(AND(C29&gt;Input!$F$14, C29&lt;(Input!$F$14+Input!$F$16)),((Z28*(1-Parameters!$D$41)) + (AA28*(1-Parameters!$D$41)*(1-ART_drop_factor)) +(AF28*(1-Parameters!$D$41)) + (AG28*(1-Parameters!$D$41)*(1-ART_drop_factor))),0)</f>
        <v>0</v>
      </c>
      <c r="AG29" s="24">
        <f>IF(AND(C29&gt;Input!$F$14, C29&lt;(Input!$F$14+Input!$F$16)),((X28*(1-Parameters!$D$41)*(1/Parameters!$D$38))+(AG28*(1-Parameters!$D$41)*ART_drop_factor)+(AD28*(1-Parameters!$D$41)*(1/Parameters!$D$38))+(AA28*(1-Parameters!$D$41)*ART_drop_factor)),0)</f>
        <v>0</v>
      </c>
      <c r="AH29" s="24">
        <f>IF(AND(C29&gt;=(Input!$F$14+Input!$F$16),C29&lt;(Input!$F$14+Input!$F$17)),((AB28*(1-Parameters!$D$40)*(1-(Parameters!$D$10*(1-(Input!$F$22*Parameters!$D$7)))))+(AH28*(1-Parameters!$D$40)*(1-(Parameters!$D$11*(1-(Input!$F$22*Parameters!$D$7)))))),0)</f>
        <v>0</v>
      </c>
      <c r="AI29" s="24">
        <f>IF(AND(C29&gt;=(Input!$F$14+Input!$F$16), C29&lt;(Input!$F$14+Input!$F$17)),((AB28*(1-Parameters!$D$40)*Parameters!$D$10*(1-(Input!$F$22*Parameters!$D$7)))+(AC28*(1-Parameters!$D$40)*(1-1/Parameters!$D$38)*(1-(Input!$F$7*Parameters!$D$17*(1-Parameters!$D$27)*Parameters!$D$26*(1-(Parameters!$B$94 + Parameters!$B$95))*(Parameters!$D$24)*Parameters!$D$28*Parameters!$D$30))) + (AD28*(1-Parameters!$D$40)*(1-(1/Parameters!$D$38))*(1-ART_drop_factor)) +(AH28*(1-Parameters!$D$40)*Parameters!$D$11*(1-(Input!$F$22*Parameters!$D$7)))+(AI28*(1-Parameters!$D$40)*(1-1/Parameters!$D$38)) + (AJ28*(1-Parameters!$D$40)*(1-(1/Parameters!$D$38))*(1-ART_drop_factor))),0)</f>
        <v>0</v>
      </c>
      <c r="AJ29" s="24">
        <f>IF(AND(C29&gt;=(Input!$F$14+Input!$F$16), C29&lt;(Input!$F$14+Input!$F$17)),((AC28*(1-Parameters!$D$40)*(1-1/Parameters!$D$38)*(Input!$F$7*Parameters!$D$17*Parameters!$D$26*(1-Parameters!$D$27)*(1-(Parameters!$B$94 + Parameters!$B$95))*(Parameters!$D$24)*Parameters!$D$28*Parameters!$D$30))+(AD28*(1-Parameters!$D$40)*(1-(1/Parameters!$D$38))*ART_drop_factor)+(AJ28*(1-Parameters!$D$40)*(1-(1/Parameters!$D$38))*ART_drop_factor)),0)</f>
        <v>0</v>
      </c>
      <c r="AK29" s="22">
        <f>IF(AND(C29&gt;=(Input!$F$14+Input!$F$16), C29&lt;(Input!$F$14+Input!$F$17)),((AC28*(1-Parameters!$D$40)*(1/Parameters!$D$38)*(1-(Input!$F$7*Parameters!$D$17*(1-Parameters!$D$27)*Parameters!$D$26*(1-(Parameters!$B$94 + Parameters!$B$95))*(Parameters!$D$23)*Parameters!$D$28)))+(AE28*(1-Parameters!$D$40)*(1-(Input!$F$7*Parameters!$D$17*(1-Parameters!$D$27)*Parameters!$D$26*(1-(Parameters!$B$94 + Parameters!$B$95))*(Parameters!$D$23)*Parameters!$D$28)))+(AI28*(1-Parameters!$D$40)*(1/Parameters!$D$38))+(AK28*(1-Parameters!$D$40))),0)</f>
        <v>0</v>
      </c>
      <c r="AL29" s="24">
        <f>IF(AND(C29&gt;=(Input!$F$14+Input!$F$16), C29&lt;(Input!$F$14+Input!$F$17)),((AC28*(1-Parameters!$D$40)*(1/Parameters!$D$38)*Input!$F$7*Parameters!$D$17*Parameters!$D$26*(1-Parameters!$D$27)*(1-(Parameters!$B$94 + Parameters!$B$95))*Parameters!$D$28*(Parameters!$D$23)*(1-Parameters!$D$30))+(AE28*(1-Parameters!$D$40)*Input!$F$7*Parameters!$D$17*Parameters!$D$26*(1-Parameters!$D$27)*(1-(Parameters!$B$94 + Parameters!$B$95))*Parameters!$D$28*(Parameters!$D$23)*(1-Parameters!$D$30))+(AF28*(1-Parameters!$D$40)) + (AG28*(1-Parameters!$D$40)*(1-ART_drop_factor)) +(AL28*(1-Parameters!$D$40)) + (AM28*(1-Parameters!$D$40)*(1-ART_drop_factor))),0)</f>
        <v>0</v>
      </c>
      <c r="AM29" s="22">
        <f>IF(AND(C29&gt;=(Input!$F$14+Input!$F$16), C29&lt;(Input!$F$14+Input!$F$17)),((AC28*(1-Parameters!$D$40)*(1/Parameters!$D$38)*(Input!$F$7*Parameters!$D$17*(Parameters!$D$23)*Parameters!$D$26*(1-Parameters!$D$27)*(1-(Parameters!$B$94 + Parameters!$B$95))*Parameters!$D$28*Parameters!$D$30))+(AD28*(1-Parameters!$D$40)*(1/Parameters!$D$38))+(AE28*(1-Parameters!$D$40)*(Input!$F$7*Parameters!$D$17*(Parameters!$D$23)*Parameters!$D$26*(1-Parameters!$D$27)*(1-(Parameters!$B$94 + Parameters!$B$95))*Parameters!$D$28*Parameters!$D$30))+(AM28*(1-Parameters!$D$40)*ART_drop_factor)+(AJ28*(1-Parameters!$D$40)*(1/Parameters!$D$38))+(AG28*(1-Parameters!$D$40)*ART_drop_factor)),0)</f>
        <v>0</v>
      </c>
      <c r="AN29" s="24">
        <f>IF(AND(C29&gt;=(Input!$F$14+Input!$F$17), C29&lt;(Input!$F$14+Input!$F$18)),((AH28*(1-Parameters!$D$40)*(1-(Parameters!$D$11*(1-(Input!$F$22*Parameters!$D$7))))) + (AN28*(1-Parameters!$D$40)*(1-(Parameters!$D$11*(1-(Input!$F$22*Parameters!$D$7)))))),0)</f>
        <v>0</v>
      </c>
      <c r="AO29" s="22">
        <f>IF(AND(C29&gt;=(Input!$F$14+Input!$F$17), C29&lt;(Input!$F$14+Input!$F$18)),((AH28*(1-Parameters!$D$40)*Parameters!$D$11*(1-(Input!$F$22*Parameters!$D$7)))+(AI28*(1-Parameters!$D$40)*(1-1/Parameters!$D$38)*(1-(Input!$F$8*Parameters!$D$18*(1-Parameters!$D$27)*Parameters!$D$26*(Parameters!$D$24)*Parameters!$D$28*Parameters!$D$30))) + (AJ28*(1-Parameters!$D$40)*(1-(1/Parameters!$D$38))*(1-ART_drop_factor)) +(AN28*(1-Parameters!$D$40)*Parameters!$D$11*(1-(Input!$F$22*Parameters!$D$7)))+(AO28*(1-Parameters!$D$40)*(1-1/Parameters!$D$38)) + (AP28*(1-Parameters!$D$40)*(1-(1/Parameters!$D$38))*(1-ART_drop_factor))),0)</f>
        <v>0</v>
      </c>
      <c r="AP29" s="24">
        <f>IF(AND(C29&gt;=(Input!$F$14+Input!$F$17), C29&lt;(Input!$F$14+Input!$F$18)),((AI28*(1-Parameters!$D$40)*(1-1/Parameters!$D$38)*(Input!$F$8*Parameters!$D$18*Parameters!$D$26*(1-Parameters!$D$27)*(Parameters!$D$24)*Parameters!$D$28*Parameters!$D$30))+(AJ28*(1-Parameters!$D$40)*(1-(1/Parameters!$D$38))*ART_drop_factor)+(AP28*(1-Parameters!$D$40)*(1-(1/Parameters!$D$38))*ART_drop_factor)),0)</f>
        <v>0</v>
      </c>
      <c r="AQ29" s="22">
        <f>IF(AND(C29&gt;=(Input!$F$14+Input!$F$17), C29&lt;(Input!$F$14+Input!$F$18)),((AI28*(1-Parameters!$D$40)*(1/Parameters!$D$38)*(1-(Input!$F$8*Parameters!$D$18*(1-Parameters!$D$27)*Parameters!$D$26*(Parameters!$D$23)*Parameters!$D$28)))+(AK28*(1-Parameters!$D$40)*(1-(Input!$F$8*Parameters!$D$18*(1-Parameters!$D$27)*Parameters!$D$26*(Parameters!$D$23)*Parameters!$D$28)))+(AO28*(1-Parameters!$D$40)*(1/Parameters!$D$38))+(AQ28*(1-Parameters!$D$40))),0)</f>
        <v>0</v>
      </c>
      <c r="AR29" s="24">
        <f>IF(AND(C29&gt;=(Input!$F$14+Input!$F$17), C29&lt;(Input!$F$14+Input!$F$18)),((AI28*(1-Parameters!$D$40)*(1/Parameters!$D$38)*Input!$F$8*Parameters!$D$18*Parameters!$D$26*(1-Parameters!$D$27)*Parameters!$D$28*(Parameters!$D$23)*(1-Parameters!$D$30))+(AK28*(1-Parameters!$D$40)*Input!$F$8*Parameters!$D$18*Parameters!$D$26*(1-Parameters!$D$27)*Parameters!$D$28*(Parameters!$D$23)*(1-Parameters!$D$30))+(AL28*(1-Parameters!$D$40)) + (AM28*(1-Parameters!$D$40)*(1-ART_drop_factor)) +(AR28*(1-Parameters!$D$40)) + (AS28*(1-Parameters!$D$40)*(1-ART_drop_factor))),0)</f>
        <v>0</v>
      </c>
      <c r="AS29" s="22">
        <f>IF(AND(C29&gt;=(Input!$F$14+Input!$F$17), C29&lt;(Input!$F$14+Input!$F$18)),((AI28*(1-Parameters!$D$40)*(1/Parameters!$D$38)*(Input!$F$8*Parameters!$D$18*(Parameters!$D$23)*Parameters!$D$26*(1-Parameters!$D$27)*Parameters!$D$28*Parameters!$D$30))+(AJ28*(1-Parameters!$D$40)*(1/Parameters!$D$38))+(AK28*(1-Parameters!$D$40)*(Input!$F$8*Parameters!$D$18*(Parameters!$D$23)*Parameters!$D$26*(1-Parameters!$D$27)*Parameters!$D$28*Parameters!$D$30))+(AS28*(1-Parameters!$D$40)*ART_drop_factor)+(AP28*(1-Parameters!$D$40)*(1/Parameters!$D$38))+(AM28*(1-Parameters!$D$40)*ART_drop_factor)),0)</f>
        <v>0</v>
      </c>
      <c r="AT29" s="24">
        <f>IF(AND(C29&gt;=(Input!$F$14+Input!$F$18), C29&lt;(Input!$F$14+Input!$F$19)),((AN28*(1-Parameters!$D$40)*(1-(Parameters!$D$11*(1-(Input!$F$22*Parameters!$D$7))))) + (AT28*(1-Parameters!$D$40)*(1-(Parameters!$D$12*(1-(Input!$F$22*Parameters!$D$7)))))),0)</f>
        <v>0</v>
      </c>
      <c r="AU29" s="22">
        <f>IF(AND(C29&gt;=(Input!$F$14+Input!$F$18), C29&lt;(Input!$F$14+Input!$F$19)),((AN28*(1-Parameters!$D$40)*Parameters!$D$11*(1-(Input!$F$22*Parameters!$D$7)))+(AO28*(1-Parameters!$D$40)*(1-1/Parameters!$D$38)*(1-(Input!$F$9*Parameters!$D$19*(1-Parameters!$D$27)*Parameters!$D$26*(Parameters!$D$24)*Parameters!$D$28*Parameters!$D$30))) + (AP28*(1-Parameters!$D$40)*(1-(1/Parameters!$D$38))*(1-ART_drop_factor)) +(AT28*(1-Parameters!$D$40)*Parameters!$D$12*(1-(Input!$F$22*Parameters!$D$7)))+(AU28*(1-Parameters!$D$40)*(1-1/Parameters!$D$38)) + (AV28*(1-Parameters!$D$40)*(1-(1/Parameters!$D$38))*(1-ART_drop_factor))),0)</f>
        <v>0</v>
      </c>
      <c r="AV29" s="24">
        <f>IF(AND(C29&gt;=(Input!$F$14+Input!$F$18), C29&lt;(Input!$F$14+Input!$F$19)),((AO28*(1-Parameters!$D$40)*(1-1/Parameters!$D$38)*(Input!$F$9*Parameters!$D$19*Parameters!$D$26*(1-Parameters!$D$27)*(Parameters!$D$24)*Parameters!$D$28*Parameters!$D$30))+(AP28*(1-Parameters!$D$40)*(1-(1/Parameters!$D$38))*ART_drop_factor)+(AV28*(1-Parameters!$D$40)*(1-(1/Parameters!$D$38))*ART_drop_factor)),0)</f>
        <v>0</v>
      </c>
      <c r="AW29" s="22">
        <f>IF(AND(C29&gt;=(Input!$F$14+Input!$F$18), C29&lt;(Input!$F$14+Input!$F$19)),((AO28*(1-Parameters!$D$40)*(1/Parameters!$D$38)*(1-(Input!$F$9*Parameters!$D$19*(1-Parameters!$D$27)*Parameters!$D$26*(Parameters!$D$23)*Parameters!$D$28)))+(AQ28*(1-Parameters!$D$40)*(1-(Input!$F$9*Parameters!$D$19*(1-Parameters!$D$27)*Parameters!$D$26*(Parameters!$D$23)*Parameters!$D$28)))+(AU28*(1-Parameters!$D$40)*(1/Parameters!$D$38))+(AW28*(1-Parameters!$D$40))),0)</f>
        <v>0</v>
      </c>
      <c r="AX29" s="24">
        <f>IF(AND(C29&gt;=(Input!$F$14+Input!$F$18), C29&lt;(Input!$F$14+Input!$F$19)),((AO28*(1-Parameters!$D$40)*(1/Parameters!$D$38)*Input!$F$9*Parameters!$D$19*Parameters!$D$26*(1-Parameters!$D$27)*Parameters!$D$28*(Parameters!$D$23)*(1-Parameters!$D$30))+(AQ28*(1-Parameters!$D$40)*Input!$F$9*Parameters!$D$19*Parameters!$D$26*(1-Parameters!$D$27)*Parameters!$D$28*(Parameters!$D$23)*(1-Parameters!$D$30)) + (AS28*(1-Parameters!$D$40)*(1-ART_drop_factor)) +(AR28*(1-Parameters!$D$40))+ (AY28*(1-Parameters!$D$40)*(1-ART_drop_factor)) + (AX28*(1-Parameters!$D$40))),0)</f>
        <v>0</v>
      </c>
      <c r="AY29" s="22">
        <f>IF(AND(C29&gt;=(Input!$F$14+Input!$F$18), C29&lt;(Input!$F$14+Input!$F$19)),((AO28*(1-Parameters!$D$40)*(1/Parameters!$D$38)*(Input!$F$9*Parameters!$D$19*(Parameters!$D$23)*Parameters!$D$26*(1-Parameters!$D$27)*Parameters!$D$28*Parameters!$D$30))+(AP28*(1-Parameters!$D$40)*(1/Parameters!$D$38))+(AQ28*(1-Parameters!$D$40)*(Input!$F$9*Parameters!$D$19*(Parameters!$D$23)*Parameters!$D$26*(1-Parameters!$D$27)*Parameters!$D$28*Parameters!$D$30))+(AY28*(1-Parameters!$D$40)*ART_drop_factor)+(AV28*(1-Parameters!$D$40)*(1/Parameters!$D$38))+(AS28*(1-Parameters!$D$40)*ART_drop_factor)),0)</f>
        <v>0</v>
      </c>
      <c r="AZ29" s="24">
        <f>IF(C29&gt;=(Input!$F$14+Input!$F$19),((AT28*(1-Parameters!$D$40)*(1-(Parameters!$D$12*(1-(Input!$F$22*Parameters!$D$7))))) + (AZ28*(1-Parameters!$D$40)*(1-(Parameters!$D$12*(1-(Input!$F$22*Parameters!$D$7)))))),0)</f>
        <v>0</v>
      </c>
      <c r="BA29" s="22">
        <f>IF(C29&gt;=(Input!$F$14+Input!$F$19),((AT28*(1-Parameters!$D$40)*Parameters!$D$12*(1-(Input!$F$22*Parameters!$D$7)))+(AU28*(1-Parameters!$D$40)*(1-1/Parameters!$D$38)*(1-(Input!$F$10*Parameters!$D$20*(1-Parameters!$D$27)*Parameters!$D$26*(Parameters!$D$24)*Parameters!$D$28*Parameters!$D$30))) + (AV28*(1-Parameters!$D$40)*(1-(1/Parameters!$D$38))*(1-ART_drop_factor)) +(AZ28*(1-Parameters!$D$40)*Parameters!$D$12*(1-(Input!$F$22*Parameters!$D$7)))+(BA28*(1-Parameters!$D$40)*(1-1/Parameters!$D$38)) + (BB28*(1-Parameters!$D$40)*(1-(1/Parameters!$D$38))*(1-ART_drop_factor))),0)</f>
        <v>0</v>
      </c>
      <c r="BB29" s="24">
        <f>IF(C29&gt;=(Input!$F$14+Input!$F$19),((AU28*(1-Parameters!$D$40)*(1-1/Parameters!$D$38)*(Input!$F$10*Parameters!$D$20*Parameters!$D$26*(1-Parameters!$D$27)*(Parameters!$D$24)*Parameters!$D$28*Parameters!$D$30))+(AV28*(1-Parameters!$D$40)*(1-(1/Parameters!$D$38))*ART_drop_factor)+(BB28*(1-Parameters!$D$40)*(1-(1/Parameters!$D$38))*ART_drop_factor)),0)</f>
        <v>0</v>
      </c>
      <c r="BC29" s="22">
        <f>IF(C29&gt;=(Input!$F$14+Input!$F$19),((AU28*(1-Parameters!$D$40)*(1/Parameters!$D$38)*(1-(Input!$F$10*Parameters!$D$20*(1-Parameters!$D$27)*Parameters!$D$26*(Parameters!$D$23)*Parameters!$D$28)))+(AW28*(1-Parameters!$D$40)*(1-(Input!$F$10*Parameters!$D$20*(1-Parameters!$D$27)*Parameters!$D$26*(Parameters!$D$23)*Parameters!$D$28)))+(BA28*(1-Parameters!$D$40)*(1/Parameters!$D$38))+(BC28*(1-Parameters!$D$40))),0)</f>
        <v>0</v>
      </c>
      <c r="BD29" s="24">
        <f>IF(C29&gt;=(Input!$F$14+Input!$F$19),((AU28*(1-Parameters!$D$40)*(1/Parameters!$D$38)*Input!$F$10*Parameters!$D$20*Parameters!$D$26*(1-Parameters!$D$27)*Parameters!$D$28*(Parameters!$D$23)*(1-Parameters!$D$30))+(AW28*(1-Parameters!$D$40)*Input!$F$10*Parameters!$D$20*Parameters!$D$26*(1-Parameters!$D$27)*Parameters!$D$28*(Parameters!$D$23)*(1-Parameters!$D$30))+(AX28*(1-Parameters!$D$40)) + (AY28*(1-Parameters!$D$40)*(1-ART_drop_factor)) +(BD28*(1-Parameters!$D$40)) + (BE28*(1-Parameters!$D$40)*(1-ART_drop_factor))),0)</f>
        <v>0</v>
      </c>
      <c r="BE29" s="25">
        <f>IF(C29&gt;=(Input!$F$14+Input!$F$19),((AU28*(1-Parameters!$D$40)*(1/Parameters!$D$38)*(Input!$F$10*Parameters!$D$20*(Parameters!$D$23)*Parameters!$D$26*(1-Parameters!$D$27)*Parameters!$D$28*Parameters!$D$30))+(AV28*(1-Parameters!$D$40)*(1/Parameters!$D$38))+(AW28*(1-Parameters!$D$40)*(Input!$F$10*Parameters!$D$20*(Parameters!$D$23)*Parameters!$D$26*(1-Parameters!$D$27)*Parameters!$D$28*Parameters!$D$30))+(BE28*(1-Parameters!$D$40)*ART_drop_factor)+(BB28*(1-Parameters!$D$40)*(1/Parameters!$D$38))+(AY28*(1-Parameters!$D$40)*ART_drop_factor)),0)</f>
        <v>0</v>
      </c>
      <c r="BF29" s="135">
        <f>(Parameters!$D$40*(SUM(Model!D28:U28,Model!AH28:BE28)))+(Parameters!$D$41*(SUM(Model!V28:AG28)))</f>
        <v>94.003877421240801</v>
      </c>
      <c r="BG29" s="60"/>
    </row>
    <row r="30" spans="3:59" x14ac:dyDescent="0.2">
      <c r="C30" s="20">
        <v>25</v>
      </c>
      <c r="D30" s="21">
        <f>IF((C30&gt;=Input!$F$12),0,(D29*(1-Parameters!$D$40)*(1-(Parameters!$D$8*(1-(Input!$F$22*Parameters!$D$7))))))</f>
        <v>0</v>
      </c>
      <c r="E30" s="21">
        <f>IF((C30&gt;=Input!$F$12),0,(D29*(1-Parameters!$D$40)*Parameters!$D$8*(1-(Input!$F$22*Parameters!$D$7))+(E29*(1-Parameters!$D$40)*(1-1/Parameters!$D$38)) + (F29*(1-Parameters!$D$40)*(1-(1/Parameters!$D$38))*(1-ART_drop_factor))))</f>
        <v>0</v>
      </c>
      <c r="F30" s="26">
        <f>IF((C30&gt;=Input!$F$12),0,(F29*(1-Parameters!$D$40)*(1-(1/Parameters!$D$38))*ART_drop_factor))</f>
        <v>0</v>
      </c>
      <c r="G30" s="21">
        <f>IF((C30&gt;=Input!$F$12),0,((G29*(1-Parameters!$D$40)+(E29*(1-Parameters!$D$40)*(1/Parameters!$D$38)))))</f>
        <v>0</v>
      </c>
      <c r="H30" s="21">
        <f>IF((C30&gt;=Input!$F$12),0,(H29*(1-Parameters!$D$40) + I29*(1-Parameters!$D$40)*(1-ART_drop_factor)))</f>
        <v>0</v>
      </c>
      <c r="I30" s="21">
        <f>IF((C30&gt;=Input!$F$12),0,(((F29*(1-Parameters!$D$40)*(1/Parameters!$D$38)) + I29*(1-Parameters!$D$40)*ART_drop_factor)))</f>
        <v>0</v>
      </c>
      <c r="J30" s="23">
        <f>IF(AND(C30&gt;=Input!$F$12,C30&lt;Input!$F$13),((D29*(1-Parameters!$D$40)*(1-(Parameters!$D$8*(1-(Input!$F$22*Parameters!$D$7))))) + (J29*(1-Parameters!$D$40)*(1-(Parameters!$D$9*(1-(Input!$F$22*Parameters!$D$7)))))),0)</f>
        <v>1512920.4728472449</v>
      </c>
      <c r="K30" s="23">
        <f>IF(AND(C30&gt;=Input!$F$12,C30&lt;Input!$F$13),((D29*(1-Parameters!$D$40)*(Parameters!$D$8*(1-(Input!$F$22*Parameters!$D$7))))+(E29*(1-Parameters!$D$40)*(1-1/Parameters!$D$38)*(1-(Input!$F$5*Parameters!$D$14*(1-Parameters!$D$27)*Parameters!$D$26*(Parameters!$D$24))*Parameters!$D$28*Parameters!$D$30)))+ (F29*(1-Parameters!$D$40)*(1-(1/Parameters!$D$38))*(1-ART_drop_factor)) + (J29*(1-Parameters!$D$40)*Parameters!$D$9*(1-(Input!$F$22*Parameters!$D$7)))+(K29*(1-Parameters!$D$40)*(1-1/Parameters!$D$38)) + (L29*(1-Parameters!$D$40)*(1-(1/Parameters!$D$38))*(1-ART_drop_factor)),0)</f>
        <v>3256.9700901021974</v>
      </c>
      <c r="L30" s="23">
        <f>IF(AND(C30&gt;=Input!$F$12,C30&lt;Input!$F$13),((E29*(1-Parameters!$D$40)*(1-1/Parameters!$D$38)*(Input!$F$5*Parameters!$D$14*Parameters!$D$26*(1-Parameters!$D$27)*(Parameters!$D$24)*Parameters!$D$28*Parameters!$D$30))+(F29*(1-Parameters!$D$40)*(1-(1/Parameters!$D$38))*ART_drop_factor)+(L29*(1-Parameters!$D$40)*(1-(1/Parameters!$D$38))*ART_drop_factor)),0)</f>
        <v>1277.8928992952099</v>
      </c>
      <c r="M30" s="23">
        <f>IF(AND(C30&gt;=Input!$F$12,C30&lt;Input!$F$13),((E29*(1-Parameters!$D$40)*(1/Parameters!$D$38)*(1-(Input!$F$5*Parameters!$D$14*(1-Parameters!$D$27)*Parameters!$D$26*(Parameters!$D$23))*Parameters!$D$28))+(G29*(1-Parameters!$D$40)*(1-(Input!$F$5*Parameters!$D$14*(1-Parameters!$D$27)*Parameters!$D$26*(Parameters!$D$23)*Parameters!$D$28)))+(K29*(1-Parameters!$D$40)*(1/Parameters!$D$38))+(M29*(1-Parameters!$D$40))),0)</f>
        <v>14432.723006905178</v>
      </c>
      <c r="N30" s="23">
        <f>IF(AND(C30&gt;=Input!$F$12,C30&lt;Input!$F$13),((E29*(1-Parameters!$D$40)*(1/Parameters!$D$38)*Input!$F$5*Parameters!$D$14*Parameters!$D$26*(1-Parameters!$D$27)*Parameters!$D$28*(Parameters!$D$23)*(1-Parameters!$D$30))+(G29*(1-Parameters!$D$40)*Input!$F$5*Parameters!$D$14*Parameters!$D$26*(1-Parameters!$D$27)*Parameters!$D$28*(Parameters!$D$23)*(1-Parameters!$D$30))+(H29*(1-Parameters!$D$40)) +(N29*(1-Parameters!$D$40)) + (O29*(1-Parameters!$D$40)*(1-ART_drop_factor)) + (I29*(1-Parameters!$D$40)*(1-ART_drop_factor))),0)</f>
        <v>13045.334816130169</v>
      </c>
      <c r="O30" s="23">
        <f>IF(AND(C30&gt;=Input!$F$12,C30&lt;Input!$F$13),((E29*(1-Parameters!$D$40)*(1/Parameters!$D$38)*(Input!$F$5*Parameters!$D$14*(Parameters!$D$23)*Parameters!$D$26*(1-Parameters!$D$27)*Parameters!$D$28*Parameters!$D$30))+(F29*(1-Parameters!$D$40)*(1/Parameters!$D$38))+(G29*(1-Parameters!$D$40)*(Input!$F$5*Parameters!$D$14*(Parameters!$D$23)*Parameters!$D$26*(1-Parameters!$D$27)*Parameters!$D$28*Parameters!$D$30))+(O29*(1-Parameters!$D$40)*ART_drop_factor)+(L29*(1-Parameters!$D$40)*(1/Parameters!$D$38))+(I29*(1-Parameters!$D$40)*ART_drop_factor)),0)</f>
        <v>84279.14597695398</v>
      </c>
      <c r="P30" s="24">
        <f>IF(AND(C30&gt;=Input!$F$13,C30&lt;Input!$F$14),((J29*(1-Parameters!$D$40)*(1-(Parameters!$D$9*(1-(Input!$F$22*Parameters!$D$7))))) + (P29*(1-Parameters!$D$40)*(1-(Parameters!$D$9*(1-(Input!$F$22*Parameters!$D$7)))))),0)</f>
        <v>0</v>
      </c>
      <c r="Q30" s="22">
        <f>IF(AND(C30&gt;=Input!$F$13,C30&lt;Input!$F$14),((J29*(1-Parameters!$D$40)*Parameters!$D$9*(1-(Input!$F$22*Parameters!$D$7)))+(K29*(1-Parameters!$D$40)*(1-1/Parameters!$D$38)*(1-(Input!$F$6*Parameters!$D$15*(1-Parameters!$D$27)*Parameters!$D$26*(Parameters!$D$24))*Parameters!$D$28*Parameters!$D$30))) + (L29*(1-Parameters!$D$40)*(1-(1/Parameters!$D$38))*(1-ART_drop_factor)) +(P29*(1-Parameters!$D$40)*Parameters!$D$9*(1-(Input!$F$22*Parameters!$D$7)))+(Q29*(1-Parameters!$D$40)*(1-1/Parameters!$D$38)) + (R29*(1-Parameters!$D$40)*(1-(1/Parameters!$D$38))*(1-ART_drop_factor)),0)</f>
        <v>0</v>
      </c>
      <c r="R30" s="24">
        <f>IF(AND(C30&gt;=Input!$F$13,C30&lt;Input!$F$14),((K29*(1-Parameters!$D$40)*(1-1/Parameters!$D$38)*(Input!$F$6*Parameters!$D$15*Parameters!$D$26*(1-Parameters!$D$27)*(Parameters!$D$24)*Parameters!$D$28*Parameters!$D$30))+(L29*(1-Parameters!$D$40)*(1-(1/Parameters!$D$38))*ART_drop_factor)+(R29*(1-Parameters!$D$40)*(1-(1/Parameters!$D$38))*ART_drop_factor)),0)</f>
        <v>0</v>
      </c>
      <c r="S30" s="22">
        <f>IF(AND(C30&gt;=Input!$F$13,C30&lt;Input!$F$14),((K29*(1-Parameters!$D$40)*(1/Parameters!$D$38)*(1-(Input!$F$6*Parameters!$D$15*(1-Parameters!$D$27)*Parameters!$D$26*(Parameters!$D$23)*Parameters!$D$28)))+(M29*(1-Parameters!$D$40)*(1-(Input!$F$6*Parameters!$D$15*(1-Parameters!$D$27)*Parameters!$D$26*(Parameters!$D$23)*Parameters!$D$28)))+(Q29*(1-Parameters!$D$40)*(1/Parameters!$D$38))+(S29*(1-Parameters!$D$40))),0)</f>
        <v>0</v>
      </c>
      <c r="T30" s="24">
        <f>IF(AND(C30&gt;=Input!$F$13,C30&lt;Input!$F$14),((K29*(1-Parameters!$D$40)*(1/Parameters!$D$38)*Input!$F$6*Parameters!$D$15*Parameters!$D$26*(1-Parameters!$D$27)*Parameters!$D$28*(Parameters!$D$23)*(1-Parameters!$D$30))+(M29*(1-Parameters!$D$40)*Input!$F$6*Parameters!$D$15*Parameters!$D$26*(1-Parameters!$D$27)*Parameters!$D$28*(Parameters!$D$23)*(1-Parameters!$D$30))+(N29*(1-Parameters!$D$40))+(T29*(1-Parameters!$D$40)) + (U29*(1-Parameters!$D$40)*(1-ART_drop_factor)) + (O29*(1-Parameters!$D$40)*(1-ART_drop_factor))),0)</f>
        <v>0</v>
      </c>
      <c r="U30" s="22">
        <f>IF(AND(C30&gt;=Input!$F$13,C30&lt;Input!$F$14),((K29*(1-Parameters!$D$40)*(1/Parameters!$D$38)*(Input!$F$6*Parameters!$D$15*(Parameters!$D$23)*Parameters!$D$26*(1-Parameters!$D$27)*Parameters!$D$28*Parameters!$D$30))+(L29*(1-Parameters!$D$40)*(1/Parameters!$D$38))+(M29*(1-Parameters!$D$40)*(Input!$F$6*Parameters!$D$15*(Parameters!$D$23)*Parameters!$D$26*(1-Parameters!$D$27)*Parameters!$D$28*Parameters!$D$30))+(U29*(1-Parameters!$D$40)*ART_drop_factor)+(R29*(1-Parameters!$D$40)*(1/Parameters!$D$38))+(O29*(1-Parameters!$D$40))*ART_drop_factor),0)</f>
        <v>0</v>
      </c>
      <c r="V30" s="24">
        <f>IF(C30=Input!$F$14,((P29*(1-Parameters!$D$41)*(1-(Parameters!$D$9*(1-(Input!$F$22*Parameters!$D$7))))) + (V29*(1-Parameters!$D$41)*(1-(Parameters!$D$9*(1-(Input!$F$22*Parameters!$D$7)))))),0)</f>
        <v>0</v>
      </c>
      <c r="W30" s="22">
        <f>IF(C30=Input!$F$14,((P29*(1-Parameters!$D$41)*Parameters!$D$9*(1-(Input!$F$22*Parameters!$D$7)))+(Q29*(1-Parameters!$D$41)*(1-1/Parameters!$D$38)*(1-(Input!$F$6*Parameters!$D$16*(1-Parameters!$D$27)*Parameters!$D$26*(1-Parameters!$B$94)*(Parameters!$D$24))*Parameters!$D$28*Parameters!$D$30)))+(V29*(1-Parameters!$D$41)*Parameters!$D$9*(1-(Input!$F$22*Parameters!$D$7)))+ (R29*(1-Parameters!$D$41)*(1-(1/Parameters!$D$38))*(1-ART_drop_factor)) + (W29*(1-Parameters!$D$41)*(1-1/Parameters!$D$38)) + (X29*(1-Parameters!$D$41)*(1-(1/Parameters!$D$38))*(1-ART_drop_factor)),0)</f>
        <v>0</v>
      </c>
      <c r="X30" s="24">
        <f>IF(C30=Input!$F$14,((Q29*(1-Parameters!$D$41)*(1-1/Parameters!$D$38)*(Input!$F$6*Parameters!$D$16*Parameters!$D$26*(1-Parameters!$D$27)*(1-Parameters!$B$94)*(Parameters!$D$24)*Parameters!$D$28*Parameters!$D$30))+(R29*(1-Parameters!$D$41)*(1-(1/Parameters!$D$38))*ART_drop_factor)+(X29*(1-Parameters!$D$41)*(1-(1/Parameters!$D$38))*ART_drop_factor)),0)</f>
        <v>0</v>
      </c>
      <c r="Y30" s="22">
        <f>IF(C30=Input!$F$14,((Q29*(1-Parameters!$D$41)*(1/Parameters!$D$38)*(1-(Input!$F$6*Parameters!$D$16*(1-Parameters!$D$27)*Parameters!$D$26*(1-Parameters!$B$94)*(Parameters!$D$23)*Parameters!$D$28)))+(S29*(1-Parameters!$D$41)*(1-(Input!$F$6*Parameters!$D$16*(1-Parameters!$D$27)*Parameters!$D$26*(1-Parameters!$B$94)*(Parameters!$D$23)*Parameters!$D$28)))+(W29*(1-Parameters!$D$41)*(1/Parameters!$D$38))+(Y29*(1-Parameters!$D$41))),0)</f>
        <v>0</v>
      </c>
      <c r="Z30" s="24">
        <f>IF(C30=Input!$F$14,((Q29*(1-Parameters!$D$41)*(1/Parameters!$D$38)*Input!$F$6*Parameters!$D$16*Parameters!$D$26*(1-Parameters!$D$27)*(1-Parameters!$B$94)*Parameters!$D$28*(Parameters!$D$23)*(1-Parameters!$D$30))+(S29*(1-Parameters!$D$41)*Input!$F$6*Parameters!$D$16*Parameters!$D$26*(1-Parameters!$D$27)*(1-Parameters!$B$94)*Parameters!$D$28*(Parameters!$D$23)*(1-Parameters!$D$30))+(T29*(1-Parameters!$D$41)) + (U29*(1-Parameters!$D$41)*(1-ART_drop_factor)) + (Z29*(1-Parameters!$D$41)) + (AA29*(1-Parameters!$D$41)*(1-ART_drop_factor))),0)</f>
        <v>0</v>
      </c>
      <c r="AA30" s="22">
        <f>IF(C30=Input!$F$14,((Q29*(1-Parameters!$D$41)*(1/Parameters!$D$38)*(Input!$F$6*Parameters!$D$16*(Parameters!$D$23)*Parameters!$D$26*(1-Parameters!$D$27)*(1-Parameters!$B$94)*Parameters!$D$28*Parameters!$D$30))+(R29*(1-Parameters!$D$41)*(1/Parameters!$D$38))+(S29*(1-Parameters!$D$41)*(Input!$F$6*Parameters!$D$16*(1-Parameters!$B$94)*(Parameters!$D$23)*Parameters!$D$26*(1-Parameters!$D$27)*Parameters!$D$28*Parameters!$D$30))+(AA29*(1-Parameters!$D$41)*ART_drop_factor)+(X29*(1-Parameters!$D$41)*(1/Parameters!$D$38))+(U29*(1-Parameters!$D$41)*ART_drop_factor)),0)</f>
        <v>0</v>
      </c>
      <c r="AB30" s="24">
        <f>IF(AND(C30&gt;Input!$F$14,C30&lt;(Input!$F$14+Input!$F$16)),((V29*(1-Parameters!$D$41)*(1-(Parameters!$D$9*(1-(Input!$F$22*Parameters!$D$7)))))+(AB29*(1-Parameters!$D$41)*(1-(Parameters!$D$10*(1-(Input!$F$22*Parameters!$D$7)))))),0)</f>
        <v>0</v>
      </c>
      <c r="AC30" s="24">
        <f>IF(AND(C30&gt;Input!$F$14, C30&lt;(Input!$F$14+Input!$F$16)),((V29*(1-Parameters!$D$41)*Parameters!$D$9*(1-(Input!$F$22*Parameters!$D$7)))+(W29*(1-Parameters!$D$41)*(1-1/Parameters!$D$38)) + (X29*(1-Parameters!$D$41)*(1-(1/Parameters!$D$38))*(1-ART_drop_factor)) +(AB29*(1-Parameters!$D$41)*Parameters!$D$10*(1-(Input!$F$22*Parameters!$D$7))))+(AC29*(1-Parameters!$D$41)*(1-1/Parameters!$D$38)) + (AD29*(1-Parameters!$D$41)*(1-(1/Parameters!$D$38))*(1-ART_drop_factor)),0)</f>
        <v>0</v>
      </c>
      <c r="AD30" s="24">
        <f>IF(AND(C30&gt;Input!$F$14, C30&lt;(Input!$F$14+Input!$F$16)),((X29*(1-Parameters!$D$41)*(1-(1/Parameters!$D$38))*ART_drop_factor)+(AD29*(1-Parameters!$D$41)*(1-(1/Parameters!$D$38))*ART_drop_factor)),0)</f>
        <v>0</v>
      </c>
      <c r="AE30" s="24">
        <f>IF(AND(C30&gt;Input!$F$14, C30&lt;(Input!$F$14+Input!$F$16)),((W29*(1-Parameters!$D$41)*(1/Parameters!$D$38))+(Y29*(1-Parameters!$D$41))+(AC29*(1-Parameters!$D$41)*(1/Parameters!$D$38))+(AE29*(1-Parameters!$D$41))),0)</f>
        <v>0</v>
      </c>
      <c r="AF30" s="24">
        <f>IF(AND(C30&gt;Input!$F$14, C30&lt;(Input!$F$14+Input!$F$16)),((Z29*(1-Parameters!$D$41)) + (AA29*(1-Parameters!$D$41)*(1-ART_drop_factor)) +(AF29*(1-Parameters!$D$41)) + (AG29*(1-Parameters!$D$41)*(1-ART_drop_factor))),0)</f>
        <v>0</v>
      </c>
      <c r="AG30" s="24">
        <f>IF(AND(C30&gt;Input!$F$14, C30&lt;(Input!$F$14+Input!$F$16)),((X29*(1-Parameters!$D$41)*(1/Parameters!$D$38))+(AG29*(1-Parameters!$D$41)*ART_drop_factor)+(AD29*(1-Parameters!$D$41)*(1/Parameters!$D$38))+(AA29*(1-Parameters!$D$41)*ART_drop_factor)),0)</f>
        <v>0</v>
      </c>
      <c r="AH30" s="24">
        <f>IF(AND(C30&gt;=(Input!$F$14+Input!$F$16),C30&lt;(Input!$F$14+Input!$F$17)),((AB29*(1-Parameters!$D$40)*(1-(Parameters!$D$10*(1-(Input!$F$22*Parameters!$D$7)))))+(AH29*(1-Parameters!$D$40)*(1-(Parameters!$D$11*(1-(Input!$F$22*Parameters!$D$7)))))),0)</f>
        <v>0</v>
      </c>
      <c r="AI30" s="24">
        <f>IF(AND(C30&gt;=(Input!$F$14+Input!$F$16), C30&lt;(Input!$F$14+Input!$F$17)),((AB29*(1-Parameters!$D$40)*Parameters!$D$10*(1-(Input!$F$22*Parameters!$D$7)))+(AC29*(1-Parameters!$D$40)*(1-1/Parameters!$D$38)*(1-(Input!$F$7*Parameters!$D$17*(1-Parameters!$D$27)*Parameters!$D$26*(1-(Parameters!$B$94 + Parameters!$B$95))*(Parameters!$D$24)*Parameters!$D$28*Parameters!$D$30))) + (AD29*(1-Parameters!$D$40)*(1-(1/Parameters!$D$38))*(1-ART_drop_factor)) +(AH29*(1-Parameters!$D$40)*Parameters!$D$11*(1-(Input!$F$22*Parameters!$D$7)))+(AI29*(1-Parameters!$D$40)*(1-1/Parameters!$D$38)) + (AJ29*(1-Parameters!$D$40)*(1-(1/Parameters!$D$38))*(1-ART_drop_factor))),0)</f>
        <v>0</v>
      </c>
      <c r="AJ30" s="24">
        <f>IF(AND(C30&gt;=(Input!$F$14+Input!$F$16), C30&lt;(Input!$F$14+Input!$F$17)),((AC29*(1-Parameters!$D$40)*(1-1/Parameters!$D$38)*(Input!$F$7*Parameters!$D$17*Parameters!$D$26*(1-Parameters!$D$27)*(1-(Parameters!$B$94 + Parameters!$B$95))*(Parameters!$D$24)*Parameters!$D$28*Parameters!$D$30))+(AD29*(1-Parameters!$D$40)*(1-(1/Parameters!$D$38))*ART_drop_factor)+(AJ29*(1-Parameters!$D$40)*(1-(1/Parameters!$D$38))*ART_drop_factor)),0)</f>
        <v>0</v>
      </c>
      <c r="AK30" s="22">
        <f>IF(AND(C30&gt;=(Input!$F$14+Input!$F$16), C30&lt;(Input!$F$14+Input!$F$17)),((AC29*(1-Parameters!$D$40)*(1/Parameters!$D$38)*(1-(Input!$F$7*Parameters!$D$17*(1-Parameters!$D$27)*Parameters!$D$26*(1-(Parameters!$B$94 + Parameters!$B$95))*(Parameters!$D$23)*Parameters!$D$28)))+(AE29*(1-Parameters!$D$40)*(1-(Input!$F$7*Parameters!$D$17*(1-Parameters!$D$27)*Parameters!$D$26*(1-(Parameters!$B$94 + Parameters!$B$95))*(Parameters!$D$23)*Parameters!$D$28)))+(AI29*(1-Parameters!$D$40)*(1/Parameters!$D$38))+(AK29*(1-Parameters!$D$40))),0)</f>
        <v>0</v>
      </c>
      <c r="AL30" s="24">
        <f>IF(AND(C30&gt;=(Input!$F$14+Input!$F$16), C30&lt;(Input!$F$14+Input!$F$17)),((AC29*(1-Parameters!$D$40)*(1/Parameters!$D$38)*Input!$F$7*Parameters!$D$17*Parameters!$D$26*(1-Parameters!$D$27)*(1-(Parameters!$B$94 + Parameters!$B$95))*Parameters!$D$28*(Parameters!$D$23)*(1-Parameters!$D$30))+(AE29*(1-Parameters!$D$40)*Input!$F$7*Parameters!$D$17*Parameters!$D$26*(1-Parameters!$D$27)*(1-(Parameters!$B$94 + Parameters!$B$95))*Parameters!$D$28*(Parameters!$D$23)*(1-Parameters!$D$30))+(AF29*(1-Parameters!$D$40)) + (AG29*(1-Parameters!$D$40)*(1-ART_drop_factor)) +(AL29*(1-Parameters!$D$40)) + (AM29*(1-Parameters!$D$40)*(1-ART_drop_factor))),0)</f>
        <v>0</v>
      </c>
      <c r="AM30" s="22">
        <f>IF(AND(C30&gt;=(Input!$F$14+Input!$F$16), C30&lt;(Input!$F$14+Input!$F$17)),((AC29*(1-Parameters!$D$40)*(1/Parameters!$D$38)*(Input!$F$7*Parameters!$D$17*(Parameters!$D$23)*Parameters!$D$26*(1-Parameters!$D$27)*(1-(Parameters!$B$94 + Parameters!$B$95))*Parameters!$D$28*Parameters!$D$30))+(AD29*(1-Parameters!$D$40)*(1/Parameters!$D$38))+(AE29*(1-Parameters!$D$40)*(Input!$F$7*Parameters!$D$17*(Parameters!$D$23)*Parameters!$D$26*(1-Parameters!$D$27)*(1-(Parameters!$B$94 + Parameters!$B$95))*Parameters!$D$28*Parameters!$D$30))+(AM29*(1-Parameters!$D$40)*ART_drop_factor)+(AJ29*(1-Parameters!$D$40)*(1/Parameters!$D$38))+(AG29*(1-Parameters!$D$40)*ART_drop_factor)),0)</f>
        <v>0</v>
      </c>
      <c r="AN30" s="24">
        <f>IF(AND(C30&gt;=(Input!$F$14+Input!$F$17), C30&lt;(Input!$F$14+Input!$F$18)),((AH29*(1-Parameters!$D$40)*(1-(Parameters!$D$11*(1-(Input!$F$22*Parameters!$D$7))))) + (AN29*(1-Parameters!$D$40)*(1-(Parameters!$D$11*(1-(Input!$F$22*Parameters!$D$7)))))),0)</f>
        <v>0</v>
      </c>
      <c r="AO30" s="22">
        <f>IF(AND(C30&gt;=(Input!$F$14+Input!$F$17), C30&lt;(Input!$F$14+Input!$F$18)),((AH29*(1-Parameters!$D$40)*Parameters!$D$11*(1-(Input!$F$22*Parameters!$D$7)))+(AI29*(1-Parameters!$D$40)*(1-1/Parameters!$D$38)*(1-(Input!$F$8*Parameters!$D$18*(1-Parameters!$D$27)*Parameters!$D$26*(Parameters!$D$24)*Parameters!$D$28*Parameters!$D$30))) + (AJ29*(1-Parameters!$D$40)*(1-(1/Parameters!$D$38))*(1-ART_drop_factor)) +(AN29*(1-Parameters!$D$40)*Parameters!$D$11*(1-(Input!$F$22*Parameters!$D$7)))+(AO29*(1-Parameters!$D$40)*(1-1/Parameters!$D$38)) + (AP29*(1-Parameters!$D$40)*(1-(1/Parameters!$D$38))*(1-ART_drop_factor))),0)</f>
        <v>0</v>
      </c>
      <c r="AP30" s="24">
        <f>IF(AND(C30&gt;=(Input!$F$14+Input!$F$17), C30&lt;(Input!$F$14+Input!$F$18)),((AI29*(1-Parameters!$D$40)*(1-1/Parameters!$D$38)*(Input!$F$8*Parameters!$D$18*Parameters!$D$26*(1-Parameters!$D$27)*(Parameters!$D$24)*Parameters!$D$28*Parameters!$D$30))+(AJ29*(1-Parameters!$D$40)*(1-(1/Parameters!$D$38))*ART_drop_factor)+(AP29*(1-Parameters!$D$40)*(1-(1/Parameters!$D$38))*ART_drop_factor)),0)</f>
        <v>0</v>
      </c>
      <c r="AQ30" s="22">
        <f>IF(AND(C30&gt;=(Input!$F$14+Input!$F$17), C30&lt;(Input!$F$14+Input!$F$18)),((AI29*(1-Parameters!$D$40)*(1/Parameters!$D$38)*(1-(Input!$F$8*Parameters!$D$18*(1-Parameters!$D$27)*Parameters!$D$26*(Parameters!$D$23)*Parameters!$D$28)))+(AK29*(1-Parameters!$D$40)*(1-(Input!$F$8*Parameters!$D$18*(1-Parameters!$D$27)*Parameters!$D$26*(Parameters!$D$23)*Parameters!$D$28)))+(AO29*(1-Parameters!$D$40)*(1/Parameters!$D$38))+(AQ29*(1-Parameters!$D$40))),0)</f>
        <v>0</v>
      </c>
      <c r="AR30" s="24">
        <f>IF(AND(C30&gt;=(Input!$F$14+Input!$F$17), C30&lt;(Input!$F$14+Input!$F$18)),((AI29*(1-Parameters!$D$40)*(1/Parameters!$D$38)*Input!$F$8*Parameters!$D$18*Parameters!$D$26*(1-Parameters!$D$27)*Parameters!$D$28*(Parameters!$D$23)*(1-Parameters!$D$30))+(AK29*(1-Parameters!$D$40)*Input!$F$8*Parameters!$D$18*Parameters!$D$26*(1-Parameters!$D$27)*Parameters!$D$28*(Parameters!$D$23)*(1-Parameters!$D$30))+(AL29*(1-Parameters!$D$40)) + (AM29*(1-Parameters!$D$40)*(1-ART_drop_factor)) +(AR29*(1-Parameters!$D$40)) + (AS29*(1-Parameters!$D$40)*(1-ART_drop_factor))),0)</f>
        <v>0</v>
      </c>
      <c r="AS30" s="22">
        <f>IF(AND(C30&gt;=(Input!$F$14+Input!$F$17), C30&lt;(Input!$F$14+Input!$F$18)),((AI29*(1-Parameters!$D$40)*(1/Parameters!$D$38)*(Input!$F$8*Parameters!$D$18*(Parameters!$D$23)*Parameters!$D$26*(1-Parameters!$D$27)*Parameters!$D$28*Parameters!$D$30))+(AJ29*(1-Parameters!$D$40)*(1/Parameters!$D$38))+(AK29*(1-Parameters!$D$40)*(Input!$F$8*Parameters!$D$18*(Parameters!$D$23)*Parameters!$D$26*(1-Parameters!$D$27)*Parameters!$D$28*Parameters!$D$30))+(AS29*(1-Parameters!$D$40)*ART_drop_factor)+(AP29*(1-Parameters!$D$40)*(1/Parameters!$D$38))+(AM29*(1-Parameters!$D$40)*ART_drop_factor)),0)</f>
        <v>0</v>
      </c>
      <c r="AT30" s="24">
        <f>IF(AND(C30&gt;=(Input!$F$14+Input!$F$18), C30&lt;(Input!$F$14+Input!$F$19)),((AN29*(1-Parameters!$D$40)*(1-(Parameters!$D$11*(1-(Input!$F$22*Parameters!$D$7))))) + (AT29*(1-Parameters!$D$40)*(1-(Parameters!$D$12*(1-(Input!$F$22*Parameters!$D$7)))))),0)</f>
        <v>0</v>
      </c>
      <c r="AU30" s="22">
        <f>IF(AND(C30&gt;=(Input!$F$14+Input!$F$18), C30&lt;(Input!$F$14+Input!$F$19)),((AN29*(1-Parameters!$D$40)*Parameters!$D$11*(1-(Input!$F$22*Parameters!$D$7)))+(AO29*(1-Parameters!$D$40)*(1-1/Parameters!$D$38)*(1-(Input!$F$9*Parameters!$D$19*(1-Parameters!$D$27)*Parameters!$D$26*(Parameters!$D$24)*Parameters!$D$28*Parameters!$D$30))) + (AP29*(1-Parameters!$D$40)*(1-(1/Parameters!$D$38))*(1-ART_drop_factor)) +(AT29*(1-Parameters!$D$40)*Parameters!$D$12*(1-(Input!$F$22*Parameters!$D$7)))+(AU29*(1-Parameters!$D$40)*(1-1/Parameters!$D$38)) + (AV29*(1-Parameters!$D$40)*(1-(1/Parameters!$D$38))*(1-ART_drop_factor))),0)</f>
        <v>0</v>
      </c>
      <c r="AV30" s="24">
        <f>IF(AND(C30&gt;=(Input!$F$14+Input!$F$18), C30&lt;(Input!$F$14+Input!$F$19)),((AO29*(1-Parameters!$D$40)*(1-1/Parameters!$D$38)*(Input!$F$9*Parameters!$D$19*Parameters!$D$26*(1-Parameters!$D$27)*(Parameters!$D$24)*Parameters!$D$28*Parameters!$D$30))+(AP29*(1-Parameters!$D$40)*(1-(1/Parameters!$D$38))*ART_drop_factor)+(AV29*(1-Parameters!$D$40)*(1-(1/Parameters!$D$38))*ART_drop_factor)),0)</f>
        <v>0</v>
      </c>
      <c r="AW30" s="22">
        <f>IF(AND(C30&gt;=(Input!$F$14+Input!$F$18), C30&lt;(Input!$F$14+Input!$F$19)),((AO29*(1-Parameters!$D$40)*(1/Parameters!$D$38)*(1-(Input!$F$9*Parameters!$D$19*(1-Parameters!$D$27)*Parameters!$D$26*(Parameters!$D$23)*Parameters!$D$28)))+(AQ29*(1-Parameters!$D$40)*(1-(Input!$F$9*Parameters!$D$19*(1-Parameters!$D$27)*Parameters!$D$26*(Parameters!$D$23)*Parameters!$D$28)))+(AU29*(1-Parameters!$D$40)*(1/Parameters!$D$38))+(AW29*(1-Parameters!$D$40))),0)</f>
        <v>0</v>
      </c>
      <c r="AX30" s="24">
        <f>IF(AND(C30&gt;=(Input!$F$14+Input!$F$18), C30&lt;(Input!$F$14+Input!$F$19)),((AO29*(1-Parameters!$D$40)*(1/Parameters!$D$38)*Input!$F$9*Parameters!$D$19*Parameters!$D$26*(1-Parameters!$D$27)*Parameters!$D$28*(Parameters!$D$23)*(1-Parameters!$D$30))+(AQ29*(1-Parameters!$D$40)*Input!$F$9*Parameters!$D$19*Parameters!$D$26*(1-Parameters!$D$27)*Parameters!$D$28*(Parameters!$D$23)*(1-Parameters!$D$30)) + (AS29*(1-Parameters!$D$40)*(1-ART_drop_factor)) +(AR29*(1-Parameters!$D$40))+ (AY29*(1-Parameters!$D$40)*(1-ART_drop_factor)) + (AX29*(1-Parameters!$D$40))),0)</f>
        <v>0</v>
      </c>
      <c r="AY30" s="22">
        <f>IF(AND(C30&gt;=(Input!$F$14+Input!$F$18), C30&lt;(Input!$F$14+Input!$F$19)),((AO29*(1-Parameters!$D$40)*(1/Parameters!$D$38)*(Input!$F$9*Parameters!$D$19*(Parameters!$D$23)*Parameters!$D$26*(1-Parameters!$D$27)*Parameters!$D$28*Parameters!$D$30))+(AP29*(1-Parameters!$D$40)*(1/Parameters!$D$38))+(AQ29*(1-Parameters!$D$40)*(Input!$F$9*Parameters!$D$19*(Parameters!$D$23)*Parameters!$D$26*(1-Parameters!$D$27)*Parameters!$D$28*Parameters!$D$30))+(AY29*(1-Parameters!$D$40)*ART_drop_factor)+(AV29*(1-Parameters!$D$40)*(1/Parameters!$D$38))+(AS29*(1-Parameters!$D$40)*ART_drop_factor)),0)</f>
        <v>0</v>
      </c>
      <c r="AZ30" s="24">
        <f>IF(C30&gt;=(Input!$F$14+Input!$F$19),((AT29*(1-Parameters!$D$40)*(1-(Parameters!$D$12*(1-(Input!$F$22*Parameters!$D$7))))) + (AZ29*(1-Parameters!$D$40)*(1-(Parameters!$D$12*(1-(Input!$F$22*Parameters!$D$7)))))),0)</f>
        <v>0</v>
      </c>
      <c r="BA30" s="22">
        <f>IF(C30&gt;=(Input!$F$14+Input!$F$19),((AT29*(1-Parameters!$D$40)*Parameters!$D$12*(1-(Input!$F$22*Parameters!$D$7)))+(AU29*(1-Parameters!$D$40)*(1-1/Parameters!$D$38)*(1-(Input!$F$10*Parameters!$D$20*(1-Parameters!$D$27)*Parameters!$D$26*(Parameters!$D$24)*Parameters!$D$28*Parameters!$D$30))) + (AV29*(1-Parameters!$D$40)*(1-(1/Parameters!$D$38))*(1-ART_drop_factor)) +(AZ29*(1-Parameters!$D$40)*Parameters!$D$12*(1-(Input!$F$22*Parameters!$D$7)))+(BA29*(1-Parameters!$D$40)*(1-1/Parameters!$D$38)) + (BB29*(1-Parameters!$D$40)*(1-(1/Parameters!$D$38))*(1-ART_drop_factor))),0)</f>
        <v>0</v>
      </c>
      <c r="BB30" s="24">
        <f>IF(C30&gt;=(Input!$F$14+Input!$F$19),((AU29*(1-Parameters!$D$40)*(1-1/Parameters!$D$38)*(Input!$F$10*Parameters!$D$20*Parameters!$D$26*(1-Parameters!$D$27)*(Parameters!$D$24)*Parameters!$D$28*Parameters!$D$30))+(AV29*(1-Parameters!$D$40)*(1-(1/Parameters!$D$38))*ART_drop_factor)+(BB29*(1-Parameters!$D$40)*(1-(1/Parameters!$D$38))*ART_drop_factor)),0)</f>
        <v>0</v>
      </c>
      <c r="BC30" s="22">
        <f>IF(C30&gt;=(Input!$F$14+Input!$F$19),((AU29*(1-Parameters!$D$40)*(1/Parameters!$D$38)*(1-(Input!$F$10*Parameters!$D$20*(1-Parameters!$D$27)*Parameters!$D$26*(Parameters!$D$23)*Parameters!$D$28)))+(AW29*(1-Parameters!$D$40)*(1-(Input!$F$10*Parameters!$D$20*(1-Parameters!$D$27)*Parameters!$D$26*(Parameters!$D$23)*Parameters!$D$28)))+(BA29*(1-Parameters!$D$40)*(1/Parameters!$D$38))+(BC29*(1-Parameters!$D$40))),0)</f>
        <v>0</v>
      </c>
      <c r="BD30" s="24">
        <f>IF(C30&gt;=(Input!$F$14+Input!$F$19),((AU29*(1-Parameters!$D$40)*(1/Parameters!$D$38)*Input!$F$10*Parameters!$D$20*Parameters!$D$26*(1-Parameters!$D$27)*Parameters!$D$28*(Parameters!$D$23)*(1-Parameters!$D$30))+(AW29*(1-Parameters!$D$40)*Input!$F$10*Parameters!$D$20*Parameters!$D$26*(1-Parameters!$D$27)*Parameters!$D$28*(Parameters!$D$23)*(1-Parameters!$D$30))+(AX29*(1-Parameters!$D$40)) + (AY29*(1-Parameters!$D$40)*(1-ART_drop_factor)) +(BD29*(1-Parameters!$D$40)) + (BE29*(1-Parameters!$D$40)*(1-ART_drop_factor))),0)</f>
        <v>0</v>
      </c>
      <c r="BE30" s="25">
        <f>IF(C30&gt;=(Input!$F$14+Input!$F$19),((AU29*(1-Parameters!$D$40)*(1/Parameters!$D$38)*(Input!$F$10*Parameters!$D$20*(Parameters!$D$23)*Parameters!$D$26*(1-Parameters!$D$27)*Parameters!$D$28*Parameters!$D$30))+(AV29*(1-Parameters!$D$40)*(1/Parameters!$D$38))+(AW29*(1-Parameters!$D$40)*(Input!$F$10*Parameters!$D$20*(Parameters!$D$23)*Parameters!$D$26*(1-Parameters!$D$27)*Parameters!$D$28*Parameters!$D$30))+(BE29*(1-Parameters!$D$40)*ART_drop_factor)+(BB29*(1-Parameters!$D$40)*(1/Parameters!$D$38))+(AY29*(1-Parameters!$D$40)*ART_drop_factor)),0)</f>
        <v>0</v>
      </c>
      <c r="BF30" s="135">
        <f>(Parameters!$D$40*(SUM(Model!D29:U29,Model!AH29:BE29)))+(Parameters!$D$41*(SUM(Model!V29:AG29)))</f>
        <v>93.998454120620323</v>
      </c>
      <c r="BG30" s="60"/>
    </row>
    <row r="31" spans="3:59" x14ac:dyDescent="0.2">
      <c r="C31" s="20">
        <v>26</v>
      </c>
      <c r="D31" s="21">
        <f>IF((C31&gt;=Input!$F$12),0,(D30*(1-Parameters!$D$40)*(1-(Parameters!$D$8*(1-(Input!$F$22*Parameters!$D$7))))))</f>
        <v>0</v>
      </c>
      <c r="E31" s="21">
        <f>IF((C31&gt;=Input!$F$12),0,(D30*(1-Parameters!$D$40)*Parameters!$D$8*(1-(Input!$F$22*Parameters!$D$7))+(E30*(1-Parameters!$D$40)*(1-1/Parameters!$D$38)) + (F30*(1-Parameters!$D$40)*(1-(1/Parameters!$D$38))*(1-ART_drop_factor))))</f>
        <v>0</v>
      </c>
      <c r="F31" s="26">
        <f>IF((C31&gt;=Input!$F$12),0,(F30*(1-Parameters!$D$40)*(1-(1/Parameters!$D$38))*ART_drop_factor))</f>
        <v>0</v>
      </c>
      <c r="G31" s="21">
        <f>IF((C31&gt;=Input!$F$12),0,((G30*(1-Parameters!$D$40)+(E30*(1-Parameters!$D$40)*(1/Parameters!$D$38)))))</f>
        <v>0</v>
      </c>
      <c r="H31" s="21">
        <f>IF((C31&gt;=Input!$F$12),0,(H30*(1-Parameters!$D$40) + I30*(1-Parameters!$D$40)*(1-ART_drop_factor)))</f>
        <v>0</v>
      </c>
      <c r="I31" s="21">
        <f>IF((C31&gt;=Input!$F$12),0,(((F30*(1-Parameters!$D$40)*(1/Parameters!$D$38)) + I30*(1-Parameters!$D$40)*ART_drop_factor)))</f>
        <v>0</v>
      </c>
      <c r="J31" s="23">
        <f>IF(AND(C31&gt;=Input!$F$12,C31&lt;Input!$F$13),((D30*(1-Parameters!$D$40)*(1-(Parameters!$D$8*(1-(Input!$F$22*Parameters!$D$7))))) + (J30*(1-Parameters!$D$40)*(1-(Parameters!$D$9*(1-(Input!$F$22*Parameters!$D$7)))))),0)</f>
        <v>1512332.7903036124</v>
      </c>
      <c r="K31" s="23">
        <f>IF(AND(C31&gt;=Input!$F$12,C31&lt;Input!$F$13),((D30*(1-Parameters!$D$40)*(Parameters!$D$8*(1-(Input!$F$22*Parameters!$D$7))))+(E30*(1-Parameters!$D$40)*(1-1/Parameters!$D$38)*(1-(Input!$F$5*Parameters!$D$14*(1-Parameters!$D$27)*Parameters!$D$26*(Parameters!$D$24))*Parameters!$D$28*Parameters!$D$30)))+ (F30*(1-Parameters!$D$40)*(1-(1/Parameters!$D$38))*(1-ART_drop_factor)) + (J30*(1-Parameters!$D$40)*Parameters!$D$9*(1-(Input!$F$22*Parameters!$D$7)))+(K30*(1-Parameters!$D$40)*(1-1/Parameters!$D$38)) + (L30*(1-Parameters!$D$40)*(1-(1/Parameters!$D$38))*(1-ART_drop_factor)),0)</f>
        <v>3399.1019462148624</v>
      </c>
      <c r="L31" s="23">
        <f>IF(AND(C31&gt;=Input!$F$12,C31&lt;Input!$F$13),((E30*(1-Parameters!$D$40)*(1-1/Parameters!$D$38)*(Input!$F$5*Parameters!$D$14*Parameters!$D$26*(1-Parameters!$D$27)*(Parameters!$D$24)*Parameters!$D$28*Parameters!$D$30))+(F30*(1-Parameters!$D$40)*(1-(1/Parameters!$D$38))*ART_drop_factor)+(L30*(1-Parameters!$D$40)*(1-(1/Parameters!$D$38))*ART_drop_factor)),0)</f>
        <v>1132.0534908165944</v>
      </c>
      <c r="M31" s="23">
        <f>IF(AND(C31&gt;=Input!$F$12,C31&lt;Input!$F$13),((E30*(1-Parameters!$D$40)*(1/Parameters!$D$38)*(1-(Input!$F$5*Parameters!$D$14*(1-Parameters!$D$27)*Parameters!$D$26*(Parameters!$D$23))*Parameters!$D$28))+(G30*(1-Parameters!$D$40)*(1-(Input!$F$5*Parameters!$D$14*(1-Parameters!$D$27)*Parameters!$D$26*(Parameters!$D$23)*Parameters!$D$28)))+(K30*(1-Parameters!$D$40)*(1/Parameters!$D$38))+(M30*(1-Parameters!$D$40))),0)</f>
        <v>14793.75503736214</v>
      </c>
      <c r="N31" s="23">
        <f>IF(AND(C31&gt;=Input!$F$12,C31&lt;Input!$F$13),((E30*(1-Parameters!$D$40)*(1/Parameters!$D$38)*Input!$F$5*Parameters!$D$14*Parameters!$D$26*(1-Parameters!$D$27)*Parameters!$D$28*(Parameters!$D$23)*(1-Parameters!$D$30))+(G30*(1-Parameters!$D$40)*Input!$F$5*Parameters!$D$14*Parameters!$D$26*(1-Parameters!$D$27)*Parameters!$D$28*(Parameters!$D$23)*(1-Parameters!$D$30))+(H30*(1-Parameters!$D$40)) +(N30*(1-Parameters!$D$40)) + (O30*(1-Parameters!$D$40)*(1-ART_drop_factor)) + (I30*(1-Parameters!$D$40)*(1-ART_drop_factor))),0)</f>
        <v>13325.470118001605</v>
      </c>
      <c r="O31" s="23">
        <f>IF(AND(C31&gt;=Input!$F$12,C31&lt;Input!$F$13),((E30*(1-Parameters!$D$40)*(1/Parameters!$D$38)*(Input!$F$5*Parameters!$D$14*(Parameters!$D$23)*Parameters!$D$26*(1-Parameters!$D$27)*Parameters!$D$28*Parameters!$D$30))+(F30*(1-Parameters!$D$40)*(1/Parameters!$D$38))+(G30*(1-Parameters!$D$40)*(Input!$F$5*Parameters!$D$14*(Parameters!$D$23)*Parameters!$D$26*(1-Parameters!$D$27)*Parameters!$D$28*Parameters!$D$30))+(O30*(1-Parameters!$D$40)*ART_drop_factor)+(L30*(1-Parameters!$D$40)*(1/Parameters!$D$38))+(I30*(1-Parameters!$D$40)*ART_drop_factor)),0)</f>
        <v>84135.375709491185</v>
      </c>
      <c r="P31" s="24">
        <f>IF(AND(C31&gt;=Input!$F$13,C31&lt;Input!$F$14),((J30*(1-Parameters!$D$40)*(1-(Parameters!$D$9*(1-(Input!$F$22*Parameters!$D$7))))) + (P30*(1-Parameters!$D$40)*(1-(Parameters!$D$9*(1-(Input!$F$22*Parameters!$D$7)))))),0)</f>
        <v>0</v>
      </c>
      <c r="Q31" s="22">
        <f>IF(AND(C31&gt;=Input!$F$13,C31&lt;Input!$F$14),((J30*(1-Parameters!$D$40)*Parameters!$D$9*(1-(Input!$F$22*Parameters!$D$7)))+(K30*(1-Parameters!$D$40)*(1-1/Parameters!$D$38)*(1-(Input!$F$6*Parameters!$D$15*(1-Parameters!$D$27)*Parameters!$D$26*(Parameters!$D$24))*Parameters!$D$28*Parameters!$D$30))) + (L30*(1-Parameters!$D$40)*(1-(1/Parameters!$D$38))*(1-ART_drop_factor)) +(P30*(1-Parameters!$D$40)*Parameters!$D$9*(1-(Input!$F$22*Parameters!$D$7)))+(Q30*(1-Parameters!$D$40)*(1-1/Parameters!$D$38)) + (R30*(1-Parameters!$D$40)*(1-(1/Parameters!$D$38))*(1-ART_drop_factor)),0)</f>
        <v>0</v>
      </c>
      <c r="R31" s="24">
        <f>IF(AND(C31&gt;=Input!$F$13,C31&lt;Input!$F$14),((K30*(1-Parameters!$D$40)*(1-1/Parameters!$D$38)*(Input!$F$6*Parameters!$D$15*Parameters!$D$26*(1-Parameters!$D$27)*(Parameters!$D$24)*Parameters!$D$28*Parameters!$D$30))+(L30*(1-Parameters!$D$40)*(1-(1/Parameters!$D$38))*ART_drop_factor)+(R30*(1-Parameters!$D$40)*(1-(1/Parameters!$D$38))*ART_drop_factor)),0)</f>
        <v>0</v>
      </c>
      <c r="S31" s="22">
        <f>IF(AND(C31&gt;=Input!$F$13,C31&lt;Input!$F$14),((K30*(1-Parameters!$D$40)*(1/Parameters!$D$38)*(1-(Input!$F$6*Parameters!$D$15*(1-Parameters!$D$27)*Parameters!$D$26*(Parameters!$D$23)*Parameters!$D$28)))+(M30*(1-Parameters!$D$40)*(1-(Input!$F$6*Parameters!$D$15*(1-Parameters!$D$27)*Parameters!$D$26*(Parameters!$D$23)*Parameters!$D$28)))+(Q30*(1-Parameters!$D$40)*(1/Parameters!$D$38))+(S30*(1-Parameters!$D$40))),0)</f>
        <v>0</v>
      </c>
      <c r="T31" s="24">
        <f>IF(AND(C31&gt;=Input!$F$13,C31&lt;Input!$F$14),((K30*(1-Parameters!$D$40)*(1/Parameters!$D$38)*Input!$F$6*Parameters!$D$15*Parameters!$D$26*(1-Parameters!$D$27)*Parameters!$D$28*(Parameters!$D$23)*(1-Parameters!$D$30))+(M30*(1-Parameters!$D$40)*Input!$F$6*Parameters!$D$15*Parameters!$D$26*(1-Parameters!$D$27)*Parameters!$D$28*(Parameters!$D$23)*(1-Parameters!$D$30))+(N30*(1-Parameters!$D$40))+(T30*(1-Parameters!$D$40)) + (U30*(1-Parameters!$D$40)*(1-ART_drop_factor)) + (O30*(1-Parameters!$D$40)*(1-ART_drop_factor))),0)</f>
        <v>0</v>
      </c>
      <c r="U31" s="22">
        <f>IF(AND(C31&gt;=Input!$F$13,C31&lt;Input!$F$14),((K30*(1-Parameters!$D$40)*(1/Parameters!$D$38)*(Input!$F$6*Parameters!$D$15*(Parameters!$D$23)*Parameters!$D$26*(1-Parameters!$D$27)*Parameters!$D$28*Parameters!$D$30))+(L30*(1-Parameters!$D$40)*(1/Parameters!$D$38))+(M30*(1-Parameters!$D$40)*(Input!$F$6*Parameters!$D$15*(Parameters!$D$23)*Parameters!$D$26*(1-Parameters!$D$27)*Parameters!$D$28*Parameters!$D$30))+(U30*(1-Parameters!$D$40)*ART_drop_factor)+(R30*(1-Parameters!$D$40)*(1/Parameters!$D$38))+(O30*(1-Parameters!$D$40))*ART_drop_factor),0)</f>
        <v>0</v>
      </c>
      <c r="V31" s="24">
        <f>IF(C31=Input!$F$14,((P30*(1-Parameters!$D$41)*(1-(Parameters!$D$9*(1-(Input!$F$22*Parameters!$D$7))))) + (V30*(1-Parameters!$D$41)*(1-(Parameters!$D$9*(1-(Input!$F$22*Parameters!$D$7)))))),0)</f>
        <v>0</v>
      </c>
      <c r="W31" s="22">
        <f>IF(C31=Input!$F$14,((P30*(1-Parameters!$D$41)*Parameters!$D$9*(1-(Input!$F$22*Parameters!$D$7)))+(Q30*(1-Parameters!$D$41)*(1-1/Parameters!$D$38)*(1-(Input!$F$6*Parameters!$D$16*(1-Parameters!$D$27)*Parameters!$D$26*(1-Parameters!$B$94)*(Parameters!$D$24))*Parameters!$D$28*Parameters!$D$30)))+(V30*(1-Parameters!$D$41)*Parameters!$D$9*(1-(Input!$F$22*Parameters!$D$7)))+ (R30*(1-Parameters!$D$41)*(1-(1/Parameters!$D$38))*(1-ART_drop_factor)) + (W30*(1-Parameters!$D$41)*(1-1/Parameters!$D$38)) + (X30*(1-Parameters!$D$41)*(1-(1/Parameters!$D$38))*(1-ART_drop_factor)),0)</f>
        <v>0</v>
      </c>
      <c r="X31" s="24">
        <f>IF(C31=Input!$F$14,((Q30*(1-Parameters!$D$41)*(1-1/Parameters!$D$38)*(Input!$F$6*Parameters!$D$16*Parameters!$D$26*(1-Parameters!$D$27)*(1-Parameters!$B$94)*(Parameters!$D$24)*Parameters!$D$28*Parameters!$D$30))+(R30*(1-Parameters!$D$41)*(1-(1/Parameters!$D$38))*ART_drop_factor)+(X30*(1-Parameters!$D$41)*(1-(1/Parameters!$D$38))*ART_drop_factor)),0)</f>
        <v>0</v>
      </c>
      <c r="Y31" s="22">
        <f>IF(C31=Input!$F$14,((Q30*(1-Parameters!$D$41)*(1/Parameters!$D$38)*(1-(Input!$F$6*Parameters!$D$16*(1-Parameters!$D$27)*Parameters!$D$26*(1-Parameters!$B$94)*(Parameters!$D$23)*Parameters!$D$28)))+(S30*(1-Parameters!$D$41)*(1-(Input!$F$6*Parameters!$D$16*(1-Parameters!$D$27)*Parameters!$D$26*(1-Parameters!$B$94)*(Parameters!$D$23)*Parameters!$D$28)))+(W30*(1-Parameters!$D$41)*(1/Parameters!$D$38))+(Y30*(1-Parameters!$D$41))),0)</f>
        <v>0</v>
      </c>
      <c r="Z31" s="24">
        <f>IF(C31=Input!$F$14,((Q30*(1-Parameters!$D$41)*(1/Parameters!$D$38)*Input!$F$6*Parameters!$D$16*Parameters!$D$26*(1-Parameters!$D$27)*(1-Parameters!$B$94)*Parameters!$D$28*(Parameters!$D$23)*(1-Parameters!$D$30))+(S30*(1-Parameters!$D$41)*Input!$F$6*Parameters!$D$16*Parameters!$D$26*(1-Parameters!$D$27)*(1-Parameters!$B$94)*Parameters!$D$28*(Parameters!$D$23)*(1-Parameters!$D$30))+(T30*(1-Parameters!$D$41)) + (U30*(1-Parameters!$D$41)*(1-ART_drop_factor)) + (Z30*(1-Parameters!$D$41)) + (AA30*(1-Parameters!$D$41)*(1-ART_drop_factor))),0)</f>
        <v>0</v>
      </c>
      <c r="AA31" s="22">
        <f>IF(C31=Input!$F$14,((Q30*(1-Parameters!$D$41)*(1/Parameters!$D$38)*(Input!$F$6*Parameters!$D$16*(Parameters!$D$23)*Parameters!$D$26*(1-Parameters!$D$27)*(1-Parameters!$B$94)*Parameters!$D$28*Parameters!$D$30))+(R30*(1-Parameters!$D$41)*(1/Parameters!$D$38))+(S30*(1-Parameters!$D$41)*(Input!$F$6*Parameters!$D$16*(1-Parameters!$B$94)*(Parameters!$D$23)*Parameters!$D$26*(1-Parameters!$D$27)*Parameters!$D$28*Parameters!$D$30))+(AA30*(1-Parameters!$D$41)*ART_drop_factor)+(X30*(1-Parameters!$D$41)*(1/Parameters!$D$38))+(U30*(1-Parameters!$D$41)*ART_drop_factor)),0)</f>
        <v>0</v>
      </c>
      <c r="AB31" s="24">
        <f>IF(AND(C31&gt;Input!$F$14,C31&lt;(Input!$F$14+Input!$F$16)),((V30*(1-Parameters!$D$41)*(1-(Parameters!$D$9*(1-(Input!$F$22*Parameters!$D$7)))))+(AB30*(1-Parameters!$D$41)*(1-(Parameters!$D$10*(1-(Input!$F$22*Parameters!$D$7)))))),0)</f>
        <v>0</v>
      </c>
      <c r="AC31" s="24">
        <f>IF(AND(C31&gt;Input!$F$14, C31&lt;(Input!$F$14+Input!$F$16)),((V30*(1-Parameters!$D$41)*Parameters!$D$9*(1-(Input!$F$22*Parameters!$D$7)))+(W30*(1-Parameters!$D$41)*(1-1/Parameters!$D$38)) + (X30*(1-Parameters!$D$41)*(1-(1/Parameters!$D$38))*(1-ART_drop_factor)) +(AB30*(1-Parameters!$D$41)*Parameters!$D$10*(1-(Input!$F$22*Parameters!$D$7))))+(AC30*(1-Parameters!$D$41)*(1-1/Parameters!$D$38)) + (AD30*(1-Parameters!$D$41)*(1-(1/Parameters!$D$38))*(1-ART_drop_factor)),0)</f>
        <v>0</v>
      </c>
      <c r="AD31" s="24">
        <f>IF(AND(C31&gt;Input!$F$14, C31&lt;(Input!$F$14+Input!$F$16)),((X30*(1-Parameters!$D$41)*(1-(1/Parameters!$D$38))*ART_drop_factor)+(AD30*(1-Parameters!$D$41)*(1-(1/Parameters!$D$38))*ART_drop_factor)),0)</f>
        <v>0</v>
      </c>
      <c r="AE31" s="24">
        <f>IF(AND(C31&gt;Input!$F$14, C31&lt;(Input!$F$14+Input!$F$16)),((W30*(1-Parameters!$D$41)*(1/Parameters!$D$38))+(Y30*(1-Parameters!$D$41))+(AC30*(1-Parameters!$D$41)*(1/Parameters!$D$38))+(AE30*(1-Parameters!$D$41))),0)</f>
        <v>0</v>
      </c>
      <c r="AF31" s="24">
        <f>IF(AND(C31&gt;Input!$F$14, C31&lt;(Input!$F$14+Input!$F$16)),((Z30*(1-Parameters!$D$41)) + (AA30*(1-Parameters!$D$41)*(1-ART_drop_factor)) +(AF30*(1-Parameters!$D$41)) + (AG30*(1-Parameters!$D$41)*(1-ART_drop_factor))),0)</f>
        <v>0</v>
      </c>
      <c r="AG31" s="24">
        <f>IF(AND(C31&gt;Input!$F$14, C31&lt;(Input!$F$14+Input!$F$16)),((X30*(1-Parameters!$D$41)*(1/Parameters!$D$38))+(AG30*(1-Parameters!$D$41)*ART_drop_factor)+(AD30*(1-Parameters!$D$41)*(1/Parameters!$D$38))+(AA30*(1-Parameters!$D$41)*ART_drop_factor)),0)</f>
        <v>0</v>
      </c>
      <c r="AH31" s="24">
        <f>IF(AND(C31&gt;=(Input!$F$14+Input!$F$16),C31&lt;(Input!$F$14+Input!$F$17)),((AB30*(1-Parameters!$D$40)*(1-(Parameters!$D$10*(1-(Input!$F$22*Parameters!$D$7)))))+(AH30*(1-Parameters!$D$40)*(1-(Parameters!$D$11*(1-(Input!$F$22*Parameters!$D$7)))))),0)</f>
        <v>0</v>
      </c>
      <c r="AI31" s="24">
        <f>IF(AND(C31&gt;=(Input!$F$14+Input!$F$16), C31&lt;(Input!$F$14+Input!$F$17)),((AB30*(1-Parameters!$D$40)*Parameters!$D$10*(1-(Input!$F$22*Parameters!$D$7)))+(AC30*(1-Parameters!$D$40)*(1-1/Parameters!$D$38)*(1-(Input!$F$7*Parameters!$D$17*(1-Parameters!$D$27)*Parameters!$D$26*(1-(Parameters!$B$94 + Parameters!$B$95))*(Parameters!$D$24)*Parameters!$D$28*Parameters!$D$30))) + (AD30*(1-Parameters!$D$40)*(1-(1/Parameters!$D$38))*(1-ART_drop_factor)) +(AH30*(1-Parameters!$D$40)*Parameters!$D$11*(1-(Input!$F$22*Parameters!$D$7)))+(AI30*(1-Parameters!$D$40)*(1-1/Parameters!$D$38)) + (AJ30*(1-Parameters!$D$40)*(1-(1/Parameters!$D$38))*(1-ART_drop_factor))),0)</f>
        <v>0</v>
      </c>
      <c r="AJ31" s="24">
        <f>IF(AND(C31&gt;=(Input!$F$14+Input!$F$16), C31&lt;(Input!$F$14+Input!$F$17)),((AC30*(1-Parameters!$D$40)*(1-1/Parameters!$D$38)*(Input!$F$7*Parameters!$D$17*Parameters!$D$26*(1-Parameters!$D$27)*(1-(Parameters!$B$94 + Parameters!$B$95))*(Parameters!$D$24)*Parameters!$D$28*Parameters!$D$30))+(AD30*(1-Parameters!$D$40)*(1-(1/Parameters!$D$38))*ART_drop_factor)+(AJ30*(1-Parameters!$D$40)*(1-(1/Parameters!$D$38))*ART_drop_factor)),0)</f>
        <v>0</v>
      </c>
      <c r="AK31" s="22">
        <f>IF(AND(C31&gt;=(Input!$F$14+Input!$F$16), C31&lt;(Input!$F$14+Input!$F$17)),((AC30*(1-Parameters!$D$40)*(1/Parameters!$D$38)*(1-(Input!$F$7*Parameters!$D$17*(1-Parameters!$D$27)*Parameters!$D$26*(1-(Parameters!$B$94 + Parameters!$B$95))*(Parameters!$D$23)*Parameters!$D$28)))+(AE30*(1-Parameters!$D$40)*(1-(Input!$F$7*Parameters!$D$17*(1-Parameters!$D$27)*Parameters!$D$26*(1-(Parameters!$B$94 + Parameters!$B$95))*(Parameters!$D$23)*Parameters!$D$28)))+(AI30*(1-Parameters!$D$40)*(1/Parameters!$D$38))+(AK30*(1-Parameters!$D$40))),0)</f>
        <v>0</v>
      </c>
      <c r="AL31" s="24">
        <f>IF(AND(C31&gt;=(Input!$F$14+Input!$F$16), C31&lt;(Input!$F$14+Input!$F$17)),((AC30*(1-Parameters!$D$40)*(1/Parameters!$D$38)*Input!$F$7*Parameters!$D$17*Parameters!$D$26*(1-Parameters!$D$27)*(1-(Parameters!$B$94 + Parameters!$B$95))*Parameters!$D$28*(Parameters!$D$23)*(1-Parameters!$D$30))+(AE30*(1-Parameters!$D$40)*Input!$F$7*Parameters!$D$17*Parameters!$D$26*(1-Parameters!$D$27)*(1-(Parameters!$B$94 + Parameters!$B$95))*Parameters!$D$28*(Parameters!$D$23)*(1-Parameters!$D$30))+(AF30*(1-Parameters!$D$40)) + (AG30*(1-Parameters!$D$40)*(1-ART_drop_factor)) +(AL30*(1-Parameters!$D$40)) + (AM30*(1-Parameters!$D$40)*(1-ART_drop_factor))),0)</f>
        <v>0</v>
      </c>
      <c r="AM31" s="22">
        <f>IF(AND(C31&gt;=(Input!$F$14+Input!$F$16), C31&lt;(Input!$F$14+Input!$F$17)),((AC30*(1-Parameters!$D$40)*(1/Parameters!$D$38)*(Input!$F$7*Parameters!$D$17*(Parameters!$D$23)*Parameters!$D$26*(1-Parameters!$D$27)*(1-(Parameters!$B$94 + Parameters!$B$95))*Parameters!$D$28*Parameters!$D$30))+(AD30*(1-Parameters!$D$40)*(1/Parameters!$D$38))+(AE30*(1-Parameters!$D$40)*(Input!$F$7*Parameters!$D$17*(Parameters!$D$23)*Parameters!$D$26*(1-Parameters!$D$27)*(1-(Parameters!$B$94 + Parameters!$B$95))*Parameters!$D$28*Parameters!$D$30))+(AM30*(1-Parameters!$D$40)*ART_drop_factor)+(AJ30*(1-Parameters!$D$40)*(1/Parameters!$D$38))+(AG30*(1-Parameters!$D$40)*ART_drop_factor)),0)</f>
        <v>0</v>
      </c>
      <c r="AN31" s="24">
        <f>IF(AND(C31&gt;=(Input!$F$14+Input!$F$17), C31&lt;(Input!$F$14+Input!$F$18)),((AH30*(1-Parameters!$D$40)*(1-(Parameters!$D$11*(1-(Input!$F$22*Parameters!$D$7))))) + (AN30*(1-Parameters!$D$40)*(1-(Parameters!$D$11*(1-(Input!$F$22*Parameters!$D$7)))))),0)</f>
        <v>0</v>
      </c>
      <c r="AO31" s="22">
        <f>IF(AND(C31&gt;=(Input!$F$14+Input!$F$17), C31&lt;(Input!$F$14+Input!$F$18)),((AH30*(1-Parameters!$D$40)*Parameters!$D$11*(1-(Input!$F$22*Parameters!$D$7)))+(AI30*(1-Parameters!$D$40)*(1-1/Parameters!$D$38)*(1-(Input!$F$8*Parameters!$D$18*(1-Parameters!$D$27)*Parameters!$D$26*(Parameters!$D$24)*Parameters!$D$28*Parameters!$D$30))) + (AJ30*(1-Parameters!$D$40)*(1-(1/Parameters!$D$38))*(1-ART_drop_factor)) +(AN30*(1-Parameters!$D$40)*Parameters!$D$11*(1-(Input!$F$22*Parameters!$D$7)))+(AO30*(1-Parameters!$D$40)*(1-1/Parameters!$D$38)) + (AP30*(1-Parameters!$D$40)*(1-(1/Parameters!$D$38))*(1-ART_drop_factor))),0)</f>
        <v>0</v>
      </c>
      <c r="AP31" s="24">
        <f>IF(AND(C31&gt;=(Input!$F$14+Input!$F$17), C31&lt;(Input!$F$14+Input!$F$18)),((AI30*(1-Parameters!$D$40)*(1-1/Parameters!$D$38)*(Input!$F$8*Parameters!$D$18*Parameters!$D$26*(1-Parameters!$D$27)*(Parameters!$D$24)*Parameters!$D$28*Parameters!$D$30))+(AJ30*(1-Parameters!$D$40)*(1-(1/Parameters!$D$38))*ART_drop_factor)+(AP30*(1-Parameters!$D$40)*(1-(1/Parameters!$D$38))*ART_drop_factor)),0)</f>
        <v>0</v>
      </c>
      <c r="AQ31" s="22">
        <f>IF(AND(C31&gt;=(Input!$F$14+Input!$F$17), C31&lt;(Input!$F$14+Input!$F$18)),((AI30*(1-Parameters!$D$40)*(1/Parameters!$D$38)*(1-(Input!$F$8*Parameters!$D$18*(1-Parameters!$D$27)*Parameters!$D$26*(Parameters!$D$23)*Parameters!$D$28)))+(AK30*(1-Parameters!$D$40)*(1-(Input!$F$8*Parameters!$D$18*(1-Parameters!$D$27)*Parameters!$D$26*(Parameters!$D$23)*Parameters!$D$28)))+(AO30*(1-Parameters!$D$40)*(1/Parameters!$D$38))+(AQ30*(1-Parameters!$D$40))),0)</f>
        <v>0</v>
      </c>
      <c r="AR31" s="24">
        <f>IF(AND(C31&gt;=(Input!$F$14+Input!$F$17), C31&lt;(Input!$F$14+Input!$F$18)),((AI30*(1-Parameters!$D$40)*(1/Parameters!$D$38)*Input!$F$8*Parameters!$D$18*Parameters!$D$26*(1-Parameters!$D$27)*Parameters!$D$28*(Parameters!$D$23)*(1-Parameters!$D$30))+(AK30*(1-Parameters!$D$40)*Input!$F$8*Parameters!$D$18*Parameters!$D$26*(1-Parameters!$D$27)*Parameters!$D$28*(Parameters!$D$23)*(1-Parameters!$D$30))+(AL30*(1-Parameters!$D$40)) + (AM30*(1-Parameters!$D$40)*(1-ART_drop_factor)) +(AR30*(1-Parameters!$D$40)) + (AS30*(1-Parameters!$D$40)*(1-ART_drop_factor))),0)</f>
        <v>0</v>
      </c>
      <c r="AS31" s="22">
        <f>IF(AND(C31&gt;=(Input!$F$14+Input!$F$17), C31&lt;(Input!$F$14+Input!$F$18)),((AI30*(1-Parameters!$D$40)*(1/Parameters!$D$38)*(Input!$F$8*Parameters!$D$18*(Parameters!$D$23)*Parameters!$D$26*(1-Parameters!$D$27)*Parameters!$D$28*Parameters!$D$30))+(AJ30*(1-Parameters!$D$40)*(1/Parameters!$D$38))+(AK30*(1-Parameters!$D$40)*(Input!$F$8*Parameters!$D$18*(Parameters!$D$23)*Parameters!$D$26*(1-Parameters!$D$27)*Parameters!$D$28*Parameters!$D$30))+(AS30*(1-Parameters!$D$40)*ART_drop_factor)+(AP30*(1-Parameters!$D$40)*(1/Parameters!$D$38))+(AM30*(1-Parameters!$D$40)*ART_drop_factor)),0)</f>
        <v>0</v>
      </c>
      <c r="AT31" s="24">
        <f>IF(AND(C31&gt;=(Input!$F$14+Input!$F$18), C31&lt;(Input!$F$14+Input!$F$19)),((AN30*(1-Parameters!$D$40)*(1-(Parameters!$D$11*(1-(Input!$F$22*Parameters!$D$7))))) + (AT30*(1-Parameters!$D$40)*(1-(Parameters!$D$12*(1-(Input!$F$22*Parameters!$D$7)))))),0)</f>
        <v>0</v>
      </c>
      <c r="AU31" s="22">
        <f>IF(AND(C31&gt;=(Input!$F$14+Input!$F$18), C31&lt;(Input!$F$14+Input!$F$19)),((AN30*(1-Parameters!$D$40)*Parameters!$D$11*(1-(Input!$F$22*Parameters!$D$7)))+(AO30*(1-Parameters!$D$40)*(1-1/Parameters!$D$38)*(1-(Input!$F$9*Parameters!$D$19*(1-Parameters!$D$27)*Parameters!$D$26*(Parameters!$D$24)*Parameters!$D$28*Parameters!$D$30))) + (AP30*(1-Parameters!$D$40)*(1-(1/Parameters!$D$38))*(1-ART_drop_factor)) +(AT30*(1-Parameters!$D$40)*Parameters!$D$12*(1-(Input!$F$22*Parameters!$D$7)))+(AU30*(1-Parameters!$D$40)*(1-1/Parameters!$D$38)) + (AV30*(1-Parameters!$D$40)*(1-(1/Parameters!$D$38))*(1-ART_drop_factor))),0)</f>
        <v>0</v>
      </c>
      <c r="AV31" s="24">
        <f>IF(AND(C31&gt;=(Input!$F$14+Input!$F$18), C31&lt;(Input!$F$14+Input!$F$19)),((AO30*(1-Parameters!$D$40)*(1-1/Parameters!$D$38)*(Input!$F$9*Parameters!$D$19*Parameters!$D$26*(1-Parameters!$D$27)*(Parameters!$D$24)*Parameters!$D$28*Parameters!$D$30))+(AP30*(1-Parameters!$D$40)*(1-(1/Parameters!$D$38))*ART_drop_factor)+(AV30*(1-Parameters!$D$40)*(1-(1/Parameters!$D$38))*ART_drop_factor)),0)</f>
        <v>0</v>
      </c>
      <c r="AW31" s="22">
        <f>IF(AND(C31&gt;=(Input!$F$14+Input!$F$18), C31&lt;(Input!$F$14+Input!$F$19)),((AO30*(1-Parameters!$D$40)*(1/Parameters!$D$38)*(1-(Input!$F$9*Parameters!$D$19*(1-Parameters!$D$27)*Parameters!$D$26*(Parameters!$D$23)*Parameters!$D$28)))+(AQ30*(1-Parameters!$D$40)*(1-(Input!$F$9*Parameters!$D$19*(1-Parameters!$D$27)*Parameters!$D$26*(Parameters!$D$23)*Parameters!$D$28)))+(AU30*(1-Parameters!$D$40)*(1/Parameters!$D$38))+(AW30*(1-Parameters!$D$40))),0)</f>
        <v>0</v>
      </c>
      <c r="AX31" s="24">
        <f>IF(AND(C31&gt;=(Input!$F$14+Input!$F$18), C31&lt;(Input!$F$14+Input!$F$19)),((AO30*(1-Parameters!$D$40)*(1/Parameters!$D$38)*Input!$F$9*Parameters!$D$19*Parameters!$D$26*(1-Parameters!$D$27)*Parameters!$D$28*(Parameters!$D$23)*(1-Parameters!$D$30))+(AQ30*(1-Parameters!$D$40)*Input!$F$9*Parameters!$D$19*Parameters!$D$26*(1-Parameters!$D$27)*Parameters!$D$28*(Parameters!$D$23)*(1-Parameters!$D$30)) + (AS30*(1-Parameters!$D$40)*(1-ART_drop_factor)) +(AR30*(1-Parameters!$D$40))+ (AY30*(1-Parameters!$D$40)*(1-ART_drop_factor)) + (AX30*(1-Parameters!$D$40))),0)</f>
        <v>0</v>
      </c>
      <c r="AY31" s="22">
        <f>IF(AND(C31&gt;=(Input!$F$14+Input!$F$18), C31&lt;(Input!$F$14+Input!$F$19)),((AO30*(1-Parameters!$D$40)*(1/Parameters!$D$38)*(Input!$F$9*Parameters!$D$19*(Parameters!$D$23)*Parameters!$D$26*(1-Parameters!$D$27)*Parameters!$D$28*Parameters!$D$30))+(AP30*(1-Parameters!$D$40)*(1/Parameters!$D$38))+(AQ30*(1-Parameters!$D$40)*(Input!$F$9*Parameters!$D$19*(Parameters!$D$23)*Parameters!$D$26*(1-Parameters!$D$27)*Parameters!$D$28*Parameters!$D$30))+(AY30*(1-Parameters!$D$40)*ART_drop_factor)+(AV30*(1-Parameters!$D$40)*(1/Parameters!$D$38))+(AS30*(1-Parameters!$D$40)*ART_drop_factor)),0)</f>
        <v>0</v>
      </c>
      <c r="AZ31" s="24">
        <f>IF(C31&gt;=(Input!$F$14+Input!$F$19),((AT30*(1-Parameters!$D$40)*(1-(Parameters!$D$12*(1-(Input!$F$22*Parameters!$D$7))))) + (AZ30*(1-Parameters!$D$40)*(1-(Parameters!$D$12*(1-(Input!$F$22*Parameters!$D$7)))))),0)</f>
        <v>0</v>
      </c>
      <c r="BA31" s="22">
        <f>IF(C31&gt;=(Input!$F$14+Input!$F$19),((AT30*(1-Parameters!$D$40)*Parameters!$D$12*(1-(Input!$F$22*Parameters!$D$7)))+(AU30*(1-Parameters!$D$40)*(1-1/Parameters!$D$38)*(1-(Input!$F$10*Parameters!$D$20*(1-Parameters!$D$27)*Parameters!$D$26*(Parameters!$D$24)*Parameters!$D$28*Parameters!$D$30))) + (AV30*(1-Parameters!$D$40)*(1-(1/Parameters!$D$38))*(1-ART_drop_factor)) +(AZ30*(1-Parameters!$D$40)*Parameters!$D$12*(1-(Input!$F$22*Parameters!$D$7)))+(BA30*(1-Parameters!$D$40)*(1-1/Parameters!$D$38)) + (BB30*(1-Parameters!$D$40)*(1-(1/Parameters!$D$38))*(1-ART_drop_factor))),0)</f>
        <v>0</v>
      </c>
      <c r="BB31" s="24">
        <f>IF(C31&gt;=(Input!$F$14+Input!$F$19),((AU30*(1-Parameters!$D$40)*(1-1/Parameters!$D$38)*(Input!$F$10*Parameters!$D$20*Parameters!$D$26*(1-Parameters!$D$27)*(Parameters!$D$24)*Parameters!$D$28*Parameters!$D$30))+(AV30*(1-Parameters!$D$40)*(1-(1/Parameters!$D$38))*ART_drop_factor)+(BB30*(1-Parameters!$D$40)*(1-(1/Parameters!$D$38))*ART_drop_factor)),0)</f>
        <v>0</v>
      </c>
      <c r="BC31" s="22">
        <f>IF(C31&gt;=(Input!$F$14+Input!$F$19),((AU30*(1-Parameters!$D$40)*(1/Parameters!$D$38)*(1-(Input!$F$10*Parameters!$D$20*(1-Parameters!$D$27)*Parameters!$D$26*(Parameters!$D$23)*Parameters!$D$28)))+(AW30*(1-Parameters!$D$40)*(1-(Input!$F$10*Parameters!$D$20*(1-Parameters!$D$27)*Parameters!$D$26*(Parameters!$D$23)*Parameters!$D$28)))+(BA30*(1-Parameters!$D$40)*(1/Parameters!$D$38))+(BC30*(1-Parameters!$D$40))),0)</f>
        <v>0</v>
      </c>
      <c r="BD31" s="24">
        <f>IF(C31&gt;=(Input!$F$14+Input!$F$19),((AU30*(1-Parameters!$D$40)*(1/Parameters!$D$38)*Input!$F$10*Parameters!$D$20*Parameters!$D$26*(1-Parameters!$D$27)*Parameters!$D$28*(Parameters!$D$23)*(1-Parameters!$D$30))+(AW30*(1-Parameters!$D$40)*Input!$F$10*Parameters!$D$20*Parameters!$D$26*(1-Parameters!$D$27)*Parameters!$D$28*(Parameters!$D$23)*(1-Parameters!$D$30))+(AX30*(1-Parameters!$D$40)) + (AY30*(1-Parameters!$D$40)*(1-ART_drop_factor)) +(BD30*(1-Parameters!$D$40)) + (BE30*(1-Parameters!$D$40)*(1-ART_drop_factor))),0)</f>
        <v>0</v>
      </c>
      <c r="BE31" s="25">
        <f>IF(C31&gt;=(Input!$F$14+Input!$F$19),((AU30*(1-Parameters!$D$40)*(1/Parameters!$D$38)*(Input!$F$10*Parameters!$D$20*(Parameters!$D$23)*Parameters!$D$26*(1-Parameters!$D$27)*Parameters!$D$28*Parameters!$D$30))+(AV30*(1-Parameters!$D$40)*(1/Parameters!$D$38))+(AW30*(1-Parameters!$D$40)*(Input!$F$10*Parameters!$D$20*(Parameters!$D$23)*Parameters!$D$26*(1-Parameters!$D$27)*Parameters!$D$28*Parameters!$D$30))+(BE30*(1-Parameters!$D$40)*ART_drop_factor)+(BB30*(1-Parameters!$D$40)*(1/Parameters!$D$38))+(AY30*(1-Parameters!$D$40)*ART_drop_factor)),0)</f>
        <v>0</v>
      </c>
      <c r="BF31" s="135">
        <f>(Parameters!$D$40*(SUM(Model!D30:U30,Model!AH30:BE30)))+(Parameters!$D$41*(SUM(Model!V30:AG30)))</f>
        <v>93.993031132882621</v>
      </c>
      <c r="BG31" s="60"/>
    </row>
    <row r="32" spans="3:59" x14ac:dyDescent="0.2">
      <c r="C32" s="20">
        <v>27</v>
      </c>
      <c r="D32" s="21">
        <f>IF((C32&gt;=Input!$F$12),0,(D31*(1-Parameters!$D$40)*(1-(Parameters!$D$8*(1-(Input!$F$22*Parameters!$D$7))))))</f>
        <v>0</v>
      </c>
      <c r="E32" s="21">
        <f>IF((C32&gt;=Input!$F$12),0,(D31*(1-Parameters!$D$40)*Parameters!$D$8*(1-(Input!$F$22*Parameters!$D$7))+(E31*(1-Parameters!$D$40)*(1-1/Parameters!$D$38)) + (F31*(1-Parameters!$D$40)*(1-(1/Parameters!$D$38))*(1-ART_drop_factor))))</f>
        <v>0</v>
      </c>
      <c r="F32" s="26">
        <f>IF((C32&gt;=Input!$F$12),0,(F31*(1-Parameters!$D$40)*(1-(1/Parameters!$D$38))*ART_drop_factor))</f>
        <v>0</v>
      </c>
      <c r="G32" s="21">
        <f>IF((C32&gt;=Input!$F$12),0,((G31*(1-Parameters!$D$40)+(E31*(1-Parameters!$D$40)*(1/Parameters!$D$38)))))</f>
        <v>0</v>
      </c>
      <c r="H32" s="21">
        <f>IF((C32&gt;=Input!$F$12),0,(H31*(1-Parameters!$D$40) + I31*(1-Parameters!$D$40)*(1-ART_drop_factor)))</f>
        <v>0</v>
      </c>
      <c r="I32" s="21">
        <f>IF((C32&gt;=Input!$F$12),0,(((F31*(1-Parameters!$D$40)*(1/Parameters!$D$38)) + I31*(1-Parameters!$D$40)*ART_drop_factor)))</f>
        <v>0</v>
      </c>
      <c r="J32" s="23">
        <f>IF(AND(C32&gt;=Input!$F$12,C32&lt;Input!$F$13),((D31*(1-Parameters!$D$40)*(1-(Parameters!$D$8*(1-(Input!$F$22*Parameters!$D$7))))) + (J31*(1-Parameters!$D$40)*(1-(Parameters!$D$9*(1-(Input!$F$22*Parameters!$D$7)))))),0)</f>
        <v>1511745.3360408302</v>
      </c>
      <c r="K32" s="23">
        <f>IF(AND(C32&gt;=Input!$F$12,C32&lt;Input!$F$13),((D31*(1-Parameters!$D$40)*(Parameters!$D$8*(1-(Input!$F$22*Parameters!$D$7))))+(E31*(1-Parameters!$D$40)*(1-1/Parameters!$D$38)*(1-(Input!$F$5*Parameters!$D$14*(1-Parameters!$D$27)*Parameters!$D$26*(Parameters!$D$24))*Parameters!$D$28*Parameters!$D$30)))+ (F31*(1-Parameters!$D$40)*(1-(1/Parameters!$D$38))*(1-ART_drop_factor)) + (J31*(1-Parameters!$D$40)*Parameters!$D$9*(1-(Input!$F$22*Parameters!$D$7)))+(K31*(1-Parameters!$D$40)*(1-1/Parameters!$D$38)) + (L31*(1-Parameters!$D$40)*(1-(1/Parameters!$D$38))*(1-ART_drop_factor)),0)</f>
        <v>3524.8076576817521</v>
      </c>
      <c r="L32" s="23">
        <f>IF(AND(C32&gt;=Input!$F$12,C32&lt;Input!$F$13),((E31*(1-Parameters!$D$40)*(1-1/Parameters!$D$38)*(Input!$F$5*Parameters!$D$14*Parameters!$D$26*(1-Parameters!$D$27)*(Parameters!$D$24)*Parameters!$D$28*Parameters!$D$30))+(F31*(1-Parameters!$D$40)*(1-(1/Parameters!$D$38))*ART_drop_factor)+(L31*(1-Parameters!$D$40)*(1-(1/Parameters!$D$38))*ART_drop_factor)),0)</f>
        <v>1002.857991289287</v>
      </c>
      <c r="M32" s="23">
        <f>IF(AND(C32&gt;=Input!$F$12,C32&lt;Input!$F$13),((E31*(1-Parameters!$D$40)*(1/Parameters!$D$38)*(1-(Input!$F$5*Parameters!$D$14*(1-Parameters!$D$27)*Parameters!$D$26*(Parameters!$D$23))*Parameters!$D$28))+(G31*(1-Parameters!$D$40)*(1-(Input!$F$5*Parameters!$D$14*(1-Parameters!$D$27)*Parameters!$D$26*(Parameters!$D$23)*Parameters!$D$28)))+(K31*(1-Parameters!$D$40)*(1/Parameters!$D$38))+(M31*(1-Parameters!$D$40))),0)</f>
        <v>15170.557756403434</v>
      </c>
      <c r="N32" s="23">
        <f>IF(AND(C32&gt;=Input!$F$12,C32&lt;Input!$F$13),((E31*(1-Parameters!$D$40)*(1/Parameters!$D$38)*Input!$F$5*Parameters!$D$14*Parameters!$D$26*(1-Parameters!$D$27)*Parameters!$D$28*(Parameters!$D$23)*(1-Parameters!$D$30))+(G31*(1-Parameters!$D$40)*Input!$F$5*Parameters!$D$14*Parameters!$D$26*(1-Parameters!$D$27)*Parameters!$D$28*(Parameters!$D$23)*(1-Parameters!$D$30))+(H31*(1-Parameters!$D$40)) +(N31*(1-Parameters!$D$40)) + (O31*(1-Parameters!$D$40)*(1-ART_drop_factor)) + (I31*(1-Parameters!$D$40)*(1-ART_drop_factor))),0)</f>
        <v>13605.110096614244</v>
      </c>
      <c r="O32" s="23">
        <f>IF(AND(C32&gt;=Input!$F$12,C32&lt;Input!$F$13),((E31*(1-Parameters!$D$40)*(1/Parameters!$D$38)*(Input!$F$5*Parameters!$D$14*(Parameters!$D$23)*Parameters!$D$26*(1-Parameters!$D$27)*Parameters!$D$28*Parameters!$D$30))+(F31*(1-Parameters!$D$40)*(1/Parameters!$D$38))+(G31*(1-Parameters!$D$40)*(Input!$F$5*Parameters!$D$14*(Parameters!$D$23)*Parameters!$D$26*(1-Parameters!$D$27)*Parameters!$D$28*Parameters!$D$30))+(O31*(1-Parameters!$D$40)*ART_drop_factor)+(L31*(1-Parameters!$D$40)*(1/Parameters!$D$38))+(I31*(1-Parameters!$D$40)*ART_drop_factor)),0)</f>
        <v>83975.889454221833</v>
      </c>
      <c r="P32" s="24">
        <f>IF(AND(C32&gt;=Input!$F$13,C32&lt;Input!$F$14),((J31*(1-Parameters!$D$40)*(1-(Parameters!$D$9*(1-(Input!$F$22*Parameters!$D$7))))) + (P31*(1-Parameters!$D$40)*(1-(Parameters!$D$9*(1-(Input!$F$22*Parameters!$D$7)))))),0)</f>
        <v>0</v>
      </c>
      <c r="Q32" s="22">
        <f>IF(AND(C32&gt;=Input!$F$13,C32&lt;Input!$F$14),((J31*(1-Parameters!$D$40)*Parameters!$D$9*(1-(Input!$F$22*Parameters!$D$7)))+(K31*(1-Parameters!$D$40)*(1-1/Parameters!$D$38)*(1-(Input!$F$6*Parameters!$D$15*(1-Parameters!$D$27)*Parameters!$D$26*(Parameters!$D$24))*Parameters!$D$28*Parameters!$D$30))) + (L31*(1-Parameters!$D$40)*(1-(1/Parameters!$D$38))*(1-ART_drop_factor)) +(P31*(1-Parameters!$D$40)*Parameters!$D$9*(1-(Input!$F$22*Parameters!$D$7)))+(Q31*(1-Parameters!$D$40)*(1-1/Parameters!$D$38)) + (R31*(1-Parameters!$D$40)*(1-(1/Parameters!$D$38))*(1-ART_drop_factor)),0)</f>
        <v>0</v>
      </c>
      <c r="R32" s="24">
        <f>IF(AND(C32&gt;=Input!$F$13,C32&lt;Input!$F$14),((K31*(1-Parameters!$D$40)*(1-1/Parameters!$D$38)*(Input!$F$6*Parameters!$D$15*Parameters!$D$26*(1-Parameters!$D$27)*(Parameters!$D$24)*Parameters!$D$28*Parameters!$D$30))+(L31*(1-Parameters!$D$40)*(1-(1/Parameters!$D$38))*ART_drop_factor)+(R31*(1-Parameters!$D$40)*(1-(1/Parameters!$D$38))*ART_drop_factor)),0)</f>
        <v>0</v>
      </c>
      <c r="S32" s="22">
        <f>IF(AND(C32&gt;=Input!$F$13,C32&lt;Input!$F$14),((K31*(1-Parameters!$D$40)*(1/Parameters!$D$38)*(1-(Input!$F$6*Parameters!$D$15*(1-Parameters!$D$27)*Parameters!$D$26*(Parameters!$D$23)*Parameters!$D$28)))+(M31*(1-Parameters!$D$40)*(1-(Input!$F$6*Parameters!$D$15*(1-Parameters!$D$27)*Parameters!$D$26*(Parameters!$D$23)*Parameters!$D$28)))+(Q31*(1-Parameters!$D$40)*(1/Parameters!$D$38))+(S31*(1-Parameters!$D$40))),0)</f>
        <v>0</v>
      </c>
      <c r="T32" s="24">
        <f>IF(AND(C32&gt;=Input!$F$13,C32&lt;Input!$F$14),((K31*(1-Parameters!$D$40)*(1/Parameters!$D$38)*Input!$F$6*Parameters!$D$15*Parameters!$D$26*(1-Parameters!$D$27)*Parameters!$D$28*(Parameters!$D$23)*(1-Parameters!$D$30))+(M31*(1-Parameters!$D$40)*Input!$F$6*Parameters!$D$15*Parameters!$D$26*(1-Parameters!$D$27)*Parameters!$D$28*(Parameters!$D$23)*(1-Parameters!$D$30))+(N31*(1-Parameters!$D$40))+(T31*(1-Parameters!$D$40)) + (U31*(1-Parameters!$D$40)*(1-ART_drop_factor)) + (O31*(1-Parameters!$D$40)*(1-ART_drop_factor))),0)</f>
        <v>0</v>
      </c>
      <c r="U32" s="22">
        <f>IF(AND(C32&gt;=Input!$F$13,C32&lt;Input!$F$14),((K31*(1-Parameters!$D$40)*(1/Parameters!$D$38)*(Input!$F$6*Parameters!$D$15*(Parameters!$D$23)*Parameters!$D$26*(1-Parameters!$D$27)*Parameters!$D$28*Parameters!$D$30))+(L31*(1-Parameters!$D$40)*(1/Parameters!$D$38))+(M31*(1-Parameters!$D$40)*(Input!$F$6*Parameters!$D$15*(Parameters!$D$23)*Parameters!$D$26*(1-Parameters!$D$27)*Parameters!$D$28*Parameters!$D$30))+(U31*(1-Parameters!$D$40)*ART_drop_factor)+(R31*(1-Parameters!$D$40)*(1/Parameters!$D$38))+(O31*(1-Parameters!$D$40))*ART_drop_factor),0)</f>
        <v>0</v>
      </c>
      <c r="V32" s="24">
        <f>IF(C32=Input!$F$14,((P31*(1-Parameters!$D$41)*(1-(Parameters!$D$9*(1-(Input!$F$22*Parameters!$D$7))))) + (V31*(1-Parameters!$D$41)*(1-(Parameters!$D$9*(1-(Input!$F$22*Parameters!$D$7)))))),0)</f>
        <v>0</v>
      </c>
      <c r="W32" s="22">
        <f>IF(C32=Input!$F$14,((P31*(1-Parameters!$D$41)*Parameters!$D$9*(1-(Input!$F$22*Parameters!$D$7)))+(Q31*(1-Parameters!$D$41)*(1-1/Parameters!$D$38)*(1-(Input!$F$6*Parameters!$D$16*(1-Parameters!$D$27)*Parameters!$D$26*(1-Parameters!$B$94)*(Parameters!$D$24))*Parameters!$D$28*Parameters!$D$30)))+(V31*(1-Parameters!$D$41)*Parameters!$D$9*(1-(Input!$F$22*Parameters!$D$7)))+ (R31*(1-Parameters!$D$41)*(1-(1/Parameters!$D$38))*(1-ART_drop_factor)) + (W31*(1-Parameters!$D$41)*(1-1/Parameters!$D$38)) + (X31*(1-Parameters!$D$41)*(1-(1/Parameters!$D$38))*(1-ART_drop_factor)),0)</f>
        <v>0</v>
      </c>
      <c r="X32" s="24">
        <f>IF(C32=Input!$F$14,((Q31*(1-Parameters!$D$41)*(1-1/Parameters!$D$38)*(Input!$F$6*Parameters!$D$16*Parameters!$D$26*(1-Parameters!$D$27)*(1-Parameters!$B$94)*(Parameters!$D$24)*Parameters!$D$28*Parameters!$D$30))+(R31*(1-Parameters!$D$41)*(1-(1/Parameters!$D$38))*ART_drop_factor)+(X31*(1-Parameters!$D$41)*(1-(1/Parameters!$D$38))*ART_drop_factor)),0)</f>
        <v>0</v>
      </c>
      <c r="Y32" s="22">
        <f>IF(C32=Input!$F$14,((Q31*(1-Parameters!$D$41)*(1/Parameters!$D$38)*(1-(Input!$F$6*Parameters!$D$16*(1-Parameters!$D$27)*Parameters!$D$26*(1-Parameters!$B$94)*(Parameters!$D$23)*Parameters!$D$28)))+(S31*(1-Parameters!$D$41)*(1-(Input!$F$6*Parameters!$D$16*(1-Parameters!$D$27)*Parameters!$D$26*(1-Parameters!$B$94)*(Parameters!$D$23)*Parameters!$D$28)))+(W31*(1-Parameters!$D$41)*(1/Parameters!$D$38))+(Y31*(1-Parameters!$D$41))),0)</f>
        <v>0</v>
      </c>
      <c r="Z32" s="24">
        <f>IF(C32=Input!$F$14,((Q31*(1-Parameters!$D$41)*(1/Parameters!$D$38)*Input!$F$6*Parameters!$D$16*Parameters!$D$26*(1-Parameters!$D$27)*(1-Parameters!$B$94)*Parameters!$D$28*(Parameters!$D$23)*(1-Parameters!$D$30))+(S31*(1-Parameters!$D$41)*Input!$F$6*Parameters!$D$16*Parameters!$D$26*(1-Parameters!$D$27)*(1-Parameters!$B$94)*Parameters!$D$28*(Parameters!$D$23)*(1-Parameters!$D$30))+(T31*(1-Parameters!$D$41)) + (U31*(1-Parameters!$D$41)*(1-ART_drop_factor)) + (Z31*(1-Parameters!$D$41)) + (AA31*(1-Parameters!$D$41)*(1-ART_drop_factor))),0)</f>
        <v>0</v>
      </c>
      <c r="AA32" s="22">
        <f>IF(C32=Input!$F$14,((Q31*(1-Parameters!$D$41)*(1/Parameters!$D$38)*(Input!$F$6*Parameters!$D$16*(Parameters!$D$23)*Parameters!$D$26*(1-Parameters!$D$27)*(1-Parameters!$B$94)*Parameters!$D$28*Parameters!$D$30))+(R31*(1-Parameters!$D$41)*(1/Parameters!$D$38))+(S31*(1-Parameters!$D$41)*(Input!$F$6*Parameters!$D$16*(1-Parameters!$B$94)*(Parameters!$D$23)*Parameters!$D$26*(1-Parameters!$D$27)*Parameters!$D$28*Parameters!$D$30))+(AA31*(1-Parameters!$D$41)*ART_drop_factor)+(X31*(1-Parameters!$D$41)*(1/Parameters!$D$38))+(U31*(1-Parameters!$D$41)*ART_drop_factor)),0)</f>
        <v>0</v>
      </c>
      <c r="AB32" s="24">
        <f>IF(AND(C32&gt;Input!$F$14,C32&lt;(Input!$F$14+Input!$F$16)),((V31*(1-Parameters!$D$41)*(1-(Parameters!$D$9*(1-(Input!$F$22*Parameters!$D$7)))))+(AB31*(1-Parameters!$D$41)*(1-(Parameters!$D$10*(1-(Input!$F$22*Parameters!$D$7)))))),0)</f>
        <v>0</v>
      </c>
      <c r="AC32" s="24">
        <f>IF(AND(C32&gt;Input!$F$14, C32&lt;(Input!$F$14+Input!$F$16)),((V31*(1-Parameters!$D$41)*Parameters!$D$9*(1-(Input!$F$22*Parameters!$D$7)))+(W31*(1-Parameters!$D$41)*(1-1/Parameters!$D$38)) + (X31*(1-Parameters!$D$41)*(1-(1/Parameters!$D$38))*(1-ART_drop_factor)) +(AB31*(1-Parameters!$D$41)*Parameters!$D$10*(1-(Input!$F$22*Parameters!$D$7))))+(AC31*(1-Parameters!$D$41)*(1-1/Parameters!$D$38)) + (AD31*(1-Parameters!$D$41)*(1-(1/Parameters!$D$38))*(1-ART_drop_factor)),0)</f>
        <v>0</v>
      </c>
      <c r="AD32" s="24">
        <f>IF(AND(C32&gt;Input!$F$14, C32&lt;(Input!$F$14+Input!$F$16)),((X31*(1-Parameters!$D$41)*(1-(1/Parameters!$D$38))*ART_drop_factor)+(AD31*(1-Parameters!$D$41)*(1-(1/Parameters!$D$38))*ART_drop_factor)),0)</f>
        <v>0</v>
      </c>
      <c r="AE32" s="24">
        <f>IF(AND(C32&gt;Input!$F$14, C32&lt;(Input!$F$14+Input!$F$16)),((W31*(1-Parameters!$D$41)*(1/Parameters!$D$38))+(Y31*(1-Parameters!$D$41))+(AC31*(1-Parameters!$D$41)*(1/Parameters!$D$38))+(AE31*(1-Parameters!$D$41))),0)</f>
        <v>0</v>
      </c>
      <c r="AF32" s="24">
        <f>IF(AND(C32&gt;Input!$F$14, C32&lt;(Input!$F$14+Input!$F$16)),((Z31*(1-Parameters!$D$41)) + (AA31*(1-Parameters!$D$41)*(1-ART_drop_factor)) +(AF31*(1-Parameters!$D$41)) + (AG31*(1-Parameters!$D$41)*(1-ART_drop_factor))),0)</f>
        <v>0</v>
      </c>
      <c r="AG32" s="24">
        <f>IF(AND(C32&gt;Input!$F$14, C32&lt;(Input!$F$14+Input!$F$16)),((X31*(1-Parameters!$D$41)*(1/Parameters!$D$38))+(AG31*(1-Parameters!$D$41)*ART_drop_factor)+(AD31*(1-Parameters!$D$41)*(1/Parameters!$D$38))+(AA31*(1-Parameters!$D$41)*ART_drop_factor)),0)</f>
        <v>0</v>
      </c>
      <c r="AH32" s="24">
        <f>IF(AND(C32&gt;=(Input!$F$14+Input!$F$16),C32&lt;(Input!$F$14+Input!$F$17)),((AB31*(1-Parameters!$D$40)*(1-(Parameters!$D$10*(1-(Input!$F$22*Parameters!$D$7)))))+(AH31*(1-Parameters!$D$40)*(1-(Parameters!$D$11*(1-(Input!$F$22*Parameters!$D$7)))))),0)</f>
        <v>0</v>
      </c>
      <c r="AI32" s="24">
        <f>IF(AND(C32&gt;=(Input!$F$14+Input!$F$16), C32&lt;(Input!$F$14+Input!$F$17)),((AB31*(1-Parameters!$D$40)*Parameters!$D$10*(1-(Input!$F$22*Parameters!$D$7)))+(AC31*(1-Parameters!$D$40)*(1-1/Parameters!$D$38)*(1-(Input!$F$7*Parameters!$D$17*(1-Parameters!$D$27)*Parameters!$D$26*(1-(Parameters!$B$94 + Parameters!$B$95))*(Parameters!$D$24)*Parameters!$D$28*Parameters!$D$30))) + (AD31*(1-Parameters!$D$40)*(1-(1/Parameters!$D$38))*(1-ART_drop_factor)) +(AH31*(1-Parameters!$D$40)*Parameters!$D$11*(1-(Input!$F$22*Parameters!$D$7)))+(AI31*(1-Parameters!$D$40)*(1-1/Parameters!$D$38)) + (AJ31*(1-Parameters!$D$40)*(1-(1/Parameters!$D$38))*(1-ART_drop_factor))),0)</f>
        <v>0</v>
      </c>
      <c r="AJ32" s="24">
        <f>IF(AND(C32&gt;=(Input!$F$14+Input!$F$16), C32&lt;(Input!$F$14+Input!$F$17)),((AC31*(1-Parameters!$D$40)*(1-1/Parameters!$D$38)*(Input!$F$7*Parameters!$D$17*Parameters!$D$26*(1-Parameters!$D$27)*(1-(Parameters!$B$94 + Parameters!$B$95))*(Parameters!$D$24)*Parameters!$D$28*Parameters!$D$30))+(AD31*(1-Parameters!$D$40)*(1-(1/Parameters!$D$38))*ART_drop_factor)+(AJ31*(1-Parameters!$D$40)*(1-(1/Parameters!$D$38))*ART_drop_factor)),0)</f>
        <v>0</v>
      </c>
      <c r="AK32" s="22">
        <f>IF(AND(C32&gt;=(Input!$F$14+Input!$F$16), C32&lt;(Input!$F$14+Input!$F$17)),((AC31*(1-Parameters!$D$40)*(1/Parameters!$D$38)*(1-(Input!$F$7*Parameters!$D$17*(1-Parameters!$D$27)*Parameters!$D$26*(1-(Parameters!$B$94 + Parameters!$B$95))*(Parameters!$D$23)*Parameters!$D$28)))+(AE31*(1-Parameters!$D$40)*(1-(Input!$F$7*Parameters!$D$17*(1-Parameters!$D$27)*Parameters!$D$26*(1-(Parameters!$B$94 + Parameters!$B$95))*(Parameters!$D$23)*Parameters!$D$28)))+(AI31*(1-Parameters!$D$40)*(1/Parameters!$D$38))+(AK31*(1-Parameters!$D$40))),0)</f>
        <v>0</v>
      </c>
      <c r="AL32" s="24">
        <f>IF(AND(C32&gt;=(Input!$F$14+Input!$F$16), C32&lt;(Input!$F$14+Input!$F$17)),((AC31*(1-Parameters!$D$40)*(1/Parameters!$D$38)*Input!$F$7*Parameters!$D$17*Parameters!$D$26*(1-Parameters!$D$27)*(1-(Parameters!$B$94 + Parameters!$B$95))*Parameters!$D$28*(Parameters!$D$23)*(1-Parameters!$D$30))+(AE31*(1-Parameters!$D$40)*Input!$F$7*Parameters!$D$17*Parameters!$D$26*(1-Parameters!$D$27)*(1-(Parameters!$B$94 + Parameters!$B$95))*Parameters!$D$28*(Parameters!$D$23)*(1-Parameters!$D$30))+(AF31*(1-Parameters!$D$40)) + (AG31*(1-Parameters!$D$40)*(1-ART_drop_factor)) +(AL31*(1-Parameters!$D$40)) + (AM31*(1-Parameters!$D$40)*(1-ART_drop_factor))),0)</f>
        <v>0</v>
      </c>
      <c r="AM32" s="22">
        <f>IF(AND(C32&gt;=(Input!$F$14+Input!$F$16), C32&lt;(Input!$F$14+Input!$F$17)),((AC31*(1-Parameters!$D$40)*(1/Parameters!$D$38)*(Input!$F$7*Parameters!$D$17*(Parameters!$D$23)*Parameters!$D$26*(1-Parameters!$D$27)*(1-(Parameters!$B$94 + Parameters!$B$95))*Parameters!$D$28*Parameters!$D$30))+(AD31*(1-Parameters!$D$40)*(1/Parameters!$D$38))+(AE31*(1-Parameters!$D$40)*(Input!$F$7*Parameters!$D$17*(Parameters!$D$23)*Parameters!$D$26*(1-Parameters!$D$27)*(1-(Parameters!$B$94 + Parameters!$B$95))*Parameters!$D$28*Parameters!$D$30))+(AM31*(1-Parameters!$D$40)*ART_drop_factor)+(AJ31*(1-Parameters!$D$40)*(1/Parameters!$D$38))+(AG31*(1-Parameters!$D$40)*ART_drop_factor)),0)</f>
        <v>0</v>
      </c>
      <c r="AN32" s="24">
        <f>IF(AND(C32&gt;=(Input!$F$14+Input!$F$17), C32&lt;(Input!$F$14+Input!$F$18)),((AH31*(1-Parameters!$D$40)*(1-(Parameters!$D$11*(1-(Input!$F$22*Parameters!$D$7))))) + (AN31*(1-Parameters!$D$40)*(1-(Parameters!$D$11*(1-(Input!$F$22*Parameters!$D$7)))))),0)</f>
        <v>0</v>
      </c>
      <c r="AO32" s="22">
        <f>IF(AND(C32&gt;=(Input!$F$14+Input!$F$17), C32&lt;(Input!$F$14+Input!$F$18)),((AH31*(1-Parameters!$D$40)*Parameters!$D$11*(1-(Input!$F$22*Parameters!$D$7)))+(AI31*(1-Parameters!$D$40)*(1-1/Parameters!$D$38)*(1-(Input!$F$8*Parameters!$D$18*(1-Parameters!$D$27)*Parameters!$D$26*(Parameters!$D$24)*Parameters!$D$28*Parameters!$D$30))) + (AJ31*(1-Parameters!$D$40)*(1-(1/Parameters!$D$38))*(1-ART_drop_factor)) +(AN31*(1-Parameters!$D$40)*Parameters!$D$11*(1-(Input!$F$22*Parameters!$D$7)))+(AO31*(1-Parameters!$D$40)*(1-1/Parameters!$D$38)) + (AP31*(1-Parameters!$D$40)*(1-(1/Parameters!$D$38))*(1-ART_drop_factor))),0)</f>
        <v>0</v>
      </c>
      <c r="AP32" s="24">
        <f>IF(AND(C32&gt;=(Input!$F$14+Input!$F$17), C32&lt;(Input!$F$14+Input!$F$18)),((AI31*(1-Parameters!$D$40)*(1-1/Parameters!$D$38)*(Input!$F$8*Parameters!$D$18*Parameters!$D$26*(1-Parameters!$D$27)*(Parameters!$D$24)*Parameters!$D$28*Parameters!$D$30))+(AJ31*(1-Parameters!$D$40)*(1-(1/Parameters!$D$38))*ART_drop_factor)+(AP31*(1-Parameters!$D$40)*(1-(1/Parameters!$D$38))*ART_drop_factor)),0)</f>
        <v>0</v>
      </c>
      <c r="AQ32" s="22">
        <f>IF(AND(C32&gt;=(Input!$F$14+Input!$F$17), C32&lt;(Input!$F$14+Input!$F$18)),((AI31*(1-Parameters!$D$40)*(1/Parameters!$D$38)*(1-(Input!$F$8*Parameters!$D$18*(1-Parameters!$D$27)*Parameters!$D$26*(Parameters!$D$23)*Parameters!$D$28)))+(AK31*(1-Parameters!$D$40)*(1-(Input!$F$8*Parameters!$D$18*(1-Parameters!$D$27)*Parameters!$D$26*(Parameters!$D$23)*Parameters!$D$28)))+(AO31*(1-Parameters!$D$40)*(1/Parameters!$D$38))+(AQ31*(1-Parameters!$D$40))),0)</f>
        <v>0</v>
      </c>
      <c r="AR32" s="24">
        <f>IF(AND(C32&gt;=(Input!$F$14+Input!$F$17), C32&lt;(Input!$F$14+Input!$F$18)),((AI31*(1-Parameters!$D$40)*(1/Parameters!$D$38)*Input!$F$8*Parameters!$D$18*Parameters!$D$26*(1-Parameters!$D$27)*Parameters!$D$28*(Parameters!$D$23)*(1-Parameters!$D$30))+(AK31*(1-Parameters!$D$40)*Input!$F$8*Parameters!$D$18*Parameters!$D$26*(1-Parameters!$D$27)*Parameters!$D$28*(Parameters!$D$23)*(1-Parameters!$D$30))+(AL31*(1-Parameters!$D$40)) + (AM31*(1-Parameters!$D$40)*(1-ART_drop_factor)) +(AR31*(1-Parameters!$D$40)) + (AS31*(1-Parameters!$D$40)*(1-ART_drop_factor))),0)</f>
        <v>0</v>
      </c>
      <c r="AS32" s="22">
        <f>IF(AND(C32&gt;=(Input!$F$14+Input!$F$17), C32&lt;(Input!$F$14+Input!$F$18)),((AI31*(1-Parameters!$D$40)*(1/Parameters!$D$38)*(Input!$F$8*Parameters!$D$18*(Parameters!$D$23)*Parameters!$D$26*(1-Parameters!$D$27)*Parameters!$D$28*Parameters!$D$30))+(AJ31*(1-Parameters!$D$40)*(1/Parameters!$D$38))+(AK31*(1-Parameters!$D$40)*(Input!$F$8*Parameters!$D$18*(Parameters!$D$23)*Parameters!$D$26*(1-Parameters!$D$27)*Parameters!$D$28*Parameters!$D$30))+(AS31*(1-Parameters!$D$40)*ART_drop_factor)+(AP31*(1-Parameters!$D$40)*(1/Parameters!$D$38))+(AM31*(1-Parameters!$D$40)*ART_drop_factor)),0)</f>
        <v>0</v>
      </c>
      <c r="AT32" s="24">
        <f>IF(AND(C32&gt;=(Input!$F$14+Input!$F$18), C32&lt;(Input!$F$14+Input!$F$19)),((AN31*(1-Parameters!$D$40)*(1-(Parameters!$D$11*(1-(Input!$F$22*Parameters!$D$7))))) + (AT31*(1-Parameters!$D$40)*(1-(Parameters!$D$12*(1-(Input!$F$22*Parameters!$D$7)))))),0)</f>
        <v>0</v>
      </c>
      <c r="AU32" s="22">
        <f>IF(AND(C32&gt;=(Input!$F$14+Input!$F$18), C32&lt;(Input!$F$14+Input!$F$19)),((AN31*(1-Parameters!$D$40)*Parameters!$D$11*(1-(Input!$F$22*Parameters!$D$7)))+(AO31*(1-Parameters!$D$40)*(1-1/Parameters!$D$38)*(1-(Input!$F$9*Parameters!$D$19*(1-Parameters!$D$27)*Parameters!$D$26*(Parameters!$D$24)*Parameters!$D$28*Parameters!$D$30))) + (AP31*(1-Parameters!$D$40)*(1-(1/Parameters!$D$38))*(1-ART_drop_factor)) +(AT31*(1-Parameters!$D$40)*Parameters!$D$12*(1-(Input!$F$22*Parameters!$D$7)))+(AU31*(1-Parameters!$D$40)*(1-1/Parameters!$D$38)) + (AV31*(1-Parameters!$D$40)*(1-(1/Parameters!$D$38))*(1-ART_drop_factor))),0)</f>
        <v>0</v>
      </c>
      <c r="AV32" s="24">
        <f>IF(AND(C32&gt;=(Input!$F$14+Input!$F$18), C32&lt;(Input!$F$14+Input!$F$19)),((AO31*(1-Parameters!$D$40)*(1-1/Parameters!$D$38)*(Input!$F$9*Parameters!$D$19*Parameters!$D$26*(1-Parameters!$D$27)*(Parameters!$D$24)*Parameters!$D$28*Parameters!$D$30))+(AP31*(1-Parameters!$D$40)*(1-(1/Parameters!$D$38))*ART_drop_factor)+(AV31*(1-Parameters!$D$40)*(1-(1/Parameters!$D$38))*ART_drop_factor)),0)</f>
        <v>0</v>
      </c>
      <c r="AW32" s="22">
        <f>IF(AND(C32&gt;=(Input!$F$14+Input!$F$18), C32&lt;(Input!$F$14+Input!$F$19)),((AO31*(1-Parameters!$D$40)*(1/Parameters!$D$38)*(1-(Input!$F$9*Parameters!$D$19*(1-Parameters!$D$27)*Parameters!$D$26*(Parameters!$D$23)*Parameters!$D$28)))+(AQ31*(1-Parameters!$D$40)*(1-(Input!$F$9*Parameters!$D$19*(1-Parameters!$D$27)*Parameters!$D$26*(Parameters!$D$23)*Parameters!$D$28)))+(AU31*(1-Parameters!$D$40)*(1/Parameters!$D$38))+(AW31*(1-Parameters!$D$40))),0)</f>
        <v>0</v>
      </c>
      <c r="AX32" s="24">
        <f>IF(AND(C32&gt;=(Input!$F$14+Input!$F$18), C32&lt;(Input!$F$14+Input!$F$19)),((AO31*(1-Parameters!$D$40)*(1/Parameters!$D$38)*Input!$F$9*Parameters!$D$19*Parameters!$D$26*(1-Parameters!$D$27)*Parameters!$D$28*(Parameters!$D$23)*(1-Parameters!$D$30))+(AQ31*(1-Parameters!$D$40)*Input!$F$9*Parameters!$D$19*Parameters!$D$26*(1-Parameters!$D$27)*Parameters!$D$28*(Parameters!$D$23)*(1-Parameters!$D$30)) + (AS31*(1-Parameters!$D$40)*(1-ART_drop_factor)) +(AR31*(1-Parameters!$D$40))+ (AY31*(1-Parameters!$D$40)*(1-ART_drop_factor)) + (AX31*(1-Parameters!$D$40))),0)</f>
        <v>0</v>
      </c>
      <c r="AY32" s="22">
        <f>IF(AND(C32&gt;=(Input!$F$14+Input!$F$18), C32&lt;(Input!$F$14+Input!$F$19)),((AO31*(1-Parameters!$D$40)*(1/Parameters!$D$38)*(Input!$F$9*Parameters!$D$19*(Parameters!$D$23)*Parameters!$D$26*(1-Parameters!$D$27)*Parameters!$D$28*Parameters!$D$30))+(AP31*(1-Parameters!$D$40)*(1/Parameters!$D$38))+(AQ31*(1-Parameters!$D$40)*(Input!$F$9*Parameters!$D$19*(Parameters!$D$23)*Parameters!$D$26*(1-Parameters!$D$27)*Parameters!$D$28*Parameters!$D$30))+(AY31*(1-Parameters!$D$40)*ART_drop_factor)+(AV31*(1-Parameters!$D$40)*(1/Parameters!$D$38))+(AS31*(1-Parameters!$D$40)*ART_drop_factor)),0)</f>
        <v>0</v>
      </c>
      <c r="AZ32" s="24">
        <f>IF(C32&gt;=(Input!$F$14+Input!$F$19),((AT31*(1-Parameters!$D$40)*(1-(Parameters!$D$12*(1-(Input!$F$22*Parameters!$D$7))))) + (AZ31*(1-Parameters!$D$40)*(1-(Parameters!$D$12*(1-(Input!$F$22*Parameters!$D$7)))))),0)</f>
        <v>0</v>
      </c>
      <c r="BA32" s="22">
        <f>IF(C32&gt;=(Input!$F$14+Input!$F$19),((AT31*(1-Parameters!$D$40)*Parameters!$D$12*(1-(Input!$F$22*Parameters!$D$7)))+(AU31*(1-Parameters!$D$40)*(1-1/Parameters!$D$38)*(1-(Input!$F$10*Parameters!$D$20*(1-Parameters!$D$27)*Parameters!$D$26*(Parameters!$D$24)*Parameters!$D$28*Parameters!$D$30))) + (AV31*(1-Parameters!$D$40)*(1-(1/Parameters!$D$38))*(1-ART_drop_factor)) +(AZ31*(1-Parameters!$D$40)*Parameters!$D$12*(1-(Input!$F$22*Parameters!$D$7)))+(BA31*(1-Parameters!$D$40)*(1-1/Parameters!$D$38)) + (BB31*(1-Parameters!$D$40)*(1-(1/Parameters!$D$38))*(1-ART_drop_factor))),0)</f>
        <v>0</v>
      </c>
      <c r="BB32" s="24">
        <f>IF(C32&gt;=(Input!$F$14+Input!$F$19),((AU31*(1-Parameters!$D$40)*(1-1/Parameters!$D$38)*(Input!$F$10*Parameters!$D$20*Parameters!$D$26*(1-Parameters!$D$27)*(Parameters!$D$24)*Parameters!$D$28*Parameters!$D$30))+(AV31*(1-Parameters!$D$40)*(1-(1/Parameters!$D$38))*ART_drop_factor)+(BB31*(1-Parameters!$D$40)*(1-(1/Parameters!$D$38))*ART_drop_factor)),0)</f>
        <v>0</v>
      </c>
      <c r="BC32" s="22">
        <f>IF(C32&gt;=(Input!$F$14+Input!$F$19),((AU31*(1-Parameters!$D$40)*(1/Parameters!$D$38)*(1-(Input!$F$10*Parameters!$D$20*(1-Parameters!$D$27)*Parameters!$D$26*(Parameters!$D$23)*Parameters!$D$28)))+(AW31*(1-Parameters!$D$40)*(1-(Input!$F$10*Parameters!$D$20*(1-Parameters!$D$27)*Parameters!$D$26*(Parameters!$D$23)*Parameters!$D$28)))+(BA31*(1-Parameters!$D$40)*(1/Parameters!$D$38))+(BC31*(1-Parameters!$D$40))),0)</f>
        <v>0</v>
      </c>
      <c r="BD32" s="24">
        <f>IF(C32&gt;=(Input!$F$14+Input!$F$19),((AU31*(1-Parameters!$D$40)*(1/Parameters!$D$38)*Input!$F$10*Parameters!$D$20*Parameters!$D$26*(1-Parameters!$D$27)*Parameters!$D$28*(Parameters!$D$23)*(1-Parameters!$D$30))+(AW31*(1-Parameters!$D$40)*Input!$F$10*Parameters!$D$20*Parameters!$D$26*(1-Parameters!$D$27)*Parameters!$D$28*(Parameters!$D$23)*(1-Parameters!$D$30))+(AX31*(1-Parameters!$D$40)) + (AY31*(1-Parameters!$D$40)*(1-ART_drop_factor)) +(BD31*(1-Parameters!$D$40)) + (BE31*(1-Parameters!$D$40)*(1-ART_drop_factor))),0)</f>
        <v>0</v>
      </c>
      <c r="BE32" s="25">
        <f>IF(C32&gt;=(Input!$F$14+Input!$F$19),((AU31*(1-Parameters!$D$40)*(1/Parameters!$D$38)*(Input!$F$10*Parameters!$D$20*(Parameters!$D$23)*Parameters!$D$26*(1-Parameters!$D$27)*Parameters!$D$28*Parameters!$D$30))+(AV31*(1-Parameters!$D$40)*(1/Parameters!$D$38))+(AW31*(1-Parameters!$D$40)*(Input!$F$10*Parameters!$D$20*(Parameters!$D$23)*Parameters!$D$26*(1-Parameters!$D$27)*Parameters!$D$28*Parameters!$D$30))+(BE31*(1-Parameters!$D$40)*ART_drop_factor)+(BB31*(1-Parameters!$D$40)*(1/Parameters!$D$38))+(AY31*(1-Parameters!$D$40)*ART_drop_factor)),0)</f>
        <v>0</v>
      </c>
      <c r="BF32" s="135">
        <f>(Parameters!$D$40*(SUM(Model!D31:U31,Model!AH31:BE31)))+(Parameters!$D$41*(SUM(Model!V31:AG31)))</f>
        <v>93.987608458009561</v>
      </c>
      <c r="BG32" s="60"/>
    </row>
    <row r="33" spans="3:59" x14ac:dyDescent="0.2">
      <c r="C33" s="20">
        <v>28</v>
      </c>
      <c r="D33" s="21">
        <f>IF((C33&gt;=Input!$F$12),0,(D32*(1-Parameters!$D$40)*(1-(Parameters!$D$8*(1-(Input!$F$22*Parameters!$D$7))))))</f>
        <v>0</v>
      </c>
      <c r="E33" s="21">
        <f>IF((C33&gt;=Input!$F$12),0,(D32*(1-Parameters!$D$40)*Parameters!$D$8*(1-(Input!$F$22*Parameters!$D$7))+(E32*(1-Parameters!$D$40)*(1-1/Parameters!$D$38)) + (F32*(1-Parameters!$D$40)*(1-(1/Parameters!$D$38))*(1-ART_drop_factor))))</f>
        <v>0</v>
      </c>
      <c r="F33" s="26">
        <f>IF((C33&gt;=Input!$F$12),0,(F32*(1-Parameters!$D$40)*(1-(1/Parameters!$D$38))*ART_drop_factor))</f>
        <v>0</v>
      </c>
      <c r="G33" s="21">
        <f>IF((C33&gt;=Input!$F$12),0,((G32*(1-Parameters!$D$40)+(E32*(1-Parameters!$D$40)*(1/Parameters!$D$38)))))</f>
        <v>0</v>
      </c>
      <c r="H33" s="21">
        <f>IF((C33&gt;=Input!$F$12),0,(H32*(1-Parameters!$D$40) + I32*(1-Parameters!$D$40)*(1-ART_drop_factor)))</f>
        <v>0</v>
      </c>
      <c r="I33" s="21">
        <f>IF((C33&gt;=Input!$F$12),0,(((F32*(1-Parameters!$D$40)*(1/Parameters!$D$38)) + I32*(1-Parameters!$D$40)*ART_drop_factor)))</f>
        <v>0</v>
      </c>
      <c r="J33" s="23">
        <f>IF(AND(C33&gt;=Input!$F$12,C33&lt;Input!$F$13),((D32*(1-Parameters!$D$40)*(1-(Parameters!$D$8*(1-(Input!$F$22*Parameters!$D$7))))) + (J32*(1-Parameters!$D$40)*(1-(Parameters!$D$9*(1-(Input!$F$22*Parameters!$D$7)))))),0)</f>
        <v>1511158.1099702246</v>
      </c>
      <c r="K33" s="23">
        <f>IF(AND(C33&gt;=Input!$F$12,C33&lt;Input!$F$13),((D32*(1-Parameters!$D$40)*(Parameters!$D$8*(1-(Input!$F$22*Parameters!$D$7))))+(E32*(1-Parameters!$D$40)*(1-1/Parameters!$D$38)*(1-(Input!$F$5*Parameters!$D$14*(1-Parameters!$D$27)*Parameters!$D$26*(Parameters!$D$24))*Parameters!$D$28*Parameters!$D$30)))+ (F32*(1-Parameters!$D$40)*(1-(1/Parameters!$D$38))*(1-ART_drop_factor)) + (J32*(1-Parameters!$D$40)*Parameters!$D$9*(1-(Input!$F$22*Parameters!$D$7)))+(K32*(1-Parameters!$D$40)*(1-1/Parameters!$D$38)) + (L32*(1-Parameters!$D$40)*(1-(1/Parameters!$D$38))*(1-ART_drop_factor)),0)</f>
        <v>3635.9625773691091</v>
      </c>
      <c r="L33" s="23">
        <f>IF(AND(C33&gt;=Input!$F$12,C33&lt;Input!$F$13),((E32*(1-Parameters!$D$40)*(1-1/Parameters!$D$38)*(Input!$F$5*Parameters!$D$14*Parameters!$D$26*(1-Parameters!$D$27)*(Parameters!$D$24)*Parameters!$D$28*Parameters!$D$30))+(F32*(1-Parameters!$D$40)*(1-(1/Parameters!$D$38))*ART_drop_factor)+(L32*(1-Parameters!$D$40)*(1-(1/Parameters!$D$38))*ART_drop_factor)),0)</f>
        <v>888.40691614962077</v>
      </c>
      <c r="M33" s="23">
        <f>IF(AND(C33&gt;=Input!$F$12,C33&lt;Input!$F$13),((E32*(1-Parameters!$D$40)*(1/Parameters!$D$38)*(1-(Input!$F$5*Parameters!$D$14*(1-Parameters!$D$27)*Parameters!$D$26*(Parameters!$D$23))*Parameters!$D$28))+(G32*(1-Parameters!$D$40)*(1-(Input!$F$5*Parameters!$D$14*(1-Parameters!$D$27)*Parameters!$D$26*(Parameters!$D$23)*Parameters!$D$28)))+(K32*(1-Parameters!$D$40)*(1/Parameters!$D$38))+(M32*(1-Parameters!$D$40))),0)</f>
        <v>15561.305232294577</v>
      </c>
      <c r="N33" s="23">
        <f>IF(AND(C33&gt;=Input!$F$12,C33&lt;Input!$F$13),((E32*(1-Parameters!$D$40)*(1/Parameters!$D$38)*Input!$F$5*Parameters!$D$14*Parameters!$D$26*(1-Parameters!$D$27)*Parameters!$D$28*(Parameters!$D$23)*(1-Parameters!$D$30))+(G32*(1-Parameters!$D$40)*Input!$F$5*Parameters!$D$14*Parameters!$D$26*(1-Parameters!$D$27)*Parameters!$D$28*(Parameters!$D$23)*(1-Parameters!$D$30))+(H32*(1-Parameters!$D$40)) +(N32*(1-Parameters!$D$40)) + (O32*(1-Parameters!$D$40)*(1-ART_drop_factor)) + (I32*(1-Parameters!$D$40)*(1-ART_drop_factor))),0)</f>
        <v>13884.202401856521</v>
      </c>
      <c r="O33" s="23">
        <f>IF(AND(C33&gt;=Input!$F$12,C33&lt;Input!$F$13),((E32*(1-Parameters!$D$40)*(1/Parameters!$D$38)*(Input!$F$5*Parameters!$D$14*(Parameters!$D$23)*Parameters!$D$26*(1-Parameters!$D$27)*Parameters!$D$28*Parameters!$D$30))+(F32*(1-Parameters!$D$40)*(1/Parameters!$D$38))+(G32*(1-Parameters!$D$40)*(Input!$F$5*Parameters!$D$14*(Parameters!$D$23)*Parameters!$D$26*(1-Parameters!$D$27)*Parameters!$D$28*Parameters!$D$30))+(O32*(1-Parameters!$D$40)*ART_drop_factor)+(L32*(1-Parameters!$D$40)*(1/Parameters!$D$38))+(I32*(1-Parameters!$D$40)*ART_drop_factor)),0)</f>
        <v>83802.589713050489</v>
      </c>
      <c r="P33" s="24">
        <f>IF(AND(C33&gt;=Input!$F$13,C33&lt;Input!$F$14),((J32*(1-Parameters!$D$40)*(1-(Parameters!$D$9*(1-(Input!$F$22*Parameters!$D$7))))) + (P32*(1-Parameters!$D$40)*(1-(Parameters!$D$9*(1-(Input!$F$22*Parameters!$D$7)))))),0)</f>
        <v>0</v>
      </c>
      <c r="Q33" s="22">
        <f>IF(AND(C33&gt;=Input!$F$13,C33&lt;Input!$F$14),((J32*(1-Parameters!$D$40)*Parameters!$D$9*(1-(Input!$F$22*Parameters!$D$7)))+(K32*(1-Parameters!$D$40)*(1-1/Parameters!$D$38)*(1-(Input!$F$6*Parameters!$D$15*(1-Parameters!$D$27)*Parameters!$D$26*(Parameters!$D$24))*Parameters!$D$28*Parameters!$D$30))) + (L32*(1-Parameters!$D$40)*(1-(1/Parameters!$D$38))*(1-ART_drop_factor)) +(P32*(1-Parameters!$D$40)*Parameters!$D$9*(1-(Input!$F$22*Parameters!$D$7)))+(Q32*(1-Parameters!$D$40)*(1-1/Parameters!$D$38)) + (R32*(1-Parameters!$D$40)*(1-(1/Parameters!$D$38))*(1-ART_drop_factor)),0)</f>
        <v>0</v>
      </c>
      <c r="R33" s="24">
        <f>IF(AND(C33&gt;=Input!$F$13,C33&lt;Input!$F$14),((K32*(1-Parameters!$D$40)*(1-1/Parameters!$D$38)*(Input!$F$6*Parameters!$D$15*Parameters!$D$26*(1-Parameters!$D$27)*(Parameters!$D$24)*Parameters!$D$28*Parameters!$D$30))+(L32*(1-Parameters!$D$40)*(1-(1/Parameters!$D$38))*ART_drop_factor)+(R32*(1-Parameters!$D$40)*(1-(1/Parameters!$D$38))*ART_drop_factor)),0)</f>
        <v>0</v>
      </c>
      <c r="S33" s="22">
        <f>IF(AND(C33&gt;=Input!$F$13,C33&lt;Input!$F$14),((K32*(1-Parameters!$D$40)*(1/Parameters!$D$38)*(1-(Input!$F$6*Parameters!$D$15*(1-Parameters!$D$27)*Parameters!$D$26*(Parameters!$D$23)*Parameters!$D$28)))+(M32*(1-Parameters!$D$40)*(1-(Input!$F$6*Parameters!$D$15*(1-Parameters!$D$27)*Parameters!$D$26*(Parameters!$D$23)*Parameters!$D$28)))+(Q32*(1-Parameters!$D$40)*(1/Parameters!$D$38))+(S32*(1-Parameters!$D$40))),0)</f>
        <v>0</v>
      </c>
      <c r="T33" s="24">
        <f>IF(AND(C33&gt;=Input!$F$13,C33&lt;Input!$F$14),((K32*(1-Parameters!$D$40)*(1/Parameters!$D$38)*Input!$F$6*Parameters!$D$15*Parameters!$D$26*(1-Parameters!$D$27)*Parameters!$D$28*(Parameters!$D$23)*(1-Parameters!$D$30))+(M32*(1-Parameters!$D$40)*Input!$F$6*Parameters!$D$15*Parameters!$D$26*(1-Parameters!$D$27)*Parameters!$D$28*(Parameters!$D$23)*(1-Parameters!$D$30))+(N32*(1-Parameters!$D$40))+(T32*(1-Parameters!$D$40)) + (U32*(1-Parameters!$D$40)*(1-ART_drop_factor)) + (O32*(1-Parameters!$D$40)*(1-ART_drop_factor))),0)</f>
        <v>0</v>
      </c>
      <c r="U33" s="22">
        <f>IF(AND(C33&gt;=Input!$F$13,C33&lt;Input!$F$14),((K32*(1-Parameters!$D$40)*(1/Parameters!$D$38)*(Input!$F$6*Parameters!$D$15*(Parameters!$D$23)*Parameters!$D$26*(1-Parameters!$D$27)*Parameters!$D$28*Parameters!$D$30))+(L32*(1-Parameters!$D$40)*(1/Parameters!$D$38))+(M32*(1-Parameters!$D$40)*(Input!$F$6*Parameters!$D$15*(Parameters!$D$23)*Parameters!$D$26*(1-Parameters!$D$27)*Parameters!$D$28*Parameters!$D$30))+(U32*(1-Parameters!$D$40)*ART_drop_factor)+(R32*(1-Parameters!$D$40)*(1/Parameters!$D$38))+(O32*(1-Parameters!$D$40))*ART_drop_factor),0)</f>
        <v>0</v>
      </c>
      <c r="V33" s="24">
        <f>IF(C33=Input!$F$14,((P32*(1-Parameters!$D$41)*(1-(Parameters!$D$9*(1-(Input!$F$22*Parameters!$D$7))))) + (V32*(1-Parameters!$D$41)*(1-(Parameters!$D$9*(1-(Input!$F$22*Parameters!$D$7)))))),0)</f>
        <v>0</v>
      </c>
      <c r="W33" s="22">
        <f>IF(C33=Input!$F$14,((P32*(1-Parameters!$D$41)*Parameters!$D$9*(1-(Input!$F$22*Parameters!$D$7)))+(Q32*(1-Parameters!$D$41)*(1-1/Parameters!$D$38)*(1-(Input!$F$6*Parameters!$D$16*(1-Parameters!$D$27)*Parameters!$D$26*(1-Parameters!$B$94)*(Parameters!$D$24))*Parameters!$D$28*Parameters!$D$30)))+(V32*(1-Parameters!$D$41)*Parameters!$D$9*(1-(Input!$F$22*Parameters!$D$7)))+ (R32*(1-Parameters!$D$41)*(1-(1/Parameters!$D$38))*(1-ART_drop_factor)) + (W32*(1-Parameters!$D$41)*(1-1/Parameters!$D$38)) + (X32*(1-Parameters!$D$41)*(1-(1/Parameters!$D$38))*(1-ART_drop_factor)),0)</f>
        <v>0</v>
      </c>
      <c r="X33" s="24">
        <f>IF(C33=Input!$F$14,((Q32*(1-Parameters!$D$41)*(1-1/Parameters!$D$38)*(Input!$F$6*Parameters!$D$16*Parameters!$D$26*(1-Parameters!$D$27)*(1-Parameters!$B$94)*(Parameters!$D$24)*Parameters!$D$28*Parameters!$D$30))+(R32*(1-Parameters!$D$41)*(1-(1/Parameters!$D$38))*ART_drop_factor)+(X32*(1-Parameters!$D$41)*(1-(1/Parameters!$D$38))*ART_drop_factor)),0)</f>
        <v>0</v>
      </c>
      <c r="Y33" s="22">
        <f>IF(C33=Input!$F$14,((Q32*(1-Parameters!$D$41)*(1/Parameters!$D$38)*(1-(Input!$F$6*Parameters!$D$16*(1-Parameters!$D$27)*Parameters!$D$26*(1-Parameters!$B$94)*(Parameters!$D$23)*Parameters!$D$28)))+(S32*(1-Parameters!$D$41)*(1-(Input!$F$6*Parameters!$D$16*(1-Parameters!$D$27)*Parameters!$D$26*(1-Parameters!$B$94)*(Parameters!$D$23)*Parameters!$D$28)))+(W32*(1-Parameters!$D$41)*(1/Parameters!$D$38))+(Y32*(1-Parameters!$D$41))),0)</f>
        <v>0</v>
      </c>
      <c r="Z33" s="24">
        <f>IF(C33=Input!$F$14,((Q32*(1-Parameters!$D$41)*(1/Parameters!$D$38)*Input!$F$6*Parameters!$D$16*Parameters!$D$26*(1-Parameters!$D$27)*(1-Parameters!$B$94)*Parameters!$D$28*(Parameters!$D$23)*(1-Parameters!$D$30))+(S32*(1-Parameters!$D$41)*Input!$F$6*Parameters!$D$16*Parameters!$D$26*(1-Parameters!$D$27)*(1-Parameters!$B$94)*Parameters!$D$28*(Parameters!$D$23)*(1-Parameters!$D$30))+(T32*(1-Parameters!$D$41)) + (U32*(1-Parameters!$D$41)*(1-ART_drop_factor)) + (Z32*(1-Parameters!$D$41)) + (AA32*(1-Parameters!$D$41)*(1-ART_drop_factor))),0)</f>
        <v>0</v>
      </c>
      <c r="AA33" s="22">
        <f>IF(C33=Input!$F$14,((Q32*(1-Parameters!$D$41)*(1/Parameters!$D$38)*(Input!$F$6*Parameters!$D$16*(Parameters!$D$23)*Parameters!$D$26*(1-Parameters!$D$27)*(1-Parameters!$B$94)*Parameters!$D$28*Parameters!$D$30))+(R32*(1-Parameters!$D$41)*(1/Parameters!$D$38))+(S32*(1-Parameters!$D$41)*(Input!$F$6*Parameters!$D$16*(1-Parameters!$B$94)*(Parameters!$D$23)*Parameters!$D$26*(1-Parameters!$D$27)*Parameters!$D$28*Parameters!$D$30))+(AA32*(1-Parameters!$D$41)*ART_drop_factor)+(X32*(1-Parameters!$D$41)*(1/Parameters!$D$38))+(U32*(1-Parameters!$D$41)*ART_drop_factor)),0)</f>
        <v>0</v>
      </c>
      <c r="AB33" s="24">
        <f>IF(AND(C33&gt;Input!$F$14,C33&lt;(Input!$F$14+Input!$F$16)),((V32*(1-Parameters!$D$41)*(1-(Parameters!$D$9*(1-(Input!$F$22*Parameters!$D$7)))))+(AB32*(1-Parameters!$D$41)*(1-(Parameters!$D$10*(1-(Input!$F$22*Parameters!$D$7)))))),0)</f>
        <v>0</v>
      </c>
      <c r="AC33" s="24">
        <f>IF(AND(C33&gt;Input!$F$14, C33&lt;(Input!$F$14+Input!$F$16)),((V32*(1-Parameters!$D$41)*Parameters!$D$9*(1-(Input!$F$22*Parameters!$D$7)))+(W32*(1-Parameters!$D$41)*(1-1/Parameters!$D$38)) + (X32*(1-Parameters!$D$41)*(1-(1/Parameters!$D$38))*(1-ART_drop_factor)) +(AB32*(1-Parameters!$D$41)*Parameters!$D$10*(1-(Input!$F$22*Parameters!$D$7))))+(AC32*(1-Parameters!$D$41)*(1-1/Parameters!$D$38)) + (AD32*(1-Parameters!$D$41)*(1-(1/Parameters!$D$38))*(1-ART_drop_factor)),0)</f>
        <v>0</v>
      </c>
      <c r="AD33" s="24">
        <f>IF(AND(C33&gt;Input!$F$14, C33&lt;(Input!$F$14+Input!$F$16)),((X32*(1-Parameters!$D$41)*(1-(1/Parameters!$D$38))*ART_drop_factor)+(AD32*(1-Parameters!$D$41)*(1-(1/Parameters!$D$38))*ART_drop_factor)),0)</f>
        <v>0</v>
      </c>
      <c r="AE33" s="24">
        <f>IF(AND(C33&gt;Input!$F$14, C33&lt;(Input!$F$14+Input!$F$16)),((W32*(1-Parameters!$D$41)*(1/Parameters!$D$38))+(Y32*(1-Parameters!$D$41))+(AC32*(1-Parameters!$D$41)*(1/Parameters!$D$38))+(AE32*(1-Parameters!$D$41))),0)</f>
        <v>0</v>
      </c>
      <c r="AF33" s="24">
        <f>IF(AND(C33&gt;Input!$F$14, C33&lt;(Input!$F$14+Input!$F$16)),((Z32*(1-Parameters!$D$41)) + (AA32*(1-Parameters!$D$41)*(1-ART_drop_factor)) +(AF32*(1-Parameters!$D$41)) + (AG32*(1-Parameters!$D$41)*(1-ART_drop_factor))),0)</f>
        <v>0</v>
      </c>
      <c r="AG33" s="24">
        <f>IF(AND(C33&gt;Input!$F$14, C33&lt;(Input!$F$14+Input!$F$16)),((X32*(1-Parameters!$D$41)*(1/Parameters!$D$38))+(AG32*(1-Parameters!$D$41)*ART_drop_factor)+(AD32*(1-Parameters!$D$41)*(1/Parameters!$D$38))+(AA32*(1-Parameters!$D$41)*ART_drop_factor)),0)</f>
        <v>0</v>
      </c>
      <c r="AH33" s="24">
        <f>IF(AND(C33&gt;=(Input!$F$14+Input!$F$16),C33&lt;(Input!$F$14+Input!$F$17)),((AB32*(1-Parameters!$D$40)*(1-(Parameters!$D$10*(1-(Input!$F$22*Parameters!$D$7)))))+(AH32*(1-Parameters!$D$40)*(1-(Parameters!$D$11*(1-(Input!$F$22*Parameters!$D$7)))))),0)</f>
        <v>0</v>
      </c>
      <c r="AI33" s="24">
        <f>IF(AND(C33&gt;=(Input!$F$14+Input!$F$16), C33&lt;(Input!$F$14+Input!$F$17)),((AB32*(1-Parameters!$D$40)*Parameters!$D$10*(1-(Input!$F$22*Parameters!$D$7)))+(AC32*(1-Parameters!$D$40)*(1-1/Parameters!$D$38)*(1-(Input!$F$7*Parameters!$D$17*(1-Parameters!$D$27)*Parameters!$D$26*(1-(Parameters!$B$94 + Parameters!$B$95))*(Parameters!$D$24)*Parameters!$D$28*Parameters!$D$30))) + (AD32*(1-Parameters!$D$40)*(1-(1/Parameters!$D$38))*(1-ART_drop_factor)) +(AH32*(1-Parameters!$D$40)*Parameters!$D$11*(1-(Input!$F$22*Parameters!$D$7)))+(AI32*(1-Parameters!$D$40)*(1-1/Parameters!$D$38)) + (AJ32*(1-Parameters!$D$40)*(1-(1/Parameters!$D$38))*(1-ART_drop_factor))),0)</f>
        <v>0</v>
      </c>
      <c r="AJ33" s="24">
        <f>IF(AND(C33&gt;=(Input!$F$14+Input!$F$16), C33&lt;(Input!$F$14+Input!$F$17)),((AC32*(1-Parameters!$D$40)*(1-1/Parameters!$D$38)*(Input!$F$7*Parameters!$D$17*Parameters!$D$26*(1-Parameters!$D$27)*(1-(Parameters!$B$94 + Parameters!$B$95))*(Parameters!$D$24)*Parameters!$D$28*Parameters!$D$30))+(AD32*(1-Parameters!$D$40)*(1-(1/Parameters!$D$38))*ART_drop_factor)+(AJ32*(1-Parameters!$D$40)*(1-(1/Parameters!$D$38))*ART_drop_factor)),0)</f>
        <v>0</v>
      </c>
      <c r="AK33" s="22">
        <f>IF(AND(C33&gt;=(Input!$F$14+Input!$F$16), C33&lt;(Input!$F$14+Input!$F$17)),((AC32*(1-Parameters!$D$40)*(1/Parameters!$D$38)*(1-(Input!$F$7*Parameters!$D$17*(1-Parameters!$D$27)*Parameters!$D$26*(1-(Parameters!$B$94 + Parameters!$B$95))*(Parameters!$D$23)*Parameters!$D$28)))+(AE32*(1-Parameters!$D$40)*(1-(Input!$F$7*Parameters!$D$17*(1-Parameters!$D$27)*Parameters!$D$26*(1-(Parameters!$B$94 + Parameters!$B$95))*(Parameters!$D$23)*Parameters!$D$28)))+(AI32*(1-Parameters!$D$40)*(1/Parameters!$D$38))+(AK32*(1-Parameters!$D$40))),0)</f>
        <v>0</v>
      </c>
      <c r="AL33" s="24">
        <f>IF(AND(C33&gt;=(Input!$F$14+Input!$F$16), C33&lt;(Input!$F$14+Input!$F$17)),((AC32*(1-Parameters!$D$40)*(1/Parameters!$D$38)*Input!$F$7*Parameters!$D$17*Parameters!$D$26*(1-Parameters!$D$27)*(1-(Parameters!$B$94 + Parameters!$B$95))*Parameters!$D$28*(Parameters!$D$23)*(1-Parameters!$D$30))+(AE32*(1-Parameters!$D$40)*Input!$F$7*Parameters!$D$17*Parameters!$D$26*(1-Parameters!$D$27)*(1-(Parameters!$B$94 + Parameters!$B$95))*Parameters!$D$28*(Parameters!$D$23)*(1-Parameters!$D$30))+(AF32*(1-Parameters!$D$40)) + (AG32*(1-Parameters!$D$40)*(1-ART_drop_factor)) +(AL32*(1-Parameters!$D$40)) + (AM32*(1-Parameters!$D$40)*(1-ART_drop_factor))),0)</f>
        <v>0</v>
      </c>
      <c r="AM33" s="22">
        <f>IF(AND(C33&gt;=(Input!$F$14+Input!$F$16), C33&lt;(Input!$F$14+Input!$F$17)),((AC32*(1-Parameters!$D$40)*(1/Parameters!$D$38)*(Input!$F$7*Parameters!$D$17*(Parameters!$D$23)*Parameters!$D$26*(1-Parameters!$D$27)*(1-(Parameters!$B$94 + Parameters!$B$95))*Parameters!$D$28*Parameters!$D$30))+(AD32*(1-Parameters!$D$40)*(1/Parameters!$D$38))+(AE32*(1-Parameters!$D$40)*(Input!$F$7*Parameters!$D$17*(Parameters!$D$23)*Parameters!$D$26*(1-Parameters!$D$27)*(1-(Parameters!$B$94 + Parameters!$B$95))*Parameters!$D$28*Parameters!$D$30))+(AM32*(1-Parameters!$D$40)*ART_drop_factor)+(AJ32*(1-Parameters!$D$40)*(1/Parameters!$D$38))+(AG32*(1-Parameters!$D$40)*ART_drop_factor)),0)</f>
        <v>0</v>
      </c>
      <c r="AN33" s="24">
        <f>IF(AND(C33&gt;=(Input!$F$14+Input!$F$17), C33&lt;(Input!$F$14+Input!$F$18)),((AH32*(1-Parameters!$D$40)*(1-(Parameters!$D$11*(1-(Input!$F$22*Parameters!$D$7))))) + (AN32*(1-Parameters!$D$40)*(1-(Parameters!$D$11*(1-(Input!$F$22*Parameters!$D$7)))))),0)</f>
        <v>0</v>
      </c>
      <c r="AO33" s="22">
        <f>IF(AND(C33&gt;=(Input!$F$14+Input!$F$17), C33&lt;(Input!$F$14+Input!$F$18)),((AH32*(1-Parameters!$D$40)*Parameters!$D$11*(1-(Input!$F$22*Parameters!$D$7)))+(AI32*(1-Parameters!$D$40)*(1-1/Parameters!$D$38)*(1-(Input!$F$8*Parameters!$D$18*(1-Parameters!$D$27)*Parameters!$D$26*(Parameters!$D$24)*Parameters!$D$28*Parameters!$D$30))) + (AJ32*(1-Parameters!$D$40)*(1-(1/Parameters!$D$38))*(1-ART_drop_factor)) +(AN32*(1-Parameters!$D$40)*Parameters!$D$11*(1-(Input!$F$22*Parameters!$D$7)))+(AO32*(1-Parameters!$D$40)*(1-1/Parameters!$D$38)) + (AP32*(1-Parameters!$D$40)*(1-(1/Parameters!$D$38))*(1-ART_drop_factor))),0)</f>
        <v>0</v>
      </c>
      <c r="AP33" s="24">
        <f>IF(AND(C33&gt;=(Input!$F$14+Input!$F$17), C33&lt;(Input!$F$14+Input!$F$18)),((AI32*(1-Parameters!$D$40)*(1-1/Parameters!$D$38)*(Input!$F$8*Parameters!$D$18*Parameters!$D$26*(1-Parameters!$D$27)*(Parameters!$D$24)*Parameters!$D$28*Parameters!$D$30))+(AJ32*(1-Parameters!$D$40)*(1-(1/Parameters!$D$38))*ART_drop_factor)+(AP32*(1-Parameters!$D$40)*(1-(1/Parameters!$D$38))*ART_drop_factor)),0)</f>
        <v>0</v>
      </c>
      <c r="AQ33" s="22">
        <f>IF(AND(C33&gt;=(Input!$F$14+Input!$F$17), C33&lt;(Input!$F$14+Input!$F$18)),((AI32*(1-Parameters!$D$40)*(1/Parameters!$D$38)*(1-(Input!$F$8*Parameters!$D$18*(1-Parameters!$D$27)*Parameters!$D$26*(Parameters!$D$23)*Parameters!$D$28)))+(AK32*(1-Parameters!$D$40)*(1-(Input!$F$8*Parameters!$D$18*(1-Parameters!$D$27)*Parameters!$D$26*(Parameters!$D$23)*Parameters!$D$28)))+(AO32*(1-Parameters!$D$40)*(1/Parameters!$D$38))+(AQ32*(1-Parameters!$D$40))),0)</f>
        <v>0</v>
      </c>
      <c r="AR33" s="24">
        <f>IF(AND(C33&gt;=(Input!$F$14+Input!$F$17), C33&lt;(Input!$F$14+Input!$F$18)),((AI32*(1-Parameters!$D$40)*(1/Parameters!$D$38)*Input!$F$8*Parameters!$D$18*Parameters!$D$26*(1-Parameters!$D$27)*Parameters!$D$28*(Parameters!$D$23)*(1-Parameters!$D$30))+(AK32*(1-Parameters!$D$40)*Input!$F$8*Parameters!$D$18*Parameters!$D$26*(1-Parameters!$D$27)*Parameters!$D$28*(Parameters!$D$23)*(1-Parameters!$D$30))+(AL32*(1-Parameters!$D$40)) + (AM32*(1-Parameters!$D$40)*(1-ART_drop_factor)) +(AR32*(1-Parameters!$D$40)) + (AS32*(1-Parameters!$D$40)*(1-ART_drop_factor))),0)</f>
        <v>0</v>
      </c>
      <c r="AS33" s="22">
        <f>IF(AND(C33&gt;=(Input!$F$14+Input!$F$17), C33&lt;(Input!$F$14+Input!$F$18)),((AI32*(1-Parameters!$D$40)*(1/Parameters!$D$38)*(Input!$F$8*Parameters!$D$18*(Parameters!$D$23)*Parameters!$D$26*(1-Parameters!$D$27)*Parameters!$D$28*Parameters!$D$30))+(AJ32*(1-Parameters!$D$40)*(1/Parameters!$D$38))+(AK32*(1-Parameters!$D$40)*(Input!$F$8*Parameters!$D$18*(Parameters!$D$23)*Parameters!$D$26*(1-Parameters!$D$27)*Parameters!$D$28*Parameters!$D$30))+(AS32*(1-Parameters!$D$40)*ART_drop_factor)+(AP32*(1-Parameters!$D$40)*(1/Parameters!$D$38))+(AM32*(1-Parameters!$D$40)*ART_drop_factor)),0)</f>
        <v>0</v>
      </c>
      <c r="AT33" s="24">
        <f>IF(AND(C33&gt;=(Input!$F$14+Input!$F$18), C33&lt;(Input!$F$14+Input!$F$19)),((AN32*(1-Parameters!$D$40)*(1-(Parameters!$D$11*(1-(Input!$F$22*Parameters!$D$7))))) + (AT32*(1-Parameters!$D$40)*(1-(Parameters!$D$12*(1-(Input!$F$22*Parameters!$D$7)))))),0)</f>
        <v>0</v>
      </c>
      <c r="AU33" s="22">
        <f>IF(AND(C33&gt;=(Input!$F$14+Input!$F$18), C33&lt;(Input!$F$14+Input!$F$19)),((AN32*(1-Parameters!$D$40)*Parameters!$D$11*(1-(Input!$F$22*Parameters!$D$7)))+(AO32*(1-Parameters!$D$40)*(1-1/Parameters!$D$38)*(1-(Input!$F$9*Parameters!$D$19*(1-Parameters!$D$27)*Parameters!$D$26*(Parameters!$D$24)*Parameters!$D$28*Parameters!$D$30))) + (AP32*(1-Parameters!$D$40)*(1-(1/Parameters!$D$38))*(1-ART_drop_factor)) +(AT32*(1-Parameters!$D$40)*Parameters!$D$12*(1-(Input!$F$22*Parameters!$D$7)))+(AU32*(1-Parameters!$D$40)*(1-1/Parameters!$D$38)) + (AV32*(1-Parameters!$D$40)*(1-(1/Parameters!$D$38))*(1-ART_drop_factor))),0)</f>
        <v>0</v>
      </c>
      <c r="AV33" s="24">
        <f>IF(AND(C33&gt;=(Input!$F$14+Input!$F$18), C33&lt;(Input!$F$14+Input!$F$19)),((AO32*(1-Parameters!$D$40)*(1-1/Parameters!$D$38)*(Input!$F$9*Parameters!$D$19*Parameters!$D$26*(1-Parameters!$D$27)*(Parameters!$D$24)*Parameters!$D$28*Parameters!$D$30))+(AP32*(1-Parameters!$D$40)*(1-(1/Parameters!$D$38))*ART_drop_factor)+(AV32*(1-Parameters!$D$40)*(1-(1/Parameters!$D$38))*ART_drop_factor)),0)</f>
        <v>0</v>
      </c>
      <c r="AW33" s="22">
        <f>IF(AND(C33&gt;=(Input!$F$14+Input!$F$18), C33&lt;(Input!$F$14+Input!$F$19)),((AO32*(1-Parameters!$D$40)*(1/Parameters!$D$38)*(1-(Input!$F$9*Parameters!$D$19*(1-Parameters!$D$27)*Parameters!$D$26*(Parameters!$D$23)*Parameters!$D$28)))+(AQ32*(1-Parameters!$D$40)*(1-(Input!$F$9*Parameters!$D$19*(1-Parameters!$D$27)*Parameters!$D$26*(Parameters!$D$23)*Parameters!$D$28)))+(AU32*(1-Parameters!$D$40)*(1/Parameters!$D$38))+(AW32*(1-Parameters!$D$40))),0)</f>
        <v>0</v>
      </c>
      <c r="AX33" s="24">
        <f>IF(AND(C33&gt;=(Input!$F$14+Input!$F$18), C33&lt;(Input!$F$14+Input!$F$19)),((AO32*(1-Parameters!$D$40)*(1/Parameters!$D$38)*Input!$F$9*Parameters!$D$19*Parameters!$D$26*(1-Parameters!$D$27)*Parameters!$D$28*(Parameters!$D$23)*(1-Parameters!$D$30))+(AQ32*(1-Parameters!$D$40)*Input!$F$9*Parameters!$D$19*Parameters!$D$26*(1-Parameters!$D$27)*Parameters!$D$28*(Parameters!$D$23)*(1-Parameters!$D$30)) + (AS32*(1-Parameters!$D$40)*(1-ART_drop_factor)) +(AR32*(1-Parameters!$D$40))+ (AY32*(1-Parameters!$D$40)*(1-ART_drop_factor)) + (AX32*(1-Parameters!$D$40))),0)</f>
        <v>0</v>
      </c>
      <c r="AY33" s="22">
        <f>IF(AND(C33&gt;=(Input!$F$14+Input!$F$18), C33&lt;(Input!$F$14+Input!$F$19)),((AO32*(1-Parameters!$D$40)*(1/Parameters!$D$38)*(Input!$F$9*Parameters!$D$19*(Parameters!$D$23)*Parameters!$D$26*(1-Parameters!$D$27)*Parameters!$D$28*Parameters!$D$30))+(AP32*(1-Parameters!$D$40)*(1/Parameters!$D$38))+(AQ32*(1-Parameters!$D$40)*(Input!$F$9*Parameters!$D$19*(Parameters!$D$23)*Parameters!$D$26*(1-Parameters!$D$27)*Parameters!$D$28*Parameters!$D$30))+(AY32*(1-Parameters!$D$40)*ART_drop_factor)+(AV32*(1-Parameters!$D$40)*(1/Parameters!$D$38))+(AS32*(1-Parameters!$D$40)*ART_drop_factor)),0)</f>
        <v>0</v>
      </c>
      <c r="AZ33" s="24">
        <f>IF(C33&gt;=(Input!$F$14+Input!$F$19),((AT32*(1-Parameters!$D$40)*(1-(Parameters!$D$12*(1-(Input!$F$22*Parameters!$D$7))))) + (AZ32*(1-Parameters!$D$40)*(1-(Parameters!$D$12*(1-(Input!$F$22*Parameters!$D$7)))))),0)</f>
        <v>0</v>
      </c>
      <c r="BA33" s="22">
        <f>IF(C33&gt;=(Input!$F$14+Input!$F$19),((AT32*(1-Parameters!$D$40)*Parameters!$D$12*(1-(Input!$F$22*Parameters!$D$7)))+(AU32*(1-Parameters!$D$40)*(1-1/Parameters!$D$38)*(1-(Input!$F$10*Parameters!$D$20*(1-Parameters!$D$27)*Parameters!$D$26*(Parameters!$D$24)*Parameters!$D$28*Parameters!$D$30))) + (AV32*(1-Parameters!$D$40)*(1-(1/Parameters!$D$38))*(1-ART_drop_factor)) +(AZ32*(1-Parameters!$D$40)*Parameters!$D$12*(1-(Input!$F$22*Parameters!$D$7)))+(BA32*(1-Parameters!$D$40)*(1-1/Parameters!$D$38)) + (BB32*(1-Parameters!$D$40)*(1-(1/Parameters!$D$38))*(1-ART_drop_factor))),0)</f>
        <v>0</v>
      </c>
      <c r="BB33" s="24">
        <f>IF(C33&gt;=(Input!$F$14+Input!$F$19),((AU32*(1-Parameters!$D$40)*(1-1/Parameters!$D$38)*(Input!$F$10*Parameters!$D$20*Parameters!$D$26*(1-Parameters!$D$27)*(Parameters!$D$24)*Parameters!$D$28*Parameters!$D$30))+(AV32*(1-Parameters!$D$40)*(1-(1/Parameters!$D$38))*ART_drop_factor)+(BB32*(1-Parameters!$D$40)*(1-(1/Parameters!$D$38))*ART_drop_factor)),0)</f>
        <v>0</v>
      </c>
      <c r="BC33" s="22">
        <f>IF(C33&gt;=(Input!$F$14+Input!$F$19),((AU32*(1-Parameters!$D$40)*(1/Parameters!$D$38)*(1-(Input!$F$10*Parameters!$D$20*(1-Parameters!$D$27)*Parameters!$D$26*(Parameters!$D$23)*Parameters!$D$28)))+(AW32*(1-Parameters!$D$40)*(1-(Input!$F$10*Parameters!$D$20*(1-Parameters!$D$27)*Parameters!$D$26*(Parameters!$D$23)*Parameters!$D$28)))+(BA32*(1-Parameters!$D$40)*(1/Parameters!$D$38))+(BC32*(1-Parameters!$D$40))),0)</f>
        <v>0</v>
      </c>
      <c r="BD33" s="24">
        <f>IF(C33&gt;=(Input!$F$14+Input!$F$19),((AU32*(1-Parameters!$D$40)*(1/Parameters!$D$38)*Input!$F$10*Parameters!$D$20*Parameters!$D$26*(1-Parameters!$D$27)*Parameters!$D$28*(Parameters!$D$23)*(1-Parameters!$D$30))+(AW32*(1-Parameters!$D$40)*Input!$F$10*Parameters!$D$20*Parameters!$D$26*(1-Parameters!$D$27)*Parameters!$D$28*(Parameters!$D$23)*(1-Parameters!$D$30))+(AX32*(1-Parameters!$D$40)) + (AY32*(1-Parameters!$D$40)*(1-ART_drop_factor)) +(BD32*(1-Parameters!$D$40)) + (BE32*(1-Parameters!$D$40)*(1-ART_drop_factor))),0)</f>
        <v>0</v>
      </c>
      <c r="BE33" s="25">
        <f>IF(C33&gt;=(Input!$F$14+Input!$F$19),((AU32*(1-Parameters!$D$40)*(1/Parameters!$D$38)*(Input!$F$10*Parameters!$D$20*(Parameters!$D$23)*Parameters!$D$26*(1-Parameters!$D$27)*Parameters!$D$28*Parameters!$D$30))+(AV32*(1-Parameters!$D$40)*(1/Parameters!$D$38))+(AW32*(1-Parameters!$D$40)*(Input!$F$10*Parameters!$D$20*(Parameters!$D$23)*Parameters!$D$26*(1-Parameters!$D$27)*Parameters!$D$28*Parameters!$D$30))+(BE32*(1-Parameters!$D$40)*ART_drop_factor)+(BB32*(1-Parameters!$D$40)*(1/Parameters!$D$38))+(AY32*(1-Parameters!$D$40)*ART_drop_factor)),0)</f>
        <v>0</v>
      </c>
      <c r="BF33" s="135">
        <f>(Parameters!$D$40*(SUM(Model!D32:U32,Model!AH32:BE32)))+(Parameters!$D$41*(SUM(Model!V32:AG32)))</f>
        <v>93.982186095983153</v>
      </c>
      <c r="BG33" s="60"/>
    </row>
    <row r="34" spans="3:59" x14ac:dyDescent="0.2">
      <c r="C34" s="20">
        <v>29</v>
      </c>
      <c r="D34" s="21">
        <f>IF((C34&gt;=Input!$F$12),0,(D33*(1-Parameters!$D$40)*(1-(Parameters!$D$8*(1-(Input!$F$22*Parameters!$D$7))))))</f>
        <v>0</v>
      </c>
      <c r="E34" s="21">
        <f>IF((C34&gt;=Input!$F$12),0,(D33*(1-Parameters!$D$40)*Parameters!$D$8*(1-(Input!$F$22*Parameters!$D$7))+(E33*(1-Parameters!$D$40)*(1-1/Parameters!$D$38)) + (F33*(1-Parameters!$D$40)*(1-(1/Parameters!$D$38))*(1-ART_drop_factor))))</f>
        <v>0</v>
      </c>
      <c r="F34" s="26">
        <f>IF((C34&gt;=Input!$F$12),0,(F33*(1-Parameters!$D$40)*(1-(1/Parameters!$D$38))*ART_drop_factor))</f>
        <v>0</v>
      </c>
      <c r="G34" s="21">
        <f>IF((C34&gt;=Input!$F$12),0,((G33*(1-Parameters!$D$40)+(E33*(1-Parameters!$D$40)*(1/Parameters!$D$38)))))</f>
        <v>0</v>
      </c>
      <c r="H34" s="21">
        <f>IF((C34&gt;=Input!$F$12),0,(H33*(1-Parameters!$D$40) + I33*(1-Parameters!$D$40)*(1-ART_drop_factor)))</f>
        <v>0</v>
      </c>
      <c r="I34" s="21">
        <f>IF((C34&gt;=Input!$F$12),0,(((F33*(1-Parameters!$D$40)*(1/Parameters!$D$38)) + I33*(1-Parameters!$D$40)*ART_drop_factor)))</f>
        <v>0</v>
      </c>
      <c r="J34" s="23">
        <f>IF(AND(C34&gt;=Input!$F$12,C34&lt;Input!$F$13),((D33*(1-Parameters!$D$40)*(1-(Parameters!$D$8*(1-(Input!$F$22*Parameters!$D$7))))) + (J33*(1-Parameters!$D$40)*(1-(Parameters!$D$9*(1-(Input!$F$22*Parameters!$D$7)))))),0)</f>
        <v>1510571.1120031558</v>
      </c>
      <c r="K34" s="23">
        <f>IF(AND(C34&gt;=Input!$F$12,C34&lt;Input!$F$13),((D33*(1-Parameters!$D$40)*(Parameters!$D$8*(1-(Input!$F$22*Parameters!$D$7))))+(E33*(1-Parameters!$D$40)*(1-1/Parameters!$D$38)*(1-(Input!$F$5*Parameters!$D$14*(1-Parameters!$D$27)*Parameters!$D$26*(Parameters!$D$24))*Parameters!$D$28*Parameters!$D$30)))+ (F33*(1-Parameters!$D$40)*(1-(1/Parameters!$D$38))*(1-ART_drop_factor)) + (J33*(1-Parameters!$D$40)*Parameters!$D$9*(1-(Input!$F$22*Parameters!$D$7)))+(K33*(1-Parameters!$D$40)*(1-1/Parameters!$D$38)) + (L33*(1-Parameters!$D$40)*(1-(1/Parameters!$D$38))*(1-ART_drop_factor)),0)</f>
        <v>3734.2279621516254</v>
      </c>
      <c r="L34" s="23">
        <f>IF(AND(C34&gt;=Input!$F$12,C34&lt;Input!$F$13),((E33*(1-Parameters!$D$40)*(1-1/Parameters!$D$38)*(Input!$F$5*Parameters!$D$14*Parameters!$D$26*(1-Parameters!$D$27)*(Parameters!$D$24)*Parameters!$D$28*Parameters!$D$30))+(F33*(1-Parameters!$D$40)*(1-(1/Parameters!$D$38))*ART_drop_factor)+(L33*(1-Parameters!$D$40)*(1-(1/Parameters!$D$38))*ART_drop_factor)),0)</f>
        <v>787.01755933338859</v>
      </c>
      <c r="M34" s="23">
        <f>IF(AND(C34&gt;=Input!$F$12,C34&lt;Input!$F$13),((E33*(1-Parameters!$D$40)*(1/Parameters!$D$38)*(1-(Input!$F$5*Parameters!$D$14*(1-Parameters!$D$27)*Parameters!$D$26*(Parameters!$D$23))*Parameters!$D$28))+(G33*(1-Parameters!$D$40)*(1-(Input!$F$5*Parameters!$D$14*(1-Parameters!$D$27)*Parameters!$D$26*(Parameters!$D$23)*Parameters!$D$28)))+(K33*(1-Parameters!$D$40)*(1/Parameters!$D$38))+(M33*(1-Parameters!$D$40))),0)</f>
        <v>15964.379999162504</v>
      </c>
      <c r="N34" s="23">
        <f>IF(AND(C34&gt;=Input!$F$12,C34&lt;Input!$F$13),((E33*(1-Parameters!$D$40)*(1/Parameters!$D$38)*Input!$F$5*Parameters!$D$14*Parameters!$D$26*(1-Parameters!$D$27)*Parameters!$D$28*(Parameters!$D$23)*(1-Parameters!$D$30))+(G33*(1-Parameters!$D$40)*Input!$F$5*Parameters!$D$14*Parameters!$D$26*(1-Parameters!$D$27)*Parameters!$D$28*(Parameters!$D$23)*(1-Parameters!$D$30))+(H33*(1-Parameters!$D$40)) +(N33*(1-Parameters!$D$40)) + (O33*(1-Parameters!$D$40)*(1-ART_drop_factor)) + (I33*(1-Parameters!$D$40)*(1-ART_drop_factor))),0)</f>
        <v>14162.70102734914</v>
      </c>
      <c r="O34" s="23">
        <f>IF(AND(C34&gt;=Input!$F$12,C34&lt;Input!$F$13),((E33*(1-Parameters!$D$40)*(1/Parameters!$D$38)*(Input!$F$5*Parameters!$D$14*(Parameters!$D$23)*Parameters!$D$26*(1-Parameters!$D$27)*Parameters!$D$28*Parameters!$D$30))+(F33*(1-Parameters!$D$40)*(1/Parameters!$D$38))+(G33*(1-Parameters!$D$40)*(Input!$F$5*Parameters!$D$14*(Parameters!$D$23)*Parameters!$D$26*(1-Parameters!$D$27)*Parameters!$D$28*Parameters!$D$30))+(O33*(1-Parameters!$D$40)*ART_drop_factor)+(L33*(1-Parameters!$D$40)*(1/Parameters!$D$38))+(I33*(1-Parameters!$D$40)*ART_drop_factor)),0)</f>
        <v>83617.161495745764</v>
      </c>
      <c r="P34" s="24">
        <f>IF(AND(C34&gt;=Input!$F$13,C34&lt;Input!$F$14),((J33*(1-Parameters!$D$40)*(1-(Parameters!$D$9*(1-(Input!$F$22*Parameters!$D$7))))) + (P33*(1-Parameters!$D$40)*(1-(Parameters!$D$9*(1-(Input!$F$22*Parameters!$D$7)))))),0)</f>
        <v>0</v>
      </c>
      <c r="Q34" s="22">
        <f>IF(AND(C34&gt;=Input!$F$13,C34&lt;Input!$F$14),((J33*(1-Parameters!$D$40)*Parameters!$D$9*(1-(Input!$F$22*Parameters!$D$7)))+(K33*(1-Parameters!$D$40)*(1-1/Parameters!$D$38)*(1-(Input!$F$6*Parameters!$D$15*(1-Parameters!$D$27)*Parameters!$D$26*(Parameters!$D$24))*Parameters!$D$28*Parameters!$D$30))) + (L33*(1-Parameters!$D$40)*(1-(1/Parameters!$D$38))*(1-ART_drop_factor)) +(P33*(1-Parameters!$D$40)*Parameters!$D$9*(1-(Input!$F$22*Parameters!$D$7)))+(Q33*(1-Parameters!$D$40)*(1-1/Parameters!$D$38)) + (R33*(1-Parameters!$D$40)*(1-(1/Parameters!$D$38))*(1-ART_drop_factor)),0)</f>
        <v>0</v>
      </c>
      <c r="R34" s="24">
        <f>IF(AND(C34&gt;=Input!$F$13,C34&lt;Input!$F$14),((K33*(1-Parameters!$D$40)*(1-1/Parameters!$D$38)*(Input!$F$6*Parameters!$D$15*Parameters!$D$26*(1-Parameters!$D$27)*(Parameters!$D$24)*Parameters!$D$28*Parameters!$D$30))+(L33*(1-Parameters!$D$40)*(1-(1/Parameters!$D$38))*ART_drop_factor)+(R33*(1-Parameters!$D$40)*(1-(1/Parameters!$D$38))*ART_drop_factor)),0)</f>
        <v>0</v>
      </c>
      <c r="S34" s="22">
        <f>IF(AND(C34&gt;=Input!$F$13,C34&lt;Input!$F$14),((K33*(1-Parameters!$D$40)*(1/Parameters!$D$38)*(1-(Input!$F$6*Parameters!$D$15*(1-Parameters!$D$27)*Parameters!$D$26*(Parameters!$D$23)*Parameters!$D$28)))+(M33*(1-Parameters!$D$40)*(1-(Input!$F$6*Parameters!$D$15*(1-Parameters!$D$27)*Parameters!$D$26*(Parameters!$D$23)*Parameters!$D$28)))+(Q33*(1-Parameters!$D$40)*(1/Parameters!$D$38))+(S33*(1-Parameters!$D$40))),0)</f>
        <v>0</v>
      </c>
      <c r="T34" s="24">
        <f>IF(AND(C34&gt;=Input!$F$13,C34&lt;Input!$F$14),((K33*(1-Parameters!$D$40)*(1/Parameters!$D$38)*Input!$F$6*Parameters!$D$15*Parameters!$D$26*(1-Parameters!$D$27)*Parameters!$D$28*(Parameters!$D$23)*(1-Parameters!$D$30))+(M33*(1-Parameters!$D$40)*Input!$F$6*Parameters!$D$15*Parameters!$D$26*(1-Parameters!$D$27)*Parameters!$D$28*(Parameters!$D$23)*(1-Parameters!$D$30))+(N33*(1-Parameters!$D$40))+(T33*(1-Parameters!$D$40)) + (U33*(1-Parameters!$D$40)*(1-ART_drop_factor)) + (O33*(1-Parameters!$D$40)*(1-ART_drop_factor))),0)</f>
        <v>0</v>
      </c>
      <c r="U34" s="22">
        <f>IF(AND(C34&gt;=Input!$F$13,C34&lt;Input!$F$14),((K33*(1-Parameters!$D$40)*(1/Parameters!$D$38)*(Input!$F$6*Parameters!$D$15*(Parameters!$D$23)*Parameters!$D$26*(1-Parameters!$D$27)*Parameters!$D$28*Parameters!$D$30))+(L33*(1-Parameters!$D$40)*(1/Parameters!$D$38))+(M33*(1-Parameters!$D$40)*(Input!$F$6*Parameters!$D$15*(Parameters!$D$23)*Parameters!$D$26*(1-Parameters!$D$27)*Parameters!$D$28*Parameters!$D$30))+(U33*(1-Parameters!$D$40)*ART_drop_factor)+(R33*(1-Parameters!$D$40)*(1/Parameters!$D$38))+(O33*(1-Parameters!$D$40))*ART_drop_factor),0)</f>
        <v>0</v>
      </c>
      <c r="V34" s="24">
        <f>IF(C34=Input!$F$14,((P33*(1-Parameters!$D$41)*(1-(Parameters!$D$9*(1-(Input!$F$22*Parameters!$D$7))))) + (V33*(1-Parameters!$D$41)*(1-(Parameters!$D$9*(1-(Input!$F$22*Parameters!$D$7)))))),0)</f>
        <v>0</v>
      </c>
      <c r="W34" s="22">
        <f>IF(C34=Input!$F$14,((P33*(1-Parameters!$D$41)*Parameters!$D$9*(1-(Input!$F$22*Parameters!$D$7)))+(Q33*(1-Parameters!$D$41)*(1-1/Parameters!$D$38)*(1-(Input!$F$6*Parameters!$D$16*(1-Parameters!$D$27)*Parameters!$D$26*(1-Parameters!$B$94)*(Parameters!$D$24))*Parameters!$D$28*Parameters!$D$30)))+(V33*(1-Parameters!$D$41)*Parameters!$D$9*(1-(Input!$F$22*Parameters!$D$7)))+ (R33*(1-Parameters!$D$41)*(1-(1/Parameters!$D$38))*(1-ART_drop_factor)) + (W33*(1-Parameters!$D$41)*(1-1/Parameters!$D$38)) + (X33*(1-Parameters!$D$41)*(1-(1/Parameters!$D$38))*(1-ART_drop_factor)),0)</f>
        <v>0</v>
      </c>
      <c r="X34" s="24">
        <f>IF(C34=Input!$F$14,((Q33*(1-Parameters!$D$41)*(1-1/Parameters!$D$38)*(Input!$F$6*Parameters!$D$16*Parameters!$D$26*(1-Parameters!$D$27)*(1-Parameters!$B$94)*(Parameters!$D$24)*Parameters!$D$28*Parameters!$D$30))+(R33*(1-Parameters!$D$41)*(1-(1/Parameters!$D$38))*ART_drop_factor)+(X33*(1-Parameters!$D$41)*(1-(1/Parameters!$D$38))*ART_drop_factor)),0)</f>
        <v>0</v>
      </c>
      <c r="Y34" s="22">
        <f>IF(C34=Input!$F$14,((Q33*(1-Parameters!$D$41)*(1/Parameters!$D$38)*(1-(Input!$F$6*Parameters!$D$16*(1-Parameters!$D$27)*Parameters!$D$26*(1-Parameters!$B$94)*(Parameters!$D$23)*Parameters!$D$28)))+(S33*(1-Parameters!$D$41)*(1-(Input!$F$6*Parameters!$D$16*(1-Parameters!$D$27)*Parameters!$D$26*(1-Parameters!$B$94)*(Parameters!$D$23)*Parameters!$D$28)))+(W33*(1-Parameters!$D$41)*(1/Parameters!$D$38))+(Y33*(1-Parameters!$D$41))),0)</f>
        <v>0</v>
      </c>
      <c r="Z34" s="24">
        <f>IF(C34=Input!$F$14,((Q33*(1-Parameters!$D$41)*(1/Parameters!$D$38)*Input!$F$6*Parameters!$D$16*Parameters!$D$26*(1-Parameters!$D$27)*(1-Parameters!$B$94)*Parameters!$D$28*(Parameters!$D$23)*(1-Parameters!$D$30))+(S33*(1-Parameters!$D$41)*Input!$F$6*Parameters!$D$16*Parameters!$D$26*(1-Parameters!$D$27)*(1-Parameters!$B$94)*Parameters!$D$28*(Parameters!$D$23)*(1-Parameters!$D$30))+(T33*(1-Parameters!$D$41)) + (U33*(1-Parameters!$D$41)*(1-ART_drop_factor)) + (Z33*(1-Parameters!$D$41)) + (AA33*(1-Parameters!$D$41)*(1-ART_drop_factor))),0)</f>
        <v>0</v>
      </c>
      <c r="AA34" s="22">
        <f>IF(C34=Input!$F$14,((Q33*(1-Parameters!$D$41)*(1/Parameters!$D$38)*(Input!$F$6*Parameters!$D$16*(Parameters!$D$23)*Parameters!$D$26*(1-Parameters!$D$27)*(1-Parameters!$B$94)*Parameters!$D$28*Parameters!$D$30))+(R33*(1-Parameters!$D$41)*(1/Parameters!$D$38))+(S33*(1-Parameters!$D$41)*(Input!$F$6*Parameters!$D$16*(1-Parameters!$B$94)*(Parameters!$D$23)*Parameters!$D$26*(1-Parameters!$D$27)*Parameters!$D$28*Parameters!$D$30))+(AA33*(1-Parameters!$D$41)*ART_drop_factor)+(X33*(1-Parameters!$D$41)*(1/Parameters!$D$38))+(U33*(1-Parameters!$D$41)*ART_drop_factor)),0)</f>
        <v>0</v>
      </c>
      <c r="AB34" s="24">
        <f>IF(AND(C34&gt;Input!$F$14,C34&lt;(Input!$F$14+Input!$F$16)),((V33*(1-Parameters!$D$41)*(1-(Parameters!$D$9*(1-(Input!$F$22*Parameters!$D$7)))))+(AB33*(1-Parameters!$D$41)*(1-(Parameters!$D$10*(1-(Input!$F$22*Parameters!$D$7)))))),0)</f>
        <v>0</v>
      </c>
      <c r="AC34" s="24">
        <f>IF(AND(C34&gt;Input!$F$14, C34&lt;(Input!$F$14+Input!$F$16)),((V33*(1-Parameters!$D$41)*Parameters!$D$9*(1-(Input!$F$22*Parameters!$D$7)))+(W33*(1-Parameters!$D$41)*(1-1/Parameters!$D$38)) + (X33*(1-Parameters!$D$41)*(1-(1/Parameters!$D$38))*(1-ART_drop_factor)) +(AB33*(1-Parameters!$D$41)*Parameters!$D$10*(1-(Input!$F$22*Parameters!$D$7))))+(AC33*(1-Parameters!$D$41)*(1-1/Parameters!$D$38)) + (AD33*(1-Parameters!$D$41)*(1-(1/Parameters!$D$38))*(1-ART_drop_factor)),0)</f>
        <v>0</v>
      </c>
      <c r="AD34" s="24">
        <f>IF(AND(C34&gt;Input!$F$14, C34&lt;(Input!$F$14+Input!$F$16)),((X33*(1-Parameters!$D$41)*(1-(1/Parameters!$D$38))*ART_drop_factor)+(AD33*(1-Parameters!$D$41)*(1-(1/Parameters!$D$38))*ART_drop_factor)),0)</f>
        <v>0</v>
      </c>
      <c r="AE34" s="24">
        <f>IF(AND(C34&gt;Input!$F$14, C34&lt;(Input!$F$14+Input!$F$16)),((W33*(1-Parameters!$D$41)*(1/Parameters!$D$38))+(Y33*(1-Parameters!$D$41))+(AC33*(1-Parameters!$D$41)*(1/Parameters!$D$38))+(AE33*(1-Parameters!$D$41))),0)</f>
        <v>0</v>
      </c>
      <c r="AF34" s="24">
        <f>IF(AND(C34&gt;Input!$F$14, C34&lt;(Input!$F$14+Input!$F$16)),((Z33*(1-Parameters!$D$41)) + (AA33*(1-Parameters!$D$41)*(1-ART_drop_factor)) +(AF33*(1-Parameters!$D$41)) + (AG33*(1-Parameters!$D$41)*(1-ART_drop_factor))),0)</f>
        <v>0</v>
      </c>
      <c r="AG34" s="24">
        <f>IF(AND(C34&gt;Input!$F$14, C34&lt;(Input!$F$14+Input!$F$16)),((X33*(1-Parameters!$D$41)*(1/Parameters!$D$38))+(AG33*(1-Parameters!$D$41)*ART_drop_factor)+(AD33*(1-Parameters!$D$41)*(1/Parameters!$D$38))+(AA33*(1-Parameters!$D$41)*ART_drop_factor)),0)</f>
        <v>0</v>
      </c>
      <c r="AH34" s="24">
        <f>IF(AND(C34&gt;=(Input!$F$14+Input!$F$16),C34&lt;(Input!$F$14+Input!$F$17)),((AB33*(1-Parameters!$D$40)*(1-(Parameters!$D$10*(1-(Input!$F$22*Parameters!$D$7)))))+(AH33*(1-Parameters!$D$40)*(1-(Parameters!$D$11*(1-(Input!$F$22*Parameters!$D$7)))))),0)</f>
        <v>0</v>
      </c>
      <c r="AI34" s="24">
        <f>IF(AND(C34&gt;=(Input!$F$14+Input!$F$16), C34&lt;(Input!$F$14+Input!$F$17)),((AB33*(1-Parameters!$D$40)*Parameters!$D$10*(1-(Input!$F$22*Parameters!$D$7)))+(AC33*(1-Parameters!$D$40)*(1-1/Parameters!$D$38)*(1-(Input!$F$7*Parameters!$D$17*(1-Parameters!$D$27)*Parameters!$D$26*(1-(Parameters!$B$94 + Parameters!$B$95))*(Parameters!$D$24)*Parameters!$D$28*Parameters!$D$30))) + (AD33*(1-Parameters!$D$40)*(1-(1/Parameters!$D$38))*(1-ART_drop_factor)) +(AH33*(1-Parameters!$D$40)*Parameters!$D$11*(1-(Input!$F$22*Parameters!$D$7)))+(AI33*(1-Parameters!$D$40)*(1-1/Parameters!$D$38)) + (AJ33*(1-Parameters!$D$40)*(1-(1/Parameters!$D$38))*(1-ART_drop_factor))),0)</f>
        <v>0</v>
      </c>
      <c r="AJ34" s="24">
        <f>IF(AND(C34&gt;=(Input!$F$14+Input!$F$16), C34&lt;(Input!$F$14+Input!$F$17)),((AC33*(1-Parameters!$D$40)*(1-1/Parameters!$D$38)*(Input!$F$7*Parameters!$D$17*Parameters!$D$26*(1-Parameters!$D$27)*(1-(Parameters!$B$94 + Parameters!$B$95))*(Parameters!$D$24)*Parameters!$D$28*Parameters!$D$30))+(AD33*(1-Parameters!$D$40)*(1-(1/Parameters!$D$38))*ART_drop_factor)+(AJ33*(1-Parameters!$D$40)*(1-(1/Parameters!$D$38))*ART_drop_factor)),0)</f>
        <v>0</v>
      </c>
      <c r="AK34" s="22">
        <f>IF(AND(C34&gt;=(Input!$F$14+Input!$F$16), C34&lt;(Input!$F$14+Input!$F$17)),((AC33*(1-Parameters!$D$40)*(1/Parameters!$D$38)*(1-(Input!$F$7*Parameters!$D$17*(1-Parameters!$D$27)*Parameters!$D$26*(1-(Parameters!$B$94 + Parameters!$B$95))*(Parameters!$D$23)*Parameters!$D$28)))+(AE33*(1-Parameters!$D$40)*(1-(Input!$F$7*Parameters!$D$17*(1-Parameters!$D$27)*Parameters!$D$26*(1-(Parameters!$B$94 + Parameters!$B$95))*(Parameters!$D$23)*Parameters!$D$28)))+(AI33*(1-Parameters!$D$40)*(1/Parameters!$D$38))+(AK33*(1-Parameters!$D$40))),0)</f>
        <v>0</v>
      </c>
      <c r="AL34" s="24">
        <f>IF(AND(C34&gt;=(Input!$F$14+Input!$F$16), C34&lt;(Input!$F$14+Input!$F$17)),((AC33*(1-Parameters!$D$40)*(1/Parameters!$D$38)*Input!$F$7*Parameters!$D$17*Parameters!$D$26*(1-Parameters!$D$27)*(1-(Parameters!$B$94 + Parameters!$B$95))*Parameters!$D$28*(Parameters!$D$23)*(1-Parameters!$D$30))+(AE33*(1-Parameters!$D$40)*Input!$F$7*Parameters!$D$17*Parameters!$D$26*(1-Parameters!$D$27)*(1-(Parameters!$B$94 + Parameters!$B$95))*Parameters!$D$28*(Parameters!$D$23)*(1-Parameters!$D$30))+(AF33*(1-Parameters!$D$40)) + (AG33*(1-Parameters!$D$40)*(1-ART_drop_factor)) +(AL33*(1-Parameters!$D$40)) + (AM33*(1-Parameters!$D$40)*(1-ART_drop_factor))),0)</f>
        <v>0</v>
      </c>
      <c r="AM34" s="22">
        <f>IF(AND(C34&gt;=(Input!$F$14+Input!$F$16), C34&lt;(Input!$F$14+Input!$F$17)),((AC33*(1-Parameters!$D$40)*(1/Parameters!$D$38)*(Input!$F$7*Parameters!$D$17*(Parameters!$D$23)*Parameters!$D$26*(1-Parameters!$D$27)*(1-(Parameters!$B$94 + Parameters!$B$95))*Parameters!$D$28*Parameters!$D$30))+(AD33*(1-Parameters!$D$40)*(1/Parameters!$D$38))+(AE33*(1-Parameters!$D$40)*(Input!$F$7*Parameters!$D$17*(Parameters!$D$23)*Parameters!$D$26*(1-Parameters!$D$27)*(1-(Parameters!$B$94 + Parameters!$B$95))*Parameters!$D$28*Parameters!$D$30))+(AM33*(1-Parameters!$D$40)*ART_drop_factor)+(AJ33*(1-Parameters!$D$40)*(1/Parameters!$D$38))+(AG33*(1-Parameters!$D$40)*ART_drop_factor)),0)</f>
        <v>0</v>
      </c>
      <c r="AN34" s="24">
        <f>IF(AND(C34&gt;=(Input!$F$14+Input!$F$17), C34&lt;(Input!$F$14+Input!$F$18)),((AH33*(1-Parameters!$D$40)*(1-(Parameters!$D$11*(1-(Input!$F$22*Parameters!$D$7))))) + (AN33*(1-Parameters!$D$40)*(1-(Parameters!$D$11*(1-(Input!$F$22*Parameters!$D$7)))))),0)</f>
        <v>0</v>
      </c>
      <c r="AO34" s="22">
        <f>IF(AND(C34&gt;=(Input!$F$14+Input!$F$17), C34&lt;(Input!$F$14+Input!$F$18)),((AH33*(1-Parameters!$D$40)*Parameters!$D$11*(1-(Input!$F$22*Parameters!$D$7)))+(AI33*(1-Parameters!$D$40)*(1-1/Parameters!$D$38)*(1-(Input!$F$8*Parameters!$D$18*(1-Parameters!$D$27)*Parameters!$D$26*(Parameters!$D$24)*Parameters!$D$28*Parameters!$D$30))) + (AJ33*(1-Parameters!$D$40)*(1-(1/Parameters!$D$38))*(1-ART_drop_factor)) +(AN33*(1-Parameters!$D$40)*Parameters!$D$11*(1-(Input!$F$22*Parameters!$D$7)))+(AO33*(1-Parameters!$D$40)*(1-1/Parameters!$D$38)) + (AP33*(1-Parameters!$D$40)*(1-(1/Parameters!$D$38))*(1-ART_drop_factor))),0)</f>
        <v>0</v>
      </c>
      <c r="AP34" s="24">
        <f>IF(AND(C34&gt;=(Input!$F$14+Input!$F$17), C34&lt;(Input!$F$14+Input!$F$18)),((AI33*(1-Parameters!$D$40)*(1-1/Parameters!$D$38)*(Input!$F$8*Parameters!$D$18*Parameters!$D$26*(1-Parameters!$D$27)*(Parameters!$D$24)*Parameters!$D$28*Parameters!$D$30))+(AJ33*(1-Parameters!$D$40)*(1-(1/Parameters!$D$38))*ART_drop_factor)+(AP33*(1-Parameters!$D$40)*(1-(1/Parameters!$D$38))*ART_drop_factor)),0)</f>
        <v>0</v>
      </c>
      <c r="AQ34" s="22">
        <f>IF(AND(C34&gt;=(Input!$F$14+Input!$F$17), C34&lt;(Input!$F$14+Input!$F$18)),((AI33*(1-Parameters!$D$40)*(1/Parameters!$D$38)*(1-(Input!$F$8*Parameters!$D$18*(1-Parameters!$D$27)*Parameters!$D$26*(Parameters!$D$23)*Parameters!$D$28)))+(AK33*(1-Parameters!$D$40)*(1-(Input!$F$8*Parameters!$D$18*(1-Parameters!$D$27)*Parameters!$D$26*(Parameters!$D$23)*Parameters!$D$28)))+(AO33*(1-Parameters!$D$40)*(1/Parameters!$D$38))+(AQ33*(1-Parameters!$D$40))),0)</f>
        <v>0</v>
      </c>
      <c r="AR34" s="24">
        <f>IF(AND(C34&gt;=(Input!$F$14+Input!$F$17), C34&lt;(Input!$F$14+Input!$F$18)),((AI33*(1-Parameters!$D$40)*(1/Parameters!$D$38)*Input!$F$8*Parameters!$D$18*Parameters!$D$26*(1-Parameters!$D$27)*Parameters!$D$28*(Parameters!$D$23)*(1-Parameters!$D$30))+(AK33*(1-Parameters!$D$40)*Input!$F$8*Parameters!$D$18*Parameters!$D$26*(1-Parameters!$D$27)*Parameters!$D$28*(Parameters!$D$23)*(1-Parameters!$D$30))+(AL33*(1-Parameters!$D$40)) + (AM33*(1-Parameters!$D$40)*(1-ART_drop_factor)) +(AR33*(1-Parameters!$D$40)) + (AS33*(1-Parameters!$D$40)*(1-ART_drop_factor))),0)</f>
        <v>0</v>
      </c>
      <c r="AS34" s="22">
        <f>IF(AND(C34&gt;=(Input!$F$14+Input!$F$17), C34&lt;(Input!$F$14+Input!$F$18)),((AI33*(1-Parameters!$D$40)*(1/Parameters!$D$38)*(Input!$F$8*Parameters!$D$18*(Parameters!$D$23)*Parameters!$D$26*(1-Parameters!$D$27)*Parameters!$D$28*Parameters!$D$30))+(AJ33*(1-Parameters!$D$40)*(1/Parameters!$D$38))+(AK33*(1-Parameters!$D$40)*(Input!$F$8*Parameters!$D$18*(Parameters!$D$23)*Parameters!$D$26*(1-Parameters!$D$27)*Parameters!$D$28*Parameters!$D$30))+(AS33*(1-Parameters!$D$40)*ART_drop_factor)+(AP33*(1-Parameters!$D$40)*(1/Parameters!$D$38))+(AM33*(1-Parameters!$D$40)*ART_drop_factor)),0)</f>
        <v>0</v>
      </c>
      <c r="AT34" s="24">
        <f>IF(AND(C34&gt;=(Input!$F$14+Input!$F$18), C34&lt;(Input!$F$14+Input!$F$19)),((AN33*(1-Parameters!$D$40)*(1-(Parameters!$D$11*(1-(Input!$F$22*Parameters!$D$7))))) + (AT33*(1-Parameters!$D$40)*(1-(Parameters!$D$12*(1-(Input!$F$22*Parameters!$D$7)))))),0)</f>
        <v>0</v>
      </c>
      <c r="AU34" s="22">
        <f>IF(AND(C34&gt;=(Input!$F$14+Input!$F$18), C34&lt;(Input!$F$14+Input!$F$19)),((AN33*(1-Parameters!$D$40)*Parameters!$D$11*(1-(Input!$F$22*Parameters!$D$7)))+(AO33*(1-Parameters!$D$40)*(1-1/Parameters!$D$38)*(1-(Input!$F$9*Parameters!$D$19*(1-Parameters!$D$27)*Parameters!$D$26*(Parameters!$D$24)*Parameters!$D$28*Parameters!$D$30))) + (AP33*(1-Parameters!$D$40)*(1-(1/Parameters!$D$38))*(1-ART_drop_factor)) +(AT33*(1-Parameters!$D$40)*Parameters!$D$12*(1-(Input!$F$22*Parameters!$D$7)))+(AU33*(1-Parameters!$D$40)*(1-1/Parameters!$D$38)) + (AV33*(1-Parameters!$D$40)*(1-(1/Parameters!$D$38))*(1-ART_drop_factor))),0)</f>
        <v>0</v>
      </c>
      <c r="AV34" s="24">
        <f>IF(AND(C34&gt;=(Input!$F$14+Input!$F$18), C34&lt;(Input!$F$14+Input!$F$19)),((AO33*(1-Parameters!$D$40)*(1-1/Parameters!$D$38)*(Input!$F$9*Parameters!$D$19*Parameters!$D$26*(1-Parameters!$D$27)*(Parameters!$D$24)*Parameters!$D$28*Parameters!$D$30))+(AP33*(1-Parameters!$D$40)*(1-(1/Parameters!$D$38))*ART_drop_factor)+(AV33*(1-Parameters!$D$40)*(1-(1/Parameters!$D$38))*ART_drop_factor)),0)</f>
        <v>0</v>
      </c>
      <c r="AW34" s="22">
        <f>IF(AND(C34&gt;=(Input!$F$14+Input!$F$18), C34&lt;(Input!$F$14+Input!$F$19)),((AO33*(1-Parameters!$D$40)*(1/Parameters!$D$38)*(1-(Input!$F$9*Parameters!$D$19*(1-Parameters!$D$27)*Parameters!$D$26*(Parameters!$D$23)*Parameters!$D$28)))+(AQ33*(1-Parameters!$D$40)*(1-(Input!$F$9*Parameters!$D$19*(1-Parameters!$D$27)*Parameters!$D$26*(Parameters!$D$23)*Parameters!$D$28)))+(AU33*(1-Parameters!$D$40)*(1/Parameters!$D$38))+(AW33*(1-Parameters!$D$40))),0)</f>
        <v>0</v>
      </c>
      <c r="AX34" s="24">
        <f>IF(AND(C34&gt;=(Input!$F$14+Input!$F$18), C34&lt;(Input!$F$14+Input!$F$19)),((AO33*(1-Parameters!$D$40)*(1/Parameters!$D$38)*Input!$F$9*Parameters!$D$19*Parameters!$D$26*(1-Parameters!$D$27)*Parameters!$D$28*(Parameters!$D$23)*(1-Parameters!$D$30))+(AQ33*(1-Parameters!$D$40)*Input!$F$9*Parameters!$D$19*Parameters!$D$26*(1-Parameters!$D$27)*Parameters!$D$28*(Parameters!$D$23)*(1-Parameters!$D$30)) + (AS33*(1-Parameters!$D$40)*(1-ART_drop_factor)) +(AR33*(1-Parameters!$D$40))+ (AY33*(1-Parameters!$D$40)*(1-ART_drop_factor)) + (AX33*(1-Parameters!$D$40))),0)</f>
        <v>0</v>
      </c>
      <c r="AY34" s="22">
        <f>IF(AND(C34&gt;=(Input!$F$14+Input!$F$18), C34&lt;(Input!$F$14+Input!$F$19)),((AO33*(1-Parameters!$D$40)*(1/Parameters!$D$38)*(Input!$F$9*Parameters!$D$19*(Parameters!$D$23)*Parameters!$D$26*(1-Parameters!$D$27)*Parameters!$D$28*Parameters!$D$30))+(AP33*(1-Parameters!$D$40)*(1/Parameters!$D$38))+(AQ33*(1-Parameters!$D$40)*(Input!$F$9*Parameters!$D$19*(Parameters!$D$23)*Parameters!$D$26*(1-Parameters!$D$27)*Parameters!$D$28*Parameters!$D$30))+(AY33*(1-Parameters!$D$40)*ART_drop_factor)+(AV33*(1-Parameters!$D$40)*(1/Parameters!$D$38))+(AS33*(1-Parameters!$D$40)*ART_drop_factor)),0)</f>
        <v>0</v>
      </c>
      <c r="AZ34" s="24">
        <f>IF(C34&gt;=(Input!$F$14+Input!$F$19),((AT33*(1-Parameters!$D$40)*(1-(Parameters!$D$12*(1-(Input!$F$22*Parameters!$D$7))))) + (AZ33*(1-Parameters!$D$40)*(1-(Parameters!$D$12*(1-(Input!$F$22*Parameters!$D$7)))))),0)</f>
        <v>0</v>
      </c>
      <c r="BA34" s="22">
        <f>IF(C34&gt;=(Input!$F$14+Input!$F$19),((AT33*(1-Parameters!$D$40)*Parameters!$D$12*(1-(Input!$F$22*Parameters!$D$7)))+(AU33*(1-Parameters!$D$40)*(1-1/Parameters!$D$38)*(1-(Input!$F$10*Parameters!$D$20*(1-Parameters!$D$27)*Parameters!$D$26*(Parameters!$D$24)*Parameters!$D$28*Parameters!$D$30))) + (AV33*(1-Parameters!$D$40)*(1-(1/Parameters!$D$38))*(1-ART_drop_factor)) +(AZ33*(1-Parameters!$D$40)*Parameters!$D$12*(1-(Input!$F$22*Parameters!$D$7)))+(BA33*(1-Parameters!$D$40)*(1-1/Parameters!$D$38)) + (BB33*(1-Parameters!$D$40)*(1-(1/Parameters!$D$38))*(1-ART_drop_factor))),0)</f>
        <v>0</v>
      </c>
      <c r="BB34" s="24">
        <f>IF(C34&gt;=(Input!$F$14+Input!$F$19),((AU33*(1-Parameters!$D$40)*(1-1/Parameters!$D$38)*(Input!$F$10*Parameters!$D$20*Parameters!$D$26*(1-Parameters!$D$27)*(Parameters!$D$24)*Parameters!$D$28*Parameters!$D$30))+(AV33*(1-Parameters!$D$40)*(1-(1/Parameters!$D$38))*ART_drop_factor)+(BB33*(1-Parameters!$D$40)*(1-(1/Parameters!$D$38))*ART_drop_factor)),0)</f>
        <v>0</v>
      </c>
      <c r="BC34" s="22">
        <f>IF(C34&gt;=(Input!$F$14+Input!$F$19),((AU33*(1-Parameters!$D$40)*(1/Parameters!$D$38)*(1-(Input!$F$10*Parameters!$D$20*(1-Parameters!$D$27)*Parameters!$D$26*(Parameters!$D$23)*Parameters!$D$28)))+(AW33*(1-Parameters!$D$40)*(1-(Input!$F$10*Parameters!$D$20*(1-Parameters!$D$27)*Parameters!$D$26*(Parameters!$D$23)*Parameters!$D$28)))+(BA33*(1-Parameters!$D$40)*(1/Parameters!$D$38))+(BC33*(1-Parameters!$D$40))),0)</f>
        <v>0</v>
      </c>
      <c r="BD34" s="24">
        <f>IF(C34&gt;=(Input!$F$14+Input!$F$19),((AU33*(1-Parameters!$D$40)*(1/Parameters!$D$38)*Input!$F$10*Parameters!$D$20*Parameters!$D$26*(1-Parameters!$D$27)*Parameters!$D$28*(Parameters!$D$23)*(1-Parameters!$D$30))+(AW33*(1-Parameters!$D$40)*Input!$F$10*Parameters!$D$20*Parameters!$D$26*(1-Parameters!$D$27)*Parameters!$D$28*(Parameters!$D$23)*(1-Parameters!$D$30))+(AX33*(1-Parameters!$D$40)) + (AY33*(1-Parameters!$D$40)*(1-ART_drop_factor)) +(BD33*(1-Parameters!$D$40)) + (BE33*(1-Parameters!$D$40)*(1-ART_drop_factor))),0)</f>
        <v>0</v>
      </c>
      <c r="BE34" s="25">
        <f>IF(C34&gt;=(Input!$F$14+Input!$F$19),((AU33*(1-Parameters!$D$40)*(1/Parameters!$D$38)*(Input!$F$10*Parameters!$D$20*(Parameters!$D$23)*Parameters!$D$26*(1-Parameters!$D$27)*Parameters!$D$28*Parameters!$D$30))+(AV33*(1-Parameters!$D$40)*(1/Parameters!$D$38))+(AW33*(1-Parameters!$D$40)*(Input!$F$10*Parameters!$D$20*(Parameters!$D$23)*Parameters!$D$26*(1-Parameters!$D$27)*Parameters!$D$28*Parameters!$D$30))+(BE33*(1-Parameters!$D$40)*ART_drop_factor)+(BB33*(1-Parameters!$D$40)*(1/Parameters!$D$38))+(AY33*(1-Parameters!$D$40)*ART_drop_factor)),0)</f>
        <v>0</v>
      </c>
      <c r="BF34" s="135">
        <f>(Parameters!$D$40*(SUM(Model!D33:U33,Model!AH33:BE33)))+(Parameters!$D$41*(SUM(Model!V33:AG33)))</f>
        <v>93.976764046785291</v>
      </c>
      <c r="BG34" s="60"/>
    </row>
    <row r="35" spans="3:59" x14ac:dyDescent="0.2">
      <c r="C35" s="20">
        <v>30</v>
      </c>
      <c r="D35" s="21">
        <f>IF((C35&gt;=Input!$F$12),0,(D34*(1-Parameters!$D$40)*(1-(Parameters!$D$8*(1-(Input!$F$22*Parameters!$D$7))))))</f>
        <v>0</v>
      </c>
      <c r="E35" s="21">
        <f>IF((C35&gt;=Input!$F$12),0,(D34*(1-Parameters!$D$40)*Parameters!$D$8*(1-(Input!$F$22*Parameters!$D$7))+(E34*(1-Parameters!$D$40)*(1-1/Parameters!$D$38)) + (F34*(1-Parameters!$D$40)*(1-(1/Parameters!$D$38))*(1-ART_drop_factor))))</f>
        <v>0</v>
      </c>
      <c r="F35" s="26">
        <f>IF((C35&gt;=Input!$F$12),0,(F34*(1-Parameters!$D$40)*(1-(1/Parameters!$D$38))*ART_drop_factor))</f>
        <v>0</v>
      </c>
      <c r="G35" s="21">
        <f>IF((C35&gt;=Input!$F$12),0,((G34*(1-Parameters!$D$40)+(E34*(1-Parameters!$D$40)*(1/Parameters!$D$38)))))</f>
        <v>0</v>
      </c>
      <c r="H35" s="21">
        <f>IF((C35&gt;=Input!$F$12),0,(H34*(1-Parameters!$D$40) + I34*(1-Parameters!$D$40)*(1-ART_drop_factor)))</f>
        <v>0</v>
      </c>
      <c r="I35" s="21">
        <f>IF((C35&gt;=Input!$F$12),0,(((F34*(1-Parameters!$D$40)*(1/Parameters!$D$38)) + I34*(1-Parameters!$D$40)*ART_drop_factor)))</f>
        <v>0</v>
      </c>
      <c r="J35" s="23">
        <f>IF(AND(C35&gt;=Input!$F$12,C35&lt;Input!$F$13),((D34*(1-Parameters!$D$40)*(1-(Parameters!$D$8*(1-(Input!$F$22*Parameters!$D$7))))) + (J34*(1-Parameters!$D$40)*(1-(Parameters!$D$9*(1-(Input!$F$22*Parameters!$D$7)))))),0)</f>
        <v>1509984.3420510187</v>
      </c>
      <c r="K35" s="23">
        <f>IF(AND(C35&gt;=Input!$F$12,C35&lt;Input!$F$13),((D34*(1-Parameters!$D$40)*(Parameters!$D$8*(1-(Input!$F$22*Parameters!$D$7))))+(E34*(1-Parameters!$D$40)*(1-1/Parameters!$D$38)*(1-(Input!$F$5*Parameters!$D$14*(1-Parameters!$D$27)*Parameters!$D$26*(Parameters!$D$24))*Parameters!$D$28*Parameters!$D$30)))+ (F34*(1-Parameters!$D$40)*(1-(1/Parameters!$D$38))*(1-ART_drop_factor)) + (J34*(1-Parameters!$D$40)*Parameters!$D$9*(1-(Input!$F$22*Parameters!$D$7)))+(K34*(1-Parameters!$D$40)*(1-1/Parameters!$D$38)) + (L34*(1-Parameters!$D$40)*(1-(1/Parameters!$D$38))*(1-ART_drop_factor)),0)</f>
        <v>3821.0754145445762</v>
      </c>
      <c r="L35" s="23">
        <f>IF(AND(C35&gt;=Input!$F$12,C35&lt;Input!$F$13),((E34*(1-Parameters!$D$40)*(1-1/Parameters!$D$38)*(Input!$F$5*Parameters!$D$14*Parameters!$D$26*(1-Parameters!$D$27)*(Parameters!$D$24)*Parameters!$D$28*Parameters!$D$30))+(F34*(1-Parameters!$D$40)*(1-(1/Parameters!$D$38))*ART_drop_factor)+(L34*(1-Parameters!$D$40)*(1-(1/Parameters!$D$38))*ART_drop_factor)),0)</f>
        <v>697.19925344972035</v>
      </c>
      <c r="M35" s="23">
        <f>IF(AND(C35&gt;=Input!$F$12,C35&lt;Input!$F$13),((E34*(1-Parameters!$D$40)*(1/Parameters!$D$38)*(1-(Input!$F$5*Parameters!$D$14*(1-Parameters!$D$27)*Parameters!$D$26*(Parameters!$D$23))*Parameters!$D$28))+(G34*(1-Parameters!$D$40)*(1-(Input!$F$5*Parameters!$D$14*(1-Parameters!$D$27)*Parameters!$D$26*(Parameters!$D$23)*Parameters!$D$28)))+(K34*(1-Parameters!$D$40)*(1/Parameters!$D$38))+(M34*(1-Parameters!$D$40))),0)</f>
        <v>16378.349257897591</v>
      </c>
      <c r="N35" s="23">
        <f>IF(AND(C35&gt;=Input!$F$12,C35&lt;Input!$F$13),((E34*(1-Parameters!$D$40)*(1/Parameters!$D$38)*Input!$F$5*Parameters!$D$14*Parameters!$D$26*(1-Parameters!$D$27)*Parameters!$D$28*(Parameters!$D$23)*(1-Parameters!$D$30))+(G34*(1-Parameters!$D$40)*Input!$F$5*Parameters!$D$14*Parameters!$D$26*(1-Parameters!$D$27)*Parameters!$D$28*(Parameters!$D$23)*(1-Parameters!$D$30))+(H34*(1-Parameters!$D$40)) +(N34*(1-Parameters!$D$40)) + (O34*(1-Parameters!$D$40)*(1-ART_drop_factor)) + (I34*(1-Parameters!$D$40)*(1-ART_drop_factor))),0)</f>
        <v>14440.565585215149</v>
      </c>
      <c r="O35" s="23">
        <f>IF(AND(C35&gt;=Input!$F$12,C35&lt;Input!$F$13),((E34*(1-Parameters!$D$40)*(1/Parameters!$D$38)*(Input!$F$5*Parameters!$D$14*(Parameters!$D$23)*Parameters!$D$26*(1-Parameters!$D$27)*Parameters!$D$28*Parameters!$D$30))+(F34*(1-Parameters!$D$40)*(1/Parameters!$D$38))+(G34*(1-Parameters!$D$40)*(Input!$F$5*Parameters!$D$14*(Parameters!$D$23)*Parameters!$D$26*(1-Parameters!$D$27)*Parameters!$D$28*Parameters!$D$30))+(O34*(1-Parameters!$D$40)*ART_drop_factor)+(L34*(1-Parameters!$D$40)*(1/Parameters!$D$38))+(I34*(1-Parameters!$D$40)*ART_drop_factor)),0)</f>
        <v>83421.097142462095</v>
      </c>
      <c r="P35" s="24">
        <f>IF(AND(C35&gt;=Input!$F$13,C35&lt;Input!$F$14),((J34*(1-Parameters!$D$40)*(1-(Parameters!$D$9*(1-(Input!$F$22*Parameters!$D$7))))) + (P34*(1-Parameters!$D$40)*(1-(Parameters!$D$9*(1-(Input!$F$22*Parameters!$D$7)))))),0)</f>
        <v>0</v>
      </c>
      <c r="Q35" s="22">
        <f>IF(AND(C35&gt;=Input!$F$13,C35&lt;Input!$F$14),((J34*(1-Parameters!$D$40)*Parameters!$D$9*(1-(Input!$F$22*Parameters!$D$7)))+(K34*(1-Parameters!$D$40)*(1-1/Parameters!$D$38)*(1-(Input!$F$6*Parameters!$D$15*(1-Parameters!$D$27)*Parameters!$D$26*(Parameters!$D$24))*Parameters!$D$28*Parameters!$D$30))) + (L34*(1-Parameters!$D$40)*(1-(1/Parameters!$D$38))*(1-ART_drop_factor)) +(P34*(1-Parameters!$D$40)*Parameters!$D$9*(1-(Input!$F$22*Parameters!$D$7)))+(Q34*(1-Parameters!$D$40)*(1-1/Parameters!$D$38)) + (R34*(1-Parameters!$D$40)*(1-(1/Parameters!$D$38))*(1-ART_drop_factor)),0)</f>
        <v>0</v>
      </c>
      <c r="R35" s="24">
        <f>IF(AND(C35&gt;=Input!$F$13,C35&lt;Input!$F$14),((K34*(1-Parameters!$D$40)*(1-1/Parameters!$D$38)*(Input!$F$6*Parameters!$D$15*Parameters!$D$26*(1-Parameters!$D$27)*(Parameters!$D$24)*Parameters!$D$28*Parameters!$D$30))+(L34*(1-Parameters!$D$40)*(1-(1/Parameters!$D$38))*ART_drop_factor)+(R34*(1-Parameters!$D$40)*(1-(1/Parameters!$D$38))*ART_drop_factor)),0)</f>
        <v>0</v>
      </c>
      <c r="S35" s="22">
        <f>IF(AND(C35&gt;=Input!$F$13,C35&lt;Input!$F$14),((K34*(1-Parameters!$D$40)*(1/Parameters!$D$38)*(1-(Input!$F$6*Parameters!$D$15*(1-Parameters!$D$27)*Parameters!$D$26*(Parameters!$D$23)*Parameters!$D$28)))+(M34*(1-Parameters!$D$40)*(1-(Input!$F$6*Parameters!$D$15*(1-Parameters!$D$27)*Parameters!$D$26*(Parameters!$D$23)*Parameters!$D$28)))+(Q34*(1-Parameters!$D$40)*(1/Parameters!$D$38))+(S34*(1-Parameters!$D$40))),0)</f>
        <v>0</v>
      </c>
      <c r="T35" s="24">
        <f>IF(AND(C35&gt;=Input!$F$13,C35&lt;Input!$F$14),((K34*(1-Parameters!$D$40)*(1/Parameters!$D$38)*Input!$F$6*Parameters!$D$15*Parameters!$D$26*(1-Parameters!$D$27)*Parameters!$D$28*(Parameters!$D$23)*(1-Parameters!$D$30))+(M34*(1-Parameters!$D$40)*Input!$F$6*Parameters!$D$15*Parameters!$D$26*(1-Parameters!$D$27)*Parameters!$D$28*(Parameters!$D$23)*(1-Parameters!$D$30))+(N34*(1-Parameters!$D$40))+(T34*(1-Parameters!$D$40)) + (U34*(1-Parameters!$D$40)*(1-ART_drop_factor)) + (O34*(1-Parameters!$D$40)*(1-ART_drop_factor))),0)</f>
        <v>0</v>
      </c>
      <c r="U35" s="22">
        <f>IF(AND(C35&gt;=Input!$F$13,C35&lt;Input!$F$14),((K34*(1-Parameters!$D$40)*(1/Parameters!$D$38)*(Input!$F$6*Parameters!$D$15*(Parameters!$D$23)*Parameters!$D$26*(1-Parameters!$D$27)*Parameters!$D$28*Parameters!$D$30))+(L34*(1-Parameters!$D$40)*(1/Parameters!$D$38))+(M34*(1-Parameters!$D$40)*(Input!$F$6*Parameters!$D$15*(Parameters!$D$23)*Parameters!$D$26*(1-Parameters!$D$27)*Parameters!$D$28*Parameters!$D$30))+(U34*(1-Parameters!$D$40)*ART_drop_factor)+(R34*(1-Parameters!$D$40)*(1/Parameters!$D$38))+(O34*(1-Parameters!$D$40))*ART_drop_factor),0)</f>
        <v>0</v>
      </c>
      <c r="V35" s="24">
        <f>IF(C35=Input!$F$14,((P34*(1-Parameters!$D$41)*(1-(Parameters!$D$9*(1-(Input!$F$22*Parameters!$D$7))))) + (V34*(1-Parameters!$D$41)*(1-(Parameters!$D$9*(1-(Input!$F$22*Parameters!$D$7)))))),0)</f>
        <v>0</v>
      </c>
      <c r="W35" s="22">
        <f>IF(C35=Input!$F$14,((P34*(1-Parameters!$D$41)*Parameters!$D$9*(1-(Input!$F$22*Parameters!$D$7)))+(Q34*(1-Parameters!$D$41)*(1-1/Parameters!$D$38)*(1-(Input!$F$6*Parameters!$D$16*(1-Parameters!$D$27)*Parameters!$D$26*(1-Parameters!$B$94)*(Parameters!$D$24))*Parameters!$D$28*Parameters!$D$30)))+(V34*(1-Parameters!$D$41)*Parameters!$D$9*(1-(Input!$F$22*Parameters!$D$7)))+ (R34*(1-Parameters!$D$41)*(1-(1/Parameters!$D$38))*(1-ART_drop_factor)) + (W34*(1-Parameters!$D$41)*(1-1/Parameters!$D$38)) + (X34*(1-Parameters!$D$41)*(1-(1/Parameters!$D$38))*(1-ART_drop_factor)),0)</f>
        <v>0</v>
      </c>
      <c r="X35" s="24">
        <f>IF(C35=Input!$F$14,((Q34*(1-Parameters!$D$41)*(1-1/Parameters!$D$38)*(Input!$F$6*Parameters!$D$16*Parameters!$D$26*(1-Parameters!$D$27)*(1-Parameters!$B$94)*(Parameters!$D$24)*Parameters!$D$28*Parameters!$D$30))+(R34*(1-Parameters!$D$41)*(1-(1/Parameters!$D$38))*ART_drop_factor)+(X34*(1-Parameters!$D$41)*(1-(1/Parameters!$D$38))*ART_drop_factor)),0)</f>
        <v>0</v>
      </c>
      <c r="Y35" s="22">
        <f>IF(C35=Input!$F$14,((Q34*(1-Parameters!$D$41)*(1/Parameters!$D$38)*(1-(Input!$F$6*Parameters!$D$16*(1-Parameters!$D$27)*Parameters!$D$26*(1-Parameters!$B$94)*(Parameters!$D$23)*Parameters!$D$28)))+(S34*(1-Parameters!$D$41)*(1-(Input!$F$6*Parameters!$D$16*(1-Parameters!$D$27)*Parameters!$D$26*(1-Parameters!$B$94)*(Parameters!$D$23)*Parameters!$D$28)))+(W34*(1-Parameters!$D$41)*(1/Parameters!$D$38))+(Y34*(1-Parameters!$D$41))),0)</f>
        <v>0</v>
      </c>
      <c r="Z35" s="24">
        <f>IF(C35=Input!$F$14,((Q34*(1-Parameters!$D$41)*(1/Parameters!$D$38)*Input!$F$6*Parameters!$D$16*Parameters!$D$26*(1-Parameters!$D$27)*(1-Parameters!$B$94)*Parameters!$D$28*(Parameters!$D$23)*(1-Parameters!$D$30))+(S34*(1-Parameters!$D$41)*Input!$F$6*Parameters!$D$16*Parameters!$D$26*(1-Parameters!$D$27)*(1-Parameters!$B$94)*Parameters!$D$28*(Parameters!$D$23)*(1-Parameters!$D$30))+(T34*(1-Parameters!$D$41)) + (U34*(1-Parameters!$D$41)*(1-ART_drop_factor)) + (Z34*(1-Parameters!$D$41)) + (AA34*(1-Parameters!$D$41)*(1-ART_drop_factor))),0)</f>
        <v>0</v>
      </c>
      <c r="AA35" s="22">
        <f>IF(C35=Input!$F$14,((Q34*(1-Parameters!$D$41)*(1/Parameters!$D$38)*(Input!$F$6*Parameters!$D$16*(Parameters!$D$23)*Parameters!$D$26*(1-Parameters!$D$27)*(1-Parameters!$B$94)*Parameters!$D$28*Parameters!$D$30))+(R34*(1-Parameters!$D$41)*(1/Parameters!$D$38))+(S34*(1-Parameters!$D$41)*(Input!$F$6*Parameters!$D$16*(1-Parameters!$B$94)*(Parameters!$D$23)*Parameters!$D$26*(1-Parameters!$D$27)*Parameters!$D$28*Parameters!$D$30))+(AA34*(1-Parameters!$D$41)*ART_drop_factor)+(X34*(1-Parameters!$D$41)*(1/Parameters!$D$38))+(U34*(1-Parameters!$D$41)*ART_drop_factor)),0)</f>
        <v>0</v>
      </c>
      <c r="AB35" s="24">
        <f>IF(AND(C35&gt;Input!$F$14,C35&lt;(Input!$F$14+Input!$F$16)),((V34*(1-Parameters!$D$41)*(1-(Parameters!$D$9*(1-(Input!$F$22*Parameters!$D$7)))))+(AB34*(1-Parameters!$D$41)*(1-(Parameters!$D$10*(1-(Input!$F$22*Parameters!$D$7)))))),0)</f>
        <v>0</v>
      </c>
      <c r="AC35" s="24">
        <f>IF(AND(C35&gt;Input!$F$14, C35&lt;(Input!$F$14+Input!$F$16)),((V34*(1-Parameters!$D$41)*Parameters!$D$9*(1-(Input!$F$22*Parameters!$D$7)))+(W34*(1-Parameters!$D$41)*(1-1/Parameters!$D$38)) + (X34*(1-Parameters!$D$41)*(1-(1/Parameters!$D$38))*(1-ART_drop_factor)) +(AB34*(1-Parameters!$D$41)*Parameters!$D$10*(1-(Input!$F$22*Parameters!$D$7))))+(AC34*(1-Parameters!$D$41)*(1-1/Parameters!$D$38)) + (AD34*(1-Parameters!$D$41)*(1-(1/Parameters!$D$38))*(1-ART_drop_factor)),0)</f>
        <v>0</v>
      </c>
      <c r="AD35" s="24">
        <f>IF(AND(C35&gt;Input!$F$14, C35&lt;(Input!$F$14+Input!$F$16)),((X34*(1-Parameters!$D$41)*(1-(1/Parameters!$D$38))*ART_drop_factor)+(AD34*(1-Parameters!$D$41)*(1-(1/Parameters!$D$38))*ART_drop_factor)),0)</f>
        <v>0</v>
      </c>
      <c r="AE35" s="24">
        <f>IF(AND(C35&gt;Input!$F$14, C35&lt;(Input!$F$14+Input!$F$16)),((W34*(1-Parameters!$D$41)*(1/Parameters!$D$38))+(Y34*(1-Parameters!$D$41))+(AC34*(1-Parameters!$D$41)*(1/Parameters!$D$38))+(AE34*(1-Parameters!$D$41))),0)</f>
        <v>0</v>
      </c>
      <c r="AF35" s="24">
        <f>IF(AND(C35&gt;Input!$F$14, C35&lt;(Input!$F$14+Input!$F$16)),((Z34*(1-Parameters!$D$41)) + (AA34*(1-Parameters!$D$41)*(1-ART_drop_factor)) +(AF34*(1-Parameters!$D$41)) + (AG34*(1-Parameters!$D$41)*(1-ART_drop_factor))),0)</f>
        <v>0</v>
      </c>
      <c r="AG35" s="24">
        <f>IF(AND(C35&gt;Input!$F$14, C35&lt;(Input!$F$14+Input!$F$16)),((X34*(1-Parameters!$D$41)*(1/Parameters!$D$38))+(AG34*(1-Parameters!$D$41)*ART_drop_factor)+(AD34*(1-Parameters!$D$41)*(1/Parameters!$D$38))+(AA34*(1-Parameters!$D$41)*ART_drop_factor)),0)</f>
        <v>0</v>
      </c>
      <c r="AH35" s="24">
        <f>IF(AND(C35&gt;=(Input!$F$14+Input!$F$16),C35&lt;(Input!$F$14+Input!$F$17)),((AB34*(1-Parameters!$D$40)*(1-(Parameters!$D$10*(1-(Input!$F$22*Parameters!$D$7)))))+(AH34*(1-Parameters!$D$40)*(1-(Parameters!$D$11*(1-(Input!$F$22*Parameters!$D$7)))))),0)</f>
        <v>0</v>
      </c>
      <c r="AI35" s="24">
        <f>IF(AND(C35&gt;=(Input!$F$14+Input!$F$16), C35&lt;(Input!$F$14+Input!$F$17)),((AB34*(1-Parameters!$D$40)*Parameters!$D$10*(1-(Input!$F$22*Parameters!$D$7)))+(AC34*(1-Parameters!$D$40)*(1-1/Parameters!$D$38)*(1-(Input!$F$7*Parameters!$D$17*(1-Parameters!$D$27)*Parameters!$D$26*(1-(Parameters!$B$94 + Parameters!$B$95))*(Parameters!$D$24)*Parameters!$D$28*Parameters!$D$30))) + (AD34*(1-Parameters!$D$40)*(1-(1/Parameters!$D$38))*(1-ART_drop_factor)) +(AH34*(1-Parameters!$D$40)*Parameters!$D$11*(1-(Input!$F$22*Parameters!$D$7)))+(AI34*(1-Parameters!$D$40)*(1-1/Parameters!$D$38)) + (AJ34*(1-Parameters!$D$40)*(1-(1/Parameters!$D$38))*(1-ART_drop_factor))),0)</f>
        <v>0</v>
      </c>
      <c r="AJ35" s="24">
        <f>IF(AND(C35&gt;=(Input!$F$14+Input!$F$16), C35&lt;(Input!$F$14+Input!$F$17)),((AC34*(1-Parameters!$D$40)*(1-1/Parameters!$D$38)*(Input!$F$7*Parameters!$D$17*Parameters!$D$26*(1-Parameters!$D$27)*(1-(Parameters!$B$94 + Parameters!$B$95))*(Parameters!$D$24)*Parameters!$D$28*Parameters!$D$30))+(AD34*(1-Parameters!$D$40)*(1-(1/Parameters!$D$38))*ART_drop_factor)+(AJ34*(1-Parameters!$D$40)*(1-(1/Parameters!$D$38))*ART_drop_factor)),0)</f>
        <v>0</v>
      </c>
      <c r="AK35" s="22">
        <f>IF(AND(C35&gt;=(Input!$F$14+Input!$F$16), C35&lt;(Input!$F$14+Input!$F$17)),((AC34*(1-Parameters!$D$40)*(1/Parameters!$D$38)*(1-(Input!$F$7*Parameters!$D$17*(1-Parameters!$D$27)*Parameters!$D$26*(1-(Parameters!$B$94 + Parameters!$B$95))*(Parameters!$D$23)*Parameters!$D$28)))+(AE34*(1-Parameters!$D$40)*(1-(Input!$F$7*Parameters!$D$17*(1-Parameters!$D$27)*Parameters!$D$26*(1-(Parameters!$B$94 + Parameters!$B$95))*(Parameters!$D$23)*Parameters!$D$28)))+(AI34*(1-Parameters!$D$40)*(1/Parameters!$D$38))+(AK34*(1-Parameters!$D$40))),0)</f>
        <v>0</v>
      </c>
      <c r="AL35" s="24">
        <f>IF(AND(C35&gt;=(Input!$F$14+Input!$F$16), C35&lt;(Input!$F$14+Input!$F$17)),((AC34*(1-Parameters!$D$40)*(1/Parameters!$D$38)*Input!$F$7*Parameters!$D$17*Parameters!$D$26*(1-Parameters!$D$27)*(1-(Parameters!$B$94 + Parameters!$B$95))*Parameters!$D$28*(Parameters!$D$23)*(1-Parameters!$D$30))+(AE34*(1-Parameters!$D$40)*Input!$F$7*Parameters!$D$17*Parameters!$D$26*(1-Parameters!$D$27)*(1-(Parameters!$B$94 + Parameters!$B$95))*Parameters!$D$28*(Parameters!$D$23)*(1-Parameters!$D$30))+(AF34*(1-Parameters!$D$40)) + (AG34*(1-Parameters!$D$40)*(1-ART_drop_factor)) +(AL34*(1-Parameters!$D$40)) + (AM34*(1-Parameters!$D$40)*(1-ART_drop_factor))),0)</f>
        <v>0</v>
      </c>
      <c r="AM35" s="22">
        <f>IF(AND(C35&gt;=(Input!$F$14+Input!$F$16), C35&lt;(Input!$F$14+Input!$F$17)),((AC34*(1-Parameters!$D$40)*(1/Parameters!$D$38)*(Input!$F$7*Parameters!$D$17*(Parameters!$D$23)*Parameters!$D$26*(1-Parameters!$D$27)*(1-(Parameters!$B$94 + Parameters!$B$95))*Parameters!$D$28*Parameters!$D$30))+(AD34*(1-Parameters!$D$40)*(1/Parameters!$D$38))+(AE34*(1-Parameters!$D$40)*(Input!$F$7*Parameters!$D$17*(Parameters!$D$23)*Parameters!$D$26*(1-Parameters!$D$27)*(1-(Parameters!$B$94 + Parameters!$B$95))*Parameters!$D$28*Parameters!$D$30))+(AM34*(1-Parameters!$D$40)*ART_drop_factor)+(AJ34*(1-Parameters!$D$40)*(1/Parameters!$D$38))+(AG34*(1-Parameters!$D$40)*ART_drop_factor)),0)</f>
        <v>0</v>
      </c>
      <c r="AN35" s="24">
        <f>IF(AND(C35&gt;=(Input!$F$14+Input!$F$17), C35&lt;(Input!$F$14+Input!$F$18)),((AH34*(1-Parameters!$D$40)*(1-(Parameters!$D$11*(1-(Input!$F$22*Parameters!$D$7))))) + (AN34*(1-Parameters!$D$40)*(1-(Parameters!$D$11*(1-(Input!$F$22*Parameters!$D$7)))))),0)</f>
        <v>0</v>
      </c>
      <c r="AO35" s="22">
        <f>IF(AND(C35&gt;=(Input!$F$14+Input!$F$17), C35&lt;(Input!$F$14+Input!$F$18)),((AH34*(1-Parameters!$D$40)*Parameters!$D$11*(1-(Input!$F$22*Parameters!$D$7)))+(AI34*(1-Parameters!$D$40)*(1-1/Parameters!$D$38)*(1-(Input!$F$8*Parameters!$D$18*(1-Parameters!$D$27)*Parameters!$D$26*(Parameters!$D$24)*Parameters!$D$28*Parameters!$D$30))) + (AJ34*(1-Parameters!$D$40)*(1-(1/Parameters!$D$38))*(1-ART_drop_factor)) +(AN34*(1-Parameters!$D$40)*Parameters!$D$11*(1-(Input!$F$22*Parameters!$D$7)))+(AO34*(1-Parameters!$D$40)*(1-1/Parameters!$D$38)) + (AP34*(1-Parameters!$D$40)*(1-(1/Parameters!$D$38))*(1-ART_drop_factor))),0)</f>
        <v>0</v>
      </c>
      <c r="AP35" s="24">
        <f>IF(AND(C35&gt;=(Input!$F$14+Input!$F$17), C35&lt;(Input!$F$14+Input!$F$18)),((AI34*(1-Parameters!$D$40)*(1-1/Parameters!$D$38)*(Input!$F$8*Parameters!$D$18*Parameters!$D$26*(1-Parameters!$D$27)*(Parameters!$D$24)*Parameters!$D$28*Parameters!$D$30))+(AJ34*(1-Parameters!$D$40)*(1-(1/Parameters!$D$38))*ART_drop_factor)+(AP34*(1-Parameters!$D$40)*(1-(1/Parameters!$D$38))*ART_drop_factor)),0)</f>
        <v>0</v>
      </c>
      <c r="AQ35" s="22">
        <f>IF(AND(C35&gt;=(Input!$F$14+Input!$F$17), C35&lt;(Input!$F$14+Input!$F$18)),((AI34*(1-Parameters!$D$40)*(1/Parameters!$D$38)*(1-(Input!$F$8*Parameters!$D$18*(1-Parameters!$D$27)*Parameters!$D$26*(Parameters!$D$23)*Parameters!$D$28)))+(AK34*(1-Parameters!$D$40)*(1-(Input!$F$8*Parameters!$D$18*(1-Parameters!$D$27)*Parameters!$D$26*(Parameters!$D$23)*Parameters!$D$28)))+(AO34*(1-Parameters!$D$40)*(1/Parameters!$D$38))+(AQ34*(1-Parameters!$D$40))),0)</f>
        <v>0</v>
      </c>
      <c r="AR35" s="24">
        <f>IF(AND(C35&gt;=(Input!$F$14+Input!$F$17), C35&lt;(Input!$F$14+Input!$F$18)),((AI34*(1-Parameters!$D$40)*(1/Parameters!$D$38)*Input!$F$8*Parameters!$D$18*Parameters!$D$26*(1-Parameters!$D$27)*Parameters!$D$28*(Parameters!$D$23)*(1-Parameters!$D$30))+(AK34*(1-Parameters!$D$40)*Input!$F$8*Parameters!$D$18*Parameters!$D$26*(1-Parameters!$D$27)*Parameters!$D$28*(Parameters!$D$23)*(1-Parameters!$D$30))+(AL34*(1-Parameters!$D$40)) + (AM34*(1-Parameters!$D$40)*(1-ART_drop_factor)) +(AR34*(1-Parameters!$D$40)) + (AS34*(1-Parameters!$D$40)*(1-ART_drop_factor))),0)</f>
        <v>0</v>
      </c>
      <c r="AS35" s="22">
        <f>IF(AND(C35&gt;=(Input!$F$14+Input!$F$17), C35&lt;(Input!$F$14+Input!$F$18)),((AI34*(1-Parameters!$D$40)*(1/Parameters!$D$38)*(Input!$F$8*Parameters!$D$18*(Parameters!$D$23)*Parameters!$D$26*(1-Parameters!$D$27)*Parameters!$D$28*Parameters!$D$30))+(AJ34*(1-Parameters!$D$40)*(1/Parameters!$D$38))+(AK34*(1-Parameters!$D$40)*(Input!$F$8*Parameters!$D$18*(Parameters!$D$23)*Parameters!$D$26*(1-Parameters!$D$27)*Parameters!$D$28*Parameters!$D$30))+(AS34*(1-Parameters!$D$40)*ART_drop_factor)+(AP34*(1-Parameters!$D$40)*(1/Parameters!$D$38))+(AM34*(1-Parameters!$D$40)*ART_drop_factor)),0)</f>
        <v>0</v>
      </c>
      <c r="AT35" s="24">
        <f>IF(AND(C35&gt;=(Input!$F$14+Input!$F$18), C35&lt;(Input!$F$14+Input!$F$19)),((AN34*(1-Parameters!$D$40)*(1-(Parameters!$D$11*(1-(Input!$F$22*Parameters!$D$7))))) + (AT34*(1-Parameters!$D$40)*(1-(Parameters!$D$12*(1-(Input!$F$22*Parameters!$D$7)))))),0)</f>
        <v>0</v>
      </c>
      <c r="AU35" s="22">
        <f>IF(AND(C35&gt;=(Input!$F$14+Input!$F$18), C35&lt;(Input!$F$14+Input!$F$19)),((AN34*(1-Parameters!$D$40)*Parameters!$D$11*(1-(Input!$F$22*Parameters!$D$7)))+(AO34*(1-Parameters!$D$40)*(1-1/Parameters!$D$38)*(1-(Input!$F$9*Parameters!$D$19*(1-Parameters!$D$27)*Parameters!$D$26*(Parameters!$D$24)*Parameters!$D$28*Parameters!$D$30))) + (AP34*(1-Parameters!$D$40)*(1-(1/Parameters!$D$38))*(1-ART_drop_factor)) +(AT34*(1-Parameters!$D$40)*Parameters!$D$12*(1-(Input!$F$22*Parameters!$D$7)))+(AU34*(1-Parameters!$D$40)*(1-1/Parameters!$D$38)) + (AV34*(1-Parameters!$D$40)*(1-(1/Parameters!$D$38))*(1-ART_drop_factor))),0)</f>
        <v>0</v>
      </c>
      <c r="AV35" s="24">
        <f>IF(AND(C35&gt;=(Input!$F$14+Input!$F$18), C35&lt;(Input!$F$14+Input!$F$19)),((AO34*(1-Parameters!$D$40)*(1-1/Parameters!$D$38)*(Input!$F$9*Parameters!$D$19*Parameters!$D$26*(1-Parameters!$D$27)*(Parameters!$D$24)*Parameters!$D$28*Parameters!$D$30))+(AP34*(1-Parameters!$D$40)*(1-(1/Parameters!$D$38))*ART_drop_factor)+(AV34*(1-Parameters!$D$40)*(1-(1/Parameters!$D$38))*ART_drop_factor)),0)</f>
        <v>0</v>
      </c>
      <c r="AW35" s="22">
        <f>IF(AND(C35&gt;=(Input!$F$14+Input!$F$18), C35&lt;(Input!$F$14+Input!$F$19)),((AO34*(1-Parameters!$D$40)*(1/Parameters!$D$38)*(1-(Input!$F$9*Parameters!$D$19*(1-Parameters!$D$27)*Parameters!$D$26*(Parameters!$D$23)*Parameters!$D$28)))+(AQ34*(1-Parameters!$D$40)*(1-(Input!$F$9*Parameters!$D$19*(1-Parameters!$D$27)*Parameters!$D$26*(Parameters!$D$23)*Parameters!$D$28)))+(AU34*(1-Parameters!$D$40)*(1/Parameters!$D$38))+(AW34*(1-Parameters!$D$40))),0)</f>
        <v>0</v>
      </c>
      <c r="AX35" s="24">
        <f>IF(AND(C35&gt;=(Input!$F$14+Input!$F$18), C35&lt;(Input!$F$14+Input!$F$19)),((AO34*(1-Parameters!$D$40)*(1/Parameters!$D$38)*Input!$F$9*Parameters!$D$19*Parameters!$D$26*(1-Parameters!$D$27)*Parameters!$D$28*(Parameters!$D$23)*(1-Parameters!$D$30))+(AQ34*(1-Parameters!$D$40)*Input!$F$9*Parameters!$D$19*Parameters!$D$26*(1-Parameters!$D$27)*Parameters!$D$28*(Parameters!$D$23)*(1-Parameters!$D$30)) + (AS34*(1-Parameters!$D$40)*(1-ART_drop_factor)) +(AR34*(1-Parameters!$D$40))+ (AY34*(1-Parameters!$D$40)*(1-ART_drop_factor)) + (AX34*(1-Parameters!$D$40))),0)</f>
        <v>0</v>
      </c>
      <c r="AY35" s="22">
        <f>IF(AND(C35&gt;=(Input!$F$14+Input!$F$18), C35&lt;(Input!$F$14+Input!$F$19)),((AO34*(1-Parameters!$D$40)*(1/Parameters!$D$38)*(Input!$F$9*Parameters!$D$19*(Parameters!$D$23)*Parameters!$D$26*(1-Parameters!$D$27)*Parameters!$D$28*Parameters!$D$30))+(AP34*(1-Parameters!$D$40)*(1/Parameters!$D$38))+(AQ34*(1-Parameters!$D$40)*(Input!$F$9*Parameters!$D$19*(Parameters!$D$23)*Parameters!$D$26*(1-Parameters!$D$27)*Parameters!$D$28*Parameters!$D$30))+(AY34*(1-Parameters!$D$40)*ART_drop_factor)+(AV34*(1-Parameters!$D$40)*(1/Parameters!$D$38))+(AS34*(1-Parameters!$D$40)*ART_drop_factor)),0)</f>
        <v>0</v>
      </c>
      <c r="AZ35" s="24">
        <f>IF(C35&gt;=(Input!$F$14+Input!$F$19),((AT34*(1-Parameters!$D$40)*(1-(Parameters!$D$12*(1-(Input!$F$22*Parameters!$D$7))))) + (AZ34*(1-Parameters!$D$40)*(1-(Parameters!$D$12*(1-(Input!$F$22*Parameters!$D$7)))))),0)</f>
        <v>0</v>
      </c>
      <c r="BA35" s="22">
        <f>IF(C35&gt;=(Input!$F$14+Input!$F$19),((AT34*(1-Parameters!$D$40)*Parameters!$D$12*(1-(Input!$F$22*Parameters!$D$7)))+(AU34*(1-Parameters!$D$40)*(1-1/Parameters!$D$38)*(1-(Input!$F$10*Parameters!$D$20*(1-Parameters!$D$27)*Parameters!$D$26*(Parameters!$D$24)*Parameters!$D$28*Parameters!$D$30))) + (AV34*(1-Parameters!$D$40)*(1-(1/Parameters!$D$38))*(1-ART_drop_factor)) +(AZ34*(1-Parameters!$D$40)*Parameters!$D$12*(1-(Input!$F$22*Parameters!$D$7)))+(BA34*(1-Parameters!$D$40)*(1-1/Parameters!$D$38)) + (BB34*(1-Parameters!$D$40)*(1-(1/Parameters!$D$38))*(1-ART_drop_factor))),0)</f>
        <v>0</v>
      </c>
      <c r="BB35" s="24">
        <f>IF(C35&gt;=(Input!$F$14+Input!$F$19),((AU34*(1-Parameters!$D$40)*(1-1/Parameters!$D$38)*(Input!$F$10*Parameters!$D$20*Parameters!$D$26*(1-Parameters!$D$27)*(Parameters!$D$24)*Parameters!$D$28*Parameters!$D$30))+(AV34*(1-Parameters!$D$40)*(1-(1/Parameters!$D$38))*ART_drop_factor)+(BB34*(1-Parameters!$D$40)*(1-(1/Parameters!$D$38))*ART_drop_factor)),0)</f>
        <v>0</v>
      </c>
      <c r="BC35" s="22">
        <f>IF(C35&gt;=(Input!$F$14+Input!$F$19),((AU34*(1-Parameters!$D$40)*(1/Parameters!$D$38)*(1-(Input!$F$10*Parameters!$D$20*(1-Parameters!$D$27)*Parameters!$D$26*(Parameters!$D$23)*Parameters!$D$28)))+(AW34*(1-Parameters!$D$40)*(1-(Input!$F$10*Parameters!$D$20*(1-Parameters!$D$27)*Parameters!$D$26*(Parameters!$D$23)*Parameters!$D$28)))+(BA34*(1-Parameters!$D$40)*(1/Parameters!$D$38))+(BC34*(1-Parameters!$D$40))),0)</f>
        <v>0</v>
      </c>
      <c r="BD35" s="24">
        <f>IF(C35&gt;=(Input!$F$14+Input!$F$19),((AU34*(1-Parameters!$D$40)*(1/Parameters!$D$38)*Input!$F$10*Parameters!$D$20*Parameters!$D$26*(1-Parameters!$D$27)*Parameters!$D$28*(Parameters!$D$23)*(1-Parameters!$D$30))+(AW34*(1-Parameters!$D$40)*Input!$F$10*Parameters!$D$20*Parameters!$D$26*(1-Parameters!$D$27)*Parameters!$D$28*(Parameters!$D$23)*(1-Parameters!$D$30))+(AX34*(1-Parameters!$D$40)) + (AY34*(1-Parameters!$D$40)*(1-ART_drop_factor)) +(BD34*(1-Parameters!$D$40)) + (BE34*(1-Parameters!$D$40)*(1-ART_drop_factor))),0)</f>
        <v>0</v>
      </c>
      <c r="BE35" s="25">
        <f>IF(C35&gt;=(Input!$F$14+Input!$F$19),((AU34*(1-Parameters!$D$40)*(1/Parameters!$D$38)*(Input!$F$10*Parameters!$D$20*(Parameters!$D$23)*Parameters!$D$26*(1-Parameters!$D$27)*Parameters!$D$28*Parameters!$D$30))+(AV34*(1-Parameters!$D$40)*(1/Parameters!$D$38))+(AW34*(1-Parameters!$D$40)*(Input!$F$10*Parameters!$D$20*(Parameters!$D$23)*Parameters!$D$26*(1-Parameters!$D$27)*Parameters!$D$28*Parameters!$D$30))+(BE34*(1-Parameters!$D$40)*ART_drop_factor)+(BB34*(1-Parameters!$D$40)*(1/Parameters!$D$38))+(AY34*(1-Parameters!$D$40)*ART_drop_factor)),0)</f>
        <v>0</v>
      </c>
      <c r="BF35" s="135">
        <f>(Parameters!$D$40*(SUM(Model!D34:U34,Model!AH34:BE34)))+(Parameters!$D$41*(SUM(Model!V34:AG34)))</f>
        <v>93.971342310398001</v>
      </c>
      <c r="BG35" s="60"/>
    </row>
    <row r="36" spans="3:59" x14ac:dyDescent="0.2">
      <c r="C36" s="20">
        <v>31</v>
      </c>
      <c r="D36" s="21">
        <f>IF((C36&gt;=Input!$F$12),0,(D35*(1-Parameters!$D$40)*(1-(Parameters!$D$8*(1-(Input!$F$22*Parameters!$D$7))))))</f>
        <v>0</v>
      </c>
      <c r="E36" s="21">
        <f>IF((C36&gt;=Input!$F$12),0,(D35*(1-Parameters!$D$40)*Parameters!$D$8*(1-(Input!$F$22*Parameters!$D$7))+(E35*(1-Parameters!$D$40)*(1-1/Parameters!$D$38)) + (F35*(1-Parameters!$D$40)*(1-(1/Parameters!$D$38))*(1-ART_drop_factor))))</f>
        <v>0</v>
      </c>
      <c r="F36" s="26">
        <f>IF((C36&gt;=Input!$F$12),0,(F35*(1-Parameters!$D$40)*(1-(1/Parameters!$D$38))*ART_drop_factor))</f>
        <v>0</v>
      </c>
      <c r="G36" s="21">
        <f>IF((C36&gt;=Input!$F$12),0,((G35*(1-Parameters!$D$40)+(E35*(1-Parameters!$D$40)*(1/Parameters!$D$38)))))</f>
        <v>0</v>
      </c>
      <c r="H36" s="21">
        <f>IF((C36&gt;=Input!$F$12),0,(H35*(1-Parameters!$D$40) + I35*(1-Parameters!$D$40)*(1-ART_drop_factor)))</f>
        <v>0</v>
      </c>
      <c r="I36" s="21">
        <f>IF((C36&gt;=Input!$F$12),0,(((F35*(1-Parameters!$D$40)*(1/Parameters!$D$38)) + I35*(1-Parameters!$D$40)*ART_drop_factor)))</f>
        <v>0</v>
      </c>
      <c r="J36" s="23">
        <f>IF(AND(C36&gt;=Input!$F$12,C36&lt;Input!$F$13),((D35*(1-Parameters!$D$40)*(1-(Parameters!$D$8*(1-(Input!$F$22*Parameters!$D$7))))) + (J35*(1-Parameters!$D$40)*(1-(Parameters!$D$9*(1-(Input!$F$22*Parameters!$D$7)))))),0)</f>
        <v>1509397.8000252426</v>
      </c>
      <c r="K36" s="23">
        <f>IF(AND(C36&gt;=Input!$F$12,C36&lt;Input!$F$13),((D35*(1-Parameters!$D$40)*(Parameters!$D$8*(1-(Input!$F$22*Parameters!$D$7))))+(E35*(1-Parameters!$D$40)*(1-1/Parameters!$D$38)*(1-(Input!$F$5*Parameters!$D$14*(1-Parameters!$D$27)*Parameters!$D$26*(Parameters!$D$24))*Parameters!$D$28*Parameters!$D$30)))+ (F35*(1-Parameters!$D$40)*(1-(1/Parameters!$D$38))*(1-ART_drop_factor)) + (J35*(1-Parameters!$D$40)*Parameters!$D$9*(1-(Input!$F$22*Parameters!$D$7)))+(K35*(1-Parameters!$D$40)*(1-1/Parameters!$D$38)) + (L35*(1-Parameters!$D$40)*(1-(1/Parameters!$D$38))*(1-ART_drop_factor)),0)</f>
        <v>3897.8085340535536</v>
      </c>
      <c r="L36" s="23">
        <f>IF(AND(C36&gt;=Input!$F$12,C36&lt;Input!$F$13),((E35*(1-Parameters!$D$40)*(1-1/Parameters!$D$38)*(Input!$F$5*Parameters!$D$14*Parameters!$D$26*(1-Parameters!$D$27)*(Parameters!$D$24)*Parameters!$D$28*Parameters!$D$30))+(F35*(1-Parameters!$D$40)*(1-(1/Parameters!$D$38))*ART_drop_factor)+(L35*(1-Parameters!$D$40)*(1-(1/Parameters!$D$38))*ART_drop_factor)),0)</f>
        <v>617.63145338531899</v>
      </c>
      <c r="M36" s="23">
        <f>IF(AND(C36&gt;=Input!$F$12,C36&lt;Input!$F$13),((E35*(1-Parameters!$D$40)*(1/Parameters!$D$38)*(1-(Input!$F$5*Parameters!$D$14*(1-Parameters!$D$27)*Parameters!$D$26*(Parameters!$D$23))*Parameters!$D$28))+(G35*(1-Parameters!$D$40)*(1-(Input!$F$5*Parameters!$D$14*(1-Parameters!$D$27)*Parameters!$D$26*(Parameters!$D$23)*Parameters!$D$28)))+(K35*(1-Parameters!$D$40)*(1/Parameters!$D$38))+(M35*(1-Parameters!$D$40))),0)</f>
        <v>16801.943794008941</v>
      </c>
      <c r="N36" s="23">
        <f>IF(AND(C36&gt;=Input!$F$12,C36&lt;Input!$F$13),((E35*(1-Parameters!$D$40)*(1/Parameters!$D$38)*Input!$F$5*Parameters!$D$14*Parameters!$D$26*(1-Parameters!$D$27)*Parameters!$D$28*(Parameters!$D$23)*(1-Parameters!$D$30))+(G35*(1-Parameters!$D$40)*Input!$F$5*Parameters!$D$14*Parameters!$D$26*(1-Parameters!$D$27)*Parameters!$D$28*(Parameters!$D$23)*(1-Parameters!$D$30))+(H35*(1-Parameters!$D$40)) +(N35*(1-Parameters!$D$40)) + (O35*(1-Parameters!$D$40)*(1-ART_drop_factor)) + (I35*(1-Parameters!$D$40)*(1-ART_drop_factor))),0)</f>
        <v>14717.760663621069</v>
      </c>
      <c r="O36" s="23">
        <f>IF(AND(C36&gt;=Input!$F$12,C36&lt;Input!$F$13),((E35*(1-Parameters!$D$40)*(1/Parameters!$D$38)*(Input!$F$5*Parameters!$D$14*(Parameters!$D$23)*Parameters!$D$26*(1-Parameters!$D$27)*Parameters!$D$28*Parameters!$D$30))+(F35*(1-Parameters!$D$40)*(1/Parameters!$D$38))+(G35*(1-Parameters!$D$40)*(Input!$F$5*Parameters!$D$14*(Parameters!$D$23)*Parameters!$D$26*(1-Parameters!$D$27)*Parameters!$D$28*Parameters!$D$30))+(O35*(1-Parameters!$D$40)*ART_drop_factor)+(L35*(1-Parameters!$D$40)*(1/Parameters!$D$38))+(I35*(1-Parameters!$D$40)*ART_drop_factor)),0)</f>
        <v>83215.718313389472</v>
      </c>
      <c r="P36" s="24">
        <f>IF(AND(C36&gt;=Input!$F$13,C36&lt;Input!$F$14),((J35*(1-Parameters!$D$40)*(1-(Parameters!$D$9*(1-(Input!$F$22*Parameters!$D$7))))) + (P35*(1-Parameters!$D$40)*(1-(Parameters!$D$9*(1-(Input!$F$22*Parameters!$D$7)))))),0)</f>
        <v>0</v>
      </c>
      <c r="Q36" s="22">
        <f>IF(AND(C36&gt;=Input!$F$13,C36&lt;Input!$F$14),((J35*(1-Parameters!$D$40)*Parameters!$D$9*(1-(Input!$F$22*Parameters!$D$7)))+(K35*(1-Parameters!$D$40)*(1-1/Parameters!$D$38)*(1-(Input!$F$6*Parameters!$D$15*(1-Parameters!$D$27)*Parameters!$D$26*(Parameters!$D$24))*Parameters!$D$28*Parameters!$D$30))) + (L35*(1-Parameters!$D$40)*(1-(1/Parameters!$D$38))*(1-ART_drop_factor)) +(P35*(1-Parameters!$D$40)*Parameters!$D$9*(1-(Input!$F$22*Parameters!$D$7)))+(Q35*(1-Parameters!$D$40)*(1-1/Parameters!$D$38)) + (R35*(1-Parameters!$D$40)*(1-(1/Parameters!$D$38))*(1-ART_drop_factor)),0)</f>
        <v>0</v>
      </c>
      <c r="R36" s="24">
        <f>IF(AND(C36&gt;=Input!$F$13,C36&lt;Input!$F$14),((K35*(1-Parameters!$D$40)*(1-1/Parameters!$D$38)*(Input!$F$6*Parameters!$D$15*Parameters!$D$26*(1-Parameters!$D$27)*(Parameters!$D$24)*Parameters!$D$28*Parameters!$D$30))+(L35*(1-Parameters!$D$40)*(1-(1/Parameters!$D$38))*ART_drop_factor)+(R35*(1-Parameters!$D$40)*(1-(1/Parameters!$D$38))*ART_drop_factor)),0)</f>
        <v>0</v>
      </c>
      <c r="S36" s="22">
        <f>IF(AND(C36&gt;=Input!$F$13,C36&lt;Input!$F$14),((K35*(1-Parameters!$D$40)*(1/Parameters!$D$38)*(1-(Input!$F$6*Parameters!$D$15*(1-Parameters!$D$27)*Parameters!$D$26*(Parameters!$D$23)*Parameters!$D$28)))+(M35*(1-Parameters!$D$40)*(1-(Input!$F$6*Parameters!$D$15*(1-Parameters!$D$27)*Parameters!$D$26*(Parameters!$D$23)*Parameters!$D$28)))+(Q35*(1-Parameters!$D$40)*(1/Parameters!$D$38))+(S35*(1-Parameters!$D$40))),0)</f>
        <v>0</v>
      </c>
      <c r="T36" s="24">
        <f>IF(AND(C36&gt;=Input!$F$13,C36&lt;Input!$F$14),((K35*(1-Parameters!$D$40)*(1/Parameters!$D$38)*Input!$F$6*Parameters!$D$15*Parameters!$D$26*(1-Parameters!$D$27)*Parameters!$D$28*(Parameters!$D$23)*(1-Parameters!$D$30))+(M35*(1-Parameters!$D$40)*Input!$F$6*Parameters!$D$15*Parameters!$D$26*(1-Parameters!$D$27)*Parameters!$D$28*(Parameters!$D$23)*(1-Parameters!$D$30))+(N35*(1-Parameters!$D$40))+(T35*(1-Parameters!$D$40)) + (U35*(1-Parameters!$D$40)*(1-ART_drop_factor)) + (O35*(1-Parameters!$D$40)*(1-ART_drop_factor))),0)</f>
        <v>0</v>
      </c>
      <c r="U36" s="22">
        <f>IF(AND(C36&gt;=Input!$F$13,C36&lt;Input!$F$14),((K35*(1-Parameters!$D$40)*(1/Parameters!$D$38)*(Input!$F$6*Parameters!$D$15*(Parameters!$D$23)*Parameters!$D$26*(1-Parameters!$D$27)*Parameters!$D$28*Parameters!$D$30))+(L35*(1-Parameters!$D$40)*(1/Parameters!$D$38))+(M35*(1-Parameters!$D$40)*(Input!$F$6*Parameters!$D$15*(Parameters!$D$23)*Parameters!$D$26*(1-Parameters!$D$27)*Parameters!$D$28*Parameters!$D$30))+(U35*(1-Parameters!$D$40)*ART_drop_factor)+(R35*(1-Parameters!$D$40)*(1/Parameters!$D$38))+(O35*(1-Parameters!$D$40))*ART_drop_factor),0)</f>
        <v>0</v>
      </c>
      <c r="V36" s="24">
        <f>IF(C36=Input!$F$14,((P35*(1-Parameters!$D$41)*(1-(Parameters!$D$9*(1-(Input!$F$22*Parameters!$D$7))))) + (V35*(1-Parameters!$D$41)*(1-(Parameters!$D$9*(1-(Input!$F$22*Parameters!$D$7)))))),0)</f>
        <v>0</v>
      </c>
      <c r="W36" s="22">
        <f>IF(C36=Input!$F$14,((P35*(1-Parameters!$D$41)*Parameters!$D$9*(1-(Input!$F$22*Parameters!$D$7)))+(Q35*(1-Parameters!$D$41)*(1-1/Parameters!$D$38)*(1-(Input!$F$6*Parameters!$D$16*(1-Parameters!$D$27)*Parameters!$D$26*(1-Parameters!$B$94)*(Parameters!$D$24))*Parameters!$D$28*Parameters!$D$30)))+(V35*(1-Parameters!$D$41)*Parameters!$D$9*(1-(Input!$F$22*Parameters!$D$7)))+ (R35*(1-Parameters!$D$41)*(1-(1/Parameters!$D$38))*(1-ART_drop_factor)) + (W35*(1-Parameters!$D$41)*(1-1/Parameters!$D$38)) + (X35*(1-Parameters!$D$41)*(1-(1/Parameters!$D$38))*(1-ART_drop_factor)),0)</f>
        <v>0</v>
      </c>
      <c r="X36" s="24">
        <f>IF(C36=Input!$F$14,((Q35*(1-Parameters!$D$41)*(1-1/Parameters!$D$38)*(Input!$F$6*Parameters!$D$16*Parameters!$D$26*(1-Parameters!$D$27)*(1-Parameters!$B$94)*(Parameters!$D$24)*Parameters!$D$28*Parameters!$D$30))+(R35*(1-Parameters!$D$41)*(1-(1/Parameters!$D$38))*ART_drop_factor)+(X35*(1-Parameters!$D$41)*(1-(1/Parameters!$D$38))*ART_drop_factor)),0)</f>
        <v>0</v>
      </c>
      <c r="Y36" s="22">
        <f>IF(C36=Input!$F$14,((Q35*(1-Parameters!$D$41)*(1/Parameters!$D$38)*(1-(Input!$F$6*Parameters!$D$16*(1-Parameters!$D$27)*Parameters!$D$26*(1-Parameters!$B$94)*(Parameters!$D$23)*Parameters!$D$28)))+(S35*(1-Parameters!$D$41)*(1-(Input!$F$6*Parameters!$D$16*(1-Parameters!$D$27)*Parameters!$D$26*(1-Parameters!$B$94)*(Parameters!$D$23)*Parameters!$D$28)))+(W35*(1-Parameters!$D$41)*(1/Parameters!$D$38))+(Y35*(1-Parameters!$D$41))),0)</f>
        <v>0</v>
      </c>
      <c r="Z36" s="24">
        <f>IF(C36=Input!$F$14,((Q35*(1-Parameters!$D$41)*(1/Parameters!$D$38)*Input!$F$6*Parameters!$D$16*Parameters!$D$26*(1-Parameters!$D$27)*(1-Parameters!$B$94)*Parameters!$D$28*(Parameters!$D$23)*(1-Parameters!$D$30))+(S35*(1-Parameters!$D$41)*Input!$F$6*Parameters!$D$16*Parameters!$D$26*(1-Parameters!$D$27)*(1-Parameters!$B$94)*Parameters!$D$28*(Parameters!$D$23)*(1-Parameters!$D$30))+(T35*(1-Parameters!$D$41)) + (U35*(1-Parameters!$D$41)*(1-ART_drop_factor)) + (Z35*(1-Parameters!$D$41)) + (AA35*(1-Parameters!$D$41)*(1-ART_drop_factor))),0)</f>
        <v>0</v>
      </c>
      <c r="AA36" s="22">
        <f>IF(C36=Input!$F$14,((Q35*(1-Parameters!$D$41)*(1/Parameters!$D$38)*(Input!$F$6*Parameters!$D$16*(Parameters!$D$23)*Parameters!$D$26*(1-Parameters!$D$27)*(1-Parameters!$B$94)*Parameters!$D$28*Parameters!$D$30))+(R35*(1-Parameters!$D$41)*(1/Parameters!$D$38))+(S35*(1-Parameters!$D$41)*(Input!$F$6*Parameters!$D$16*(1-Parameters!$B$94)*(Parameters!$D$23)*Parameters!$D$26*(1-Parameters!$D$27)*Parameters!$D$28*Parameters!$D$30))+(AA35*(1-Parameters!$D$41)*ART_drop_factor)+(X35*(1-Parameters!$D$41)*(1/Parameters!$D$38))+(U35*(1-Parameters!$D$41)*ART_drop_factor)),0)</f>
        <v>0</v>
      </c>
      <c r="AB36" s="24">
        <f>IF(AND(C36&gt;Input!$F$14,C36&lt;(Input!$F$14+Input!$F$16)),((V35*(1-Parameters!$D$41)*(1-(Parameters!$D$9*(1-(Input!$F$22*Parameters!$D$7)))))+(AB35*(1-Parameters!$D$41)*(1-(Parameters!$D$10*(1-(Input!$F$22*Parameters!$D$7)))))),0)</f>
        <v>0</v>
      </c>
      <c r="AC36" s="24">
        <f>IF(AND(C36&gt;Input!$F$14, C36&lt;(Input!$F$14+Input!$F$16)),((V35*(1-Parameters!$D$41)*Parameters!$D$9*(1-(Input!$F$22*Parameters!$D$7)))+(W35*(1-Parameters!$D$41)*(1-1/Parameters!$D$38)) + (X35*(1-Parameters!$D$41)*(1-(1/Parameters!$D$38))*(1-ART_drop_factor)) +(AB35*(1-Parameters!$D$41)*Parameters!$D$10*(1-(Input!$F$22*Parameters!$D$7))))+(AC35*(1-Parameters!$D$41)*(1-1/Parameters!$D$38)) + (AD35*(1-Parameters!$D$41)*(1-(1/Parameters!$D$38))*(1-ART_drop_factor)),0)</f>
        <v>0</v>
      </c>
      <c r="AD36" s="24">
        <f>IF(AND(C36&gt;Input!$F$14, C36&lt;(Input!$F$14+Input!$F$16)),((X35*(1-Parameters!$D$41)*(1-(1/Parameters!$D$38))*ART_drop_factor)+(AD35*(1-Parameters!$D$41)*(1-(1/Parameters!$D$38))*ART_drop_factor)),0)</f>
        <v>0</v>
      </c>
      <c r="AE36" s="24">
        <f>IF(AND(C36&gt;Input!$F$14, C36&lt;(Input!$F$14+Input!$F$16)),((W35*(1-Parameters!$D$41)*(1/Parameters!$D$38))+(Y35*(1-Parameters!$D$41))+(AC35*(1-Parameters!$D$41)*(1/Parameters!$D$38))+(AE35*(1-Parameters!$D$41))),0)</f>
        <v>0</v>
      </c>
      <c r="AF36" s="24">
        <f>IF(AND(C36&gt;Input!$F$14, C36&lt;(Input!$F$14+Input!$F$16)),((Z35*(1-Parameters!$D$41)) + (AA35*(1-Parameters!$D$41)*(1-ART_drop_factor)) +(AF35*(1-Parameters!$D$41)) + (AG35*(1-Parameters!$D$41)*(1-ART_drop_factor))),0)</f>
        <v>0</v>
      </c>
      <c r="AG36" s="24">
        <f>IF(AND(C36&gt;Input!$F$14, C36&lt;(Input!$F$14+Input!$F$16)),((X35*(1-Parameters!$D$41)*(1/Parameters!$D$38))+(AG35*(1-Parameters!$D$41)*ART_drop_factor)+(AD35*(1-Parameters!$D$41)*(1/Parameters!$D$38))+(AA35*(1-Parameters!$D$41)*ART_drop_factor)),0)</f>
        <v>0</v>
      </c>
      <c r="AH36" s="24">
        <f>IF(AND(C36&gt;=(Input!$F$14+Input!$F$16),C36&lt;(Input!$F$14+Input!$F$17)),((AB35*(1-Parameters!$D$40)*(1-(Parameters!$D$10*(1-(Input!$F$22*Parameters!$D$7)))))+(AH35*(1-Parameters!$D$40)*(1-(Parameters!$D$11*(1-(Input!$F$22*Parameters!$D$7)))))),0)</f>
        <v>0</v>
      </c>
      <c r="AI36" s="24">
        <f>IF(AND(C36&gt;=(Input!$F$14+Input!$F$16), C36&lt;(Input!$F$14+Input!$F$17)),((AB35*(1-Parameters!$D$40)*Parameters!$D$10*(1-(Input!$F$22*Parameters!$D$7)))+(AC35*(1-Parameters!$D$40)*(1-1/Parameters!$D$38)*(1-(Input!$F$7*Parameters!$D$17*(1-Parameters!$D$27)*Parameters!$D$26*(1-(Parameters!$B$94 + Parameters!$B$95))*(Parameters!$D$24)*Parameters!$D$28*Parameters!$D$30))) + (AD35*(1-Parameters!$D$40)*(1-(1/Parameters!$D$38))*(1-ART_drop_factor)) +(AH35*(1-Parameters!$D$40)*Parameters!$D$11*(1-(Input!$F$22*Parameters!$D$7)))+(AI35*(1-Parameters!$D$40)*(1-1/Parameters!$D$38)) + (AJ35*(1-Parameters!$D$40)*(1-(1/Parameters!$D$38))*(1-ART_drop_factor))),0)</f>
        <v>0</v>
      </c>
      <c r="AJ36" s="24">
        <f>IF(AND(C36&gt;=(Input!$F$14+Input!$F$16), C36&lt;(Input!$F$14+Input!$F$17)),((AC35*(1-Parameters!$D$40)*(1-1/Parameters!$D$38)*(Input!$F$7*Parameters!$D$17*Parameters!$D$26*(1-Parameters!$D$27)*(1-(Parameters!$B$94 + Parameters!$B$95))*(Parameters!$D$24)*Parameters!$D$28*Parameters!$D$30))+(AD35*(1-Parameters!$D$40)*(1-(1/Parameters!$D$38))*ART_drop_factor)+(AJ35*(1-Parameters!$D$40)*(1-(1/Parameters!$D$38))*ART_drop_factor)),0)</f>
        <v>0</v>
      </c>
      <c r="AK36" s="22">
        <f>IF(AND(C36&gt;=(Input!$F$14+Input!$F$16), C36&lt;(Input!$F$14+Input!$F$17)),((AC35*(1-Parameters!$D$40)*(1/Parameters!$D$38)*(1-(Input!$F$7*Parameters!$D$17*(1-Parameters!$D$27)*Parameters!$D$26*(1-(Parameters!$B$94 + Parameters!$B$95))*(Parameters!$D$23)*Parameters!$D$28)))+(AE35*(1-Parameters!$D$40)*(1-(Input!$F$7*Parameters!$D$17*(1-Parameters!$D$27)*Parameters!$D$26*(1-(Parameters!$B$94 + Parameters!$B$95))*(Parameters!$D$23)*Parameters!$D$28)))+(AI35*(1-Parameters!$D$40)*(1/Parameters!$D$38))+(AK35*(1-Parameters!$D$40))),0)</f>
        <v>0</v>
      </c>
      <c r="AL36" s="24">
        <f>IF(AND(C36&gt;=(Input!$F$14+Input!$F$16), C36&lt;(Input!$F$14+Input!$F$17)),((AC35*(1-Parameters!$D$40)*(1/Parameters!$D$38)*Input!$F$7*Parameters!$D$17*Parameters!$D$26*(1-Parameters!$D$27)*(1-(Parameters!$B$94 + Parameters!$B$95))*Parameters!$D$28*(Parameters!$D$23)*(1-Parameters!$D$30))+(AE35*(1-Parameters!$D$40)*Input!$F$7*Parameters!$D$17*Parameters!$D$26*(1-Parameters!$D$27)*(1-(Parameters!$B$94 + Parameters!$B$95))*Parameters!$D$28*(Parameters!$D$23)*(1-Parameters!$D$30))+(AF35*(1-Parameters!$D$40)) + (AG35*(1-Parameters!$D$40)*(1-ART_drop_factor)) +(AL35*(1-Parameters!$D$40)) + (AM35*(1-Parameters!$D$40)*(1-ART_drop_factor))),0)</f>
        <v>0</v>
      </c>
      <c r="AM36" s="22">
        <f>IF(AND(C36&gt;=(Input!$F$14+Input!$F$16), C36&lt;(Input!$F$14+Input!$F$17)),((AC35*(1-Parameters!$D$40)*(1/Parameters!$D$38)*(Input!$F$7*Parameters!$D$17*(Parameters!$D$23)*Parameters!$D$26*(1-Parameters!$D$27)*(1-(Parameters!$B$94 + Parameters!$B$95))*Parameters!$D$28*Parameters!$D$30))+(AD35*(1-Parameters!$D$40)*(1/Parameters!$D$38))+(AE35*(1-Parameters!$D$40)*(Input!$F$7*Parameters!$D$17*(Parameters!$D$23)*Parameters!$D$26*(1-Parameters!$D$27)*(1-(Parameters!$B$94 + Parameters!$B$95))*Parameters!$D$28*Parameters!$D$30))+(AM35*(1-Parameters!$D$40)*ART_drop_factor)+(AJ35*(1-Parameters!$D$40)*(1/Parameters!$D$38))+(AG35*(1-Parameters!$D$40)*ART_drop_factor)),0)</f>
        <v>0</v>
      </c>
      <c r="AN36" s="24">
        <f>IF(AND(C36&gt;=(Input!$F$14+Input!$F$17), C36&lt;(Input!$F$14+Input!$F$18)),((AH35*(1-Parameters!$D$40)*(1-(Parameters!$D$11*(1-(Input!$F$22*Parameters!$D$7))))) + (AN35*(1-Parameters!$D$40)*(1-(Parameters!$D$11*(1-(Input!$F$22*Parameters!$D$7)))))),0)</f>
        <v>0</v>
      </c>
      <c r="AO36" s="22">
        <f>IF(AND(C36&gt;=(Input!$F$14+Input!$F$17), C36&lt;(Input!$F$14+Input!$F$18)),((AH35*(1-Parameters!$D$40)*Parameters!$D$11*(1-(Input!$F$22*Parameters!$D$7)))+(AI35*(1-Parameters!$D$40)*(1-1/Parameters!$D$38)*(1-(Input!$F$8*Parameters!$D$18*(1-Parameters!$D$27)*Parameters!$D$26*(Parameters!$D$24)*Parameters!$D$28*Parameters!$D$30))) + (AJ35*(1-Parameters!$D$40)*(1-(1/Parameters!$D$38))*(1-ART_drop_factor)) +(AN35*(1-Parameters!$D$40)*Parameters!$D$11*(1-(Input!$F$22*Parameters!$D$7)))+(AO35*(1-Parameters!$D$40)*(1-1/Parameters!$D$38)) + (AP35*(1-Parameters!$D$40)*(1-(1/Parameters!$D$38))*(1-ART_drop_factor))),0)</f>
        <v>0</v>
      </c>
      <c r="AP36" s="24">
        <f>IF(AND(C36&gt;=(Input!$F$14+Input!$F$17), C36&lt;(Input!$F$14+Input!$F$18)),((AI35*(1-Parameters!$D$40)*(1-1/Parameters!$D$38)*(Input!$F$8*Parameters!$D$18*Parameters!$D$26*(1-Parameters!$D$27)*(Parameters!$D$24)*Parameters!$D$28*Parameters!$D$30))+(AJ35*(1-Parameters!$D$40)*(1-(1/Parameters!$D$38))*ART_drop_factor)+(AP35*(1-Parameters!$D$40)*(1-(1/Parameters!$D$38))*ART_drop_factor)),0)</f>
        <v>0</v>
      </c>
      <c r="AQ36" s="22">
        <f>IF(AND(C36&gt;=(Input!$F$14+Input!$F$17), C36&lt;(Input!$F$14+Input!$F$18)),((AI35*(1-Parameters!$D$40)*(1/Parameters!$D$38)*(1-(Input!$F$8*Parameters!$D$18*(1-Parameters!$D$27)*Parameters!$D$26*(Parameters!$D$23)*Parameters!$D$28)))+(AK35*(1-Parameters!$D$40)*(1-(Input!$F$8*Parameters!$D$18*(1-Parameters!$D$27)*Parameters!$D$26*(Parameters!$D$23)*Parameters!$D$28)))+(AO35*(1-Parameters!$D$40)*(1/Parameters!$D$38))+(AQ35*(1-Parameters!$D$40))),0)</f>
        <v>0</v>
      </c>
      <c r="AR36" s="24">
        <f>IF(AND(C36&gt;=(Input!$F$14+Input!$F$17), C36&lt;(Input!$F$14+Input!$F$18)),((AI35*(1-Parameters!$D$40)*(1/Parameters!$D$38)*Input!$F$8*Parameters!$D$18*Parameters!$D$26*(1-Parameters!$D$27)*Parameters!$D$28*(Parameters!$D$23)*(1-Parameters!$D$30))+(AK35*(1-Parameters!$D$40)*Input!$F$8*Parameters!$D$18*Parameters!$D$26*(1-Parameters!$D$27)*Parameters!$D$28*(Parameters!$D$23)*(1-Parameters!$D$30))+(AL35*(1-Parameters!$D$40)) + (AM35*(1-Parameters!$D$40)*(1-ART_drop_factor)) +(AR35*(1-Parameters!$D$40)) + (AS35*(1-Parameters!$D$40)*(1-ART_drop_factor))),0)</f>
        <v>0</v>
      </c>
      <c r="AS36" s="22">
        <f>IF(AND(C36&gt;=(Input!$F$14+Input!$F$17), C36&lt;(Input!$F$14+Input!$F$18)),((AI35*(1-Parameters!$D$40)*(1/Parameters!$D$38)*(Input!$F$8*Parameters!$D$18*(Parameters!$D$23)*Parameters!$D$26*(1-Parameters!$D$27)*Parameters!$D$28*Parameters!$D$30))+(AJ35*(1-Parameters!$D$40)*(1/Parameters!$D$38))+(AK35*(1-Parameters!$D$40)*(Input!$F$8*Parameters!$D$18*(Parameters!$D$23)*Parameters!$D$26*(1-Parameters!$D$27)*Parameters!$D$28*Parameters!$D$30))+(AS35*(1-Parameters!$D$40)*ART_drop_factor)+(AP35*(1-Parameters!$D$40)*(1/Parameters!$D$38))+(AM35*(1-Parameters!$D$40)*ART_drop_factor)),0)</f>
        <v>0</v>
      </c>
      <c r="AT36" s="24">
        <f>IF(AND(C36&gt;=(Input!$F$14+Input!$F$18), C36&lt;(Input!$F$14+Input!$F$19)),((AN35*(1-Parameters!$D$40)*(1-(Parameters!$D$11*(1-(Input!$F$22*Parameters!$D$7))))) + (AT35*(1-Parameters!$D$40)*(1-(Parameters!$D$12*(1-(Input!$F$22*Parameters!$D$7)))))),0)</f>
        <v>0</v>
      </c>
      <c r="AU36" s="22">
        <f>IF(AND(C36&gt;=(Input!$F$14+Input!$F$18), C36&lt;(Input!$F$14+Input!$F$19)),((AN35*(1-Parameters!$D$40)*Parameters!$D$11*(1-(Input!$F$22*Parameters!$D$7)))+(AO35*(1-Parameters!$D$40)*(1-1/Parameters!$D$38)*(1-(Input!$F$9*Parameters!$D$19*(1-Parameters!$D$27)*Parameters!$D$26*(Parameters!$D$24)*Parameters!$D$28*Parameters!$D$30))) + (AP35*(1-Parameters!$D$40)*(1-(1/Parameters!$D$38))*(1-ART_drop_factor)) +(AT35*(1-Parameters!$D$40)*Parameters!$D$12*(1-(Input!$F$22*Parameters!$D$7)))+(AU35*(1-Parameters!$D$40)*(1-1/Parameters!$D$38)) + (AV35*(1-Parameters!$D$40)*(1-(1/Parameters!$D$38))*(1-ART_drop_factor))),0)</f>
        <v>0</v>
      </c>
      <c r="AV36" s="24">
        <f>IF(AND(C36&gt;=(Input!$F$14+Input!$F$18), C36&lt;(Input!$F$14+Input!$F$19)),((AO35*(1-Parameters!$D$40)*(1-1/Parameters!$D$38)*(Input!$F$9*Parameters!$D$19*Parameters!$D$26*(1-Parameters!$D$27)*(Parameters!$D$24)*Parameters!$D$28*Parameters!$D$30))+(AP35*(1-Parameters!$D$40)*(1-(1/Parameters!$D$38))*ART_drop_factor)+(AV35*(1-Parameters!$D$40)*(1-(1/Parameters!$D$38))*ART_drop_factor)),0)</f>
        <v>0</v>
      </c>
      <c r="AW36" s="22">
        <f>IF(AND(C36&gt;=(Input!$F$14+Input!$F$18), C36&lt;(Input!$F$14+Input!$F$19)),((AO35*(1-Parameters!$D$40)*(1/Parameters!$D$38)*(1-(Input!$F$9*Parameters!$D$19*(1-Parameters!$D$27)*Parameters!$D$26*(Parameters!$D$23)*Parameters!$D$28)))+(AQ35*(1-Parameters!$D$40)*(1-(Input!$F$9*Parameters!$D$19*(1-Parameters!$D$27)*Parameters!$D$26*(Parameters!$D$23)*Parameters!$D$28)))+(AU35*(1-Parameters!$D$40)*(1/Parameters!$D$38))+(AW35*(1-Parameters!$D$40))),0)</f>
        <v>0</v>
      </c>
      <c r="AX36" s="24">
        <f>IF(AND(C36&gt;=(Input!$F$14+Input!$F$18), C36&lt;(Input!$F$14+Input!$F$19)),((AO35*(1-Parameters!$D$40)*(1/Parameters!$D$38)*Input!$F$9*Parameters!$D$19*Parameters!$D$26*(1-Parameters!$D$27)*Parameters!$D$28*(Parameters!$D$23)*(1-Parameters!$D$30))+(AQ35*(1-Parameters!$D$40)*Input!$F$9*Parameters!$D$19*Parameters!$D$26*(1-Parameters!$D$27)*Parameters!$D$28*(Parameters!$D$23)*(1-Parameters!$D$30)) + (AS35*(1-Parameters!$D$40)*(1-ART_drop_factor)) +(AR35*(1-Parameters!$D$40))+ (AY35*(1-Parameters!$D$40)*(1-ART_drop_factor)) + (AX35*(1-Parameters!$D$40))),0)</f>
        <v>0</v>
      </c>
      <c r="AY36" s="22">
        <f>IF(AND(C36&gt;=(Input!$F$14+Input!$F$18), C36&lt;(Input!$F$14+Input!$F$19)),((AO35*(1-Parameters!$D$40)*(1/Parameters!$D$38)*(Input!$F$9*Parameters!$D$19*(Parameters!$D$23)*Parameters!$D$26*(1-Parameters!$D$27)*Parameters!$D$28*Parameters!$D$30))+(AP35*(1-Parameters!$D$40)*(1/Parameters!$D$38))+(AQ35*(1-Parameters!$D$40)*(Input!$F$9*Parameters!$D$19*(Parameters!$D$23)*Parameters!$D$26*(1-Parameters!$D$27)*Parameters!$D$28*Parameters!$D$30))+(AY35*(1-Parameters!$D$40)*ART_drop_factor)+(AV35*(1-Parameters!$D$40)*(1/Parameters!$D$38))+(AS35*(1-Parameters!$D$40)*ART_drop_factor)),0)</f>
        <v>0</v>
      </c>
      <c r="AZ36" s="24">
        <f>IF(C36&gt;=(Input!$F$14+Input!$F$19),((AT35*(1-Parameters!$D$40)*(1-(Parameters!$D$12*(1-(Input!$F$22*Parameters!$D$7))))) + (AZ35*(1-Parameters!$D$40)*(1-(Parameters!$D$12*(1-(Input!$F$22*Parameters!$D$7)))))),0)</f>
        <v>0</v>
      </c>
      <c r="BA36" s="22">
        <f>IF(C36&gt;=(Input!$F$14+Input!$F$19),((AT35*(1-Parameters!$D$40)*Parameters!$D$12*(1-(Input!$F$22*Parameters!$D$7)))+(AU35*(1-Parameters!$D$40)*(1-1/Parameters!$D$38)*(1-(Input!$F$10*Parameters!$D$20*(1-Parameters!$D$27)*Parameters!$D$26*(Parameters!$D$24)*Parameters!$D$28*Parameters!$D$30))) + (AV35*(1-Parameters!$D$40)*(1-(1/Parameters!$D$38))*(1-ART_drop_factor)) +(AZ35*(1-Parameters!$D$40)*Parameters!$D$12*(1-(Input!$F$22*Parameters!$D$7)))+(BA35*(1-Parameters!$D$40)*(1-1/Parameters!$D$38)) + (BB35*(1-Parameters!$D$40)*(1-(1/Parameters!$D$38))*(1-ART_drop_factor))),0)</f>
        <v>0</v>
      </c>
      <c r="BB36" s="24">
        <f>IF(C36&gt;=(Input!$F$14+Input!$F$19),((AU35*(1-Parameters!$D$40)*(1-1/Parameters!$D$38)*(Input!$F$10*Parameters!$D$20*Parameters!$D$26*(1-Parameters!$D$27)*(Parameters!$D$24)*Parameters!$D$28*Parameters!$D$30))+(AV35*(1-Parameters!$D$40)*(1-(1/Parameters!$D$38))*ART_drop_factor)+(BB35*(1-Parameters!$D$40)*(1-(1/Parameters!$D$38))*ART_drop_factor)),0)</f>
        <v>0</v>
      </c>
      <c r="BC36" s="22">
        <f>IF(C36&gt;=(Input!$F$14+Input!$F$19),((AU35*(1-Parameters!$D$40)*(1/Parameters!$D$38)*(1-(Input!$F$10*Parameters!$D$20*(1-Parameters!$D$27)*Parameters!$D$26*(Parameters!$D$23)*Parameters!$D$28)))+(AW35*(1-Parameters!$D$40)*(1-(Input!$F$10*Parameters!$D$20*(1-Parameters!$D$27)*Parameters!$D$26*(Parameters!$D$23)*Parameters!$D$28)))+(BA35*(1-Parameters!$D$40)*(1/Parameters!$D$38))+(BC35*(1-Parameters!$D$40))),0)</f>
        <v>0</v>
      </c>
      <c r="BD36" s="24">
        <f>IF(C36&gt;=(Input!$F$14+Input!$F$19),((AU35*(1-Parameters!$D$40)*(1/Parameters!$D$38)*Input!$F$10*Parameters!$D$20*Parameters!$D$26*(1-Parameters!$D$27)*Parameters!$D$28*(Parameters!$D$23)*(1-Parameters!$D$30))+(AW35*(1-Parameters!$D$40)*Input!$F$10*Parameters!$D$20*Parameters!$D$26*(1-Parameters!$D$27)*Parameters!$D$28*(Parameters!$D$23)*(1-Parameters!$D$30))+(AX35*(1-Parameters!$D$40)) + (AY35*(1-Parameters!$D$40)*(1-ART_drop_factor)) +(BD35*(1-Parameters!$D$40)) + (BE35*(1-Parameters!$D$40)*(1-ART_drop_factor))),0)</f>
        <v>0</v>
      </c>
      <c r="BE36" s="25">
        <f>IF(C36&gt;=(Input!$F$14+Input!$F$19),((AU35*(1-Parameters!$D$40)*(1/Parameters!$D$38)*(Input!$F$10*Parameters!$D$20*(Parameters!$D$23)*Parameters!$D$26*(1-Parameters!$D$27)*Parameters!$D$28*Parameters!$D$30))+(AV35*(1-Parameters!$D$40)*(1/Parameters!$D$38))+(AW35*(1-Parameters!$D$40)*(Input!$F$10*Parameters!$D$20*(Parameters!$D$23)*Parameters!$D$26*(1-Parameters!$D$27)*Parameters!$D$28*Parameters!$D$30))+(BE35*(1-Parameters!$D$40)*ART_drop_factor)+(BB35*(1-Parameters!$D$40)*(1/Parameters!$D$38))+(AY35*(1-Parameters!$D$40)*ART_drop_factor)),0)</f>
        <v>0</v>
      </c>
      <c r="BF36" s="135">
        <f>(Parameters!$D$40*(SUM(Model!D35:U35,Model!AH35:BE35)))+(Parameters!$D$41*(SUM(Model!V35:AG35)))</f>
        <v>93.965920886803175</v>
      </c>
      <c r="BG36" s="60"/>
    </row>
    <row r="37" spans="3:59" x14ac:dyDescent="0.2">
      <c r="C37" s="20">
        <v>32</v>
      </c>
      <c r="D37" s="21">
        <f>IF((C37&gt;=Input!$F$12),0,(D36*(1-Parameters!$D$40)*(1-(Parameters!$D$8*(1-(Input!$F$22*Parameters!$D$7))))))</f>
        <v>0</v>
      </c>
      <c r="E37" s="21">
        <f>IF((C37&gt;=Input!$F$12),0,(D36*(1-Parameters!$D$40)*Parameters!$D$8*(1-(Input!$F$22*Parameters!$D$7))+(E36*(1-Parameters!$D$40)*(1-1/Parameters!$D$38)) + (F36*(1-Parameters!$D$40)*(1-(1/Parameters!$D$38))*(1-ART_drop_factor))))</f>
        <v>0</v>
      </c>
      <c r="F37" s="26">
        <f>IF((C37&gt;=Input!$F$12),0,(F36*(1-Parameters!$D$40)*(1-(1/Parameters!$D$38))*ART_drop_factor))</f>
        <v>0</v>
      </c>
      <c r="G37" s="21">
        <f>IF((C37&gt;=Input!$F$12),0,((G36*(1-Parameters!$D$40)+(E36*(1-Parameters!$D$40)*(1/Parameters!$D$38)))))</f>
        <v>0</v>
      </c>
      <c r="H37" s="21">
        <f>IF((C37&gt;=Input!$F$12),0,(H36*(1-Parameters!$D$40) + I36*(1-Parameters!$D$40)*(1-ART_drop_factor)))</f>
        <v>0</v>
      </c>
      <c r="I37" s="21">
        <f>IF((C37&gt;=Input!$F$12),0,(((F36*(1-Parameters!$D$40)*(1/Parameters!$D$38)) + I36*(1-Parameters!$D$40)*ART_drop_factor)))</f>
        <v>0</v>
      </c>
      <c r="J37" s="23">
        <f>IF(AND(C37&gt;=Input!$F$12,C37&lt;Input!$F$13),((D36*(1-Parameters!$D$40)*(1-(Parameters!$D$8*(1-(Input!$F$22*Parameters!$D$7))))) + (J36*(1-Parameters!$D$40)*(1-(Parameters!$D$9*(1-(Input!$F$22*Parameters!$D$7)))))),0)</f>
        <v>1508811.4858372915</v>
      </c>
      <c r="K37" s="23">
        <f>IF(AND(C37&gt;=Input!$F$12,C37&lt;Input!$F$13),((D36*(1-Parameters!$D$40)*(Parameters!$D$8*(1-(Input!$F$22*Parameters!$D$7))))+(E36*(1-Parameters!$D$40)*(1-1/Parameters!$D$38)*(1-(Input!$F$5*Parameters!$D$14*(1-Parameters!$D$27)*Parameters!$D$26*(Parameters!$D$24))*Parameters!$D$28*Parameters!$D$30)))+ (F36*(1-Parameters!$D$40)*(1-(1/Parameters!$D$38))*(1-ART_drop_factor)) + (J36*(1-Parameters!$D$40)*Parameters!$D$9*(1-(Input!$F$22*Parameters!$D$7)))+(K36*(1-Parameters!$D$40)*(1-1/Parameters!$D$38)) + (L36*(1-Parameters!$D$40)*(1-(1/Parameters!$D$38))*(1-ART_drop_factor)),0)</f>
        <v>3965.5820967807194</v>
      </c>
      <c r="L37" s="23">
        <f>IF(AND(C37&gt;=Input!$F$12,C37&lt;Input!$F$13),((E36*(1-Parameters!$D$40)*(1-1/Parameters!$D$38)*(Input!$F$5*Parameters!$D$14*Parameters!$D$26*(1-Parameters!$D$27)*(Parameters!$D$24)*Parameters!$D$28*Parameters!$D$30))+(F36*(1-Parameters!$D$40)*(1-(1/Parameters!$D$38))*ART_drop_factor)+(L36*(1-Parameters!$D$40)*(1-(1/Parameters!$D$38))*ART_drop_factor)),0)</f>
        <v>547.14432111532903</v>
      </c>
      <c r="M37" s="23">
        <f>IF(AND(C37&gt;=Input!$F$12,C37&lt;Input!$F$13),((E36*(1-Parameters!$D$40)*(1/Parameters!$D$38)*(1-(Input!$F$5*Parameters!$D$14*(1-Parameters!$D$27)*Parameters!$D$26*(Parameters!$D$23))*Parameters!$D$28))+(G36*(1-Parameters!$D$40)*(1-(Input!$F$5*Parameters!$D$14*(1-Parameters!$D$27)*Parameters!$D$26*(Parameters!$D$23)*Parameters!$D$28)))+(K36*(1-Parameters!$D$40)*(1/Parameters!$D$38))+(M36*(1-Parameters!$D$40))),0)</f>
        <v>17234.03930226267</v>
      </c>
      <c r="N37" s="23">
        <f>IF(AND(C37&gt;=Input!$F$12,C37&lt;Input!$F$13),((E36*(1-Parameters!$D$40)*(1/Parameters!$D$38)*Input!$F$5*Parameters!$D$14*Parameters!$D$26*(1-Parameters!$D$27)*Parameters!$D$28*(Parameters!$D$23)*(1-Parameters!$D$30))+(G36*(1-Parameters!$D$40)*Input!$F$5*Parameters!$D$14*Parameters!$D$26*(1-Parameters!$D$27)*Parameters!$D$28*(Parameters!$D$23)*(1-Parameters!$D$30))+(H36*(1-Parameters!$D$40)) +(N36*(1-Parameters!$D$40)) + (O36*(1-Parameters!$D$40)*(1-ART_drop_factor)) + (I36*(1-Parameters!$D$40)*(1-ART_drop_factor))),0)</f>
        <v>14994.255257642812</v>
      </c>
      <c r="O37" s="23">
        <f>IF(AND(C37&gt;=Input!$F$12,C37&lt;Input!$F$13),((E36*(1-Parameters!$D$40)*(1/Parameters!$D$38)*(Input!$F$5*Parameters!$D$14*(Parameters!$D$23)*Parameters!$D$26*(1-Parameters!$D$27)*Parameters!$D$28*Parameters!$D$30))+(F36*(1-Parameters!$D$40)*(1/Parameters!$D$38))+(G36*(1-Parameters!$D$40)*(Input!$F$5*Parameters!$D$14*(Parameters!$D$23)*Parameters!$D$26*(1-Parameters!$D$27)*Parameters!$D$28*Parameters!$D$30))+(O36*(1-Parameters!$D$40)*ART_drop_factor)+(L36*(1-Parameters!$D$40)*(1/Parameters!$D$38))+(I36*(1-Parameters!$D$40)*ART_drop_factor)),0)</f>
        <v>83002.19546883204</v>
      </c>
      <c r="P37" s="24">
        <f>IF(AND(C37&gt;=Input!$F$13,C37&lt;Input!$F$14),((J36*(1-Parameters!$D$40)*(1-(Parameters!$D$9*(1-(Input!$F$22*Parameters!$D$7))))) + (P36*(1-Parameters!$D$40)*(1-(Parameters!$D$9*(1-(Input!$F$22*Parameters!$D$7)))))),0)</f>
        <v>0</v>
      </c>
      <c r="Q37" s="22">
        <f>IF(AND(C37&gt;=Input!$F$13,C37&lt;Input!$F$14),((J36*(1-Parameters!$D$40)*Parameters!$D$9*(1-(Input!$F$22*Parameters!$D$7)))+(K36*(1-Parameters!$D$40)*(1-1/Parameters!$D$38)*(1-(Input!$F$6*Parameters!$D$15*(1-Parameters!$D$27)*Parameters!$D$26*(Parameters!$D$24))*Parameters!$D$28*Parameters!$D$30))) + (L36*(1-Parameters!$D$40)*(1-(1/Parameters!$D$38))*(1-ART_drop_factor)) +(P36*(1-Parameters!$D$40)*Parameters!$D$9*(1-(Input!$F$22*Parameters!$D$7)))+(Q36*(1-Parameters!$D$40)*(1-1/Parameters!$D$38)) + (R36*(1-Parameters!$D$40)*(1-(1/Parameters!$D$38))*(1-ART_drop_factor)),0)</f>
        <v>0</v>
      </c>
      <c r="R37" s="24">
        <f>IF(AND(C37&gt;=Input!$F$13,C37&lt;Input!$F$14),((K36*(1-Parameters!$D$40)*(1-1/Parameters!$D$38)*(Input!$F$6*Parameters!$D$15*Parameters!$D$26*(1-Parameters!$D$27)*(Parameters!$D$24)*Parameters!$D$28*Parameters!$D$30))+(L36*(1-Parameters!$D$40)*(1-(1/Parameters!$D$38))*ART_drop_factor)+(R36*(1-Parameters!$D$40)*(1-(1/Parameters!$D$38))*ART_drop_factor)),0)</f>
        <v>0</v>
      </c>
      <c r="S37" s="22">
        <f>IF(AND(C37&gt;=Input!$F$13,C37&lt;Input!$F$14),((K36*(1-Parameters!$D$40)*(1/Parameters!$D$38)*(1-(Input!$F$6*Parameters!$D$15*(1-Parameters!$D$27)*Parameters!$D$26*(Parameters!$D$23)*Parameters!$D$28)))+(M36*(1-Parameters!$D$40)*(1-(Input!$F$6*Parameters!$D$15*(1-Parameters!$D$27)*Parameters!$D$26*(Parameters!$D$23)*Parameters!$D$28)))+(Q36*(1-Parameters!$D$40)*(1/Parameters!$D$38))+(S36*(1-Parameters!$D$40))),0)</f>
        <v>0</v>
      </c>
      <c r="T37" s="24">
        <f>IF(AND(C37&gt;=Input!$F$13,C37&lt;Input!$F$14),((K36*(1-Parameters!$D$40)*(1/Parameters!$D$38)*Input!$F$6*Parameters!$D$15*Parameters!$D$26*(1-Parameters!$D$27)*Parameters!$D$28*(Parameters!$D$23)*(1-Parameters!$D$30))+(M36*(1-Parameters!$D$40)*Input!$F$6*Parameters!$D$15*Parameters!$D$26*(1-Parameters!$D$27)*Parameters!$D$28*(Parameters!$D$23)*(1-Parameters!$D$30))+(N36*(1-Parameters!$D$40))+(T36*(1-Parameters!$D$40)) + (U36*(1-Parameters!$D$40)*(1-ART_drop_factor)) + (O36*(1-Parameters!$D$40)*(1-ART_drop_factor))),0)</f>
        <v>0</v>
      </c>
      <c r="U37" s="22">
        <f>IF(AND(C37&gt;=Input!$F$13,C37&lt;Input!$F$14),((K36*(1-Parameters!$D$40)*(1/Parameters!$D$38)*(Input!$F$6*Parameters!$D$15*(Parameters!$D$23)*Parameters!$D$26*(1-Parameters!$D$27)*Parameters!$D$28*Parameters!$D$30))+(L36*(1-Parameters!$D$40)*(1/Parameters!$D$38))+(M36*(1-Parameters!$D$40)*(Input!$F$6*Parameters!$D$15*(Parameters!$D$23)*Parameters!$D$26*(1-Parameters!$D$27)*Parameters!$D$28*Parameters!$D$30))+(U36*(1-Parameters!$D$40)*ART_drop_factor)+(R36*(1-Parameters!$D$40)*(1/Parameters!$D$38))+(O36*(1-Parameters!$D$40))*ART_drop_factor),0)</f>
        <v>0</v>
      </c>
      <c r="V37" s="24">
        <f>IF(C37=Input!$F$14,((P36*(1-Parameters!$D$41)*(1-(Parameters!$D$9*(1-(Input!$F$22*Parameters!$D$7))))) + (V36*(1-Parameters!$D$41)*(1-(Parameters!$D$9*(1-(Input!$F$22*Parameters!$D$7)))))),0)</f>
        <v>0</v>
      </c>
      <c r="W37" s="22">
        <f>IF(C37=Input!$F$14,((P36*(1-Parameters!$D$41)*Parameters!$D$9*(1-(Input!$F$22*Parameters!$D$7)))+(Q36*(1-Parameters!$D$41)*(1-1/Parameters!$D$38)*(1-(Input!$F$6*Parameters!$D$16*(1-Parameters!$D$27)*Parameters!$D$26*(1-Parameters!$B$94)*(Parameters!$D$24))*Parameters!$D$28*Parameters!$D$30)))+(V36*(1-Parameters!$D$41)*Parameters!$D$9*(1-(Input!$F$22*Parameters!$D$7)))+ (R36*(1-Parameters!$D$41)*(1-(1/Parameters!$D$38))*(1-ART_drop_factor)) + (W36*(1-Parameters!$D$41)*(1-1/Parameters!$D$38)) + (X36*(1-Parameters!$D$41)*(1-(1/Parameters!$D$38))*(1-ART_drop_factor)),0)</f>
        <v>0</v>
      </c>
      <c r="X37" s="24">
        <f>IF(C37=Input!$F$14,((Q36*(1-Parameters!$D$41)*(1-1/Parameters!$D$38)*(Input!$F$6*Parameters!$D$16*Parameters!$D$26*(1-Parameters!$D$27)*(1-Parameters!$B$94)*(Parameters!$D$24)*Parameters!$D$28*Parameters!$D$30))+(R36*(1-Parameters!$D$41)*(1-(1/Parameters!$D$38))*ART_drop_factor)+(X36*(1-Parameters!$D$41)*(1-(1/Parameters!$D$38))*ART_drop_factor)),0)</f>
        <v>0</v>
      </c>
      <c r="Y37" s="22">
        <f>IF(C37=Input!$F$14,((Q36*(1-Parameters!$D$41)*(1/Parameters!$D$38)*(1-(Input!$F$6*Parameters!$D$16*(1-Parameters!$D$27)*Parameters!$D$26*(1-Parameters!$B$94)*(Parameters!$D$23)*Parameters!$D$28)))+(S36*(1-Parameters!$D$41)*(1-(Input!$F$6*Parameters!$D$16*(1-Parameters!$D$27)*Parameters!$D$26*(1-Parameters!$B$94)*(Parameters!$D$23)*Parameters!$D$28)))+(W36*(1-Parameters!$D$41)*(1/Parameters!$D$38))+(Y36*(1-Parameters!$D$41))),0)</f>
        <v>0</v>
      </c>
      <c r="Z37" s="24">
        <f>IF(C37=Input!$F$14,((Q36*(1-Parameters!$D$41)*(1/Parameters!$D$38)*Input!$F$6*Parameters!$D$16*Parameters!$D$26*(1-Parameters!$D$27)*(1-Parameters!$B$94)*Parameters!$D$28*(Parameters!$D$23)*(1-Parameters!$D$30))+(S36*(1-Parameters!$D$41)*Input!$F$6*Parameters!$D$16*Parameters!$D$26*(1-Parameters!$D$27)*(1-Parameters!$B$94)*Parameters!$D$28*(Parameters!$D$23)*(1-Parameters!$D$30))+(T36*(1-Parameters!$D$41)) + (U36*(1-Parameters!$D$41)*(1-ART_drop_factor)) + (Z36*(1-Parameters!$D$41)) + (AA36*(1-Parameters!$D$41)*(1-ART_drop_factor))),0)</f>
        <v>0</v>
      </c>
      <c r="AA37" s="22">
        <f>IF(C37=Input!$F$14,((Q36*(1-Parameters!$D$41)*(1/Parameters!$D$38)*(Input!$F$6*Parameters!$D$16*(Parameters!$D$23)*Parameters!$D$26*(1-Parameters!$D$27)*(1-Parameters!$B$94)*Parameters!$D$28*Parameters!$D$30))+(R36*(1-Parameters!$D$41)*(1/Parameters!$D$38))+(S36*(1-Parameters!$D$41)*(Input!$F$6*Parameters!$D$16*(1-Parameters!$B$94)*(Parameters!$D$23)*Parameters!$D$26*(1-Parameters!$D$27)*Parameters!$D$28*Parameters!$D$30))+(AA36*(1-Parameters!$D$41)*ART_drop_factor)+(X36*(1-Parameters!$D$41)*(1/Parameters!$D$38))+(U36*(1-Parameters!$D$41)*ART_drop_factor)),0)</f>
        <v>0</v>
      </c>
      <c r="AB37" s="24">
        <f>IF(AND(C37&gt;Input!$F$14,C37&lt;(Input!$F$14+Input!$F$16)),((V36*(1-Parameters!$D$41)*(1-(Parameters!$D$9*(1-(Input!$F$22*Parameters!$D$7)))))+(AB36*(1-Parameters!$D$41)*(1-(Parameters!$D$10*(1-(Input!$F$22*Parameters!$D$7)))))),0)</f>
        <v>0</v>
      </c>
      <c r="AC37" s="24">
        <f>IF(AND(C37&gt;Input!$F$14, C37&lt;(Input!$F$14+Input!$F$16)),((V36*(1-Parameters!$D$41)*Parameters!$D$9*(1-(Input!$F$22*Parameters!$D$7)))+(W36*(1-Parameters!$D$41)*(1-1/Parameters!$D$38)) + (X36*(1-Parameters!$D$41)*(1-(1/Parameters!$D$38))*(1-ART_drop_factor)) +(AB36*(1-Parameters!$D$41)*Parameters!$D$10*(1-(Input!$F$22*Parameters!$D$7))))+(AC36*(1-Parameters!$D$41)*(1-1/Parameters!$D$38)) + (AD36*(1-Parameters!$D$41)*(1-(1/Parameters!$D$38))*(1-ART_drop_factor)),0)</f>
        <v>0</v>
      </c>
      <c r="AD37" s="24">
        <f>IF(AND(C37&gt;Input!$F$14, C37&lt;(Input!$F$14+Input!$F$16)),((X36*(1-Parameters!$D$41)*(1-(1/Parameters!$D$38))*ART_drop_factor)+(AD36*(1-Parameters!$D$41)*(1-(1/Parameters!$D$38))*ART_drop_factor)),0)</f>
        <v>0</v>
      </c>
      <c r="AE37" s="24">
        <f>IF(AND(C37&gt;Input!$F$14, C37&lt;(Input!$F$14+Input!$F$16)),((W36*(1-Parameters!$D$41)*(1/Parameters!$D$38))+(Y36*(1-Parameters!$D$41))+(AC36*(1-Parameters!$D$41)*(1/Parameters!$D$38))+(AE36*(1-Parameters!$D$41))),0)</f>
        <v>0</v>
      </c>
      <c r="AF37" s="24">
        <f>IF(AND(C37&gt;Input!$F$14, C37&lt;(Input!$F$14+Input!$F$16)),((Z36*(1-Parameters!$D$41)) + (AA36*(1-Parameters!$D$41)*(1-ART_drop_factor)) +(AF36*(1-Parameters!$D$41)) + (AG36*(1-Parameters!$D$41)*(1-ART_drop_factor))),0)</f>
        <v>0</v>
      </c>
      <c r="AG37" s="24">
        <f>IF(AND(C37&gt;Input!$F$14, C37&lt;(Input!$F$14+Input!$F$16)),((X36*(1-Parameters!$D$41)*(1/Parameters!$D$38))+(AG36*(1-Parameters!$D$41)*ART_drop_factor)+(AD36*(1-Parameters!$D$41)*(1/Parameters!$D$38))+(AA36*(1-Parameters!$D$41)*ART_drop_factor)),0)</f>
        <v>0</v>
      </c>
      <c r="AH37" s="24">
        <f>IF(AND(C37&gt;=(Input!$F$14+Input!$F$16),C37&lt;(Input!$F$14+Input!$F$17)),((AB36*(1-Parameters!$D$40)*(1-(Parameters!$D$10*(1-(Input!$F$22*Parameters!$D$7)))))+(AH36*(1-Parameters!$D$40)*(1-(Parameters!$D$11*(1-(Input!$F$22*Parameters!$D$7)))))),0)</f>
        <v>0</v>
      </c>
      <c r="AI37" s="24">
        <f>IF(AND(C37&gt;=(Input!$F$14+Input!$F$16), C37&lt;(Input!$F$14+Input!$F$17)),((AB36*(1-Parameters!$D$40)*Parameters!$D$10*(1-(Input!$F$22*Parameters!$D$7)))+(AC36*(1-Parameters!$D$40)*(1-1/Parameters!$D$38)*(1-(Input!$F$7*Parameters!$D$17*(1-Parameters!$D$27)*Parameters!$D$26*(1-(Parameters!$B$94 + Parameters!$B$95))*(Parameters!$D$24)*Parameters!$D$28*Parameters!$D$30))) + (AD36*(1-Parameters!$D$40)*(1-(1/Parameters!$D$38))*(1-ART_drop_factor)) +(AH36*(1-Parameters!$D$40)*Parameters!$D$11*(1-(Input!$F$22*Parameters!$D$7)))+(AI36*(1-Parameters!$D$40)*(1-1/Parameters!$D$38)) + (AJ36*(1-Parameters!$D$40)*(1-(1/Parameters!$D$38))*(1-ART_drop_factor))),0)</f>
        <v>0</v>
      </c>
      <c r="AJ37" s="24">
        <f>IF(AND(C37&gt;=(Input!$F$14+Input!$F$16), C37&lt;(Input!$F$14+Input!$F$17)),((AC36*(1-Parameters!$D$40)*(1-1/Parameters!$D$38)*(Input!$F$7*Parameters!$D$17*Parameters!$D$26*(1-Parameters!$D$27)*(1-(Parameters!$B$94 + Parameters!$B$95))*(Parameters!$D$24)*Parameters!$D$28*Parameters!$D$30))+(AD36*(1-Parameters!$D$40)*(1-(1/Parameters!$D$38))*ART_drop_factor)+(AJ36*(1-Parameters!$D$40)*(1-(1/Parameters!$D$38))*ART_drop_factor)),0)</f>
        <v>0</v>
      </c>
      <c r="AK37" s="22">
        <f>IF(AND(C37&gt;=(Input!$F$14+Input!$F$16), C37&lt;(Input!$F$14+Input!$F$17)),((AC36*(1-Parameters!$D$40)*(1/Parameters!$D$38)*(1-(Input!$F$7*Parameters!$D$17*(1-Parameters!$D$27)*Parameters!$D$26*(1-(Parameters!$B$94 + Parameters!$B$95))*(Parameters!$D$23)*Parameters!$D$28)))+(AE36*(1-Parameters!$D$40)*(1-(Input!$F$7*Parameters!$D$17*(1-Parameters!$D$27)*Parameters!$D$26*(1-(Parameters!$B$94 + Parameters!$B$95))*(Parameters!$D$23)*Parameters!$D$28)))+(AI36*(1-Parameters!$D$40)*(1/Parameters!$D$38))+(AK36*(1-Parameters!$D$40))),0)</f>
        <v>0</v>
      </c>
      <c r="AL37" s="24">
        <f>IF(AND(C37&gt;=(Input!$F$14+Input!$F$16), C37&lt;(Input!$F$14+Input!$F$17)),((AC36*(1-Parameters!$D$40)*(1/Parameters!$D$38)*Input!$F$7*Parameters!$D$17*Parameters!$D$26*(1-Parameters!$D$27)*(1-(Parameters!$B$94 + Parameters!$B$95))*Parameters!$D$28*(Parameters!$D$23)*(1-Parameters!$D$30))+(AE36*(1-Parameters!$D$40)*Input!$F$7*Parameters!$D$17*Parameters!$D$26*(1-Parameters!$D$27)*(1-(Parameters!$B$94 + Parameters!$B$95))*Parameters!$D$28*(Parameters!$D$23)*(1-Parameters!$D$30))+(AF36*(1-Parameters!$D$40)) + (AG36*(1-Parameters!$D$40)*(1-ART_drop_factor)) +(AL36*(1-Parameters!$D$40)) + (AM36*(1-Parameters!$D$40)*(1-ART_drop_factor))),0)</f>
        <v>0</v>
      </c>
      <c r="AM37" s="22">
        <f>IF(AND(C37&gt;=(Input!$F$14+Input!$F$16), C37&lt;(Input!$F$14+Input!$F$17)),((AC36*(1-Parameters!$D$40)*(1/Parameters!$D$38)*(Input!$F$7*Parameters!$D$17*(Parameters!$D$23)*Parameters!$D$26*(1-Parameters!$D$27)*(1-(Parameters!$B$94 + Parameters!$B$95))*Parameters!$D$28*Parameters!$D$30))+(AD36*(1-Parameters!$D$40)*(1/Parameters!$D$38))+(AE36*(1-Parameters!$D$40)*(Input!$F$7*Parameters!$D$17*(Parameters!$D$23)*Parameters!$D$26*(1-Parameters!$D$27)*(1-(Parameters!$B$94 + Parameters!$B$95))*Parameters!$D$28*Parameters!$D$30))+(AM36*(1-Parameters!$D$40)*ART_drop_factor)+(AJ36*(1-Parameters!$D$40)*(1/Parameters!$D$38))+(AG36*(1-Parameters!$D$40)*ART_drop_factor)),0)</f>
        <v>0</v>
      </c>
      <c r="AN37" s="24">
        <f>IF(AND(C37&gt;=(Input!$F$14+Input!$F$17), C37&lt;(Input!$F$14+Input!$F$18)),((AH36*(1-Parameters!$D$40)*(1-(Parameters!$D$11*(1-(Input!$F$22*Parameters!$D$7))))) + (AN36*(1-Parameters!$D$40)*(1-(Parameters!$D$11*(1-(Input!$F$22*Parameters!$D$7)))))),0)</f>
        <v>0</v>
      </c>
      <c r="AO37" s="22">
        <f>IF(AND(C37&gt;=(Input!$F$14+Input!$F$17), C37&lt;(Input!$F$14+Input!$F$18)),((AH36*(1-Parameters!$D$40)*Parameters!$D$11*(1-(Input!$F$22*Parameters!$D$7)))+(AI36*(1-Parameters!$D$40)*(1-1/Parameters!$D$38)*(1-(Input!$F$8*Parameters!$D$18*(1-Parameters!$D$27)*Parameters!$D$26*(Parameters!$D$24)*Parameters!$D$28*Parameters!$D$30))) + (AJ36*(1-Parameters!$D$40)*(1-(1/Parameters!$D$38))*(1-ART_drop_factor)) +(AN36*(1-Parameters!$D$40)*Parameters!$D$11*(1-(Input!$F$22*Parameters!$D$7)))+(AO36*(1-Parameters!$D$40)*(1-1/Parameters!$D$38)) + (AP36*(1-Parameters!$D$40)*(1-(1/Parameters!$D$38))*(1-ART_drop_factor))),0)</f>
        <v>0</v>
      </c>
      <c r="AP37" s="24">
        <f>IF(AND(C37&gt;=(Input!$F$14+Input!$F$17), C37&lt;(Input!$F$14+Input!$F$18)),((AI36*(1-Parameters!$D$40)*(1-1/Parameters!$D$38)*(Input!$F$8*Parameters!$D$18*Parameters!$D$26*(1-Parameters!$D$27)*(Parameters!$D$24)*Parameters!$D$28*Parameters!$D$30))+(AJ36*(1-Parameters!$D$40)*(1-(1/Parameters!$D$38))*ART_drop_factor)+(AP36*(1-Parameters!$D$40)*(1-(1/Parameters!$D$38))*ART_drop_factor)),0)</f>
        <v>0</v>
      </c>
      <c r="AQ37" s="22">
        <f>IF(AND(C37&gt;=(Input!$F$14+Input!$F$17), C37&lt;(Input!$F$14+Input!$F$18)),((AI36*(1-Parameters!$D$40)*(1/Parameters!$D$38)*(1-(Input!$F$8*Parameters!$D$18*(1-Parameters!$D$27)*Parameters!$D$26*(Parameters!$D$23)*Parameters!$D$28)))+(AK36*(1-Parameters!$D$40)*(1-(Input!$F$8*Parameters!$D$18*(1-Parameters!$D$27)*Parameters!$D$26*(Parameters!$D$23)*Parameters!$D$28)))+(AO36*(1-Parameters!$D$40)*(1/Parameters!$D$38))+(AQ36*(1-Parameters!$D$40))),0)</f>
        <v>0</v>
      </c>
      <c r="AR37" s="24">
        <f>IF(AND(C37&gt;=(Input!$F$14+Input!$F$17), C37&lt;(Input!$F$14+Input!$F$18)),((AI36*(1-Parameters!$D$40)*(1/Parameters!$D$38)*Input!$F$8*Parameters!$D$18*Parameters!$D$26*(1-Parameters!$D$27)*Parameters!$D$28*(Parameters!$D$23)*(1-Parameters!$D$30))+(AK36*(1-Parameters!$D$40)*Input!$F$8*Parameters!$D$18*Parameters!$D$26*(1-Parameters!$D$27)*Parameters!$D$28*(Parameters!$D$23)*(1-Parameters!$D$30))+(AL36*(1-Parameters!$D$40)) + (AM36*(1-Parameters!$D$40)*(1-ART_drop_factor)) +(AR36*(1-Parameters!$D$40)) + (AS36*(1-Parameters!$D$40)*(1-ART_drop_factor))),0)</f>
        <v>0</v>
      </c>
      <c r="AS37" s="22">
        <f>IF(AND(C37&gt;=(Input!$F$14+Input!$F$17), C37&lt;(Input!$F$14+Input!$F$18)),((AI36*(1-Parameters!$D$40)*(1/Parameters!$D$38)*(Input!$F$8*Parameters!$D$18*(Parameters!$D$23)*Parameters!$D$26*(1-Parameters!$D$27)*Parameters!$D$28*Parameters!$D$30))+(AJ36*(1-Parameters!$D$40)*(1/Parameters!$D$38))+(AK36*(1-Parameters!$D$40)*(Input!$F$8*Parameters!$D$18*(Parameters!$D$23)*Parameters!$D$26*(1-Parameters!$D$27)*Parameters!$D$28*Parameters!$D$30))+(AS36*(1-Parameters!$D$40)*ART_drop_factor)+(AP36*(1-Parameters!$D$40)*(1/Parameters!$D$38))+(AM36*(1-Parameters!$D$40)*ART_drop_factor)),0)</f>
        <v>0</v>
      </c>
      <c r="AT37" s="24">
        <f>IF(AND(C37&gt;=(Input!$F$14+Input!$F$18), C37&lt;(Input!$F$14+Input!$F$19)),((AN36*(1-Parameters!$D$40)*(1-(Parameters!$D$11*(1-(Input!$F$22*Parameters!$D$7))))) + (AT36*(1-Parameters!$D$40)*(1-(Parameters!$D$12*(1-(Input!$F$22*Parameters!$D$7)))))),0)</f>
        <v>0</v>
      </c>
      <c r="AU37" s="22">
        <f>IF(AND(C37&gt;=(Input!$F$14+Input!$F$18), C37&lt;(Input!$F$14+Input!$F$19)),((AN36*(1-Parameters!$D$40)*Parameters!$D$11*(1-(Input!$F$22*Parameters!$D$7)))+(AO36*(1-Parameters!$D$40)*(1-1/Parameters!$D$38)*(1-(Input!$F$9*Parameters!$D$19*(1-Parameters!$D$27)*Parameters!$D$26*(Parameters!$D$24)*Parameters!$D$28*Parameters!$D$30))) + (AP36*(1-Parameters!$D$40)*(1-(1/Parameters!$D$38))*(1-ART_drop_factor)) +(AT36*(1-Parameters!$D$40)*Parameters!$D$12*(1-(Input!$F$22*Parameters!$D$7)))+(AU36*(1-Parameters!$D$40)*(1-1/Parameters!$D$38)) + (AV36*(1-Parameters!$D$40)*(1-(1/Parameters!$D$38))*(1-ART_drop_factor))),0)</f>
        <v>0</v>
      </c>
      <c r="AV37" s="24">
        <f>IF(AND(C37&gt;=(Input!$F$14+Input!$F$18), C37&lt;(Input!$F$14+Input!$F$19)),((AO36*(1-Parameters!$D$40)*(1-1/Parameters!$D$38)*(Input!$F$9*Parameters!$D$19*Parameters!$D$26*(1-Parameters!$D$27)*(Parameters!$D$24)*Parameters!$D$28*Parameters!$D$30))+(AP36*(1-Parameters!$D$40)*(1-(1/Parameters!$D$38))*ART_drop_factor)+(AV36*(1-Parameters!$D$40)*(1-(1/Parameters!$D$38))*ART_drop_factor)),0)</f>
        <v>0</v>
      </c>
      <c r="AW37" s="22">
        <f>IF(AND(C37&gt;=(Input!$F$14+Input!$F$18), C37&lt;(Input!$F$14+Input!$F$19)),((AO36*(1-Parameters!$D$40)*(1/Parameters!$D$38)*(1-(Input!$F$9*Parameters!$D$19*(1-Parameters!$D$27)*Parameters!$D$26*(Parameters!$D$23)*Parameters!$D$28)))+(AQ36*(1-Parameters!$D$40)*(1-(Input!$F$9*Parameters!$D$19*(1-Parameters!$D$27)*Parameters!$D$26*(Parameters!$D$23)*Parameters!$D$28)))+(AU36*(1-Parameters!$D$40)*(1/Parameters!$D$38))+(AW36*(1-Parameters!$D$40))),0)</f>
        <v>0</v>
      </c>
      <c r="AX37" s="24">
        <f>IF(AND(C37&gt;=(Input!$F$14+Input!$F$18), C37&lt;(Input!$F$14+Input!$F$19)),((AO36*(1-Parameters!$D$40)*(1/Parameters!$D$38)*Input!$F$9*Parameters!$D$19*Parameters!$D$26*(1-Parameters!$D$27)*Parameters!$D$28*(Parameters!$D$23)*(1-Parameters!$D$30))+(AQ36*(1-Parameters!$D$40)*Input!$F$9*Parameters!$D$19*Parameters!$D$26*(1-Parameters!$D$27)*Parameters!$D$28*(Parameters!$D$23)*(1-Parameters!$D$30)) + (AS36*(1-Parameters!$D$40)*(1-ART_drop_factor)) +(AR36*(1-Parameters!$D$40))+ (AY36*(1-Parameters!$D$40)*(1-ART_drop_factor)) + (AX36*(1-Parameters!$D$40))),0)</f>
        <v>0</v>
      </c>
      <c r="AY37" s="22">
        <f>IF(AND(C37&gt;=(Input!$F$14+Input!$F$18), C37&lt;(Input!$F$14+Input!$F$19)),((AO36*(1-Parameters!$D$40)*(1/Parameters!$D$38)*(Input!$F$9*Parameters!$D$19*(Parameters!$D$23)*Parameters!$D$26*(1-Parameters!$D$27)*Parameters!$D$28*Parameters!$D$30))+(AP36*(1-Parameters!$D$40)*(1/Parameters!$D$38))+(AQ36*(1-Parameters!$D$40)*(Input!$F$9*Parameters!$D$19*(Parameters!$D$23)*Parameters!$D$26*(1-Parameters!$D$27)*Parameters!$D$28*Parameters!$D$30))+(AY36*(1-Parameters!$D$40)*ART_drop_factor)+(AV36*(1-Parameters!$D$40)*(1/Parameters!$D$38))+(AS36*(1-Parameters!$D$40)*ART_drop_factor)),0)</f>
        <v>0</v>
      </c>
      <c r="AZ37" s="24">
        <f>IF(C37&gt;=(Input!$F$14+Input!$F$19),((AT36*(1-Parameters!$D$40)*(1-(Parameters!$D$12*(1-(Input!$F$22*Parameters!$D$7))))) + (AZ36*(1-Parameters!$D$40)*(1-(Parameters!$D$12*(1-(Input!$F$22*Parameters!$D$7)))))),0)</f>
        <v>0</v>
      </c>
      <c r="BA37" s="22">
        <f>IF(C37&gt;=(Input!$F$14+Input!$F$19),((AT36*(1-Parameters!$D$40)*Parameters!$D$12*(1-(Input!$F$22*Parameters!$D$7)))+(AU36*(1-Parameters!$D$40)*(1-1/Parameters!$D$38)*(1-(Input!$F$10*Parameters!$D$20*(1-Parameters!$D$27)*Parameters!$D$26*(Parameters!$D$24)*Parameters!$D$28*Parameters!$D$30))) + (AV36*(1-Parameters!$D$40)*(1-(1/Parameters!$D$38))*(1-ART_drop_factor)) +(AZ36*(1-Parameters!$D$40)*Parameters!$D$12*(1-(Input!$F$22*Parameters!$D$7)))+(BA36*(1-Parameters!$D$40)*(1-1/Parameters!$D$38)) + (BB36*(1-Parameters!$D$40)*(1-(1/Parameters!$D$38))*(1-ART_drop_factor))),0)</f>
        <v>0</v>
      </c>
      <c r="BB37" s="24">
        <f>IF(C37&gt;=(Input!$F$14+Input!$F$19),((AU36*(1-Parameters!$D$40)*(1-1/Parameters!$D$38)*(Input!$F$10*Parameters!$D$20*Parameters!$D$26*(1-Parameters!$D$27)*(Parameters!$D$24)*Parameters!$D$28*Parameters!$D$30))+(AV36*(1-Parameters!$D$40)*(1-(1/Parameters!$D$38))*ART_drop_factor)+(BB36*(1-Parameters!$D$40)*(1-(1/Parameters!$D$38))*ART_drop_factor)),0)</f>
        <v>0</v>
      </c>
      <c r="BC37" s="22">
        <f>IF(C37&gt;=(Input!$F$14+Input!$F$19),((AU36*(1-Parameters!$D$40)*(1/Parameters!$D$38)*(1-(Input!$F$10*Parameters!$D$20*(1-Parameters!$D$27)*Parameters!$D$26*(Parameters!$D$23)*Parameters!$D$28)))+(AW36*(1-Parameters!$D$40)*(1-(Input!$F$10*Parameters!$D$20*(1-Parameters!$D$27)*Parameters!$D$26*(Parameters!$D$23)*Parameters!$D$28)))+(BA36*(1-Parameters!$D$40)*(1/Parameters!$D$38))+(BC36*(1-Parameters!$D$40))),0)</f>
        <v>0</v>
      </c>
      <c r="BD37" s="24">
        <f>IF(C37&gt;=(Input!$F$14+Input!$F$19),((AU36*(1-Parameters!$D$40)*(1/Parameters!$D$38)*Input!$F$10*Parameters!$D$20*Parameters!$D$26*(1-Parameters!$D$27)*Parameters!$D$28*(Parameters!$D$23)*(1-Parameters!$D$30))+(AW36*(1-Parameters!$D$40)*Input!$F$10*Parameters!$D$20*Parameters!$D$26*(1-Parameters!$D$27)*Parameters!$D$28*(Parameters!$D$23)*(1-Parameters!$D$30))+(AX36*(1-Parameters!$D$40)) + (AY36*(1-Parameters!$D$40)*(1-ART_drop_factor)) +(BD36*(1-Parameters!$D$40)) + (BE36*(1-Parameters!$D$40)*(1-ART_drop_factor))),0)</f>
        <v>0</v>
      </c>
      <c r="BE37" s="25">
        <f>IF(C37&gt;=(Input!$F$14+Input!$F$19),((AU36*(1-Parameters!$D$40)*(1/Parameters!$D$38)*(Input!$F$10*Parameters!$D$20*(Parameters!$D$23)*Parameters!$D$26*(1-Parameters!$D$27)*Parameters!$D$28*Parameters!$D$30))+(AV36*(1-Parameters!$D$40)*(1/Parameters!$D$38))+(AW36*(1-Parameters!$D$40)*(Input!$F$10*Parameters!$D$20*(Parameters!$D$23)*Parameters!$D$26*(1-Parameters!$D$27)*Parameters!$D$28*Parameters!$D$30))+(BE36*(1-Parameters!$D$40)*ART_drop_factor)+(BB36*(1-Parameters!$D$40)*(1/Parameters!$D$38))+(AY36*(1-Parameters!$D$40)*ART_drop_factor)),0)</f>
        <v>0</v>
      </c>
      <c r="BF37" s="135">
        <f>(Parameters!$D$40*(SUM(Model!D36:U36,Model!AH36:BE36)))+(Parameters!$D$41*(SUM(Model!V36:AG36)))</f>
        <v>93.960499775982782</v>
      </c>
      <c r="BG37" s="60"/>
    </row>
    <row r="38" spans="3:59" x14ac:dyDescent="0.2">
      <c r="C38" s="20">
        <v>33</v>
      </c>
      <c r="D38" s="21">
        <f>IF((C38&gt;=Input!$F$12),0,(D37*(1-Parameters!$D$40)*(1-(Parameters!$D$8*(1-(Input!$F$22*Parameters!$D$7))))))</f>
        <v>0</v>
      </c>
      <c r="E38" s="21">
        <f>IF((C38&gt;=Input!$F$12),0,(D37*(1-Parameters!$D$40)*Parameters!$D$8*(1-(Input!$F$22*Parameters!$D$7))+(E37*(1-Parameters!$D$40)*(1-1/Parameters!$D$38)) + (F37*(1-Parameters!$D$40)*(1-(1/Parameters!$D$38))*(1-ART_drop_factor))))</f>
        <v>0</v>
      </c>
      <c r="F38" s="26">
        <f>IF((C38&gt;=Input!$F$12),0,(F37*(1-Parameters!$D$40)*(1-(1/Parameters!$D$38))*ART_drop_factor))</f>
        <v>0</v>
      </c>
      <c r="G38" s="21">
        <f>IF((C38&gt;=Input!$F$12),0,((G37*(1-Parameters!$D$40)+(E37*(1-Parameters!$D$40)*(1/Parameters!$D$38)))))</f>
        <v>0</v>
      </c>
      <c r="H38" s="21">
        <f>IF((C38&gt;=Input!$F$12),0,(H37*(1-Parameters!$D$40) + I37*(1-Parameters!$D$40)*(1-ART_drop_factor)))</f>
        <v>0</v>
      </c>
      <c r="I38" s="21">
        <f>IF((C38&gt;=Input!$F$12),0,(((F37*(1-Parameters!$D$40)*(1/Parameters!$D$38)) + I37*(1-Parameters!$D$40)*ART_drop_factor)))</f>
        <v>0</v>
      </c>
      <c r="J38" s="23">
        <f>IF(AND(C38&gt;=Input!$F$12,C38&lt;Input!$F$13),((D37*(1-Parameters!$D$40)*(1-(Parameters!$D$8*(1-(Input!$F$22*Parameters!$D$7))))) + (J37*(1-Parameters!$D$40)*(1-(Parameters!$D$9*(1-(Input!$F$22*Parameters!$D$7)))))),0)</f>
        <v>0</v>
      </c>
      <c r="K38" s="23">
        <f>IF(AND(C38&gt;=Input!$F$12,C38&lt;Input!$F$13),((D37*(1-Parameters!$D$40)*(Parameters!$D$8*(1-(Input!$F$22*Parameters!$D$7))))+(E37*(1-Parameters!$D$40)*(1-1/Parameters!$D$38)*(1-(Input!$F$5*Parameters!$D$14*(1-Parameters!$D$27)*Parameters!$D$26*(Parameters!$D$24))*Parameters!$D$28*Parameters!$D$30)))+ (F37*(1-Parameters!$D$40)*(1-(1/Parameters!$D$38))*(1-ART_drop_factor)) + (J37*(1-Parameters!$D$40)*Parameters!$D$9*(1-(Input!$F$22*Parameters!$D$7)))+(K37*(1-Parameters!$D$40)*(1-1/Parameters!$D$38)) + (L37*(1-Parameters!$D$40)*(1-(1/Parameters!$D$38))*(1-ART_drop_factor)),0)</f>
        <v>0</v>
      </c>
      <c r="L38" s="23">
        <f>IF(AND(C38&gt;=Input!$F$12,C38&lt;Input!$F$13),((E37*(1-Parameters!$D$40)*(1-1/Parameters!$D$38)*(Input!$F$5*Parameters!$D$14*Parameters!$D$26*(1-Parameters!$D$27)*(Parameters!$D$24)*Parameters!$D$28*Parameters!$D$30))+(F37*(1-Parameters!$D$40)*(1-(1/Parameters!$D$38))*ART_drop_factor)+(L37*(1-Parameters!$D$40)*(1-(1/Parameters!$D$38))*ART_drop_factor)),0)</f>
        <v>0</v>
      </c>
      <c r="M38" s="23">
        <f>IF(AND(C38&gt;=Input!$F$12,C38&lt;Input!$F$13),((E37*(1-Parameters!$D$40)*(1/Parameters!$D$38)*(1-(Input!$F$5*Parameters!$D$14*(1-Parameters!$D$27)*Parameters!$D$26*(Parameters!$D$23))*Parameters!$D$28))+(G37*(1-Parameters!$D$40)*(1-(Input!$F$5*Parameters!$D$14*(1-Parameters!$D$27)*Parameters!$D$26*(Parameters!$D$23)*Parameters!$D$28)))+(K37*(1-Parameters!$D$40)*(1/Parameters!$D$38))+(M37*(1-Parameters!$D$40))),0)</f>
        <v>0</v>
      </c>
      <c r="N38" s="23">
        <f>IF(AND(C38&gt;=Input!$F$12,C38&lt;Input!$F$13),((E37*(1-Parameters!$D$40)*(1/Parameters!$D$38)*Input!$F$5*Parameters!$D$14*Parameters!$D$26*(1-Parameters!$D$27)*Parameters!$D$28*(Parameters!$D$23)*(1-Parameters!$D$30))+(G37*(1-Parameters!$D$40)*Input!$F$5*Parameters!$D$14*Parameters!$D$26*(1-Parameters!$D$27)*Parameters!$D$28*(Parameters!$D$23)*(1-Parameters!$D$30))+(H37*(1-Parameters!$D$40)) +(N37*(1-Parameters!$D$40)) + (O37*(1-Parameters!$D$40)*(1-ART_drop_factor)) + (I37*(1-Parameters!$D$40)*(1-ART_drop_factor))),0)</f>
        <v>0</v>
      </c>
      <c r="O38" s="23">
        <f>IF(AND(C38&gt;=Input!$F$12,C38&lt;Input!$F$13),((E37*(1-Parameters!$D$40)*(1/Parameters!$D$38)*(Input!$F$5*Parameters!$D$14*(Parameters!$D$23)*Parameters!$D$26*(1-Parameters!$D$27)*Parameters!$D$28*Parameters!$D$30))+(F37*(1-Parameters!$D$40)*(1/Parameters!$D$38))+(G37*(1-Parameters!$D$40)*(Input!$F$5*Parameters!$D$14*(Parameters!$D$23)*Parameters!$D$26*(1-Parameters!$D$27)*Parameters!$D$28*Parameters!$D$30))+(O37*(1-Parameters!$D$40)*ART_drop_factor)+(L37*(1-Parameters!$D$40)*(1/Parameters!$D$38))+(I37*(1-Parameters!$D$40)*ART_drop_factor)),0)</f>
        <v>0</v>
      </c>
      <c r="P38" s="24">
        <f>IF(AND(C38&gt;=Input!$F$13,C38&lt;Input!$F$14),((J37*(1-Parameters!$D$40)*(1-(Parameters!$D$9*(1-(Input!$F$22*Parameters!$D$7))))) + (P37*(1-Parameters!$D$40)*(1-(Parameters!$D$9*(1-(Input!$F$22*Parameters!$D$7)))))),0)</f>
        <v>1508225.3993986633</v>
      </c>
      <c r="Q38" s="22">
        <f>IF(AND(C38&gt;=Input!$F$13,C38&lt;Input!$F$14),((J37*(1-Parameters!$D$40)*Parameters!$D$9*(1-(Input!$F$22*Parameters!$D$7)))+(K37*(1-Parameters!$D$40)*(1-1/Parameters!$D$38)*(1-(Input!$F$6*Parameters!$D$15*(1-Parameters!$D$27)*Parameters!$D$26*(Parameters!$D$24))*Parameters!$D$28*Parameters!$D$30))) + (L37*(1-Parameters!$D$40)*(1-(1/Parameters!$D$38))*(1-ART_drop_factor)) +(P37*(1-Parameters!$D$40)*Parameters!$D$9*(1-(Input!$F$22*Parameters!$D$7)))+(Q37*(1-Parameters!$D$40)*(1-1/Parameters!$D$38)) + (R37*(1-Parameters!$D$40)*(1-(1/Parameters!$D$38))*(1-ART_drop_factor)),0)</f>
        <v>2479.2905374319812</v>
      </c>
      <c r="R38" s="24">
        <f>IF(AND(C38&gt;=Input!$F$13,C38&lt;Input!$F$14),((K37*(1-Parameters!$D$40)*(1-1/Parameters!$D$38)*(Input!$F$6*Parameters!$D$15*Parameters!$D$26*(1-Parameters!$D$27)*(Parameters!$D$24)*Parameters!$D$28*Parameters!$D$30))+(L37*(1-Parameters!$D$40)*(1-(1/Parameters!$D$38))*ART_drop_factor)+(R37*(1-Parameters!$D$40)*(1-(1/Parameters!$D$38))*ART_drop_factor)),0)</f>
        <v>2030.8300343012381</v>
      </c>
      <c r="S38" s="22">
        <f>IF(AND(C38&gt;=Input!$F$13,C38&lt;Input!$F$14),((K37*(1-Parameters!$D$40)*(1/Parameters!$D$38)*(1-(Input!$F$6*Parameters!$D$15*(1-Parameters!$D$27)*Parameters!$D$26*(Parameters!$D$23)*Parameters!$D$28)))+(M37*(1-Parameters!$D$40)*(1-(Input!$F$6*Parameters!$D$15*(1-Parameters!$D$27)*Parameters!$D$26*(Parameters!$D$23)*Parameters!$D$28)))+(Q37*(1-Parameters!$D$40)*(1/Parameters!$D$38))+(S37*(1-Parameters!$D$40))),0)</f>
        <v>4894.7805362023282</v>
      </c>
      <c r="T38" s="24">
        <f>IF(AND(C38&gt;=Input!$F$13,C38&lt;Input!$F$14),((K37*(1-Parameters!$D$40)*(1/Parameters!$D$38)*Input!$F$6*Parameters!$D$15*Parameters!$D$26*(1-Parameters!$D$27)*Parameters!$D$28*(Parameters!$D$23)*(1-Parameters!$D$30))+(M37*(1-Parameters!$D$40)*Input!$F$6*Parameters!$D$15*Parameters!$D$26*(1-Parameters!$D$27)*Parameters!$D$28*(Parameters!$D$23)*(1-Parameters!$D$30))+(N37*(1-Parameters!$D$40))+(T37*(1-Parameters!$D$40)) + (U37*(1-Parameters!$D$40)*(1-ART_drop_factor)) + (O37*(1-Parameters!$D$40)*(1-ART_drop_factor))),0)</f>
        <v>16420.119602730756</v>
      </c>
      <c r="U38" s="22">
        <f>IF(AND(C38&gt;=Input!$F$13,C38&lt;Input!$F$14),((K37*(1-Parameters!$D$40)*(1/Parameters!$D$38)*(Input!$F$6*Parameters!$D$15*(Parameters!$D$23)*Parameters!$D$26*(1-Parameters!$D$27)*Parameters!$D$28*Parameters!$D$30))+(L37*(1-Parameters!$D$40)*(1/Parameters!$D$38))+(M37*(1-Parameters!$D$40)*(Input!$F$6*Parameters!$D$15*(Parameters!$D$23)*Parameters!$D$26*(1-Parameters!$D$27)*Parameters!$D$28*Parameters!$D$30))+(U37*(1-Parameters!$D$40)*ART_drop_factor)+(R37*(1-Parameters!$D$40)*(1/Parameters!$D$38))+(O37*(1-Parameters!$D$40))*ART_drop_factor),0)</f>
        <v>94410.327095617613</v>
      </c>
      <c r="V38" s="24">
        <f>IF(C38=Input!$F$14,((P37*(1-Parameters!$D$41)*(1-(Parameters!$D$9*(1-(Input!$F$22*Parameters!$D$7))))) + (V37*(1-Parameters!$D$41)*(1-(Parameters!$D$9*(1-(Input!$F$22*Parameters!$D$7)))))),0)</f>
        <v>0</v>
      </c>
      <c r="W38" s="22">
        <f>IF(C38=Input!$F$14,((P37*(1-Parameters!$D$41)*Parameters!$D$9*(1-(Input!$F$22*Parameters!$D$7)))+(Q37*(1-Parameters!$D$41)*(1-1/Parameters!$D$38)*(1-(Input!$F$6*Parameters!$D$16*(1-Parameters!$D$27)*Parameters!$D$26*(1-Parameters!$B$94)*(Parameters!$D$24))*Parameters!$D$28*Parameters!$D$30)))+(V37*(1-Parameters!$D$41)*Parameters!$D$9*(1-(Input!$F$22*Parameters!$D$7)))+ (R37*(1-Parameters!$D$41)*(1-(1/Parameters!$D$38))*(1-ART_drop_factor)) + (W37*(1-Parameters!$D$41)*(1-1/Parameters!$D$38)) + (X37*(1-Parameters!$D$41)*(1-(1/Parameters!$D$38))*(1-ART_drop_factor)),0)</f>
        <v>0</v>
      </c>
      <c r="X38" s="24">
        <f>IF(C38=Input!$F$14,((Q37*(1-Parameters!$D$41)*(1-1/Parameters!$D$38)*(Input!$F$6*Parameters!$D$16*Parameters!$D$26*(1-Parameters!$D$27)*(1-Parameters!$B$94)*(Parameters!$D$24)*Parameters!$D$28*Parameters!$D$30))+(R37*(1-Parameters!$D$41)*(1-(1/Parameters!$D$38))*ART_drop_factor)+(X37*(1-Parameters!$D$41)*(1-(1/Parameters!$D$38))*ART_drop_factor)),0)</f>
        <v>0</v>
      </c>
      <c r="Y38" s="22">
        <f>IF(C38=Input!$F$14,((Q37*(1-Parameters!$D$41)*(1/Parameters!$D$38)*(1-(Input!$F$6*Parameters!$D$16*(1-Parameters!$D$27)*Parameters!$D$26*(1-Parameters!$B$94)*(Parameters!$D$23)*Parameters!$D$28)))+(S37*(1-Parameters!$D$41)*(1-(Input!$F$6*Parameters!$D$16*(1-Parameters!$D$27)*Parameters!$D$26*(1-Parameters!$B$94)*(Parameters!$D$23)*Parameters!$D$28)))+(W37*(1-Parameters!$D$41)*(1/Parameters!$D$38))+(Y37*(1-Parameters!$D$41))),0)</f>
        <v>0</v>
      </c>
      <c r="Z38" s="24">
        <f>IF(C38=Input!$F$14,((Q37*(1-Parameters!$D$41)*(1/Parameters!$D$38)*Input!$F$6*Parameters!$D$16*Parameters!$D$26*(1-Parameters!$D$27)*(1-Parameters!$B$94)*Parameters!$D$28*(Parameters!$D$23)*(1-Parameters!$D$30))+(S37*(1-Parameters!$D$41)*Input!$F$6*Parameters!$D$16*Parameters!$D$26*(1-Parameters!$D$27)*(1-Parameters!$B$94)*Parameters!$D$28*(Parameters!$D$23)*(1-Parameters!$D$30))+(T37*(1-Parameters!$D$41)) + (U37*(1-Parameters!$D$41)*(1-ART_drop_factor)) + (Z37*(1-Parameters!$D$41)) + (AA37*(1-Parameters!$D$41)*(1-ART_drop_factor))),0)</f>
        <v>0</v>
      </c>
      <c r="AA38" s="22">
        <f>IF(C38=Input!$F$14,((Q37*(1-Parameters!$D$41)*(1/Parameters!$D$38)*(Input!$F$6*Parameters!$D$16*(Parameters!$D$23)*Parameters!$D$26*(1-Parameters!$D$27)*(1-Parameters!$B$94)*Parameters!$D$28*Parameters!$D$30))+(R37*(1-Parameters!$D$41)*(1/Parameters!$D$38))+(S37*(1-Parameters!$D$41)*(Input!$F$6*Parameters!$D$16*(1-Parameters!$B$94)*(Parameters!$D$23)*Parameters!$D$26*(1-Parameters!$D$27)*Parameters!$D$28*Parameters!$D$30))+(AA37*(1-Parameters!$D$41)*ART_drop_factor)+(X37*(1-Parameters!$D$41)*(1/Parameters!$D$38))+(U37*(1-Parameters!$D$41)*ART_drop_factor)),0)</f>
        <v>0</v>
      </c>
      <c r="AB38" s="24">
        <f>IF(AND(C38&gt;Input!$F$14,C38&lt;(Input!$F$14+Input!$F$16)),((V37*(1-Parameters!$D$41)*(1-(Parameters!$D$9*(1-(Input!$F$22*Parameters!$D$7)))))+(AB37*(1-Parameters!$D$41)*(1-(Parameters!$D$10*(1-(Input!$F$22*Parameters!$D$7)))))),0)</f>
        <v>0</v>
      </c>
      <c r="AC38" s="24">
        <f>IF(AND(C38&gt;Input!$F$14, C38&lt;(Input!$F$14+Input!$F$16)),((V37*(1-Parameters!$D$41)*Parameters!$D$9*(1-(Input!$F$22*Parameters!$D$7)))+(W37*(1-Parameters!$D$41)*(1-1/Parameters!$D$38)) + (X37*(1-Parameters!$D$41)*(1-(1/Parameters!$D$38))*(1-ART_drop_factor)) +(AB37*(1-Parameters!$D$41)*Parameters!$D$10*(1-(Input!$F$22*Parameters!$D$7))))+(AC37*(1-Parameters!$D$41)*(1-1/Parameters!$D$38)) + (AD37*(1-Parameters!$D$41)*(1-(1/Parameters!$D$38))*(1-ART_drop_factor)),0)</f>
        <v>0</v>
      </c>
      <c r="AD38" s="24">
        <f>IF(AND(C38&gt;Input!$F$14, C38&lt;(Input!$F$14+Input!$F$16)),((X37*(1-Parameters!$D$41)*(1-(1/Parameters!$D$38))*ART_drop_factor)+(AD37*(1-Parameters!$D$41)*(1-(1/Parameters!$D$38))*ART_drop_factor)),0)</f>
        <v>0</v>
      </c>
      <c r="AE38" s="24">
        <f>IF(AND(C38&gt;Input!$F$14, C38&lt;(Input!$F$14+Input!$F$16)),((W37*(1-Parameters!$D$41)*(1/Parameters!$D$38))+(Y37*(1-Parameters!$D$41))+(AC37*(1-Parameters!$D$41)*(1/Parameters!$D$38))+(AE37*(1-Parameters!$D$41))),0)</f>
        <v>0</v>
      </c>
      <c r="AF38" s="24">
        <f>IF(AND(C38&gt;Input!$F$14, C38&lt;(Input!$F$14+Input!$F$16)),((Z37*(1-Parameters!$D$41)) + (AA37*(1-Parameters!$D$41)*(1-ART_drop_factor)) +(AF37*(1-Parameters!$D$41)) + (AG37*(1-Parameters!$D$41)*(1-ART_drop_factor))),0)</f>
        <v>0</v>
      </c>
      <c r="AG38" s="24">
        <f>IF(AND(C38&gt;Input!$F$14, C38&lt;(Input!$F$14+Input!$F$16)),((X37*(1-Parameters!$D$41)*(1/Parameters!$D$38))+(AG37*(1-Parameters!$D$41)*ART_drop_factor)+(AD37*(1-Parameters!$D$41)*(1/Parameters!$D$38))+(AA37*(1-Parameters!$D$41)*ART_drop_factor)),0)</f>
        <v>0</v>
      </c>
      <c r="AH38" s="24">
        <f>IF(AND(C38&gt;=(Input!$F$14+Input!$F$16),C38&lt;(Input!$F$14+Input!$F$17)),((AB37*(1-Parameters!$D$40)*(1-(Parameters!$D$10*(1-(Input!$F$22*Parameters!$D$7)))))+(AH37*(1-Parameters!$D$40)*(1-(Parameters!$D$11*(1-(Input!$F$22*Parameters!$D$7)))))),0)</f>
        <v>0</v>
      </c>
      <c r="AI38" s="24">
        <f>IF(AND(C38&gt;=(Input!$F$14+Input!$F$16), C38&lt;(Input!$F$14+Input!$F$17)),((AB37*(1-Parameters!$D$40)*Parameters!$D$10*(1-(Input!$F$22*Parameters!$D$7)))+(AC37*(1-Parameters!$D$40)*(1-1/Parameters!$D$38)*(1-(Input!$F$7*Parameters!$D$17*(1-Parameters!$D$27)*Parameters!$D$26*(1-(Parameters!$B$94 + Parameters!$B$95))*(Parameters!$D$24)*Parameters!$D$28*Parameters!$D$30))) + (AD37*(1-Parameters!$D$40)*(1-(1/Parameters!$D$38))*(1-ART_drop_factor)) +(AH37*(1-Parameters!$D$40)*Parameters!$D$11*(1-(Input!$F$22*Parameters!$D$7)))+(AI37*(1-Parameters!$D$40)*(1-1/Parameters!$D$38)) + (AJ37*(1-Parameters!$D$40)*(1-(1/Parameters!$D$38))*(1-ART_drop_factor))),0)</f>
        <v>0</v>
      </c>
      <c r="AJ38" s="24">
        <f>IF(AND(C38&gt;=(Input!$F$14+Input!$F$16), C38&lt;(Input!$F$14+Input!$F$17)),((AC37*(1-Parameters!$D$40)*(1-1/Parameters!$D$38)*(Input!$F$7*Parameters!$D$17*Parameters!$D$26*(1-Parameters!$D$27)*(1-(Parameters!$B$94 + Parameters!$B$95))*(Parameters!$D$24)*Parameters!$D$28*Parameters!$D$30))+(AD37*(1-Parameters!$D$40)*(1-(1/Parameters!$D$38))*ART_drop_factor)+(AJ37*(1-Parameters!$D$40)*(1-(1/Parameters!$D$38))*ART_drop_factor)),0)</f>
        <v>0</v>
      </c>
      <c r="AK38" s="22">
        <f>IF(AND(C38&gt;=(Input!$F$14+Input!$F$16), C38&lt;(Input!$F$14+Input!$F$17)),((AC37*(1-Parameters!$D$40)*(1/Parameters!$D$38)*(1-(Input!$F$7*Parameters!$D$17*(1-Parameters!$D$27)*Parameters!$D$26*(1-(Parameters!$B$94 + Parameters!$B$95))*(Parameters!$D$23)*Parameters!$D$28)))+(AE37*(1-Parameters!$D$40)*(1-(Input!$F$7*Parameters!$D$17*(1-Parameters!$D$27)*Parameters!$D$26*(1-(Parameters!$B$94 + Parameters!$B$95))*(Parameters!$D$23)*Parameters!$D$28)))+(AI37*(1-Parameters!$D$40)*(1/Parameters!$D$38))+(AK37*(1-Parameters!$D$40))),0)</f>
        <v>0</v>
      </c>
      <c r="AL38" s="24">
        <f>IF(AND(C38&gt;=(Input!$F$14+Input!$F$16), C38&lt;(Input!$F$14+Input!$F$17)),((AC37*(1-Parameters!$D$40)*(1/Parameters!$D$38)*Input!$F$7*Parameters!$D$17*Parameters!$D$26*(1-Parameters!$D$27)*(1-(Parameters!$B$94 + Parameters!$B$95))*Parameters!$D$28*(Parameters!$D$23)*(1-Parameters!$D$30))+(AE37*(1-Parameters!$D$40)*Input!$F$7*Parameters!$D$17*Parameters!$D$26*(1-Parameters!$D$27)*(1-(Parameters!$B$94 + Parameters!$B$95))*Parameters!$D$28*(Parameters!$D$23)*(1-Parameters!$D$30))+(AF37*(1-Parameters!$D$40)) + (AG37*(1-Parameters!$D$40)*(1-ART_drop_factor)) +(AL37*(1-Parameters!$D$40)) + (AM37*(1-Parameters!$D$40)*(1-ART_drop_factor))),0)</f>
        <v>0</v>
      </c>
      <c r="AM38" s="22">
        <f>IF(AND(C38&gt;=(Input!$F$14+Input!$F$16), C38&lt;(Input!$F$14+Input!$F$17)),((AC37*(1-Parameters!$D$40)*(1/Parameters!$D$38)*(Input!$F$7*Parameters!$D$17*(Parameters!$D$23)*Parameters!$D$26*(1-Parameters!$D$27)*(1-(Parameters!$B$94 + Parameters!$B$95))*Parameters!$D$28*Parameters!$D$30))+(AD37*(1-Parameters!$D$40)*(1/Parameters!$D$38))+(AE37*(1-Parameters!$D$40)*(Input!$F$7*Parameters!$D$17*(Parameters!$D$23)*Parameters!$D$26*(1-Parameters!$D$27)*(1-(Parameters!$B$94 + Parameters!$B$95))*Parameters!$D$28*Parameters!$D$30))+(AM37*(1-Parameters!$D$40)*ART_drop_factor)+(AJ37*(1-Parameters!$D$40)*(1/Parameters!$D$38))+(AG37*(1-Parameters!$D$40)*ART_drop_factor)),0)</f>
        <v>0</v>
      </c>
      <c r="AN38" s="24">
        <f>IF(AND(C38&gt;=(Input!$F$14+Input!$F$17), C38&lt;(Input!$F$14+Input!$F$18)),((AH37*(1-Parameters!$D$40)*(1-(Parameters!$D$11*(1-(Input!$F$22*Parameters!$D$7))))) + (AN37*(1-Parameters!$D$40)*(1-(Parameters!$D$11*(1-(Input!$F$22*Parameters!$D$7)))))),0)</f>
        <v>0</v>
      </c>
      <c r="AO38" s="22">
        <f>IF(AND(C38&gt;=(Input!$F$14+Input!$F$17), C38&lt;(Input!$F$14+Input!$F$18)),((AH37*(1-Parameters!$D$40)*Parameters!$D$11*(1-(Input!$F$22*Parameters!$D$7)))+(AI37*(1-Parameters!$D$40)*(1-1/Parameters!$D$38)*(1-(Input!$F$8*Parameters!$D$18*(1-Parameters!$D$27)*Parameters!$D$26*(Parameters!$D$24)*Parameters!$D$28*Parameters!$D$30))) + (AJ37*(1-Parameters!$D$40)*(1-(1/Parameters!$D$38))*(1-ART_drop_factor)) +(AN37*(1-Parameters!$D$40)*Parameters!$D$11*(1-(Input!$F$22*Parameters!$D$7)))+(AO37*(1-Parameters!$D$40)*(1-1/Parameters!$D$38)) + (AP37*(1-Parameters!$D$40)*(1-(1/Parameters!$D$38))*(1-ART_drop_factor))),0)</f>
        <v>0</v>
      </c>
      <c r="AP38" s="24">
        <f>IF(AND(C38&gt;=(Input!$F$14+Input!$F$17), C38&lt;(Input!$F$14+Input!$F$18)),((AI37*(1-Parameters!$D$40)*(1-1/Parameters!$D$38)*(Input!$F$8*Parameters!$D$18*Parameters!$D$26*(1-Parameters!$D$27)*(Parameters!$D$24)*Parameters!$D$28*Parameters!$D$30))+(AJ37*(1-Parameters!$D$40)*(1-(1/Parameters!$D$38))*ART_drop_factor)+(AP37*(1-Parameters!$D$40)*(1-(1/Parameters!$D$38))*ART_drop_factor)),0)</f>
        <v>0</v>
      </c>
      <c r="AQ38" s="22">
        <f>IF(AND(C38&gt;=(Input!$F$14+Input!$F$17), C38&lt;(Input!$F$14+Input!$F$18)),((AI37*(1-Parameters!$D$40)*(1/Parameters!$D$38)*(1-(Input!$F$8*Parameters!$D$18*(1-Parameters!$D$27)*Parameters!$D$26*(Parameters!$D$23)*Parameters!$D$28)))+(AK37*(1-Parameters!$D$40)*(1-(Input!$F$8*Parameters!$D$18*(1-Parameters!$D$27)*Parameters!$D$26*(Parameters!$D$23)*Parameters!$D$28)))+(AO37*(1-Parameters!$D$40)*(1/Parameters!$D$38))+(AQ37*(1-Parameters!$D$40))),0)</f>
        <v>0</v>
      </c>
      <c r="AR38" s="24">
        <f>IF(AND(C38&gt;=(Input!$F$14+Input!$F$17), C38&lt;(Input!$F$14+Input!$F$18)),((AI37*(1-Parameters!$D$40)*(1/Parameters!$D$38)*Input!$F$8*Parameters!$D$18*Parameters!$D$26*(1-Parameters!$D$27)*Parameters!$D$28*(Parameters!$D$23)*(1-Parameters!$D$30))+(AK37*(1-Parameters!$D$40)*Input!$F$8*Parameters!$D$18*Parameters!$D$26*(1-Parameters!$D$27)*Parameters!$D$28*(Parameters!$D$23)*(1-Parameters!$D$30))+(AL37*(1-Parameters!$D$40)) + (AM37*(1-Parameters!$D$40)*(1-ART_drop_factor)) +(AR37*(1-Parameters!$D$40)) + (AS37*(1-Parameters!$D$40)*(1-ART_drop_factor))),0)</f>
        <v>0</v>
      </c>
      <c r="AS38" s="22">
        <f>IF(AND(C38&gt;=(Input!$F$14+Input!$F$17), C38&lt;(Input!$F$14+Input!$F$18)),((AI37*(1-Parameters!$D$40)*(1/Parameters!$D$38)*(Input!$F$8*Parameters!$D$18*(Parameters!$D$23)*Parameters!$D$26*(1-Parameters!$D$27)*Parameters!$D$28*Parameters!$D$30))+(AJ37*(1-Parameters!$D$40)*(1/Parameters!$D$38))+(AK37*(1-Parameters!$D$40)*(Input!$F$8*Parameters!$D$18*(Parameters!$D$23)*Parameters!$D$26*(1-Parameters!$D$27)*Parameters!$D$28*Parameters!$D$30))+(AS37*(1-Parameters!$D$40)*ART_drop_factor)+(AP37*(1-Parameters!$D$40)*(1/Parameters!$D$38))+(AM37*(1-Parameters!$D$40)*ART_drop_factor)),0)</f>
        <v>0</v>
      </c>
      <c r="AT38" s="24">
        <f>IF(AND(C38&gt;=(Input!$F$14+Input!$F$18), C38&lt;(Input!$F$14+Input!$F$19)),((AN37*(1-Parameters!$D$40)*(1-(Parameters!$D$11*(1-(Input!$F$22*Parameters!$D$7))))) + (AT37*(1-Parameters!$D$40)*(1-(Parameters!$D$12*(1-(Input!$F$22*Parameters!$D$7)))))),0)</f>
        <v>0</v>
      </c>
      <c r="AU38" s="22">
        <f>IF(AND(C38&gt;=(Input!$F$14+Input!$F$18), C38&lt;(Input!$F$14+Input!$F$19)),((AN37*(1-Parameters!$D$40)*Parameters!$D$11*(1-(Input!$F$22*Parameters!$D$7)))+(AO37*(1-Parameters!$D$40)*(1-1/Parameters!$D$38)*(1-(Input!$F$9*Parameters!$D$19*(1-Parameters!$D$27)*Parameters!$D$26*(Parameters!$D$24)*Parameters!$D$28*Parameters!$D$30))) + (AP37*(1-Parameters!$D$40)*(1-(1/Parameters!$D$38))*(1-ART_drop_factor)) +(AT37*(1-Parameters!$D$40)*Parameters!$D$12*(1-(Input!$F$22*Parameters!$D$7)))+(AU37*(1-Parameters!$D$40)*(1-1/Parameters!$D$38)) + (AV37*(1-Parameters!$D$40)*(1-(1/Parameters!$D$38))*(1-ART_drop_factor))),0)</f>
        <v>0</v>
      </c>
      <c r="AV38" s="24">
        <f>IF(AND(C38&gt;=(Input!$F$14+Input!$F$18), C38&lt;(Input!$F$14+Input!$F$19)),((AO37*(1-Parameters!$D$40)*(1-1/Parameters!$D$38)*(Input!$F$9*Parameters!$D$19*Parameters!$D$26*(1-Parameters!$D$27)*(Parameters!$D$24)*Parameters!$D$28*Parameters!$D$30))+(AP37*(1-Parameters!$D$40)*(1-(1/Parameters!$D$38))*ART_drop_factor)+(AV37*(1-Parameters!$D$40)*(1-(1/Parameters!$D$38))*ART_drop_factor)),0)</f>
        <v>0</v>
      </c>
      <c r="AW38" s="22">
        <f>IF(AND(C38&gt;=(Input!$F$14+Input!$F$18), C38&lt;(Input!$F$14+Input!$F$19)),((AO37*(1-Parameters!$D$40)*(1/Parameters!$D$38)*(1-(Input!$F$9*Parameters!$D$19*(1-Parameters!$D$27)*Parameters!$D$26*(Parameters!$D$23)*Parameters!$D$28)))+(AQ37*(1-Parameters!$D$40)*(1-(Input!$F$9*Parameters!$D$19*(1-Parameters!$D$27)*Parameters!$D$26*(Parameters!$D$23)*Parameters!$D$28)))+(AU37*(1-Parameters!$D$40)*(1/Parameters!$D$38))+(AW37*(1-Parameters!$D$40))),0)</f>
        <v>0</v>
      </c>
      <c r="AX38" s="24">
        <f>IF(AND(C38&gt;=(Input!$F$14+Input!$F$18), C38&lt;(Input!$F$14+Input!$F$19)),((AO37*(1-Parameters!$D$40)*(1/Parameters!$D$38)*Input!$F$9*Parameters!$D$19*Parameters!$D$26*(1-Parameters!$D$27)*Parameters!$D$28*(Parameters!$D$23)*(1-Parameters!$D$30))+(AQ37*(1-Parameters!$D$40)*Input!$F$9*Parameters!$D$19*Parameters!$D$26*(1-Parameters!$D$27)*Parameters!$D$28*(Parameters!$D$23)*(1-Parameters!$D$30)) + (AS37*(1-Parameters!$D$40)*(1-ART_drop_factor)) +(AR37*(1-Parameters!$D$40))+ (AY37*(1-Parameters!$D$40)*(1-ART_drop_factor)) + (AX37*(1-Parameters!$D$40))),0)</f>
        <v>0</v>
      </c>
      <c r="AY38" s="22">
        <f>IF(AND(C38&gt;=(Input!$F$14+Input!$F$18), C38&lt;(Input!$F$14+Input!$F$19)),((AO37*(1-Parameters!$D$40)*(1/Parameters!$D$38)*(Input!$F$9*Parameters!$D$19*(Parameters!$D$23)*Parameters!$D$26*(1-Parameters!$D$27)*Parameters!$D$28*Parameters!$D$30))+(AP37*(1-Parameters!$D$40)*(1/Parameters!$D$38))+(AQ37*(1-Parameters!$D$40)*(Input!$F$9*Parameters!$D$19*(Parameters!$D$23)*Parameters!$D$26*(1-Parameters!$D$27)*Parameters!$D$28*Parameters!$D$30))+(AY37*(1-Parameters!$D$40)*ART_drop_factor)+(AV37*(1-Parameters!$D$40)*(1/Parameters!$D$38))+(AS37*(1-Parameters!$D$40)*ART_drop_factor)),0)</f>
        <v>0</v>
      </c>
      <c r="AZ38" s="24">
        <f>IF(C38&gt;=(Input!$F$14+Input!$F$19),((AT37*(1-Parameters!$D$40)*(1-(Parameters!$D$12*(1-(Input!$F$22*Parameters!$D$7))))) + (AZ37*(1-Parameters!$D$40)*(1-(Parameters!$D$12*(1-(Input!$F$22*Parameters!$D$7)))))),0)</f>
        <v>0</v>
      </c>
      <c r="BA38" s="22">
        <f>IF(C38&gt;=(Input!$F$14+Input!$F$19),((AT37*(1-Parameters!$D$40)*Parameters!$D$12*(1-(Input!$F$22*Parameters!$D$7)))+(AU37*(1-Parameters!$D$40)*(1-1/Parameters!$D$38)*(1-(Input!$F$10*Parameters!$D$20*(1-Parameters!$D$27)*Parameters!$D$26*(Parameters!$D$24)*Parameters!$D$28*Parameters!$D$30))) + (AV37*(1-Parameters!$D$40)*(1-(1/Parameters!$D$38))*(1-ART_drop_factor)) +(AZ37*(1-Parameters!$D$40)*Parameters!$D$12*(1-(Input!$F$22*Parameters!$D$7)))+(BA37*(1-Parameters!$D$40)*(1-1/Parameters!$D$38)) + (BB37*(1-Parameters!$D$40)*(1-(1/Parameters!$D$38))*(1-ART_drop_factor))),0)</f>
        <v>0</v>
      </c>
      <c r="BB38" s="24">
        <f>IF(C38&gt;=(Input!$F$14+Input!$F$19),((AU37*(1-Parameters!$D$40)*(1-1/Parameters!$D$38)*(Input!$F$10*Parameters!$D$20*Parameters!$D$26*(1-Parameters!$D$27)*(Parameters!$D$24)*Parameters!$D$28*Parameters!$D$30))+(AV37*(1-Parameters!$D$40)*(1-(1/Parameters!$D$38))*ART_drop_factor)+(BB37*(1-Parameters!$D$40)*(1-(1/Parameters!$D$38))*ART_drop_factor)),0)</f>
        <v>0</v>
      </c>
      <c r="BC38" s="22">
        <f>IF(C38&gt;=(Input!$F$14+Input!$F$19),((AU37*(1-Parameters!$D$40)*(1/Parameters!$D$38)*(1-(Input!$F$10*Parameters!$D$20*(1-Parameters!$D$27)*Parameters!$D$26*(Parameters!$D$23)*Parameters!$D$28)))+(AW37*(1-Parameters!$D$40)*(1-(Input!$F$10*Parameters!$D$20*(1-Parameters!$D$27)*Parameters!$D$26*(Parameters!$D$23)*Parameters!$D$28)))+(BA37*(1-Parameters!$D$40)*(1/Parameters!$D$38))+(BC37*(1-Parameters!$D$40))),0)</f>
        <v>0</v>
      </c>
      <c r="BD38" s="24">
        <f>IF(C38&gt;=(Input!$F$14+Input!$F$19),((AU37*(1-Parameters!$D$40)*(1/Parameters!$D$38)*Input!$F$10*Parameters!$D$20*Parameters!$D$26*(1-Parameters!$D$27)*Parameters!$D$28*(Parameters!$D$23)*(1-Parameters!$D$30))+(AW37*(1-Parameters!$D$40)*Input!$F$10*Parameters!$D$20*Parameters!$D$26*(1-Parameters!$D$27)*Parameters!$D$28*(Parameters!$D$23)*(1-Parameters!$D$30))+(AX37*(1-Parameters!$D$40)) + (AY37*(1-Parameters!$D$40)*(1-ART_drop_factor)) +(BD37*(1-Parameters!$D$40)) + (BE37*(1-Parameters!$D$40)*(1-ART_drop_factor))),0)</f>
        <v>0</v>
      </c>
      <c r="BE38" s="25">
        <f>IF(C38&gt;=(Input!$F$14+Input!$F$19),((AU37*(1-Parameters!$D$40)*(1/Parameters!$D$38)*(Input!$F$10*Parameters!$D$20*(Parameters!$D$23)*Parameters!$D$26*(1-Parameters!$D$27)*Parameters!$D$28*Parameters!$D$30))+(AV37*(1-Parameters!$D$40)*(1/Parameters!$D$38))+(AW37*(1-Parameters!$D$40)*(Input!$F$10*Parameters!$D$20*(Parameters!$D$23)*Parameters!$D$26*(1-Parameters!$D$27)*Parameters!$D$28*Parameters!$D$30))+(BE37*(1-Parameters!$D$40)*ART_drop_factor)+(BB37*(1-Parameters!$D$40)*(1/Parameters!$D$38))+(AY37*(1-Parameters!$D$40)*ART_drop_factor)),0)</f>
        <v>0</v>
      </c>
      <c r="BF38" s="135">
        <f>(Parameters!$D$40*(SUM(Model!D37:U37,Model!AH37:BE37)))+(Parameters!$D$41*(SUM(Model!V37:AG37)))</f>
        <v>93.95507897791876</v>
      </c>
      <c r="BG38" s="60"/>
    </row>
    <row r="39" spans="3:59" x14ac:dyDescent="0.2">
      <c r="C39" s="20">
        <v>34</v>
      </c>
      <c r="D39" s="21">
        <f>IF((C39&gt;=Input!$F$12),0,(D38*(1-Parameters!$D$40)*(1-(Parameters!$D$8*(1-(Input!$F$22*Parameters!$D$7))))))</f>
        <v>0</v>
      </c>
      <c r="E39" s="21">
        <f>IF((C39&gt;=Input!$F$12),0,(D38*(1-Parameters!$D$40)*Parameters!$D$8*(1-(Input!$F$22*Parameters!$D$7))+(E38*(1-Parameters!$D$40)*(1-1/Parameters!$D$38)) + (F38*(1-Parameters!$D$40)*(1-(1/Parameters!$D$38))*(1-ART_drop_factor))))</f>
        <v>0</v>
      </c>
      <c r="F39" s="26">
        <f>IF((C39&gt;=Input!$F$12),0,(F38*(1-Parameters!$D$40)*(1-(1/Parameters!$D$38))*ART_drop_factor))</f>
        <v>0</v>
      </c>
      <c r="G39" s="21">
        <f>IF((C39&gt;=Input!$F$12),0,((G38*(1-Parameters!$D$40)+(E38*(1-Parameters!$D$40)*(1/Parameters!$D$38)))))</f>
        <v>0</v>
      </c>
      <c r="H39" s="21">
        <f>IF((C39&gt;=Input!$F$12),0,(H38*(1-Parameters!$D$40) + I38*(1-Parameters!$D$40)*(1-ART_drop_factor)))</f>
        <v>0</v>
      </c>
      <c r="I39" s="21">
        <f>IF((C39&gt;=Input!$F$12),0,(((F38*(1-Parameters!$D$40)*(1/Parameters!$D$38)) + I38*(1-Parameters!$D$40)*ART_drop_factor)))</f>
        <v>0</v>
      </c>
      <c r="J39" s="23">
        <f>IF(AND(C39&gt;=Input!$F$12,C39&lt;Input!$F$13),((D38*(1-Parameters!$D$40)*(1-(Parameters!$D$8*(1-(Input!$F$22*Parameters!$D$7))))) + (J38*(1-Parameters!$D$40)*(1-(Parameters!$D$9*(1-(Input!$F$22*Parameters!$D$7)))))),0)</f>
        <v>0</v>
      </c>
      <c r="K39" s="23">
        <f>IF(AND(C39&gt;=Input!$F$12,C39&lt;Input!$F$13),((D38*(1-Parameters!$D$40)*(Parameters!$D$8*(1-(Input!$F$22*Parameters!$D$7))))+(E38*(1-Parameters!$D$40)*(1-1/Parameters!$D$38)*(1-(Input!$F$5*Parameters!$D$14*(1-Parameters!$D$27)*Parameters!$D$26*(Parameters!$D$24))*Parameters!$D$28*Parameters!$D$30)))+ (F38*(1-Parameters!$D$40)*(1-(1/Parameters!$D$38))*(1-ART_drop_factor)) + (J38*(1-Parameters!$D$40)*Parameters!$D$9*(1-(Input!$F$22*Parameters!$D$7)))+(K38*(1-Parameters!$D$40)*(1-1/Parameters!$D$38)) + (L38*(1-Parameters!$D$40)*(1-(1/Parameters!$D$38))*(1-ART_drop_factor)),0)</f>
        <v>0</v>
      </c>
      <c r="L39" s="23">
        <f>IF(AND(C39&gt;=Input!$F$12,C39&lt;Input!$F$13),((E38*(1-Parameters!$D$40)*(1-1/Parameters!$D$38)*(Input!$F$5*Parameters!$D$14*Parameters!$D$26*(1-Parameters!$D$27)*(Parameters!$D$24)*Parameters!$D$28*Parameters!$D$30))+(F38*(1-Parameters!$D$40)*(1-(1/Parameters!$D$38))*ART_drop_factor)+(L38*(1-Parameters!$D$40)*(1-(1/Parameters!$D$38))*ART_drop_factor)),0)</f>
        <v>0</v>
      </c>
      <c r="M39" s="23">
        <f>IF(AND(C39&gt;=Input!$F$12,C39&lt;Input!$F$13),((E38*(1-Parameters!$D$40)*(1/Parameters!$D$38)*(1-(Input!$F$5*Parameters!$D$14*(1-Parameters!$D$27)*Parameters!$D$26*(Parameters!$D$23))*Parameters!$D$28))+(G38*(1-Parameters!$D$40)*(1-(Input!$F$5*Parameters!$D$14*(1-Parameters!$D$27)*Parameters!$D$26*(Parameters!$D$23)*Parameters!$D$28)))+(K38*(1-Parameters!$D$40)*(1/Parameters!$D$38))+(M38*(1-Parameters!$D$40))),0)</f>
        <v>0</v>
      </c>
      <c r="N39" s="23">
        <f>IF(AND(C39&gt;=Input!$F$12,C39&lt;Input!$F$13),((E38*(1-Parameters!$D$40)*(1/Parameters!$D$38)*Input!$F$5*Parameters!$D$14*Parameters!$D$26*(1-Parameters!$D$27)*Parameters!$D$28*(Parameters!$D$23)*(1-Parameters!$D$30))+(G38*(1-Parameters!$D$40)*Input!$F$5*Parameters!$D$14*Parameters!$D$26*(1-Parameters!$D$27)*Parameters!$D$28*(Parameters!$D$23)*(1-Parameters!$D$30))+(H38*(1-Parameters!$D$40)) +(N38*(1-Parameters!$D$40)) + (O38*(1-Parameters!$D$40)*(1-ART_drop_factor)) + (I38*(1-Parameters!$D$40)*(1-ART_drop_factor))),0)</f>
        <v>0</v>
      </c>
      <c r="O39" s="23">
        <f>IF(AND(C39&gt;=Input!$F$12,C39&lt;Input!$F$13),((E38*(1-Parameters!$D$40)*(1/Parameters!$D$38)*(Input!$F$5*Parameters!$D$14*(Parameters!$D$23)*Parameters!$D$26*(1-Parameters!$D$27)*Parameters!$D$28*Parameters!$D$30))+(F38*(1-Parameters!$D$40)*(1/Parameters!$D$38))+(G38*(1-Parameters!$D$40)*(Input!$F$5*Parameters!$D$14*(Parameters!$D$23)*Parameters!$D$26*(1-Parameters!$D$27)*Parameters!$D$28*Parameters!$D$30))+(O38*(1-Parameters!$D$40)*ART_drop_factor)+(L38*(1-Parameters!$D$40)*(1/Parameters!$D$38))+(I38*(1-Parameters!$D$40)*ART_drop_factor)),0)</f>
        <v>0</v>
      </c>
      <c r="P39" s="24">
        <f>IF(AND(C39&gt;=Input!$F$13,C39&lt;Input!$F$14),((J38*(1-Parameters!$D$40)*(1-(Parameters!$D$9*(1-(Input!$F$22*Parameters!$D$7))))) + (P38*(1-Parameters!$D$40)*(1-(Parameters!$D$9*(1-(Input!$F$22*Parameters!$D$7)))))),0)</f>
        <v>1507639.5406208904</v>
      </c>
      <c r="Q39" s="22">
        <f>IF(AND(C39&gt;=Input!$F$13,C39&lt;Input!$F$14),((J38*(1-Parameters!$D$40)*Parameters!$D$9*(1-(Input!$F$22*Parameters!$D$7)))+(K38*(1-Parameters!$D$40)*(1-1/Parameters!$D$38)*(1-(Input!$F$6*Parameters!$D$15*(1-Parameters!$D$27)*Parameters!$D$26*(Parameters!$D$24))*Parameters!$D$28*Parameters!$D$30))) + (L38*(1-Parameters!$D$40)*(1-(1/Parameters!$D$38))*(1-ART_drop_factor)) +(P38*(1-Parameters!$D$40)*Parameters!$D$9*(1-(Input!$F$22*Parameters!$D$7)))+(Q38*(1-Parameters!$D$40)*(1-1/Parameters!$D$38)) + (R38*(1-Parameters!$D$40)*(1-(1/Parameters!$D$38))*(1-ART_drop_factor)),0)</f>
        <v>2708.5488042888701</v>
      </c>
      <c r="R39" s="24">
        <f>IF(AND(C39&gt;=Input!$F$13,C39&lt;Input!$F$14),((K38*(1-Parameters!$D$40)*(1-1/Parameters!$D$38)*(Input!$F$6*Parameters!$D$15*Parameters!$D$26*(1-Parameters!$D$27)*(Parameters!$D$24)*Parameters!$D$28*Parameters!$D$30))+(L38*(1-Parameters!$D$40)*(1-(1/Parameters!$D$38))*ART_drop_factor)+(R38*(1-Parameters!$D$40)*(1-(1/Parameters!$D$38))*ART_drop_factor)),0)</f>
        <v>1799.0617452009176</v>
      </c>
      <c r="S39" s="22">
        <f>IF(AND(C39&gt;=Input!$F$13,C39&lt;Input!$F$14),((K38*(1-Parameters!$D$40)*(1/Parameters!$D$38)*(1-(Input!$F$6*Parameters!$D$15*(1-Parameters!$D$27)*Parameters!$D$26*(Parameters!$D$23)*Parameters!$D$28)))+(M38*(1-Parameters!$D$40)*(1-(Input!$F$6*Parameters!$D$15*(1-Parameters!$D$27)*Parameters!$D$26*(Parameters!$D$23)*Parameters!$D$28)))+(Q38*(1-Parameters!$D$40)*(1/Parameters!$D$38))+(S38*(1-Parameters!$D$40))),0)</f>
        <v>5169.9589785108183</v>
      </c>
      <c r="T39" s="24">
        <f>IF(AND(C39&gt;=Input!$F$13,C39&lt;Input!$F$14),((K38*(1-Parameters!$D$40)*(1/Parameters!$D$38)*Input!$F$6*Parameters!$D$15*Parameters!$D$26*(1-Parameters!$D$27)*Parameters!$D$28*(Parameters!$D$23)*(1-Parameters!$D$30))+(M38*(1-Parameters!$D$40)*Input!$F$6*Parameters!$D$15*Parameters!$D$26*(1-Parameters!$D$27)*Parameters!$D$28*(Parameters!$D$23)*(1-Parameters!$D$30))+(N38*(1-Parameters!$D$40))+(T38*(1-Parameters!$D$40)) + (U38*(1-Parameters!$D$40)*(1-ART_drop_factor)) + (O38*(1-Parameters!$D$40)*(1-ART_drop_factor))),0)</f>
        <v>16733.82569196702</v>
      </c>
      <c r="U39" s="22">
        <f>IF(AND(C39&gt;=Input!$F$13,C39&lt;Input!$F$14),((K38*(1-Parameters!$D$40)*(1/Parameters!$D$38)*(Input!$F$6*Parameters!$D$15*(Parameters!$D$23)*Parameters!$D$26*(1-Parameters!$D$27)*Parameters!$D$28*Parameters!$D$30))+(L38*(1-Parameters!$D$40)*(1/Parameters!$D$38))+(M38*(1-Parameters!$D$40)*(Input!$F$6*Parameters!$D$15*(Parameters!$D$23)*Parameters!$D$26*(1-Parameters!$D$27)*Parameters!$D$28*Parameters!$D$30))+(U38*(1-Parameters!$D$40)*ART_drop_factor)+(R38*(1-Parameters!$D$40)*(1/Parameters!$D$38))+(O38*(1-Parameters!$D$40))*ART_drop_factor),0)</f>
        <v>94315.86170559653</v>
      </c>
      <c r="V39" s="24">
        <f>IF(C39=Input!$F$14,((P38*(1-Parameters!$D$41)*(1-(Parameters!$D$9*(1-(Input!$F$22*Parameters!$D$7))))) + (V38*(1-Parameters!$D$41)*(1-(Parameters!$D$9*(1-(Input!$F$22*Parameters!$D$7)))))),0)</f>
        <v>0</v>
      </c>
      <c r="W39" s="22">
        <f>IF(C39=Input!$F$14,((P38*(1-Parameters!$D$41)*Parameters!$D$9*(1-(Input!$F$22*Parameters!$D$7)))+(Q38*(1-Parameters!$D$41)*(1-1/Parameters!$D$38)*(1-(Input!$F$6*Parameters!$D$16*(1-Parameters!$D$27)*Parameters!$D$26*(1-Parameters!$B$94)*(Parameters!$D$24))*Parameters!$D$28*Parameters!$D$30)))+(V38*(1-Parameters!$D$41)*Parameters!$D$9*(1-(Input!$F$22*Parameters!$D$7)))+ (R38*(1-Parameters!$D$41)*(1-(1/Parameters!$D$38))*(1-ART_drop_factor)) + (W38*(1-Parameters!$D$41)*(1-1/Parameters!$D$38)) + (X38*(1-Parameters!$D$41)*(1-(1/Parameters!$D$38))*(1-ART_drop_factor)),0)</f>
        <v>0</v>
      </c>
      <c r="X39" s="24">
        <f>IF(C39=Input!$F$14,((Q38*(1-Parameters!$D$41)*(1-1/Parameters!$D$38)*(Input!$F$6*Parameters!$D$16*Parameters!$D$26*(1-Parameters!$D$27)*(1-Parameters!$B$94)*(Parameters!$D$24)*Parameters!$D$28*Parameters!$D$30))+(R38*(1-Parameters!$D$41)*(1-(1/Parameters!$D$38))*ART_drop_factor)+(X38*(1-Parameters!$D$41)*(1-(1/Parameters!$D$38))*ART_drop_factor)),0)</f>
        <v>0</v>
      </c>
      <c r="Y39" s="22">
        <f>IF(C39=Input!$F$14,((Q38*(1-Parameters!$D$41)*(1/Parameters!$D$38)*(1-(Input!$F$6*Parameters!$D$16*(1-Parameters!$D$27)*Parameters!$D$26*(1-Parameters!$B$94)*(Parameters!$D$23)*Parameters!$D$28)))+(S38*(1-Parameters!$D$41)*(1-(Input!$F$6*Parameters!$D$16*(1-Parameters!$D$27)*Parameters!$D$26*(1-Parameters!$B$94)*(Parameters!$D$23)*Parameters!$D$28)))+(W38*(1-Parameters!$D$41)*(1/Parameters!$D$38))+(Y38*(1-Parameters!$D$41))),0)</f>
        <v>0</v>
      </c>
      <c r="Z39" s="24">
        <f>IF(C39=Input!$F$14,((Q38*(1-Parameters!$D$41)*(1/Parameters!$D$38)*Input!$F$6*Parameters!$D$16*Parameters!$D$26*(1-Parameters!$D$27)*(1-Parameters!$B$94)*Parameters!$D$28*(Parameters!$D$23)*(1-Parameters!$D$30))+(S38*(1-Parameters!$D$41)*Input!$F$6*Parameters!$D$16*Parameters!$D$26*(1-Parameters!$D$27)*(1-Parameters!$B$94)*Parameters!$D$28*(Parameters!$D$23)*(1-Parameters!$D$30))+(T38*(1-Parameters!$D$41)) + (U38*(1-Parameters!$D$41)*(1-ART_drop_factor)) + (Z38*(1-Parameters!$D$41)) + (AA38*(1-Parameters!$D$41)*(1-ART_drop_factor))),0)</f>
        <v>0</v>
      </c>
      <c r="AA39" s="22">
        <f>IF(C39=Input!$F$14,((Q38*(1-Parameters!$D$41)*(1/Parameters!$D$38)*(Input!$F$6*Parameters!$D$16*(Parameters!$D$23)*Parameters!$D$26*(1-Parameters!$D$27)*(1-Parameters!$B$94)*Parameters!$D$28*Parameters!$D$30))+(R38*(1-Parameters!$D$41)*(1/Parameters!$D$38))+(S38*(1-Parameters!$D$41)*(Input!$F$6*Parameters!$D$16*(1-Parameters!$B$94)*(Parameters!$D$23)*Parameters!$D$26*(1-Parameters!$D$27)*Parameters!$D$28*Parameters!$D$30))+(AA38*(1-Parameters!$D$41)*ART_drop_factor)+(X38*(1-Parameters!$D$41)*(1/Parameters!$D$38))+(U38*(1-Parameters!$D$41)*ART_drop_factor)),0)</f>
        <v>0</v>
      </c>
      <c r="AB39" s="24">
        <f>IF(AND(C39&gt;Input!$F$14,C39&lt;(Input!$F$14+Input!$F$16)),((V38*(1-Parameters!$D$41)*(1-(Parameters!$D$9*(1-(Input!$F$22*Parameters!$D$7)))))+(AB38*(1-Parameters!$D$41)*(1-(Parameters!$D$10*(1-(Input!$F$22*Parameters!$D$7)))))),0)</f>
        <v>0</v>
      </c>
      <c r="AC39" s="24">
        <f>IF(AND(C39&gt;Input!$F$14, C39&lt;(Input!$F$14+Input!$F$16)),((V38*(1-Parameters!$D$41)*Parameters!$D$9*(1-(Input!$F$22*Parameters!$D$7)))+(W38*(1-Parameters!$D$41)*(1-1/Parameters!$D$38)) + (X38*(1-Parameters!$D$41)*(1-(1/Parameters!$D$38))*(1-ART_drop_factor)) +(AB38*(1-Parameters!$D$41)*Parameters!$D$10*(1-(Input!$F$22*Parameters!$D$7))))+(AC38*(1-Parameters!$D$41)*(1-1/Parameters!$D$38)) + (AD38*(1-Parameters!$D$41)*(1-(1/Parameters!$D$38))*(1-ART_drop_factor)),0)</f>
        <v>0</v>
      </c>
      <c r="AD39" s="24">
        <f>IF(AND(C39&gt;Input!$F$14, C39&lt;(Input!$F$14+Input!$F$16)),((X38*(1-Parameters!$D$41)*(1-(1/Parameters!$D$38))*ART_drop_factor)+(AD38*(1-Parameters!$D$41)*(1-(1/Parameters!$D$38))*ART_drop_factor)),0)</f>
        <v>0</v>
      </c>
      <c r="AE39" s="24">
        <f>IF(AND(C39&gt;Input!$F$14, C39&lt;(Input!$F$14+Input!$F$16)),((W38*(1-Parameters!$D$41)*(1/Parameters!$D$38))+(Y38*(1-Parameters!$D$41))+(AC38*(1-Parameters!$D$41)*(1/Parameters!$D$38))+(AE38*(1-Parameters!$D$41))),0)</f>
        <v>0</v>
      </c>
      <c r="AF39" s="24">
        <f>IF(AND(C39&gt;Input!$F$14, C39&lt;(Input!$F$14+Input!$F$16)),((Z38*(1-Parameters!$D$41)) + (AA38*(1-Parameters!$D$41)*(1-ART_drop_factor)) +(AF38*(1-Parameters!$D$41)) + (AG38*(1-Parameters!$D$41)*(1-ART_drop_factor))),0)</f>
        <v>0</v>
      </c>
      <c r="AG39" s="24">
        <f>IF(AND(C39&gt;Input!$F$14, C39&lt;(Input!$F$14+Input!$F$16)),((X38*(1-Parameters!$D$41)*(1/Parameters!$D$38))+(AG38*(1-Parameters!$D$41)*ART_drop_factor)+(AD38*(1-Parameters!$D$41)*(1/Parameters!$D$38))+(AA38*(1-Parameters!$D$41)*ART_drop_factor)),0)</f>
        <v>0</v>
      </c>
      <c r="AH39" s="24">
        <f>IF(AND(C39&gt;=(Input!$F$14+Input!$F$16),C39&lt;(Input!$F$14+Input!$F$17)),((AB38*(1-Parameters!$D$40)*(1-(Parameters!$D$10*(1-(Input!$F$22*Parameters!$D$7)))))+(AH38*(1-Parameters!$D$40)*(1-(Parameters!$D$11*(1-(Input!$F$22*Parameters!$D$7)))))),0)</f>
        <v>0</v>
      </c>
      <c r="AI39" s="24">
        <f>IF(AND(C39&gt;=(Input!$F$14+Input!$F$16), C39&lt;(Input!$F$14+Input!$F$17)),((AB38*(1-Parameters!$D$40)*Parameters!$D$10*(1-(Input!$F$22*Parameters!$D$7)))+(AC38*(1-Parameters!$D$40)*(1-1/Parameters!$D$38)*(1-(Input!$F$7*Parameters!$D$17*(1-Parameters!$D$27)*Parameters!$D$26*(1-(Parameters!$B$94 + Parameters!$B$95))*(Parameters!$D$24)*Parameters!$D$28*Parameters!$D$30))) + (AD38*(1-Parameters!$D$40)*(1-(1/Parameters!$D$38))*(1-ART_drop_factor)) +(AH38*(1-Parameters!$D$40)*Parameters!$D$11*(1-(Input!$F$22*Parameters!$D$7)))+(AI38*(1-Parameters!$D$40)*(1-1/Parameters!$D$38)) + (AJ38*(1-Parameters!$D$40)*(1-(1/Parameters!$D$38))*(1-ART_drop_factor))),0)</f>
        <v>0</v>
      </c>
      <c r="AJ39" s="24">
        <f>IF(AND(C39&gt;=(Input!$F$14+Input!$F$16), C39&lt;(Input!$F$14+Input!$F$17)),((AC38*(1-Parameters!$D$40)*(1-1/Parameters!$D$38)*(Input!$F$7*Parameters!$D$17*Parameters!$D$26*(1-Parameters!$D$27)*(1-(Parameters!$B$94 + Parameters!$B$95))*(Parameters!$D$24)*Parameters!$D$28*Parameters!$D$30))+(AD38*(1-Parameters!$D$40)*(1-(1/Parameters!$D$38))*ART_drop_factor)+(AJ38*(1-Parameters!$D$40)*(1-(1/Parameters!$D$38))*ART_drop_factor)),0)</f>
        <v>0</v>
      </c>
      <c r="AK39" s="22">
        <f>IF(AND(C39&gt;=(Input!$F$14+Input!$F$16), C39&lt;(Input!$F$14+Input!$F$17)),((AC38*(1-Parameters!$D$40)*(1/Parameters!$D$38)*(1-(Input!$F$7*Parameters!$D$17*(1-Parameters!$D$27)*Parameters!$D$26*(1-(Parameters!$B$94 + Parameters!$B$95))*(Parameters!$D$23)*Parameters!$D$28)))+(AE38*(1-Parameters!$D$40)*(1-(Input!$F$7*Parameters!$D$17*(1-Parameters!$D$27)*Parameters!$D$26*(1-(Parameters!$B$94 + Parameters!$B$95))*(Parameters!$D$23)*Parameters!$D$28)))+(AI38*(1-Parameters!$D$40)*(1/Parameters!$D$38))+(AK38*(1-Parameters!$D$40))),0)</f>
        <v>0</v>
      </c>
      <c r="AL39" s="24">
        <f>IF(AND(C39&gt;=(Input!$F$14+Input!$F$16), C39&lt;(Input!$F$14+Input!$F$17)),((AC38*(1-Parameters!$D$40)*(1/Parameters!$D$38)*Input!$F$7*Parameters!$D$17*Parameters!$D$26*(1-Parameters!$D$27)*(1-(Parameters!$B$94 + Parameters!$B$95))*Parameters!$D$28*(Parameters!$D$23)*(1-Parameters!$D$30))+(AE38*(1-Parameters!$D$40)*Input!$F$7*Parameters!$D$17*Parameters!$D$26*(1-Parameters!$D$27)*(1-(Parameters!$B$94 + Parameters!$B$95))*Parameters!$D$28*(Parameters!$D$23)*(1-Parameters!$D$30))+(AF38*(1-Parameters!$D$40)) + (AG38*(1-Parameters!$D$40)*(1-ART_drop_factor)) +(AL38*(1-Parameters!$D$40)) + (AM38*(1-Parameters!$D$40)*(1-ART_drop_factor))),0)</f>
        <v>0</v>
      </c>
      <c r="AM39" s="22">
        <f>IF(AND(C39&gt;=(Input!$F$14+Input!$F$16), C39&lt;(Input!$F$14+Input!$F$17)),((AC38*(1-Parameters!$D$40)*(1/Parameters!$D$38)*(Input!$F$7*Parameters!$D$17*(Parameters!$D$23)*Parameters!$D$26*(1-Parameters!$D$27)*(1-(Parameters!$B$94 + Parameters!$B$95))*Parameters!$D$28*Parameters!$D$30))+(AD38*(1-Parameters!$D$40)*(1/Parameters!$D$38))+(AE38*(1-Parameters!$D$40)*(Input!$F$7*Parameters!$D$17*(Parameters!$D$23)*Parameters!$D$26*(1-Parameters!$D$27)*(1-(Parameters!$B$94 + Parameters!$B$95))*Parameters!$D$28*Parameters!$D$30))+(AM38*(1-Parameters!$D$40)*ART_drop_factor)+(AJ38*(1-Parameters!$D$40)*(1/Parameters!$D$38))+(AG38*(1-Parameters!$D$40)*ART_drop_factor)),0)</f>
        <v>0</v>
      </c>
      <c r="AN39" s="24">
        <f>IF(AND(C39&gt;=(Input!$F$14+Input!$F$17), C39&lt;(Input!$F$14+Input!$F$18)),((AH38*(1-Parameters!$D$40)*(1-(Parameters!$D$11*(1-(Input!$F$22*Parameters!$D$7))))) + (AN38*(1-Parameters!$D$40)*(1-(Parameters!$D$11*(1-(Input!$F$22*Parameters!$D$7)))))),0)</f>
        <v>0</v>
      </c>
      <c r="AO39" s="22">
        <f>IF(AND(C39&gt;=(Input!$F$14+Input!$F$17), C39&lt;(Input!$F$14+Input!$F$18)),((AH38*(1-Parameters!$D$40)*Parameters!$D$11*(1-(Input!$F$22*Parameters!$D$7)))+(AI38*(1-Parameters!$D$40)*(1-1/Parameters!$D$38)*(1-(Input!$F$8*Parameters!$D$18*(1-Parameters!$D$27)*Parameters!$D$26*(Parameters!$D$24)*Parameters!$D$28*Parameters!$D$30))) + (AJ38*(1-Parameters!$D$40)*(1-(1/Parameters!$D$38))*(1-ART_drop_factor)) +(AN38*(1-Parameters!$D$40)*Parameters!$D$11*(1-(Input!$F$22*Parameters!$D$7)))+(AO38*(1-Parameters!$D$40)*(1-1/Parameters!$D$38)) + (AP38*(1-Parameters!$D$40)*(1-(1/Parameters!$D$38))*(1-ART_drop_factor))),0)</f>
        <v>0</v>
      </c>
      <c r="AP39" s="24">
        <f>IF(AND(C39&gt;=(Input!$F$14+Input!$F$17), C39&lt;(Input!$F$14+Input!$F$18)),((AI38*(1-Parameters!$D$40)*(1-1/Parameters!$D$38)*(Input!$F$8*Parameters!$D$18*Parameters!$D$26*(1-Parameters!$D$27)*(Parameters!$D$24)*Parameters!$D$28*Parameters!$D$30))+(AJ38*(1-Parameters!$D$40)*(1-(1/Parameters!$D$38))*ART_drop_factor)+(AP38*(1-Parameters!$D$40)*(1-(1/Parameters!$D$38))*ART_drop_factor)),0)</f>
        <v>0</v>
      </c>
      <c r="AQ39" s="22">
        <f>IF(AND(C39&gt;=(Input!$F$14+Input!$F$17), C39&lt;(Input!$F$14+Input!$F$18)),((AI38*(1-Parameters!$D$40)*(1/Parameters!$D$38)*(1-(Input!$F$8*Parameters!$D$18*(1-Parameters!$D$27)*Parameters!$D$26*(Parameters!$D$23)*Parameters!$D$28)))+(AK38*(1-Parameters!$D$40)*(1-(Input!$F$8*Parameters!$D$18*(1-Parameters!$D$27)*Parameters!$D$26*(Parameters!$D$23)*Parameters!$D$28)))+(AO38*(1-Parameters!$D$40)*(1/Parameters!$D$38))+(AQ38*(1-Parameters!$D$40))),0)</f>
        <v>0</v>
      </c>
      <c r="AR39" s="24">
        <f>IF(AND(C39&gt;=(Input!$F$14+Input!$F$17), C39&lt;(Input!$F$14+Input!$F$18)),((AI38*(1-Parameters!$D$40)*(1/Parameters!$D$38)*Input!$F$8*Parameters!$D$18*Parameters!$D$26*(1-Parameters!$D$27)*Parameters!$D$28*(Parameters!$D$23)*(1-Parameters!$D$30))+(AK38*(1-Parameters!$D$40)*Input!$F$8*Parameters!$D$18*Parameters!$D$26*(1-Parameters!$D$27)*Parameters!$D$28*(Parameters!$D$23)*(1-Parameters!$D$30))+(AL38*(1-Parameters!$D$40)) + (AM38*(1-Parameters!$D$40)*(1-ART_drop_factor)) +(AR38*(1-Parameters!$D$40)) + (AS38*(1-Parameters!$D$40)*(1-ART_drop_factor))),0)</f>
        <v>0</v>
      </c>
      <c r="AS39" s="22">
        <f>IF(AND(C39&gt;=(Input!$F$14+Input!$F$17), C39&lt;(Input!$F$14+Input!$F$18)),((AI38*(1-Parameters!$D$40)*(1/Parameters!$D$38)*(Input!$F$8*Parameters!$D$18*(Parameters!$D$23)*Parameters!$D$26*(1-Parameters!$D$27)*Parameters!$D$28*Parameters!$D$30))+(AJ38*(1-Parameters!$D$40)*(1/Parameters!$D$38))+(AK38*(1-Parameters!$D$40)*(Input!$F$8*Parameters!$D$18*(Parameters!$D$23)*Parameters!$D$26*(1-Parameters!$D$27)*Parameters!$D$28*Parameters!$D$30))+(AS38*(1-Parameters!$D$40)*ART_drop_factor)+(AP38*(1-Parameters!$D$40)*(1/Parameters!$D$38))+(AM38*(1-Parameters!$D$40)*ART_drop_factor)),0)</f>
        <v>0</v>
      </c>
      <c r="AT39" s="24">
        <f>IF(AND(C39&gt;=(Input!$F$14+Input!$F$18), C39&lt;(Input!$F$14+Input!$F$19)),((AN38*(1-Parameters!$D$40)*(1-(Parameters!$D$11*(1-(Input!$F$22*Parameters!$D$7))))) + (AT38*(1-Parameters!$D$40)*(1-(Parameters!$D$12*(1-(Input!$F$22*Parameters!$D$7)))))),0)</f>
        <v>0</v>
      </c>
      <c r="AU39" s="22">
        <f>IF(AND(C39&gt;=(Input!$F$14+Input!$F$18), C39&lt;(Input!$F$14+Input!$F$19)),((AN38*(1-Parameters!$D$40)*Parameters!$D$11*(1-(Input!$F$22*Parameters!$D$7)))+(AO38*(1-Parameters!$D$40)*(1-1/Parameters!$D$38)*(1-(Input!$F$9*Parameters!$D$19*(1-Parameters!$D$27)*Parameters!$D$26*(Parameters!$D$24)*Parameters!$D$28*Parameters!$D$30))) + (AP38*(1-Parameters!$D$40)*(1-(1/Parameters!$D$38))*(1-ART_drop_factor)) +(AT38*(1-Parameters!$D$40)*Parameters!$D$12*(1-(Input!$F$22*Parameters!$D$7)))+(AU38*(1-Parameters!$D$40)*(1-1/Parameters!$D$38)) + (AV38*(1-Parameters!$D$40)*(1-(1/Parameters!$D$38))*(1-ART_drop_factor))),0)</f>
        <v>0</v>
      </c>
      <c r="AV39" s="24">
        <f>IF(AND(C39&gt;=(Input!$F$14+Input!$F$18), C39&lt;(Input!$F$14+Input!$F$19)),((AO38*(1-Parameters!$D$40)*(1-1/Parameters!$D$38)*(Input!$F$9*Parameters!$D$19*Parameters!$D$26*(1-Parameters!$D$27)*(Parameters!$D$24)*Parameters!$D$28*Parameters!$D$30))+(AP38*(1-Parameters!$D$40)*(1-(1/Parameters!$D$38))*ART_drop_factor)+(AV38*(1-Parameters!$D$40)*(1-(1/Parameters!$D$38))*ART_drop_factor)),0)</f>
        <v>0</v>
      </c>
      <c r="AW39" s="22">
        <f>IF(AND(C39&gt;=(Input!$F$14+Input!$F$18), C39&lt;(Input!$F$14+Input!$F$19)),((AO38*(1-Parameters!$D$40)*(1/Parameters!$D$38)*(1-(Input!$F$9*Parameters!$D$19*(1-Parameters!$D$27)*Parameters!$D$26*(Parameters!$D$23)*Parameters!$D$28)))+(AQ38*(1-Parameters!$D$40)*(1-(Input!$F$9*Parameters!$D$19*(1-Parameters!$D$27)*Parameters!$D$26*(Parameters!$D$23)*Parameters!$D$28)))+(AU38*(1-Parameters!$D$40)*(1/Parameters!$D$38))+(AW38*(1-Parameters!$D$40))),0)</f>
        <v>0</v>
      </c>
      <c r="AX39" s="24">
        <f>IF(AND(C39&gt;=(Input!$F$14+Input!$F$18), C39&lt;(Input!$F$14+Input!$F$19)),((AO38*(1-Parameters!$D$40)*(1/Parameters!$D$38)*Input!$F$9*Parameters!$D$19*Parameters!$D$26*(1-Parameters!$D$27)*Parameters!$D$28*(Parameters!$D$23)*(1-Parameters!$D$30))+(AQ38*(1-Parameters!$D$40)*Input!$F$9*Parameters!$D$19*Parameters!$D$26*(1-Parameters!$D$27)*Parameters!$D$28*(Parameters!$D$23)*(1-Parameters!$D$30)) + (AS38*(1-Parameters!$D$40)*(1-ART_drop_factor)) +(AR38*(1-Parameters!$D$40))+ (AY38*(1-Parameters!$D$40)*(1-ART_drop_factor)) + (AX38*(1-Parameters!$D$40))),0)</f>
        <v>0</v>
      </c>
      <c r="AY39" s="22">
        <f>IF(AND(C39&gt;=(Input!$F$14+Input!$F$18), C39&lt;(Input!$F$14+Input!$F$19)),((AO38*(1-Parameters!$D$40)*(1/Parameters!$D$38)*(Input!$F$9*Parameters!$D$19*(Parameters!$D$23)*Parameters!$D$26*(1-Parameters!$D$27)*Parameters!$D$28*Parameters!$D$30))+(AP38*(1-Parameters!$D$40)*(1/Parameters!$D$38))+(AQ38*(1-Parameters!$D$40)*(Input!$F$9*Parameters!$D$19*(Parameters!$D$23)*Parameters!$D$26*(1-Parameters!$D$27)*Parameters!$D$28*Parameters!$D$30))+(AY38*(1-Parameters!$D$40)*ART_drop_factor)+(AV38*(1-Parameters!$D$40)*(1/Parameters!$D$38))+(AS38*(1-Parameters!$D$40)*ART_drop_factor)),0)</f>
        <v>0</v>
      </c>
      <c r="AZ39" s="24">
        <f>IF(C39&gt;=(Input!$F$14+Input!$F$19),((AT38*(1-Parameters!$D$40)*(1-(Parameters!$D$12*(1-(Input!$F$22*Parameters!$D$7))))) + (AZ38*(1-Parameters!$D$40)*(1-(Parameters!$D$12*(1-(Input!$F$22*Parameters!$D$7)))))),0)</f>
        <v>0</v>
      </c>
      <c r="BA39" s="22">
        <f>IF(C39&gt;=(Input!$F$14+Input!$F$19),((AT38*(1-Parameters!$D$40)*Parameters!$D$12*(1-(Input!$F$22*Parameters!$D$7)))+(AU38*(1-Parameters!$D$40)*(1-1/Parameters!$D$38)*(1-(Input!$F$10*Parameters!$D$20*(1-Parameters!$D$27)*Parameters!$D$26*(Parameters!$D$24)*Parameters!$D$28*Parameters!$D$30))) + (AV38*(1-Parameters!$D$40)*(1-(1/Parameters!$D$38))*(1-ART_drop_factor)) +(AZ38*(1-Parameters!$D$40)*Parameters!$D$12*(1-(Input!$F$22*Parameters!$D$7)))+(BA38*(1-Parameters!$D$40)*(1-1/Parameters!$D$38)) + (BB38*(1-Parameters!$D$40)*(1-(1/Parameters!$D$38))*(1-ART_drop_factor))),0)</f>
        <v>0</v>
      </c>
      <c r="BB39" s="24">
        <f>IF(C39&gt;=(Input!$F$14+Input!$F$19),((AU38*(1-Parameters!$D$40)*(1-1/Parameters!$D$38)*(Input!$F$10*Parameters!$D$20*Parameters!$D$26*(1-Parameters!$D$27)*(Parameters!$D$24)*Parameters!$D$28*Parameters!$D$30))+(AV38*(1-Parameters!$D$40)*(1-(1/Parameters!$D$38))*ART_drop_factor)+(BB38*(1-Parameters!$D$40)*(1-(1/Parameters!$D$38))*ART_drop_factor)),0)</f>
        <v>0</v>
      </c>
      <c r="BC39" s="22">
        <f>IF(C39&gt;=(Input!$F$14+Input!$F$19),((AU38*(1-Parameters!$D$40)*(1/Parameters!$D$38)*(1-(Input!$F$10*Parameters!$D$20*(1-Parameters!$D$27)*Parameters!$D$26*(Parameters!$D$23)*Parameters!$D$28)))+(AW38*(1-Parameters!$D$40)*(1-(Input!$F$10*Parameters!$D$20*(1-Parameters!$D$27)*Parameters!$D$26*(Parameters!$D$23)*Parameters!$D$28)))+(BA38*(1-Parameters!$D$40)*(1/Parameters!$D$38))+(BC38*(1-Parameters!$D$40))),0)</f>
        <v>0</v>
      </c>
      <c r="BD39" s="24">
        <f>IF(C39&gt;=(Input!$F$14+Input!$F$19),((AU38*(1-Parameters!$D$40)*(1/Parameters!$D$38)*Input!$F$10*Parameters!$D$20*Parameters!$D$26*(1-Parameters!$D$27)*Parameters!$D$28*(Parameters!$D$23)*(1-Parameters!$D$30))+(AW38*(1-Parameters!$D$40)*Input!$F$10*Parameters!$D$20*Parameters!$D$26*(1-Parameters!$D$27)*Parameters!$D$28*(Parameters!$D$23)*(1-Parameters!$D$30))+(AX38*(1-Parameters!$D$40)) + (AY38*(1-Parameters!$D$40)*(1-ART_drop_factor)) +(BD38*(1-Parameters!$D$40)) + (BE38*(1-Parameters!$D$40)*(1-ART_drop_factor))),0)</f>
        <v>0</v>
      </c>
      <c r="BE39" s="25">
        <f>IF(C39&gt;=(Input!$F$14+Input!$F$19),((AU38*(1-Parameters!$D$40)*(1/Parameters!$D$38)*(Input!$F$10*Parameters!$D$20*(Parameters!$D$23)*Parameters!$D$26*(1-Parameters!$D$27)*Parameters!$D$28*Parameters!$D$30))+(AV38*(1-Parameters!$D$40)*(1/Parameters!$D$38))+(AW38*(1-Parameters!$D$40)*(Input!$F$10*Parameters!$D$20*(Parameters!$D$23)*Parameters!$D$26*(1-Parameters!$D$27)*Parameters!$D$28*Parameters!$D$30))+(BE38*(1-Parameters!$D$40)*ART_drop_factor)+(BB38*(1-Parameters!$D$40)*(1/Parameters!$D$38))+(AY38*(1-Parameters!$D$40)*ART_drop_factor)),0)</f>
        <v>0</v>
      </c>
      <c r="BF39" s="135">
        <f>(Parameters!$D$40*(SUM(Model!D38:U38,Model!AH38:BE38)))+(Parameters!$D$41*(SUM(Model!V38:AG38)))</f>
        <v>93.949658492593116</v>
      </c>
      <c r="BG39" s="60"/>
    </row>
    <row r="40" spans="3:59" x14ac:dyDescent="0.2">
      <c r="C40" s="20">
        <v>35</v>
      </c>
      <c r="D40" s="21">
        <f>IF((C40&gt;=Input!$F$12),0,(D39*(1-Parameters!$D$40)*(1-(Parameters!$D$8*(1-(Input!$F$22*Parameters!$D$7))))))</f>
        <v>0</v>
      </c>
      <c r="E40" s="21">
        <f>IF((C40&gt;=Input!$F$12),0,(D39*(1-Parameters!$D$40)*Parameters!$D$8*(1-(Input!$F$22*Parameters!$D$7))+(E39*(1-Parameters!$D$40)*(1-1/Parameters!$D$38)) + (F39*(1-Parameters!$D$40)*(1-(1/Parameters!$D$38))*(1-ART_drop_factor))))</f>
        <v>0</v>
      </c>
      <c r="F40" s="26">
        <f>IF((C40&gt;=Input!$F$12),0,(F39*(1-Parameters!$D$40)*(1-(1/Parameters!$D$38))*ART_drop_factor))</f>
        <v>0</v>
      </c>
      <c r="G40" s="21">
        <f>IF((C40&gt;=Input!$F$12),0,((G39*(1-Parameters!$D$40)+(E39*(1-Parameters!$D$40)*(1/Parameters!$D$38)))))</f>
        <v>0</v>
      </c>
      <c r="H40" s="21">
        <f>IF((C40&gt;=Input!$F$12),0,(H39*(1-Parameters!$D$40) + I39*(1-Parameters!$D$40)*(1-ART_drop_factor)))</f>
        <v>0</v>
      </c>
      <c r="I40" s="21">
        <f>IF((C40&gt;=Input!$F$12),0,(((F39*(1-Parameters!$D$40)*(1/Parameters!$D$38)) + I39*(1-Parameters!$D$40)*ART_drop_factor)))</f>
        <v>0</v>
      </c>
      <c r="J40" s="23">
        <f>IF(AND(C40&gt;=Input!$F$12,C40&lt;Input!$F$13),((D39*(1-Parameters!$D$40)*(1-(Parameters!$D$8*(1-(Input!$F$22*Parameters!$D$7))))) + (J39*(1-Parameters!$D$40)*(1-(Parameters!$D$9*(1-(Input!$F$22*Parameters!$D$7)))))),0)</f>
        <v>0</v>
      </c>
      <c r="K40" s="23">
        <f>IF(AND(C40&gt;=Input!$F$12,C40&lt;Input!$F$13),((D39*(1-Parameters!$D$40)*(Parameters!$D$8*(1-(Input!$F$22*Parameters!$D$7))))+(E39*(1-Parameters!$D$40)*(1-1/Parameters!$D$38)*(1-(Input!$F$5*Parameters!$D$14*(1-Parameters!$D$27)*Parameters!$D$26*(Parameters!$D$24))*Parameters!$D$28*Parameters!$D$30)))+ (F39*(1-Parameters!$D$40)*(1-(1/Parameters!$D$38))*(1-ART_drop_factor)) + (J39*(1-Parameters!$D$40)*Parameters!$D$9*(1-(Input!$F$22*Parameters!$D$7)))+(K39*(1-Parameters!$D$40)*(1-1/Parameters!$D$38)) + (L39*(1-Parameters!$D$40)*(1-(1/Parameters!$D$38))*(1-ART_drop_factor)),0)</f>
        <v>0</v>
      </c>
      <c r="L40" s="23">
        <f>IF(AND(C40&gt;=Input!$F$12,C40&lt;Input!$F$13),((E39*(1-Parameters!$D$40)*(1-1/Parameters!$D$38)*(Input!$F$5*Parameters!$D$14*Parameters!$D$26*(1-Parameters!$D$27)*(Parameters!$D$24)*Parameters!$D$28*Parameters!$D$30))+(F39*(1-Parameters!$D$40)*(1-(1/Parameters!$D$38))*ART_drop_factor)+(L39*(1-Parameters!$D$40)*(1-(1/Parameters!$D$38))*ART_drop_factor)),0)</f>
        <v>0</v>
      </c>
      <c r="M40" s="23">
        <f>IF(AND(C40&gt;=Input!$F$12,C40&lt;Input!$F$13),((E39*(1-Parameters!$D$40)*(1/Parameters!$D$38)*(1-(Input!$F$5*Parameters!$D$14*(1-Parameters!$D$27)*Parameters!$D$26*(Parameters!$D$23))*Parameters!$D$28))+(G39*(1-Parameters!$D$40)*(1-(Input!$F$5*Parameters!$D$14*(1-Parameters!$D$27)*Parameters!$D$26*(Parameters!$D$23)*Parameters!$D$28)))+(K39*(1-Parameters!$D$40)*(1/Parameters!$D$38))+(M39*(1-Parameters!$D$40))),0)</f>
        <v>0</v>
      </c>
      <c r="N40" s="23">
        <f>IF(AND(C40&gt;=Input!$F$12,C40&lt;Input!$F$13),((E39*(1-Parameters!$D$40)*(1/Parameters!$D$38)*Input!$F$5*Parameters!$D$14*Parameters!$D$26*(1-Parameters!$D$27)*Parameters!$D$28*(Parameters!$D$23)*(1-Parameters!$D$30))+(G39*(1-Parameters!$D$40)*Input!$F$5*Parameters!$D$14*Parameters!$D$26*(1-Parameters!$D$27)*Parameters!$D$28*(Parameters!$D$23)*(1-Parameters!$D$30))+(H39*(1-Parameters!$D$40)) +(N39*(1-Parameters!$D$40)) + (O39*(1-Parameters!$D$40)*(1-ART_drop_factor)) + (I39*(1-Parameters!$D$40)*(1-ART_drop_factor))),0)</f>
        <v>0</v>
      </c>
      <c r="O40" s="23">
        <f>IF(AND(C40&gt;=Input!$F$12,C40&lt;Input!$F$13),((E39*(1-Parameters!$D$40)*(1/Parameters!$D$38)*(Input!$F$5*Parameters!$D$14*(Parameters!$D$23)*Parameters!$D$26*(1-Parameters!$D$27)*Parameters!$D$28*Parameters!$D$30))+(F39*(1-Parameters!$D$40)*(1/Parameters!$D$38))+(G39*(1-Parameters!$D$40)*(Input!$F$5*Parameters!$D$14*(Parameters!$D$23)*Parameters!$D$26*(1-Parameters!$D$27)*Parameters!$D$28*Parameters!$D$30))+(O39*(1-Parameters!$D$40)*ART_drop_factor)+(L39*(1-Parameters!$D$40)*(1/Parameters!$D$38))+(I39*(1-Parameters!$D$40)*ART_drop_factor)),0)</f>
        <v>0</v>
      </c>
      <c r="P40" s="24">
        <f>IF(AND(C40&gt;=Input!$F$13,C40&lt;Input!$F$14),((J39*(1-Parameters!$D$40)*(1-(Parameters!$D$9*(1-(Input!$F$22*Parameters!$D$7))))) + (P39*(1-Parameters!$D$40)*(1-(Parameters!$D$9*(1-(Input!$F$22*Parameters!$D$7)))))),0)</f>
        <v>1507053.9094155398</v>
      </c>
      <c r="Q40" s="22">
        <f>IF(AND(C40&gt;=Input!$F$13,C40&lt;Input!$F$14),((J39*(1-Parameters!$D$40)*Parameters!$D$9*(1-(Input!$F$22*Parameters!$D$7)))+(K39*(1-Parameters!$D$40)*(1-1/Parameters!$D$38)*(1-(Input!$F$6*Parameters!$D$15*(1-Parameters!$D$27)*Parameters!$D$26*(Parameters!$D$24))*Parameters!$D$28*Parameters!$D$30))) + (L39*(1-Parameters!$D$40)*(1-(1/Parameters!$D$38))*(1-ART_drop_factor)) +(P39*(1-Parameters!$D$40)*Parameters!$D$9*(1-(Input!$F$22*Parameters!$D$7)))+(Q39*(1-Parameters!$D$40)*(1-1/Parameters!$D$38)) + (R39*(1-Parameters!$D$40)*(1-(1/Parameters!$D$38))*(1-ART_drop_factor)),0)</f>
        <v>2911.441783874126</v>
      </c>
      <c r="R40" s="24">
        <f>IF(AND(C40&gt;=Input!$F$13,C40&lt;Input!$F$14),((K39*(1-Parameters!$D$40)*(1-1/Parameters!$D$38)*(Input!$F$6*Parameters!$D$15*Parameters!$D$26*(1-Parameters!$D$27)*(Parameters!$D$24)*Parameters!$D$28*Parameters!$D$30))+(L39*(1-Parameters!$D$40)*(1-(1/Parameters!$D$38))*ART_drop_factor)+(R39*(1-Parameters!$D$40)*(1-(1/Parameters!$D$38))*ART_drop_factor)),0)</f>
        <v>1593.7439905742872</v>
      </c>
      <c r="S40" s="22">
        <f>IF(AND(C40&gt;=Input!$F$13,C40&lt;Input!$F$14),((K39*(1-Parameters!$D$40)*(1/Parameters!$D$38)*(1-(Input!$F$6*Parameters!$D$15*(1-Parameters!$D$27)*Parameters!$D$26*(Parameters!$D$23)*Parameters!$D$28)))+(M39*(1-Parameters!$D$40)*(1-(Input!$F$6*Parameters!$D$15*(1-Parameters!$D$27)*Parameters!$D$26*(Parameters!$D$23)*Parameters!$D$28)))+(Q39*(1-Parameters!$D$40)*(1/Parameters!$D$38))+(S39*(1-Parameters!$D$40))),0)</f>
        <v>5470.5932162975469</v>
      </c>
      <c r="T40" s="24">
        <f>IF(AND(C40&gt;=Input!$F$13,C40&lt;Input!$F$14),((K39*(1-Parameters!$D$40)*(1/Parameters!$D$38)*Input!$F$6*Parameters!$D$15*Parameters!$D$26*(1-Parameters!$D$27)*Parameters!$D$28*(Parameters!$D$23)*(1-Parameters!$D$30))+(M39*(1-Parameters!$D$40)*Input!$F$6*Parameters!$D$15*Parameters!$D$26*(1-Parameters!$D$27)*Parameters!$D$28*(Parameters!$D$23)*(1-Parameters!$D$30))+(N39*(1-Parameters!$D$40))+(T39*(1-Parameters!$D$40)) + (U39*(1-Parameters!$D$40)*(1-ART_drop_factor)) + (O39*(1-Parameters!$D$40)*(1-ART_drop_factor))),0)</f>
        <v>17047.198845855957</v>
      </c>
      <c r="U40" s="22">
        <f>IF(AND(C40&gt;=Input!$F$13,C40&lt;Input!$F$14),((K39*(1-Parameters!$D$40)*(1/Parameters!$D$38)*(Input!$F$6*Parameters!$D$15*(Parameters!$D$23)*Parameters!$D$26*(1-Parameters!$D$27)*Parameters!$D$28*Parameters!$D$30))+(L39*(1-Parameters!$D$40)*(1/Parameters!$D$38))+(M39*(1-Parameters!$D$40)*(Input!$F$6*Parameters!$D$15*(Parameters!$D$23)*Parameters!$D$26*(1-Parameters!$D$27)*Parameters!$D$28*Parameters!$D$30))+(U39*(1-Parameters!$D$40)*ART_drop_factor)+(R39*(1-Parameters!$D$40)*(1/Parameters!$D$38))+(O39*(1-Parameters!$D$40))*ART_drop_factor),0)</f>
        <v>94195.966055992802</v>
      </c>
      <c r="V40" s="24">
        <f>IF(C40=Input!$F$14,((P39*(1-Parameters!$D$41)*(1-(Parameters!$D$9*(1-(Input!$F$22*Parameters!$D$7))))) + (V39*(1-Parameters!$D$41)*(1-(Parameters!$D$9*(1-(Input!$F$22*Parameters!$D$7)))))),0)</f>
        <v>0</v>
      </c>
      <c r="W40" s="22">
        <f>IF(C40=Input!$F$14,((P39*(1-Parameters!$D$41)*Parameters!$D$9*(1-(Input!$F$22*Parameters!$D$7)))+(Q39*(1-Parameters!$D$41)*(1-1/Parameters!$D$38)*(1-(Input!$F$6*Parameters!$D$16*(1-Parameters!$D$27)*Parameters!$D$26*(1-Parameters!$B$94)*(Parameters!$D$24))*Parameters!$D$28*Parameters!$D$30)))+(V39*(1-Parameters!$D$41)*Parameters!$D$9*(1-(Input!$F$22*Parameters!$D$7)))+ (R39*(1-Parameters!$D$41)*(1-(1/Parameters!$D$38))*(1-ART_drop_factor)) + (W39*(1-Parameters!$D$41)*(1-1/Parameters!$D$38)) + (X39*(1-Parameters!$D$41)*(1-(1/Parameters!$D$38))*(1-ART_drop_factor)),0)</f>
        <v>0</v>
      </c>
      <c r="X40" s="24">
        <f>IF(C40=Input!$F$14,((Q39*(1-Parameters!$D$41)*(1-1/Parameters!$D$38)*(Input!$F$6*Parameters!$D$16*Parameters!$D$26*(1-Parameters!$D$27)*(1-Parameters!$B$94)*(Parameters!$D$24)*Parameters!$D$28*Parameters!$D$30))+(R39*(1-Parameters!$D$41)*(1-(1/Parameters!$D$38))*ART_drop_factor)+(X39*(1-Parameters!$D$41)*(1-(1/Parameters!$D$38))*ART_drop_factor)),0)</f>
        <v>0</v>
      </c>
      <c r="Y40" s="22">
        <f>IF(C40=Input!$F$14,((Q39*(1-Parameters!$D$41)*(1/Parameters!$D$38)*(1-(Input!$F$6*Parameters!$D$16*(1-Parameters!$D$27)*Parameters!$D$26*(1-Parameters!$B$94)*(Parameters!$D$23)*Parameters!$D$28)))+(S39*(1-Parameters!$D$41)*(1-(Input!$F$6*Parameters!$D$16*(1-Parameters!$D$27)*Parameters!$D$26*(1-Parameters!$B$94)*(Parameters!$D$23)*Parameters!$D$28)))+(W39*(1-Parameters!$D$41)*(1/Parameters!$D$38))+(Y39*(1-Parameters!$D$41))),0)</f>
        <v>0</v>
      </c>
      <c r="Z40" s="24">
        <f>IF(C40=Input!$F$14,((Q39*(1-Parameters!$D$41)*(1/Parameters!$D$38)*Input!$F$6*Parameters!$D$16*Parameters!$D$26*(1-Parameters!$D$27)*(1-Parameters!$B$94)*Parameters!$D$28*(Parameters!$D$23)*(1-Parameters!$D$30))+(S39*(1-Parameters!$D$41)*Input!$F$6*Parameters!$D$16*Parameters!$D$26*(1-Parameters!$D$27)*(1-Parameters!$B$94)*Parameters!$D$28*(Parameters!$D$23)*(1-Parameters!$D$30))+(T39*(1-Parameters!$D$41)) + (U39*(1-Parameters!$D$41)*(1-ART_drop_factor)) + (Z39*(1-Parameters!$D$41)) + (AA39*(1-Parameters!$D$41)*(1-ART_drop_factor))),0)</f>
        <v>0</v>
      </c>
      <c r="AA40" s="22">
        <f>IF(C40=Input!$F$14,((Q39*(1-Parameters!$D$41)*(1/Parameters!$D$38)*(Input!$F$6*Parameters!$D$16*(Parameters!$D$23)*Parameters!$D$26*(1-Parameters!$D$27)*(1-Parameters!$B$94)*Parameters!$D$28*Parameters!$D$30))+(R39*(1-Parameters!$D$41)*(1/Parameters!$D$38))+(S39*(1-Parameters!$D$41)*(Input!$F$6*Parameters!$D$16*(1-Parameters!$B$94)*(Parameters!$D$23)*Parameters!$D$26*(1-Parameters!$D$27)*Parameters!$D$28*Parameters!$D$30))+(AA39*(1-Parameters!$D$41)*ART_drop_factor)+(X39*(1-Parameters!$D$41)*(1/Parameters!$D$38))+(U39*(1-Parameters!$D$41)*ART_drop_factor)),0)</f>
        <v>0</v>
      </c>
      <c r="AB40" s="24">
        <f>IF(AND(C40&gt;Input!$F$14,C40&lt;(Input!$F$14+Input!$F$16)),((V39*(1-Parameters!$D$41)*(1-(Parameters!$D$9*(1-(Input!$F$22*Parameters!$D$7)))))+(AB39*(1-Parameters!$D$41)*(1-(Parameters!$D$10*(1-(Input!$F$22*Parameters!$D$7)))))),0)</f>
        <v>0</v>
      </c>
      <c r="AC40" s="24">
        <f>IF(AND(C40&gt;Input!$F$14, C40&lt;(Input!$F$14+Input!$F$16)),((V39*(1-Parameters!$D$41)*Parameters!$D$9*(1-(Input!$F$22*Parameters!$D$7)))+(W39*(1-Parameters!$D$41)*(1-1/Parameters!$D$38)) + (X39*(1-Parameters!$D$41)*(1-(1/Parameters!$D$38))*(1-ART_drop_factor)) +(AB39*(1-Parameters!$D$41)*Parameters!$D$10*(1-(Input!$F$22*Parameters!$D$7))))+(AC39*(1-Parameters!$D$41)*(1-1/Parameters!$D$38)) + (AD39*(1-Parameters!$D$41)*(1-(1/Parameters!$D$38))*(1-ART_drop_factor)),0)</f>
        <v>0</v>
      </c>
      <c r="AD40" s="24">
        <f>IF(AND(C40&gt;Input!$F$14, C40&lt;(Input!$F$14+Input!$F$16)),((X39*(1-Parameters!$D$41)*(1-(1/Parameters!$D$38))*ART_drop_factor)+(AD39*(1-Parameters!$D$41)*(1-(1/Parameters!$D$38))*ART_drop_factor)),0)</f>
        <v>0</v>
      </c>
      <c r="AE40" s="24">
        <f>IF(AND(C40&gt;Input!$F$14, C40&lt;(Input!$F$14+Input!$F$16)),((W39*(1-Parameters!$D$41)*(1/Parameters!$D$38))+(Y39*(1-Parameters!$D$41))+(AC39*(1-Parameters!$D$41)*(1/Parameters!$D$38))+(AE39*(1-Parameters!$D$41))),0)</f>
        <v>0</v>
      </c>
      <c r="AF40" s="24">
        <f>IF(AND(C40&gt;Input!$F$14, C40&lt;(Input!$F$14+Input!$F$16)),((Z39*(1-Parameters!$D$41)) + (AA39*(1-Parameters!$D$41)*(1-ART_drop_factor)) +(AF39*(1-Parameters!$D$41)) + (AG39*(1-Parameters!$D$41)*(1-ART_drop_factor))),0)</f>
        <v>0</v>
      </c>
      <c r="AG40" s="24">
        <f>IF(AND(C40&gt;Input!$F$14, C40&lt;(Input!$F$14+Input!$F$16)),((X39*(1-Parameters!$D$41)*(1/Parameters!$D$38))+(AG39*(1-Parameters!$D$41)*ART_drop_factor)+(AD39*(1-Parameters!$D$41)*(1/Parameters!$D$38))+(AA39*(1-Parameters!$D$41)*ART_drop_factor)),0)</f>
        <v>0</v>
      </c>
      <c r="AH40" s="24">
        <f>IF(AND(C40&gt;=(Input!$F$14+Input!$F$16),C40&lt;(Input!$F$14+Input!$F$17)),((AB39*(1-Parameters!$D$40)*(1-(Parameters!$D$10*(1-(Input!$F$22*Parameters!$D$7)))))+(AH39*(1-Parameters!$D$40)*(1-(Parameters!$D$11*(1-(Input!$F$22*Parameters!$D$7)))))),0)</f>
        <v>0</v>
      </c>
      <c r="AI40" s="24">
        <f>IF(AND(C40&gt;=(Input!$F$14+Input!$F$16), C40&lt;(Input!$F$14+Input!$F$17)),((AB39*(1-Parameters!$D$40)*Parameters!$D$10*(1-(Input!$F$22*Parameters!$D$7)))+(AC39*(1-Parameters!$D$40)*(1-1/Parameters!$D$38)*(1-(Input!$F$7*Parameters!$D$17*(1-Parameters!$D$27)*Parameters!$D$26*(1-(Parameters!$B$94 + Parameters!$B$95))*(Parameters!$D$24)*Parameters!$D$28*Parameters!$D$30))) + (AD39*(1-Parameters!$D$40)*(1-(1/Parameters!$D$38))*(1-ART_drop_factor)) +(AH39*(1-Parameters!$D$40)*Parameters!$D$11*(1-(Input!$F$22*Parameters!$D$7)))+(AI39*(1-Parameters!$D$40)*(1-1/Parameters!$D$38)) + (AJ39*(1-Parameters!$D$40)*(1-(1/Parameters!$D$38))*(1-ART_drop_factor))),0)</f>
        <v>0</v>
      </c>
      <c r="AJ40" s="24">
        <f>IF(AND(C40&gt;=(Input!$F$14+Input!$F$16), C40&lt;(Input!$F$14+Input!$F$17)),((AC39*(1-Parameters!$D$40)*(1-1/Parameters!$D$38)*(Input!$F$7*Parameters!$D$17*Parameters!$D$26*(1-Parameters!$D$27)*(1-(Parameters!$B$94 + Parameters!$B$95))*(Parameters!$D$24)*Parameters!$D$28*Parameters!$D$30))+(AD39*(1-Parameters!$D$40)*(1-(1/Parameters!$D$38))*ART_drop_factor)+(AJ39*(1-Parameters!$D$40)*(1-(1/Parameters!$D$38))*ART_drop_factor)),0)</f>
        <v>0</v>
      </c>
      <c r="AK40" s="22">
        <f>IF(AND(C40&gt;=(Input!$F$14+Input!$F$16), C40&lt;(Input!$F$14+Input!$F$17)),((AC39*(1-Parameters!$D$40)*(1/Parameters!$D$38)*(1-(Input!$F$7*Parameters!$D$17*(1-Parameters!$D$27)*Parameters!$D$26*(1-(Parameters!$B$94 + Parameters!$B$95))*(Parameters!$D$23)*Parameters!$D$28)))+(AE39*(1-Parameters!$D$40)*(1-(Input!$F$7*Parameters!$D$17*(1-Parameters!$D$27)*Parameters!$D$26*(1-(Parameters!$B$94 + Parameters!$B$95))*(Parameters!$D$23)*Parameters!$D$28)))+(AI39*(1-Parameters!$D$40)*(1/Parameters!$D$38))+(AK39*(1-Parameters!$D$40))),0)</f>
        <v>0</v>
      </c>
      <c r="AL40" s="24">
        <f>IF(AND(C40&gt;=(Input!$F$14+Input!$F$16), C40&lt;(Input!$F$14+Input!$F$17)),((AC39*(1-Parameters!$D$40)*(1/Parameters!$D$38)*Input!$F$7*Parameters!$D$17*Parameters!$D$26*(1-Parameters!$D$27)*(1-(Parameters!$B$94 + Parameters!$B$95))*Parameters!$D$28*(Parameters!$D$23)*(1-Parameters!$D$30))+(AE39*(1-Parameters!$D$40)*Input!$F$7*Parameters!$D$17*Parameters!$D$26*(1-Parameters!$D$27)*(1-(Parameters!$B$94 + Parameters!$B$95))*Parameters!$D$28*(Parameters!$D$23)*(1-Parameters!$D$30))+(AF39*(1-Parameters!$D$40)) + (AG39*(1-Parameters!$D$40)*(1-ART_drop_factor)) +(AL39*(1-Parameters!$D$40)) + (AM39*(1-Parameters!$D$40)*(1-ART_drop_factor))),0)</f>
        <v>0</v>
      </c>
      <c r="AM40" s="22">
        <f>IF(AND(C40&gt;=(Input!$F$14+Input!$F$16), C40&lt;(Input!$F$14+Input!$F$17)),((AC39*(1-Parameters!$D$40)*(1/Parameters!$D$38)*(Input!$F$7*Parameters!$D$17*(Parameters!$D$23)*Parameters!$D$26*(1-Parameters!$D$27)*(1-(Parameters!$B$94 + Parameters!$B$95))*Parameters!$D$28*Parameters!$D$30))+(AD39*(1-Parameters!$D$40)*(1/Parameters!$D$38))+(AE39*(1-Parameters!$D$40)*(Input!$F$7*Parameters!$D$17*(Parameters!$D$23)*Parameters!$D$26*(1-Parameters!$D$27)*(1-(Parameters!$B$94 + Parameters!$B$95))*Parameters!$D$28*Parameters!$D$30))+(AM39*(1-Parameters!$D$40)*ART_drop_factor)+(AJ39*(1-Parameters!$D$40)*(1/Parameters!$D$38))+(AG39*(1-Parameters!$D$40)*ART_drop_factor)),0)</f>
        <v>0</v>
      </c>
      <c r="AN40" s="24">
        <f>IF(AND(C40&gt;=(Input!$F$14+Input!$F$17), C40&lt;(Input!$F$14+Input!$F$18)),((AH39*(1-Parameters!$D$40)*(1-(Parameters!$D$11*(1-(Input!$F$22*Parameters!$D$7))))) + (AN39*(1-Parameters!$D$40)*(1-(Parameters!$D$11*(1-(Input!$F$22*Parameters!$D$7)))))),0)</f>
        <v>0</v>
      </c>
      <c r="AO40" s="22">
        <f>IF(AND(C40&gt;=(Input!$F$14+Input!$F$17), C40&lt;(Input!$F$14+Input!$F$18)),((AH39*(1-Parameters!$D$40)*Parameters!$D$11*(1-(Input!$F$22*Parameters!$D$7)))+(AI39*(1-Parameters!$D$40)*(1-1/Parameters!$D$38)*(1-(Input!$F$8*Parameters!$D$18*(1-Parameters!$D$27)*Parameters!$D$26*(Parameters!$D$24)*Parameters!$D$28*Parameters!$D$30))) + (AJ39*(1-Parameters!$D$40)*(1-(1/Parameters!$D$38))*(1-ART_drop_factor)) +(AN39*(1-Parameters!$D$40)*Parameters!$D$11*(1-(Input!$F$22*Parameters!$D$7)))+(AO39*(1-Parameters!$D$40)*(1-1/Parameters!$D$38)) + (AP39*(1-Parameters!$D$40)*(1-(1/Parameters!$D$38))*(1-ART_drop_factor))),0)</f>
        <v>0</v>
      </c>
      <c r="AP40" s="24">
        <f>IF(AND(C40&gt;=(Input!$F$14+Input!$F$17), C40&lt;(Input!$F$14+Input!$F$18)),((AI39*(1-Parameters!$D$40)*(1-1/Parameters!$D$38)*(Input!$F$8*Parameters!$D$18*Parameters!$D$26*(1-Parameters!$D$27)*(Parameters!$D$24)*Parameters!$D$28*Parameters!$D$30))+(AJ39*(1-Parameters!$D$40)*(1-(1/Parameters!$D$38))*ART_drop_factor)+(AP39*(1-Parameters!$D$40)*(1-(1/Parameters!$D$38))*ART_drop_factor)),0)</f>
        <v>0</v>
      </c>
      <c r="AQ40" s="22">
        <f>IF(AND(C40&gt;=(Input!$F$14+Input!$F$17), C40&lt;(Input!$F$14+Input!$F$18)),((AI39*(1-Parameters!$D$40)*(1/Parameters!$D$38)*(1-(Input!$F$8*Parameters!$D$18*(1-Parameters!$D$27)*Parameters!$D$26*(Parameters!$D$23)*Parameters!$D$28)))+(AK39*(1-Parameters!$D$40)*(1-(Input!$F$8*Parameters!$D$18*(1-Parameters!$D$27)*Parameters!$D$26*(Parameters!$D$23)*Parameters!$D$28)))+(AO39*(1-Parameters!$D$40)*(1/Parameters!$D$38))+(AQ39*(1-Parameters!$D$40))),0)</f>
        <v>0</v>
      </c>
      <c r="AR40" s="24">
        <f>IF(AND(C40&gt;=(Input!$F$14+Input!$F$17), C40&lt;(Input!$F$14+Input!$F$18)),((AI39*(1-Parameters!$D$40)*(1/Parameters!$D$38)*Input!$F$8*Parameters!$D$18*Parameters!$D$26*(1-Parameters!$D$27)*Parameters!$D$28*(Parameters!$D$23)*(1-Parameters!$D$30))+(AK39*(1-Parameters!$D$40)*Input!$F$8*Parameters!$D$18*Parameters!$D$26*(1-Parameters!$D$27)*Parameters!$D$28*(Parameters!$D$23)*(1-Parameters!$D$30))+(AL39*(1-Parameters!$D$40)) + (AM39*(1-Parameters!$D$40)*(1-ART_drop_factor)) +(AR39*(1-Parameters!$D$40)) + (AS39*(1-Parameters!$D$40)*(1-ART_drop_factor))),0)</f>
        <v>0</v>
      </c>
      <c r="AS40" s="22">
        <f>IF(AND(C40&gt;=(Input!$F$14+Input!$F$17), C40&lt;(Input!$F$14+Input!$F$18)),((AI39*(1-Parameters!$D$40)*(1/Parameters!$D$38)*(Input!$F$8*Parameters!$D$18*(Parameters!$D$23)*Parameters!$D$26*(1-Parameters!$D$27)*Parameters!$D$28*Parameters!$D$30))+(AJ39*(1-Parameters!$D$40)*(1/Parameters!$D$38))+(AK39*(1-Parameters!$D$40)*(Input!$F$8*Parameters!$D$18*(Parameters!$D$23)*Parameters!$D$26*(1-Parameters!$D$27)*Parameters!$D$28*Parameters!$D$30))+(AS39*(1-Parameters!$D$40)*ART_drop_factor)+(AP39*(1-Parameters!$D$40)*(1/Parameters!$D$38))+(AM39*(1-Parameters!$D$40)*ART_drop_factor)),0)</f>
        <v>0</v>
      </c>
      <c r="AT40" s="24">
        <f>IF(AND(C40&gt;=(Input!$F$14+Input!$F$18), C40&lt;(Input!$F$14+Input!$F$19)),((AN39*(1-Parameters!$D$40)*(1-(Parameters!$D$11*(1-(Input!$F$22*Parameters!$D$7))))) + (AT39*(1-Parameters!$D$40)*(1-(Parameters!$D$12*(1-(Input!$F$22*Parameters!$D$7)))))),0)</f>
        <v>0</v>
      </c>
      <c r="AU40" s="22">
        <f>IF(AND(C40&gt;=(Input!$F$14+Input!$F$18), C40&lt;(Input!$F$14+Input!$F$19)),((AN39*(1-Parameters!$D$40)*Parameters!$D$11*(1-(Input!$F$22*Parameters!$D$7)))+(AO39*(1-Parameters!$D$40)*(1-1/Parameters!$D$38)*(1-(Input!$F$9*Parameters!$D$19*(1-Parameters!$D$27)*Parameters!$D$26*(Parameters!$D$24)*Parameters!$D$28*Parameters!$D$30))) + (AP39*(1-Parameters!$D$40)*(1-(1/Parameters!$D$38))*(1-ART_drop_factor)) +(AT39*(1-Parameters!$D$40)*Parameters!$D$12*(1-(Input!$F$22*Parameters!$D$7)))+(AU39*(1-Parameters!$D$40)*(1-1/Parameters!$D$38)) + (AV39*(1-Parameters!$D$40)*(1-(1/Parameters!$D$38))*(1-ART_drop_factor))),0)</f>
        <v>0</v>
      </c>
      <c r="AV40" s="24">
        <f>IF(AND(C40&gt;=(Input!$F$14+Input!$F$18), C40&lt;(Input!$F$14+Input!$F$19)),((AO39*(1-Parameters!$D$40)*(1-1/Parameters!$D$38)*(Input!$F$9*Parameters!$D$19*Parameters!$D$26*(1-Parameters!$D$27)*(Parameters!$D$24)*Parameters!$D$28*Parameters!$D$30))+(AP39*(1-Parameters!$D$40)*(1-(1/Parameters!$D$38))*ART_drop_factor)+(AV39*(1-Parameters!$D$40)*(1-(1/Parameters!$D$38))*ART_drop_factor)),0)</f>
        <v>0</v>
      </c>
      <c r="AW40" s="22">
        <f>IF(AND(C40&gt;=(Input!$F$14+Input!$F$18), C40&lt;(Input!$F$14+Input!$F$19)),((AO39*(1-Parameters!$D$40)*(1/Parameters!$D$38)*(1-(Input!$F$9*Parameters!$D$19*(1-Parameters!$D$27)*Parameters!$D$26*(Parameters!$D$23)*Parameters!$D$28)))+(AQ39*(1-Parameters!$D$40)*(1-(Input!$F$9*Parameters!$D$19*(1-Parameters!$D$27)*Parameters!$D$26*(Parameters!$D$23)*Parameters!$D$28)))+(AU39*(1-Parameters!$D$40)*(1/Parameters!$D$38))+(AW39*(1-Parameters!$D$40))),0)</f>
        <v>0</v>
      </c>
      <c r="AX40" s="24">
        <f>IF(AND(C40&gt;=(Input!$F$14+Input!$F$18), C40&lt;(Input!$F$14+Input!$F$19)),((AO39*(1-Parameters!$D$40)*(1/Parameters!$D$38)*Input!$F$9*Parameters!$D$19*Parameters!$D$26*(1-Parameters!$D$27)*Parameters!$D$28*(Parameters!$D$23)*(1-Parameters!$D$30))+(AQ39*(1-Parameters!$D$40)*Input!$F$9*Parameters!$D$19*Parameters!$D$26*(1-Parameters!$D$27)*Parameters!$D$28*(Parameters!$D$23)*(1-Parameters!$D$30)) + (AS39*(1-Parameters!$D$40)*(1-ART_drop_factor)) +(AR39*(1-Parameters!$D$40))+ (AY39*(1-Parameters!$D$40)*(1-ART_drop_factor)) + (AX39*(1-Parameters!$D$40))),0)</f>
        <v>0</v>
      </c>
      <c r="AY40" s="22">
        <f>IF(AND(C40&gt;=(Input!$F$14+Input!$F$18), C40&lt;(Input!$F$14+Input!$F$19)),((AO39*(1-Parameters!$D$40)*(1/Parameters!$D$38)*(Input!$F$9*Parameters!$D$19*(Parameters!$D$23)*Parameters!$D$26*(1-Parameters!$D$27)*Parameters!$D$28*Parameters!$D$30))+(AP39*(1-Parameters!$D$40)*(1/Parameters!$D$38))+(AQ39*(1-Parameters!$D$40)*(Input!$F$9*Parameters!$D$19*(Parameters!$D$23)*Parameters!$D$26*(1-Parameters!$D$27)*Parameters!$D$28*Parameters!$D$30))+(AY39*(1-Parameters!$D$40)*ART_drop_factor)+(AV39*(1-Parameters!$D$40)*(1/Parameters!$D$38))+(AS39*(1-Parameters!$D$40)*ART_drop_factor)),0)</f>
        <v>0</v>
      </c>
      <c r="AZ40" s="24">
        <f>IF(C40&gt;=(Input!$F$14+Input!$F$19),((AT39*(1-Parameters!$D$40)*(1-(Parameters!$D$12*(1-(Input!$F$22*Parameters!$D$7))))) + (AZ39*(1-Parameters!$D$40)*(1-(Parameters!$D$12*(1-(Input!$F$22*Parameters!$D$7)))))),0)</f>
        <v>0</v>
      </c>
      <c r="BA40" s="22">
        <f>IF(C40&gt;=(Input!$F$14+Input!$F$19),((AT39*(1-Parameters!$D$40)*Parameters!$D$12*(1-(Input!$F$22*Parameters!$D$7)))+(AU39*(1-Parameters!$D$40)*(1-1/Parameters!$D$38)*(1-(Input!$F$10*Parameters!$D$20*(1-Parameters!$D$27)*Parameters!$D$26*(Parameters!$D$24)*Parameters!$D$28*Parameters!$D$30))) + (AV39*(1-Parameters!$D$40)*(1-(1/Parameters!$D$38))*(1-ART_drop_factor)) +(AZ39*(1-Parameters!$D$40)*Parameters!$D$12*(1-(Input!$F$22*Parameters!$D$7)))+(BA39*(1-Parameters!$D$40)*(1-1/Parameters!$D$38)) + (BB39*(1-Parameters!$D$40)*(1-(1/Parameters!$D$38))*(1-ART_drop_factor))),0)</f>
        <v>0</v>
      </c>
      <c r="BB40" s="24">
        <f>IF(C40&gt;=(Input!$F$14+Input!$F$19),((AU39*(1-Parameters!$D$40)*(1-1/Parameters!$D$38)*(Input!$F$10*Parameters!$D$20*Parameters!$D$26*(1-Parameters!$D$27)*(Parameters!$D$24)*Parameters!$D$28*Parameters!$D$30))+(AV39*(1-Parameters!$D$40)*(1-(1/Parameters!$D$38))*ART_drop_factor)+(BB39*(1-Parameters!$D$40)*(1-(1/Parameters!$D$38))*ART_drop_factor)),0)</f>
        <v>0</v>
      </c>
      <c r="BC40" s="22">
        <f>IF(C40&gt;=(Input!$F$14+Input!$F$19),((AU39*(1-Parameters!$D$40)*(1/Parameters!$D$38)*(1-(Input!$F$10*Parameters!$D$20*(1-Parameters!$D$27)*Parameters!$D$26*(Parameters!$D$23)*Parameters!$D$28)))+(AW39*(1-Parameters!$D$40)*(1-(Input!$F$10*Parameters!$D$20*(1-Parameters!$D$27)*Parameters!$D$26*(Parameters!$D$23)*Parameters!$D$28)))+(BA39*(1-Parameters!$D$40)*(1/Parameters!$D$38))+(BC39*(1-Parameters!$D$40))),0)</f>
        <v>0</v>
      </c>
      <c r="BD40" s="24">
        <f>IF(C40&gt;=(Input!$F$14+Input!$F$19),((AU39*(1-Parameters!$D$40)*(1/Parameters!$D$38)*Input!$F$10*Parameters!$D$20*Parameters!$D$26*(1-Parameters!$D$27)*Parameters!$D$28*(Parameters!$D$23)*(1-Parameters!$D$30))+(AW39*(1-Parameters!$D$40)*Input!$F$10*Parameters!$D$20*Parameters!$D$26*(1-Parameters!$D$27)*Parameters!$D$28*(Parameters!$D$23)*(1-Parameters!$D$30))+(AX39*(1-Parameters!$D$40)) + (AY39*(1-Parameters!$D$40)*(1-ART_drop_factor)) +(BD39*(1-Parameters!$D$40)) + (BE39*(1-Parameters!$D$40)*(1-ART_drop_factor))),0)</f>
        <v>0</v>
      </c>
      <c r="BE40" s="25">
        <f>IF(C40&gt;=(Input!$F$14+Input!$F$19),((AU39*(1-Parameters!$D$40)*(1/Parameters!$D$38)*(Input!$F$10*Parameters!$D$20*(Parameters!$D$23)*Parameters!$D$26*(1-Parameters!$D$27)*Parameters!$D$28*Parameters!$D$30))+(AV39*(1-Parameters!$D$40)*(1/Parameters!$D$38))+(AW39*(1-Parameters!$D$40)*(Input!$F$10*Parameters!$D$20*(Parameters!$D$23)*Parameters!$D$26*(1-Parameters!$D$27)*Parameters!$D$28*Parameters!$D$30))+(BE39*(1-Parameters!$D$40)*ART_drop_factor)+(BB39*(1-Parameters!$D$40)*(1/Parameters!$D$38))+(AY39*(1-Parameters!$D$40)*ART_drop_factor)),0)</f>
        <v>0</v>
      </c>
      <c r="BF40" s="135">
        <f>(Parameters!$D$40*(SUM(Model!D39:U39,Model!AH39:BE39)))+(Parameters!$D$41*(SUM(Model!V39:AG39)))</f>
        <v>93.944238319987804</v>
      </c>
      <c r="BG40" s="60"/>
    </row>
    <row r="41" spans="3:59" x14ac:dyDescent="0.2">
      <c r="C41" s="20">
        <v>36</v>
      </c>
      <c r="D41" s="21">
        <f>IF((C41&gt;=Input!$F$12),0,(D40*(1-Parameters!$D$40)*(1-(Parameters!$D$8*(1-(Input!$F$22*Parameters!$D$7))))))</f>
        <v>0</v>
      </c>
      <c r="E41" s="21">
        <f>IF((C41&gt;=Input!$F$12),0,(D40*(1-Parameters!$D$40)*Parameters!$D$8*(1-(Input!$F$22*Parameters!$D$7))+(E40*(1-Parameters!$D$40)*(1-1/Parameters!$D$38)) + (F40*(1-Parameters!$D$40)*(1-(1/Parameters!$D$38))*(1-ART_drop_factor))))</f>
        <v>0</v>
      </c>
      <c r="F41" s="26">
        <f>IF((C41&gt;=Input!$F$12),0,(F40*(1-Parameters!$D$40)*(1-(1/Parameters!$D$38))*ART_drop_factor))</f>
        <v>0</v>
      </c>
      <c r="G41" s="21">
        <f>IF((C41&gt;=Input!$F$12),0,((G40*(1-Parameters!$D$40)+(E40*(1-Parameters!$D$40)*(1/Parameters!$D$38)))))</f>
        <v>0</v>
      </c>
      <c r="H41" s="21">
        <f>IF((C41&gt;=Input!$F$12),0,(H40*(1-Parameters!$D$40) + I40*(1-Parameters!$D$40)*(1-ART_drop_factor)))</f>
        <v>0</v>
      </c>
      <c r="I41" s="21">
        <f>IF((C41&gt;=Input!$F$12),0,(((F40*(1-Parameters!$D$40)*(1/Parameters!$D$38)) + I40*(1-Parameters!$D$40)*ART_drop_factor)))</f>
        <v>0</v>
      </c>
      <c r="J41" s="23">
        <f>IF(AND(C41&gt;=Input!$F$12,C41&lt;Input!$F$13),((D40*(1-Parameters!$D$40)*(1-(Parameters!$D$8*(1-(Input!$F$22*Parameters!$D$7))))) + (J40*(1-Parameters!$D$40)*(1-(Parameters!$D$9*(1-(Input!$F$22*Parameters!$D$7)))))),0)</f>
        <v>0</v>
      </c>
      <c r="K41" s="23">
        <f>IF(AND(C41&gt;=Input!$F$12,C41&lt;Input!$F$13),((D40*(1-Parameters!$D$40)*(Parameters!$D$8*(1-(Input!$F$22*Parameters!$D$7))))+(E40*(1-Parameters!$D$40)*(1-1/Parameters!$D$38)*(1-(Input!$F$5*Parameters!$D$14*(1-Parameters!$D$27)*Parameters!$D$26*(Parameters!$D$24))*Parameters!$D$28*Parameters!$D$30)))+ (F40*(1-Parameters!$D$40)*(1-(1/Parameters!$D$38))*(1-ART_drop_factor)) + (J40*(1-Parameters!$D$40)*Parameters!$D$9*(1-(Input!$F$22*Parameters!$D$7)))+(K40*(1-Parameters!$D$40)*(1-1/Parameters!$D$38)) + (L40*(1-Parameters!$D$40)*(1-(1/Parameters!$D$38))*(1-ART_drop_factor)),0)</f>
        <v>0</v>
      </c>
      <c r="L41" s="23">
        <f>IF(AND(C41&gt;=Input!$F$12,C41&lt;Input!$F$13),((E40*(1-Parameters!$D$40)*(1-1/Parameters!$D$38)*(Input!$F$5*Parameters!$D$14*Parameters!$D$26*(1-Parameters!$D$27)*(Parameters!$D$24)*Parameters!$D$28*Parameters!$D$30))+(F40*(1-Parameters!$D$40)*(1-(1/Parameters!$D$38))*ART_drop_factor)+(L40*(1-Parameters!$D$40)*(1-(1/Parameters!$D$38))*ART_drop_factor)),0)</f>
        <v>0</v>
      </c>
      <c r="M41" s="23">
        <f>IF(AND(C41&gt;=Input!$F$12,C41&lt;Input!$F$13),((E40*(1-Parameters!$D$40)*(1/Parameters!$D$38)*(1-(Input!$F$5*Parameters!$D$14*(1-Parameters!$D$27)*Parameters!$D$26*(Parameters!$D$23))*Parameters!$D$28))+(G40*(1-Parameters!$D$40)*(1-(Input!$F$5*Parameters!$D$14*(1-Parameters!$D$27)*Parameters!$D$26*(Parameters!$D$23)*Parameters!$D$28)))+(K40*(1-Parameters!$D$40)*(1/Parameters!$D$38))+(M40*(1-Parameters!$D$40))),0)</f>
        <v>0</v>
      </c>
      <c r="N41" s="23">
        <f>IF(AND(C41&gt;=Input!$F$12,C41&lt;Input!$F$13),((E40*(1-Parameters!$D$40)*(1/Parameters!$D$38)*Input!$F$5*Parameters!$D$14*Parameters!$D$26*(1-Parameters!$D$27)*Parameters!$D$28*(Parameters!$D$23)*(1-Parameters!$D$30))+(G40*(1-Parameters!$D$40)*Input!$F$5*Parameters!$D$14*Parameters!$D$26*(1-Parameters!$D$27)*Parameters!$D$28*(Parameters!$D$23)*(1-Parameters!$D$30))+(H40*(1-Parameters!$D$40)) +(N40*(1-Parameters!$D$40)) + (O40*(1-Parameters!$D$40)*(1-ART_drop_factor)) + (I40*(1-Parameters!$D$40)*(1-ART_drop_factor))),0)</f>
        <v>0</v>
      </c>
      <c r="O41" s="23">
        <f>IF(AND(C41&gt;=Input!$F$12,C41&lt;Input!$F$13),((E40*(1-Parameters!$D$40)*(1/Parameters!$D$38)*(Input!$F$5*Parameters!$D$14*(Parameters!$D$23)*Parameters!$D$26*(1-Parameters!$D$27)*Parameters!$D$28*Parameters!$D$30))+(F40*(1-Parameters!$D$40)*(1/Parameters!$D$38))+(G40*(1-Parameters!$D$40)*(Input!$F$5*Parameters!$D$14*(Parameters!$D$23)*Parameters!$D$26*(1-Parameters!$D$27)*Parameters!$D$28*Parameters!$D$30))+(O40*(1-Parameters!$D$40)*ART_drop_factor)+(L40*(1-Parameters!$D$40)*(1/Parameters!$D$38))+(I40*(1-Parameters!$D$40)*ART_drop_factor)),0)</f>
        <v>0</v>
      </c>
      <c r="P41" s="24">
        <f>IF(AND(C41&gt;=Input!$F$13,C41&lt;Input!$F$14),((J40*(1-Parameters!$D$40)*(1-(Parameters!$D$9*(1-(Input!$F$22*Parameters!$D$7))))) + (P40*(1-Parameters!$D$40)*(1-(Parameters!$D$9*(1-(Input!$F$22*Parameters!$D$7)))))),0)</f>
        <v>1506468.5056942129</v>
      </c>
      <c r="Q41" s="22">
        <f>IF(AND(C41&gt;=Input!$F$13,C41&lt;Input!$F$14),((J40*(1-Parameters!$D$40)*Parameters!$D$9*(1-(Input!$F$22*Parameters!$D$7)))+(K40*(1-Parameters!$D$40)*(1-1/Parameters!$D$38)*(1-(Input!$F$6*Parameters!$D$15*(1-Parameters!$D$27)*Parameters!$D$26*(Parameters!$D$24))*Parameters!$D$28*Parameters!$D$30))) + (L40*(1-Parameters!$D$40)*(1-(1/Parameters!$D$38))*(1-ART_drop_factor)) +(P40*(1-Parameters!$D$40)*Parameters!$D$9*(1-(Input!$F$22*Parameters!$D$7)))+(Q40*(1-Parameters!$D$40)*(1-1/Parameters!$D$38)) + (R40*(1-Parameters!$D$40)*(1-(1/Parameters!$D$38))*(1-ART_drop_factor)),0)</f>
        <v>3090.978739965225</v>
      </c>
      <c r="R41" s="24">
        <f>IF(AND(C41&gt;=Input!$F$13,C41&lt;Input!$F$14),((K40*(1-Parameters!$D$40)*(1-1/Parameters!$D$38)*(Input!$F$6*Parameters!$D$15*Parameters!$D$26*(1-Parameters!$D$27)*(Parameters!$D$24)*Parameters!$D$28*Parameters!$D$30))+(L40*(1-Parameters!$D$40)*(1-(1/Parameters!$D$38))*ART_drop_factor)+(R40*(1-Parameters!$D$40)*(1-(1/Parameters!$D$38))*ART_drop_factor)),0)</f>
        <v>1411.8581056304915</v>
      </c>
      <c r="S41" s="22">
        <f>IF(AND(C41&gt;=Input!$F$13,C41&lt;Input!$F$14),((K40*(1-Parameters!$D$40)*(1/Parameters!$D$38)*(1-(Input!$F$6*Parameters!$D$15*(1-Parameters!$D$27)*Parameters!$D$26*(Parameters!$D$23)*Parameters!$D$28)))+(M40*(1-Parameters!$D$40)*(1-(Input!$F$6*Parameters!$D$15*(1-Parameters!$D$27)*Parameters!$D$26*(Parameters!$D$23)*Parameters!$D$28)))+(Q40*(1-Parameters!$D$40)*(1/Parameters!$D$38))+(S40*(1-Parameters!$D$40))),0)</f>
        <v>5793.7524736036648</v>
      </c>
      <c r="T41" s="24">
        <f>IF(AND(C41&gt;=Input!$F$13,C41&lt;Input!$F$14),((K40*(1-Parameters!$D$40)*(1/Parameters!$D$38)*Input!$F$6*Parameters!$D$15*Parameters!$D$26*(1-Parameters!$D$27)*Parameters!$D$28*(Parameters!$D$23)*(1-Parameters!$D$30))+(M40*(1-Parameters!$D$40)*Input!$F$6*Parameters!$D$15*Parameters!$D$26*(1-Parameters!$D$27)*Parameters!$D$28*(Parameters!$D$23)*(1-Parameters!$D$30))+(N40*(1-Parameters!$D$40))+(T40*(1-Parameters!$D$40)) + (U40*(1-Parameters!$D$40)*(1-ART_drop_factor)) + (O40*(1-Parameters!$D$40)*(1-ART_drop_factor))),0)</f>
        <v>17360.154328918215</v>
      </c>
      <c r="U41" s="22">
        <f>IF(AND(C41&gt;=Input!$F$13,C41&lt;Input!$F$14),((K40*(1-Parameters!$D$40)*(1/Parameters!$D$38)*(Input!$F$6*Parameters!$D$15*(Parameters!$D$23)*Parameters!$D$26*(1-Parameters!$D$27)*Parameters!$D$28*Parameters!$D$30))+(L40*(1-Parameters!$D$40)*(1/Parameters!$D$38))+(M40*(1-Parameters!$D$40)*(Input!$F$6*Parameters!$D$15*(Parameters!$D$23)*Parameters!$D$26*(1-Parameters!$D$27)*Parameters!$D$28*Parameters!$D$30))+(U40*(1-Parameters!$D$40)*ART_drop_factor)+(R40*(1-Parameters!$D$40)*(1/Parameters!$D$38))+(O40*(1-Parameters!$D$40))*ART_drop_factor),0)</f>
        <v>94053.665147344102</v>
      </c>
      <c r="V41" s="24">
        <f>IF(C41=Input!$F$14,((P40*(1-Parameters!$D$41)*(1-(Parameters!$D$9*(1-(Input!$F$22*Parameters!$D$7))))) + (V40*(1-Parameters!$D$41)*(1-(Parameters!$D$9*(1-(Input!$F$22*Parameters!$D$7)))))),0)</f>
        <v>0</v>
      </c>
      <c r="W41" s="22">
        <f>IF(C41=Input!$F$14,((P40*(1-Parameters!$D$41)*Parameters!$D$9*(1-(Input!$F$22*Parameters!$D$7)))+(Q40*(1-Parameters!$D$41)*(1-1/Parameters!$D$38)*(1-(Input!$F$6*Parameters!$D$16*(1-Parameters!$D$27)*Parameters!$D$26*(1-Parameters!$B$94)*(Parameters!$D$24))*Parameters!$D$28*Parameters!$D$30)))+(V40*(1-Parameters!$D$41)*Parameters!$D$9*(1-(Input!$F$22*Parameters!$D$7)))+ (R40*(1-Parameters!$D$41)*(1-(1/Parameters!$D$38))*(1-ART_drop_factor)) + (W40*(1-Parameters!$D$41)*(1-1/Parameters!$D$38)) + (X40*(1-Parameters!$D$41)*(1-(1/Parameters!$D$38))*(1-ART_drop_factor)),0)</f>
        <v>0</v>
      </c>
      <c r="X41" s="24">
        <f>IF(C41=Input!$F$14,((Q40*(1-Parameters!$D$41)*(1-1/Parameters!$D$38)*(Input!$F$6*Parameters!$D$16*Parameters!$D$26*(1-Parameters!$D$27)*(1-Parameters!$B$94)*(Parameters!$D$24)*Parameters!$D$28*Parameters!$D$30))+(R40*(1-Parameters!$D$41)*(1-(1/Parameters!$D$38))*ART_drop_factor)+(X40*(1-Parameters!$D$41)*(1-(1/Parameters!$D$38))*ART_drop_factor)),0)</f>
        <v>0</v>
      </c>
      <c r="Y41" s="22">
        <f>IF(C41=Input!$F$14,((Q40*(1-Parameters!$D$41)*(1/Parameters!$D$38)*(1-(Input!$F$6*Parameters!$D$16*(1-Parameters!$D$27)*Parameters!$D$26*(1-Parameters!$B$94)*(Parameters!$D$23)*Parameters!$D$28)))+(S40*(1-Parameters!$D$41)*(1-(Input!$F$6*Parameters!$D$16*(1-Parameters!$D$27)*Parameters!$D$26*(1-Parameters!$B$94)*(Parameters!$D$23)*Parameters!$D$28)))+(W40*(1-Parameters!$D$41)*(1/Parameters!$D$38))+(Y40*(1-Parameters!$D$41))),0)</f>
        <v>0</v>
      </c>
      <c r="Z41" s="24">
        <f>IF(C41=Input!$F$14,((Q40*(1-Parameters!$D$41)*(1/Parameters!$D$38)*Input!$F$6*Parameters!$D$16*Parameters!$D$26*(1-Parameters!$D$27)*(1-Parameters!$B$94)*Parameters!$D$28*(Parameters!$D$23)*(1-Parameters!$D$30))+(S40*(1-Parameters!$D$41)*Input!$F$6*Parameters!$D$16*Parameters!$D$26*(1-Parameters!$D$27)*(1-Parameters!$B$94)*Parameters!$D$28*(Parameters!$D$23)*(1-Parameters!$D$30))+(T40*(1-Parameters!$D$41)) + (U40*(1-Parameters!$D$41)*(1-ART_drop_factor)) + (Z40*(1-Parameters!$D$41)) + (AA40*(1-Parameters!$D$41)*(1-ART_drop_factor))),0)</f>
        <v>0</v>
      </c>
      <c r="AA41" s="22">
        <f>IF(C41=Input!$F$14,((Q40*(1-Parameters!$D$41)*(1/Parameters!$D$38)*(Input!$F$6*Parameters!$D$16*(Parameters!$D$23)*Parameters!$D$26*(1-Parameters!$D$27)*(1-Parameters!$B$94)*Parameters!$D$28*Parameters!$D$30))+(R40*(1-Parameters!$D$41)*(1/Parameters!$D$38))+(S40*(1-Parameters!$D$41)*(Input!$F$6*Parameters!$D$16*(1-Parameters!$B$94)*(Parameters!$D$23)*Parameters!$D$26*(1-Parameters!$D$27)*Parameters!$D$28*Parameters!$D$30))+(AA40*(1-Parameters!$D$41)*ART_drop_factor)+(X40*(1-Parameters!$D$41)*(1/Parameters!$D$38))+(U40*(1-Parameters!$D$41)*ART_drop_factor)),0)</f>
        <v>0</v>
      </c>
      <c r="AB41" s="24">
        <f>IF(AND(C41&gt;Input!$F$14,C41&lt;(Input!$F$14+Input!$F$16)),((V40*(1-Parameters!$D$41)*(1-(Parameters!$D$9*(1-(Input!$F$22*Parameters!$D$7)))))+(AB40*(1-Parameters!$D$41)*(1-(Parameters!$D$10*(1-(Input!$F$22*Parameters!$D$7)))))),0)</f>
        <v>0</v>
      </c>
      <c r="AC41" s="24">
        <f>IF(AND(C41&gt;Input!$F$14, C41&lt;(Input!$F$14+Input!$F$16)),((V40*(1-Parameters!$D$41)*Parameters!$D$9*(1-(Input!$F$22*Parameters!$D$7)))+(W40*(1-Parameters!$D$41)*(1-1/Parameters!$D$38)) + (X40*(1-Parameters!$D$41)*(1-(1/Parameters!$D$38))*(1-ART_drop_factor)) +(AB40*(1-Parameters!$D$41)*Parameters!$D$10*(1-(Input!$F$22*Parameters!$D$7))))+(AC40*(1-Parameters!$D$41)*(1-1/Parameters!$D$38)) + (AD40*(1-Parameters!$D$41)*(1-(1/Parameters!$D$38))*(1-ART_drop_factor)),0)</f>
        <v>0</v>
      </c>
      <c r="AD41" s="24">
        <f>IF(AND(C41&gt;Input!$F$14, C41&lt;(Input!$F$14+Input!$F$16)),((X40*(1-Parameters!$D$41)*(1-(1/Parameters!$D$38))*ART_drop_factor)+(AD40*(1-Parameters!$D$41)*(1-(1/Parameters!$D$38))*ART_drop_factor)),0)</f>
        <v>0</v>
      </c>
      <c r="AE41" s="24">
        <f>IF(AND(C41&gt;Input!$F$14, C41&lt;(Input!$F$14+Input!$F$16)),((W40*(1-Parameters!$D$41)*(1/Parameters!$D$38))+(Y40*(1-Parameters!$D$41))+(AC40*(1-Parameters!$D$41)*(1/Parameters!$D$38))+(AE40*(1-Parameters!$D$41))),0)</f>
        <v>0</v>
      </c>
      <c r="AF41" s="24">
        <f>IF(AND(C41&gt;Input!$F$14, C41&lt;(Input!$F$14+Input!$F$16)),((Z40*(1-Parameters!$D$41)) + (AA40*(1-Parameters!$D$41)*(1-ART_drop_factor)) +(AF40*(1-Parameters!$D$41)) + (AG40*(1-Parameters!$D$41)*(1-ART_drop_factor))),0)</f>
        <v>0</v>
      </c>
      <c r="AG41" s="24">
        <f>IF(AND(C41&gt;Input!$F$14, C41&lt;(Input!$F$14+Input!$F$16)),((X40*(1-Parameters!$D$41)*(1/Parameters!$D$38))+(AG40*(1-Parameters!$D$41)*ART_drop_factor)+(AD40*(1-Parameters!$D$41)*(1/Parameters!$D$38))+(AA40*(1-Parameters!$D$41)*ART_drop_factor)),0)</f>
        <v>0</v>
      </c>
      <c r="AH41" s="24">
        <f>IF(AND(C41&gt;=(Input!$F$14+Input!$F$16),C41&lt;(Input!$F$14+Input!$F$17)),((AB40*(1-Parameters!$D$40)*(1-(Parameters!$D$10*(1-(Input!$F$22*Parameters!$D$7)))))+(AH40*(1-Parameters!$D$40)*(1-(Parameters!$D$11*(1-(Input!$F$22*Parameters!$D$7)))))),0)</f>
        <v>0</v>
      </c>
      <c r="AI41" s="24">
        <f>IF(AND(C41&gt;=(Input!$F$14+Input!$F$16), C41&lt;(Input!$F$14+Input!$F$17)),((AB40*(1-Parameters!$D$40)*Parameters!$D$10*(1-(Input!$F$22*Parameters!$D$7)))+(AC40*(1-Parameters!$D$40)*(1-1/Parameters!$D$38)*(1-(Input!$F$7*Parameters!$D$17*(1-Parameters!$D$27)*Parameters!$D$26*(1-(Parameters!$B$94 + Parameters!$B$95))*(Parameters!$D$24)*Parameters!$D$28*Parameters!$D$30))) + (AD40*(1-Parameters!$D$40)*(1-(1/Parameters!$D$38))*(1-ART_drop_factor)) +(AH40*(1-Parameters!$D$40)*Parameters!$D$11*(1-(Input!$F$22*Parameters!$D$7)))+(AI40*(1-Parameters!$D$40)*(1-1/Parameters!$D$38)) + (AJ40*(1-Parameters!$D$40)*(1-(1/Parameters!$D$38))*(1-ART_drop_factor))),0)</f>
        <v>0</v>
      </c>
      <c r="AJ41" s="24">
        <f>IF(AND(C41&gt;=(Input!$F$14+Input!$F$16), C41&lt;(Input!$F$14+Input!$F$17)),((AC40*(1-Parameters!$D$40)*(1-1/Parameters!$D$38)*(Input!$F$7*Parameters!$D$17*Parameters!$D$26*(1-Parameters!$D$27)*(1-(Parameters!$B$94 + Parameters!$B$95))*(Parameters!$D$24)*Parameters!$D$28*Parameters!$D$30))+(AD40*(1-Parameters!$D$40)*(1-(1/Parameters!$D$38))*ART_drop_factor)+(AJ40*(1-Parameters!$D$40)*(1-(1/Parameters!$D$38))*ART_drop_factor)),0)</f>
        <v>0</v>
      </c>
      <c r="AK41" s="22">
        <f>IF(AND(C41&gt;=(Input!$F$14+Input!$F$16), C41&lt;(Input!$F$14+Input!$F$17)),((AC40*(1-Parameters!$D$40)*(1/Parameters!$D$38)*(1-(Input!$F$7*Parameters!$D$17*(1-Parameters!$D$27)*Parameters!$D$26*(1-(Parameters!$B$94 + Parameters!$B$95))*(Parameters!$D$23)*Parameters!$D$28)))+(AE40*(1-Parameters!$D$40)*(1-(Input!$F$7*Parameters!$D$17*(1-Parameters!$D$27)*Parameters!$D$26*(1-(Parameters!$B$94 + Parameters!$B$95))*(Parameters!$D$23)*Parameters!$D$28)))+(AI40*(1-Parameters!$D$40)*(1/Parameters!$D$38))+(AK40*(1-Parameters!$D$40))),0)</f>
        <v>0</v>
      </c>
      <c r="AL41" s="24">
        <f>IF(AND(C41&gt;=(Input!$F$14+Input!$F$16), C41&lt;(Input!$F$14+Input!$F$17)),((AC40*(1-Parameters!$D$40)*(1/Parameters!$D$38)*Input!$F$7*Parameters!$D$17*Parameters!$D$26*(1-Parameters!$D$27)*(1-(Parameters!$B$94 + Parameters!$B$95))*Parameters!$D$28*(Parameters!$D$23)*(1-Parameters!$D$30))+(AE40*(1-Parameters!$D$40)*Input!$F$7*Parameters!$D$17*Parameters!$D$26*(1-Parameters!$D$27)*(1-(Parameters!$B$94 + Parameters!$B$95))*Parameters!$D$28*(Parameters!$D$23)*(1-Parameters!$D$30))+(AF40*(1-Parameters!$D$40)) + (AG40*(1-Parameters!$D$40)*(1-ART_drop_factor)) +(AL40*(1-Parameters!$D$40)) + (AM40*(1-Parameters!$D$40)*(1-ART_drop_factor))),0)</f>
        <v>0</v>
      </c>
      <c r="AM41" s="22">
        <f>IF(AND(C41&gt;=(Input!$F$14+Input!$F$16), C41&lt;(Input!$F$14+Input!$F$17)),((AC40*(1-Parameters!$D$40)*(1/Parameters!$D$38)*(Input!$F$7*Parameters!$D$17*(Parameters!$D$23)*Parameters!$D$26*(1-Parameters!$D$27)*(1-(Parameters!$B$94 + Parameters!$B$95))*Parameters!$D$28*Parameters!$D$30))+(AD40*(1-Parameters!$D$40)*(1/Parameters!$D$38))+(AE40*(1-Parameters!$D$40)*(Input!$F$7*Parameters!$D$17*(Parameters!$D$23)*Parameters!$D$26*(1-Parameters!$D$27)*(1-(Parameters!$B$94 + Parameters!$B$95))*Parameters!$D$28*Parameters!$D$30))+(AM40*(1-Parameters!$D$40)*ART_drop_factor)+(AJ40*(1-Parameters!$D$40)*(1/Parameters!$D$38))+(AG40*(1-Parameters!$D$40)*ART_drop_factor)),0)</f>
        <v>0</v>
      </c>
      <c r="AN41" s="24">
        <f>IF(AND(C41&gt;=(Input!$F$14+Input!$F$17), C41&lt;(Input!$F$14+Input!$F$18)),((AH40*(1-Parameters!$D$40)*(1-(Parameters!$D$11*(1-(Input!$F$22*Parameters!$D$7))))) + (AN40*(1-Parameters!$D$40)*(1-(Parameters!$D$11*(1-(Input!$F$22*Parameters!$D$7)))))),0)</f>
        <v>0</v>
      </c>
      <c r="AO41" s="22">
        <f>IF(AND(C41&gt;=(Input!$F$14+Input!$F$17), C41&lt;(Input!$F$14+Input!$F$18)),((AH40*(1-Parameters!$D$40)*Parameters!$D$11*(1-(Input!$F$22*Parameters!$D$7)))+(AI40*(1-Parameters!$D$40)*(1-1/Parameters!$D$38)*(1-(Input!$F$8*Parameters!$D$18*(1-Parameters!$D$27)*Parameters!$D$26*(Parameters!$D$24)*Parameters!$D$28*Parameters!$D$30))) + (AJ40*(1-Parameters!$D$40)*(1-(1/Parameters!$D$38))*(1-ART_drop_factor)) +(AN40*(1-Parameters!$D$40)*Parameters!$D$11*(1-(Input!$F$22*Parameters!$D$7)))+(AO40*(1-Parameters!$D$40)*(1-1/Parameters!$D$38)) + (AP40*(1-Parameters!$D$40)*(1-(1/Parameters!$D$38))*(1-ART_drop_factor))),0)</f>
        <v>0</v>
      </c>
      <c r="AP41" s="24">
        <f>IF(AND(C41&gt;=(Input!$F$14+Input!$F$17), C41&lt;(Input!$F$14+Input!$F$18)),((AI40*(1-Parameters!$D$40)*(1-1/Parameters!$D$38)*(Input!$F$8*Parameters!$D$18*Parameters!$D$26*(1-Parameters!$D$27)*(Parameters!$D$24)*Parameters!$D$28*Parameters!$D$30))+(AJ40*(1-Parameters!$D$40)*(1-(1/Parameters!$D$38))*ART_drop_factor)+(AP40*(1-Parameters!$D$40)*(1-(1/Parameters!$D$38))*ART_drop_factor)),0)</f>
        <v>0</v>
      </c>
      <c r="AQ41" s="22">
        <f>IF(AND(C41&gt;=(Input!$F$14+Input!$F$17), C41&lt;(Input!$F$14+Input!$F$18)),((AI40*(1-Parameters!$D$40)*(1/Parameters!$D$38)*(1-(Input!$F$8*Parameters!$D$18*(1-Parameters!$D$27)*Parameters!$D$26*(Parameters!$D$23)*Parameters!$D$28)))+(AK40*(1-Parameters!$D$40)*(1-(Input!$F$8*Parameters!$D$18*(1-Parameters!$D$27)*Parameters!$D$26*(Parameters!$D$23)*Parameters!$D$28)))+(AO40*(1-Parameters!$D$40)*(1/Parameters!$D$38))+(AQ40*(1-Parameters!$D$40))),0)</f>
        <v>0</v>
      </c>
      <c r="AR41" s="24">
        <f>IF(AND(C41&gt;=(Input!$F$14+Input!$F$17), C41&lt;(Input!$F$14+Input!$F$18)),((AI40*(1-Parameters!$D$40)*(1/Parameters!$D$38)*Input!$F$8*Parameters!$D$18*Parameters!$D$26*(1-Parameters!$D$27)*Parameters!$D$28*(Parameters!$D$23)*(1-Parameters!$D$30))+(AK40*(1-Parameters!$D$40)*Input!$F$8*Parameters!$D$18*Parameters!$D$26*(1-Parameters!$D$27)*Parameters!$D$28*(Parameters!$D$23)*(1-Parameters!$D$30))+(AL40*(1-Parameters!$D$40)) + (AM40*(1-Parameters!$D$40)*(1-ART_drop_factor)) +(AR40*(1-Parameters!$D$40)) + (AS40*(1-Parameters!$D$40)*(1-ART_drop_factor))),0)</f>
        <v>0</v>
      </c>
      <c r="AS41" s="22">
        <f>IF(AND(C41&gt;=(Input!$F$14+Input!$F$17), C41&lt;(Input!$F$14+Input!$F$18)),((AI40*(1-Parameters!$D$40)*(1/Parameters!$D$38)*(Input!$F$8*Parameters!$D$18*(Parameters!$D$23)*Parameters!$D$26*(1-Parameters!$D$27)*Parameters!$D$28*Parameters!$D$30))+(AJ40*(1-Parameters!$D$40)*(1/Parameters!$D$38))+(AK40*(1-Parameters!$D$40)*(Input!$F$8*Parameters!$D$18*(Parameters!$D$23)*Parameters!$D$26*(1-Parameters!$D$27)*Parameters!$D$28*Parameters!$D$30))+(AS40*(1-Parameters!$D$40)*ART_drop_factor)+(AP40*(1-Parameters!$D$40)*(1/Parameters!$D$38))+(AM40*(1-Parameters!$D$40)*ART_drop_factor)),0)</f>
        <v>0</v>
      </c>
      <c r="AT41" s="24">
        <f>IF(AND(C41&gt;=(Input!$F$14+Input!$F$18), C41&lt;(Input!$F$14+Input!$F$19)),((AN40*(1-Parameters!$D$40)*(1-(Parameters!$D$11*(1-(Input!$F$22*Parameters!$D$7))))) + (AT40*(1-Parameters!$D$40)*(1-(Parameters!$D$12*(1-(Input!$F$22*Parameters!$D$7)))))),0)</f>
        <v>0</v>
      </c>
      <c r="AU41" s="22">
        <f>IF(AND(C41&gt;=(Input!$F$14+Input!$F$18), C41&lt;(Input!$F$14+Input!$F$19)),((AN40*(1-Parameters!$D$40)*Parameters!$D$11*(1-(Input!$F$22*Parameters!$D$7)))+(AO40*(1-Parameters!$D$40)*(1-1/Parameters!$D$38)*(1-(Input!$F$9*Parameters!$D$19*(1-Parameters!$D$27)*Parameters!$D$26*(Parameters!$D$24)*Parameters!$D$28*Parameters!$D$30))) + (AP40*(1-Parameters!$D$40)*(1-(1/Parameters!$D$38))*(1-ART_drop_factor)) +(AT40*(1-Parameters!$D$40)*Parameters!$D$12*(1-(Input!$F$22*Parameters!$D$7)))+(AU40*(1-Parameters!$D$40)*(1-1/Parameters!$D$38)) + (AV40*(1-Parameters!$D$40)*(1-(1/Parameters!$D$38))*(1-ART_drop_factor))),0)</f>
        <v>0</v>
      </c>
      <c r="AV41" s="24">
        <f>IF(AND(C41&gt;=(Input!$F$14+Input!$F$18), C41&lt;(Input!$F$14+Input!$F$19)),((AO40*(1-Parameters!$D$40)*(1-1/Parameters!$D$38)*(Input!$F$9*Parameters!$D$19*Parameters!$D$26*(1-Parameters!$D$27)*(Parameters!$D$24)*Parameters!$D$28*Parameters!$D$30))+(AP40*(1-Parameters!$D$40)*(1-(1/Parameters!$D$38))*ART_drop_factor)+(AV40*(1-Parameters!$D$40)*(1-(1/Parameters!$D$38))*ART_drop_factor)),0)</f>
        <v>0</v>
      </c>
      <c r="AW41" s="22">
        <f>IF(AND(C41&gt;=(Input!$F$14+Input!$F$18), C41&lt;(Input!$F$14+Input!$F$19)),((AO40*(1-Parameters!$D$40)*(1/Parameters!$D$38)*(1-(Input!$F$9*Parameters!$D$19*(1-Parameters!$D$27)*Parameters!$D$26*(Parameters!$D$23)*Parameters!$D$28)))+(AQ40*(1-Parameters!$D$40)*(1-(Input!$F$9*Parameters!$D$19*(1-Parameters!$D$27)*Parameters!$D$26*(Parameters!$D$23)*Parameters!$D$28)))+(AU40*(1-Parameters!$D$40)*(1/Parameters!$D$38))+(AW40*(1-Parameters!$D$40))),0)</f>
        <v>0</v>
      </c>
      <c r="AX41" s="24">
        <f>IF(AND(C41&gt;=(Input!$F$14+Input!$F$18), C41&lt;(Input!$F$14+Input!$F$19)),((AO40*(1-Parameters!$D$40)*(1/Parameters!$D$38)*Input!$F$9*Parameters!$D$19*Parameters!$D$26*(1-Parameters!$D$27)*Parameters!$D$28*(Parameters!$D$23)*(1-Parameters!$D$30))+(AQ40*(1-Parameters!$D$40)*Input!$F$9*Parameters!$D$19*Parameters!$D$26*(1-Parameters!$D$27)*Parameters!$D$28*(Parameters!$D$23)*(1-Parameters!$D$30)) + (AS40*(1-Parameters!$D$40)*(1-ART_drop_factor)) +(AR40*(1-Parameters!$D$40))+ (AY40*(1-Parameters!$D$40)*(1-ART_drop_factor)) + (AX40*(1-Parameters!$D$40))),0)</f>
        <v>0</v>
      </c>
      <c r="AY41" s="22">
        <f>IF(AND(C41&gt;=(Input!$F$14+Input!$F$18), C41&lt;(Input!$F$14+Input!$F$19)),((AO40*(1-Parameters!$D$40)*(1/Parameters!$D$38)*(Input!$F$9*Parameters!$D$19*(Parameters!$D$23)*Parameters!$D$26*(1-Parameters!$D$27)*Parameters!$D$28*Parameters!$D$30))+(AP40*(1-Parameters!$D$40)*(1/Parameters!$D$38))+(AQ40*(1-Parameters!$D$40)*(Input!$F$9*Parameters!$D$19*(Parameters!$D$23)*Parameters!$D$26*(1-Parameters!$D$27)*Parameters!$D$28*Parameters!$D$30))+(AY40*(1-Parameters!$D$40)*ART_drop_factor)+(AV40*(1-Parameters!$D$40)*(1/Parameters!$D$38))+(AS40*(1-Parameters!$D$40)*ART_drop_factor)),0)</f>
        <v>0</v>
      </c>
      <c r="AZ41" s="24">
        <f>IF(C41&gt;=(Input!$F$14+Input!$F$19),((AT40*(1-Parameters!$D$40)*(1-(Parameters!$D$12*(1-(Input!$F$22*Parameters!$D$7))))) + (AZ40*(1-Parameters!$D$40)*(1-(Parameters!$D$12*(1-(Input!$F$22*Parameters!$D$7)))))),0)</f>
        <v>0</v>
      </c>
      <c r="BA41" s="22">
        <f>IF(C41&gt;=(Input!$F$14+Input!$F$19),((AT40*(1-Parameters!$D$40)*Parameters!$D$12*(1-(Input!$F$22*Parameters!$D$7)))+(AU40*(1-Parameters!$D$40)*(1-1/Parameters!$D$38)*(1-(Input!$F$10*Parameters!$D$20*(1-Parameters!$D$27)*Parameters!$D$26*(Parameters!$D$24)*Parameters!$D$28*Parameters!$D$30))) + (AV40*(1-Parameters!$D$40)*(1-(1/Parameters!$D$38))*(1-ART_drop_factor)) +(AZ40*(1-Parameters!$D$40)*Parameters!$D$12*(1-(Input!$F$22*Parameters!$D$7)))+(BA40*(1-Parameters!$D$40)*(1-1/Parameters!$D$38)) + (BB40*(1-Parameters!$D$40)*(1-(1/Parameters!$D$38))*(1-ART_drop_factor))),0)</f>
        <v>0</v>
      </c>
      <c r="BB41" s="24">
        <f>IF(C41&gt;=(Input!$F$14+Input!$F$19),((AU40*(1-Parameters!$D$40)*(1-1/Parameters!$D$38)*(Input!$F$10*Parameters!$D$20*Parameters!$D$26*(1-Parameters!$D$27)*(Parameters!$D$24)*Parameters!$D$28*Parameters!$D$30))+(AV40*(1-Parameters!$D$40)*(1-(1/Parameters!$D$38))*ART_drop_factor)+(BB40*(1-Parameters!$D$40)*(1-(1/Parameters!$D$38))*ART_drop_factor)),0)</f>
        <v>0</v>
      </c>
      <c r="BC41" s="22">
        <f>IF(C41&gt;=(Input!$F$14+Input!$F$19),((AU40*(1-Parameters!$D$40)*(1/Parameters!$D$38)*(1-(Input!$F$10*Parameters!$D$20*(1-Parameters!$D$27)*Parameters!$D$26*(Parameters!$D$23)*Parameters!$D$28)))+(AW40*(1-Parameters!$D$40)*(1-(Input!$F$10*Parameters!$D$20*(1-Parameters!$D$27)*Parameters!$D$26*(Parameters!$D$23)*Parameters!$D$28)))+(BA40*(1-Parameters!$D$40)*(1/Parameters!$D$38))+(BC40*(1-Parameters!$D$40))),0)</f>
        <v>0</v>
      </c>
      <c r="BD41" s="24">
        <f>IF(C41&gt;=(Input!$F$14+Input!$F$19),((AU40*(1-Parameters!$D$40)*(1/Parameters!$D$38)*Input!$F$10*Parameters!$D$20*Parameters!$D$26*(1-Parameters!$D$27)*Parameters!$D$28*(Parameters!$D$23)*(1-Parameters!$D$30))+(AW40*(1-Parameters!$D$40)*Input!$F$10*Parameters!$D$20*Parameters!$D$26*(1-Parameters!$D$27)*Parameters!$D$28*(Parameters!$D$23)*(1-Parameters!$D$30))+(AX40*(1-Parameters!$D$40)) + (AY40*(1-Parameters!$D$40)*(1-ART_drop_factor)) +(BD40*(1-Parameters!$D$40)) + (BE40*(1-Parameters!$D$40)*(1-ART_drop_factor))),0)</f>
        <v>0</v>
      </c>
      <c r="BE41" s="25">
        <f>IF(C41&gt;=(Input!$F$14+Input!$F$19),((AU40*(1-Parameters!$D$40)*(1/Parameters!$D$38)*(Input!$F$10*Parameters!$D$20*(Parameters!$D$23)*Parameters!$D$26*(1-Parameters!$D$27)*Parameters!$D$28*Parameters!$D$30))+(AV40*(1-Parameters!$D$40)*(1/Parameters!$D$38))+(AW40*(1-Parameters!$D$40)*(Input!$F$10*Parameters!$D$20*(Parameters!$D$23)*Parameters!$D$26*(1-Parameters!$D$27)*Parameters!$D$28*Parameters!$D$30))+(BE40*(1-Parameters!$D$40)*ART_drop_factor)+(BB40*(1-Parameters!$D$40)*(1/Parameters!$D$38))+(AY40*(1-Parameters!$D$40)*ART_drop_factor)),0)</f>
        <v>0</v>
      </c>
      <c r="BF41" s="135">
        <f>(Parameters!$D$40*(SUM(Model!D40:U40,Model!AH40:BE40)))+(Parameters!$D$41*(SUM(Model!V40:AG40)))</f>
        <v>93.93881846008469</v>
      </c>
      <c r="BG41" s="60"/>
    </row>
    <row r="42" spans="3:59" x14ac:dyDescent="0.2">
      <c r="C42" s="20">
        <v>37</v>
      </c>
      <c r="D42" s="21">
        <f>IF((C42&gt;=Input!$F$12),0,(D41*(1-Parameters!$D$40)*(1-(Parameters!$D$8*(1-(Input!$F$22*Parameters!$D$7))))))</f>
        <v>0</v>
      </c>
      <c r="E42" s="21">
        <f>IF((C42&gt;=Input!$F$12),0,(D41*(1-Parameters!$D$40)*Parameters!$D$8*(1-(Input!$F$22*Parameters!$D$7))+(E41*(1-Parameters!$D$40)*(1-1/Parameters!$D$38)) + (F41*(1-Parameters!$D$40)*(1-(1/Parameters!$D$38))*(1-ART_drop_factor))))</f>
        <v>0</v>
      </c>
      <c r="F42" s="26">
        <f>IF((C42&gt;=Input!$F$12),0,(F41*(1-Parameters!$D$40)*(1-(1/Parameters!$D$38))*ART_drop_factor))</f>
        <v>0</v>
      </c>
      <c r="G42" s="21">
        <f>IF((C42&gt;=Input!$F$12),0,((G41*(1-Parameters!$D$40)+(E41*(1-Parameters!$D$40)*(1/Parameters!$D$38)))))</f>
        <v>0</v>
      </c>
      <c r="H42" s="21">
        <f>IF((C42&gt;=Input!$F$12),0,(H41*(1-Parameters!$D$40) + I41*(1-Parameters!$D$40)*(1-ART_drop_factor)))</f>
        <v>0</v>
      </c>
      <c r="I42" s="21">
        <f>IF((C42&gt;=Input!$F$12),0,(((F41*(1-Parameters!$D$40)*(1/Parameters!$D$38)) + I41*(1-Parameters!$D$40)*ART_drop_factor)))</f>
        <v>0</v>
      </c>
      <c r="J42" s="23">
        <f>IF(AND(C42&gt;=Input!$F$12,C42&lt;Input!$F$13),((D41*(1-Parameters!$D$40)*(1-(Parameters!$D$8*(1-(Input!$F$22*Parameters!$D$7))))) + (J41*(1-Parameters!$D$40)*(1-(Parameters!$D$9*(1-(Input!$F$22*Parameters!$D$7)))))),0)</f>
        <v>0</v>
      </c>
      <c r="K42" s="23">
        <f>IF(AND(C42&gt;=Input!$F$12,C42&lt;Input!$F$13),((D41*(1-Parameters!$D$40)*(Parameters!$D$8*(1-(Input!$F$22*Parameters!$D$7))))+(E41*(1-Parameters!$D$40)*(1-1/Parameters!$D$38)*(1-(Input!$F$5*Parameters!$D$14*(1-Parameters!$D$27)*Parameters!$D$26*(Parameters!$D$24))*Parameters!$D$28*Parameters!$D$30)))+ (F41*(1-Parameters!$D$40)*(1-(1/Parameters!$D$38))*(1-ART_drop_factor)) + (J41*(1-Parameters!$D$40)*Parameters!$D$9*(1-(Input!$F$22*Parameters!$D$7)))+(K41*(1-Parameters!$D$40)*(1-1/Parameters!$D$38)) + (L41*(1-Parameters!$D$40)*(1-(1/Parameters!$D$38))*(1-ART_drop_factor)),0)</f>
        <v>0</v>
      </c>
      <c r="L42" s="23">
        <f>IF(AND(C42&gt;=Input!$F$12,C42&lt;Input!$F$13),((E41*(1-Parameters!$D$40)*(1-1/Parameters!$D$38)*(Input!$F$5*Parameters!$D$14*Parameters!$D$26*(1-Parameters!$D$27)*(Parameters!$D$24)*Parameters!$D$28*Parameters!$D$30))+(F41*(1-Parameters!$D$40)*(1-(1/Parameters!$D$38))*ART_drop_factor)+(L41*(1-Parameters!$D$40)*(1-(1/Parameters!$D$38))*ART_drop_factor)),0)</f>
        <v>0</v>
      </c>
      <c r="M42" s="23">
        <f>IF(AND(C42&gt;=Input!$F$12,C42&lt;Input!$F$13),((E41*(1-Parameters!$D$40)*(1/Parameters!$D$38)*(1-(Input!$F$5*Parameters!$D$14*(1-Parameters!$D$27)*Parameters!$D$26*(Parameters!$D$23))*Parameters!$D$28))+(G41*(1-Parameters!$D$40)*(1-(Input!$F$5*Parameters!$D$14*(1-Parameters!$D$27)*Parameters!$D$26*(Parameters!$D$23)*Parameters!$D$28)))+(K41*(1-Parameters!$D$40)*(1/Parameters!$D$38))+(M41*(1-Parameters!$D$40))),0)</f>
        <v>0</v>
      </c>
      <c r="N42" s="23">
        <f>IF(AND(C42&gt;=Input!$F$12,C42&lt;Input!$F$13),((E41*(1-Parameters!$D$40)*(1/Parameters!$D$38)*Input!$F$5*Parameters!$D$14*Parameters!$D$26*(1-Parameters!$D$27)*Parameters!$D$28*(Parameters!$D$23)*(1-Parameters!$D$30))+(G41*(1-Parameters!$D$40)*Input!$F$5*Parameters!$D$14*Parameters!$D$26*(1-Parameters!$D$27)*Parameters!$D$28*(Parameters!$D$23)*(1-Parameters!$D$30))+(H41*(1-Parameters!$D$40)) +(N41*(1-Parameters!$D$40)) + (O41*(1-Parameters!$D$40)*(1-ART_drop_factor)) + (I41*(1-Parameters!$D$40)*(1-ART_drop_factor))),0)</f>
        <v>0</v>
      </c>
      <c r="O42" s="23">
        <f>IF(AND(C42&gt;=Input!$F$12,C42&lt;Input!$F$13),((E41*(1-Parameters!$D$40)*(1/Parameters!$D$38)*(Input!$F$5*Parameters!$D$14*(Parameters!$D$23)*Parameters!$D$26*(1-Parameters!$D$27)*Parameters!$D$28*Parameters!$D$30))+(F41*(1-Parameters!$D$40)*(1/Parameters!$D$38))+(G41*(1-Parameters!$D$40)*(Input!$F$5*Parameters!$D$14*(Parameters!$D$23)*Parameters!$D$26*(1-Parameters!$D$27)*Parameters!$D$28*Parameters!$D$30))+(O41*(1-Parameters!$D$40)*ART_drop_factor)+(L41*(1-Parameters!$D$40)*(1/Parameters!$D$38))+(I41*(1-Parameters!$D$40)*ART_drop_factor)),0)</f>
        <v>0</v>
      </c>
      <c r="P42" s="24">
        <f>IF(AND(C42&gt;=Input!$F$13,C42&lt;Input!$F$14),((J41*(1-Parameters!$D$40)*(1-(Parameters!$D$9*(1-(Input!$F$22*Parameters!$D$7))))) + (P41*(1-Parameters!$D$40)*(1-(Parameters!$D$9*(1-(Input!$F$22*Parameters!$D$7)))))),0)</f>
        <v>1505883.329368545</v>
      </c>
      <c r="Q42" s="22">
        <f>IF(AND(C42&gt;=Input!$F$13,C42&lt;Input!$F$14),((J41*(1-Parameters!$D$40)*Parameters!$D$9*(1-(Input!$F$22*Parameters!$D$7)))+(K41*(1-Parameters!$D$40)*(1-1/Parameters!$D$38)*(1-(Input!$F$6*Parameters!$D$15*(1-Parameters!$D$27)*Parameters!$D$26*(Parameters!$D$24))*Parameters!$D$28*Parameters!$D$30))) + (L41*(1-Parameters!$D$40)*(1-(1/Parameters!$D$38))*(1-ART_drop_factor)) +(P41*(1-Parameters!$D$40)*Parameters!$D$9*(1-(Input!$F$22*Parameters!$D$7)))+(Q41*(1-Parameters!$D$40)*(1-1/Parameters!$D$38)) + (R41*(1-Parameters!$D$40)*(1-(1/Parameters!$D$38))*(1-ART_drop_factor)),0)</f>
        <v>3249.8254765105803</v>
      </c>
      <c r="R42" s="24">
        <f>IF(AND(C42&gt;=Input!$F$13,C42&lt;Input!$F$14),((K41*(1-Parameters!$D$40)*(1-1/Parameters!$D$38)*(Input!$F$6*Parameters!$D$15*Parameters!$D$26*(1-Parameters!$D$27)*(Parameters!$D$24)*Parameters!$D$28*Parameters!$D$30))+(L41*(1-Parameters!$D$40)*(1-(1/Parameters!$D$38))*ART_drop_factor)+(R41*(1-Parameters!$D$40)*(1-(1/Parameters!$D$38))*ART_drop_factor)),0)</f>
        <v>1250.7299304176463</v>
      </c>
      <c r="S42" s="22">
        <f>IF(AND(C42&gt;=Input!$F$13,C42&lt;Input!$F$14),((K41*(1-Parameters!$D$40)*(1/Parameters!$D$38)*(1-(Input!$F$6*Parameters!$D$15*(1-Parameters!$D$27)*Parameters!$D$26*(Parameters!$D$23)*Parameters!$D$28)))+(M41*(1-Parameters!$D$40)*(1-(Input!$F$6*Parameters!$D$15*(1-Parameters!$D$27)*Parameters!$D$26*(Parameters!$D$23)*Parameters!$D$28)))+(Q41*(1-Parameters!$D$40)*(1/Parameters!$D$38))+(S41*(1-Parameters!$D$40))),0)</f>
        <v>6136.840486905342</v>
      </c>
      <c r="T42" s="24">
        <f>IF(AND(C42&gt;=Input!$F$13,C42&lt;Input!$F$14),((K41*(1-Parameters!$D$40)*(1/Parameters!$D$38)*Input!$F$6*Parameters!$D$15*Parameters!$D$26*(1-Parameters!$D$27)*Parameters!$D$28*(Parameters!$D$23)*(1-Parameters!$D$30))+(M41*(1-Parameters!$D$40)*Input!$F$6*Parameters!$D$15*Parameters!$D$26*(1-Parameters!$D$27)*Parameters!$D$28*(Parameters!$D$23)*(1-Parameters!$D$30))+(N41*(1-Parameters!$D$40))+(T41*(1-Parameters!$D$40)) + (U41*(1-Parameters!$D$40)*(1-ART_drop_factor)) + (O41*(1-Parameters!$D$40)*(1-ART_drop_factor))),0)</f>
        <v>17672.617492370227</v>
      </c>
      <c r="U42" s="22">
        <f>IF(AND(C42&gt;=Input!$F$13,C42&lt;Input!$F$14),((K41*(1-Parameters!$D$40)*(1/Parameters!$D$38)*(Input!$F$6*Parameters!$D$15*(Parameters!$D$23)*Parameters!$D$26*(1-Parameters!$D$27)*Parameters!$D$28*Parameters!$D$30))+(L41*(1-Parameters!$D$40)*(1/Parameters!$D$38))+(M41*(1-Parameters!$D$40)*(Input!$F$6*Parameters!$D$15*(Parameters!$D$23)*Parameters!$D$26*(1-Parameters!$D$27)*Parameters!$D$28*Parameters!$D$30))+(U41*(1-Parameters!$D$40)*ART_drop_factor)+(R41*(1-Parameters!$D$40)*(1/Parameters!$D$38))+(O41*(1-Parameters!$D$40))*ART_drop_factor),0)</f>
        <v>93891.638336013071</v>
      </c>
      <c r="V42" s="24">
        <f>IF(C42=Input!$F$14,((P41*(1-Parameters!$D$41)*(1-(Parameters!$D$9*(1-(Input!$F$22*Parameters!$D$7))))) + (V41*(1-Parameters!$D$41)*(1-(Parameters!$D$9*(1-(Input!$F$22*Parameters!$D$7)))))),0)</f>
        <v>0</v>
      </c>
      <c r="W42" s="22">
        <f>IF(C42=Input!$F$14,((P41*(1-Parameters!$D$41)*Parameters!$D$9*(1-(Input!$F$22*Parameters!$D$7)))+(Q41*(1-Parameters!$D$41)*(1-1/Parameters!$D$38)*(1-(Input!$F$6*Parameters!$D$16*(1-Parameters!$D$27)*Parameters!$D$26*(1-Parameters!$B$94)*(Parameters!$D$24))*Parameters!$D$28*Parameters!$D$30)))+(V41*(1-Parameters!$D$41)*Parameters!$D$9*(1-(Input!$F$22*Parameters!$D$7)))+ (R41*(1-Parameters!$D$41)*(1-(1/Parameters!$D$38))*(1-ART_drop_factor)) + (W41*(1-Parameters!$D$41)*(1-1/Parameters!$D$38)) + (X41*(1-Parameters!$D$41)*(1-(1/Parameters!$D$38))*(1-ART_drop_factor)),0)</f>
        <v>0</v>
      </c>
      <c r="X42" s="24">
        <f>IF(C42=Input!$F$14,((Q41*(1-Parameters!$D$41)*(1-1/Parameters!$D$38)*(Input!$F$6*Parameters!$D$16*Parameters!$D$26*(1-Parameters!$D$27)*(1-Parameters!$B$94)*(Parameters!$D$24)*Parameters!$D$28*Parameters!$D$30))+(R41*(1-Parameters!$D$41)*(1-(1/Parameters!$D$38))*ART_drop_factor)+(X41*(1-Parameters!$D$41)*(1-(1/Parameters!$D$38))*ART_drop_factor)),0)</f>
        <v>0</v>
      </c>
      <c r="Y42" s="22">
        <f>IF(C42=Input!$F$14,((Q41*(1-Parameters!$D$41)*(1/Parameters!$D$38)*(1-(Input!$F$6*Parameters!$D$16*(1-Parameters!$D$27)*Parameters!$D$26*(1-Parameters!$B$94)*(Parameters!$D$23)*Parameters!$D$28)))+(S41*(1-Parameters!$D$41)*(1-(Input!$F$6*Parameters!$D$16*(1-Parameters!$D$27)*Parameters!$D$26*(1-Parameters!$B$94)*(Parameters!$D$23)*Parameters!$D$28)))+(W41*(1-Parameters!$D$41)*(1/Parameters!$D$38))+(Y41*(1-Parameters!$D$41))),0)</f>
        <v>0</v>
      </c>
      <c r="Z42" s="24">
        <f>IF(C42=Input!$F$14,((Q41*(1-Parameters!$D$41)*(1/Parameters!$D$38)*Input!$F$6*Parameters!$D$16*Parameters!$D$26*(1-Parameters!$D$27)*(1-Parameters!$B$94)*Parameters!$D$28*(Parameters!$D$23)*(1-Parameters!$D$30))+(S41*(1-Parameters!$D$41)*Input!$F$6*Parameters!$D$16*Parameters!$D$26*(1-Parameters!$D$27)*(1-Parameters!$B$94)*Parameters!$D$28*(Parameters!$D$23)*(1-Parameters!$D$30))+(T41*(1-Parameters!$D$41)) + (U41*(1-Parameters!$D$41)*(1-ART_drop_factor)) + (Z41*(1-Parameters!$D$41)) + (AA41*(1-Parameters!$D$41)*(1-ART_drop_factor))),0)</f>
        <v>0</v>
      </c>
      <c r="AA42" s="22">
        <f>IF(C42=Input!$F$14,((Q41*(1-Parameters!$D$41)*(1/Parameters!$D$38)*(Input!$F$6*Parameters!$D$16*(Parameters!$D$23)*Parameters!$D$26*(1-Parameters!$D$27)*(1-Parameters!$B$94)*Parameters!$D$28*Parameters!$D$30))+(R41*(1-Parameters!$D$41)*(1/Parameters!$D$38))+(S41*(1-Parameters!$D$41)*(Input!$F$6*Parameters!$D$16*(1-Parameters!$B$94)*(Parameters!$D$23)*Parameters!$D$26*(1-Parameters!$D$27)*Parameters!$D$28*Parameters!$D$30))+(AA41*(1-Parameters!$D$41)*ART_drop_factor)+(X41*(1-Parameters!$D$41)*(1/Parameters!$D$38))+(U41*(1-Parameters!$D$41)*ART_drop_factor)),0)</f>
        <v>0</v>
      </c>
      <c r="AB42" s="24">
        <f>IF(AND(C42&gt;Input!$F$14,C42&lt;(Input!$F$14+Input!$F$16)),((V41*(1-Parameters!$D$41)*(1-(Parameters!$D$9*(1-(Input!$F$22*Parameters!$D$7)))))+(AB41*(1-Parameters!$D$41)*(1-(Parameters!$D$10*(1-(Input!$F$22*Parameters!$D$7)))))),0)</f>
        <v>0</v>
      </c>
      <c r="AC42" s="24">
        <f>IF(AND(C42&gt;Input!$F$14, C42&lt;(Input!$F$14+Input!$F$16)),((V41*(1-Parameters!$D$41)*Parameters!$D$9*(1-(Input!$F$22*Parameters!$D$7)))+(W41*(1-Parameters!$D$41)*(1-1/Parameters!$D$38)) + (X41*(1-Parameters!$D$41)*(1-(1/Parameters!$D$38))*(1-ART_drop_factor)) +(AB41*(1-Parameters!$D$41)*Parameters!$D$10*(1-(Input!$F$22*Parameters!$D$7))))+(AC41*(1-Parameters!$D$41)*(1-1/Parameters!$D$38)) + (AD41*(1-Parameters!$D$41)*(1-(1/Parameters!$D$38))*(1-ART_drop_factor)),0)</f>
        <v>0</v>
      </c>
      <c r="AD42" s="24">
        <f>IF(AND(C42&gt;Input!$F$14, C42&lt;(Input!$F$14+Input!$F$16)),((X41*(1-Parameters!$D$41)*(1-(1/Parameters!$D$38))*ART_drop_factor)+(AD41*(1-Parameters!$D$41)*(1-(1/Parameters!$D$38))*ART_drop_factor)),0)</f>
        <v>0</v>
      </c>
      <c r="AE42" s="24">
        <f>IF(AND(C42&gt;Input!$F$14, C42&lt;(Input!$F$14+Input!$F$16)),((W41*(1-Parameters!$D$41)*(1/Parameters!$D$38))+(Y41*(1-Parameters!$D$41))+(AC41*(1-Parameters!$D$41)*(1/Parameters!$D$38))+(AE41*(1-Parameters!$D$41))),0)</f>
        <v>0</v>
      </c>
      <c r="AF42" s="24">
        <f>IF(AND(C42&gt;Input!$F$14, C42&lt;(Input!$F$14+Input!$F$16)),((Z41*(1-Parameters!$D$41)) + (AA41*(1-Parameters!$D$41)*(1-ART_drop_factor)) +(AF41*(1-Parameters!$D$41)) + (AG41*(1-Parameters!$D$41)*(1-ART_drop_factor))),0)</f>
        <v>0</v>
      </c>
      <c r="AG42" s="24">
        <f>IF(AND(C42&gt;Input!$F$14, C42&lt;(Input!$F$14+Input!$F$16)),((X41*(1-Parameters!$D$41)*(1/Parameters!$D$38))+(AG41*(1-Parameters!$D$41)*ART_drop_factor)+(AD41*(1-Parameters!$D$41)*(1/Parameters!$D$38))+(AA41*(1-Parameters!$D$41)*ART_drop_factor)),0)</f>
        <v>0</v>
      </c>
      <c r="AH42" s="24">
        <f>IF(AND(C42&gt;=(Input!$F$14+Input!$F$16),C42&lt;(Input!$F$14+Input!$F$17)),((AB41*(1-Parameters!$D$40)*(1-(Parameters!$D$10*(1-(Input!$F$22*Parameters!$D$7)))))+(AH41*(1-Parameters!$D$40)*(1-(Parameters!$D$11*(1-(Input!$F$22*Parameters!$D$7)))))),0)</f>
        <v>0</v>
      </c>
      <c r="AI42" s="24">
        <f>IF(AND(C42&gt;=(Input!$F$14+Input!$F$16), C42&lt;(Input!$F$14+Input!$F$17)),((AB41*(1-Parameters!$D$40)*Parameters!$D$10*(1-(Input!$F$22*Parameters!$D$7)))+(AC41*(1-Parameters!$D$40)*(1-1/Parameters!$D$38)*(1-(Input!$F$7*Parameters!$D$17*(1-Parameters!$D$27)*Parameters!$D$26*(1-(Parameters!$B$94 + Parameters!$B$95))*(Parameters!$D$24)*Parameters!$D$28*Parameters!$D$30))) + (AD41*(1-Parameters!$D$40)*(1-(1/Parameters!$D$38))*(1-ART_drop_factor)) +(AH41*(1-Parameters!$D$40)*Parameters!$D$11*(1-(Input!$F$22*Parameters!$D$7)))+(AI41*(1-Parameters!$D$40)*(1-1/Parameters!$D$38)) + (AJ41*(1-Parameters!$D$40)*(1-(1/Parameters!$D$38))*(1-ART_drop_factor))),0)</f>
        <v>0</v>
      </c>
      <c r="AJ42" s="24">
        <f>IF(AND(C42&gt;=(Input!$F$14+Input!$F$16), C42&lt;(Input!$F$14+Input!$F$17)),((AC41*(1-Parameters!$D$40)*(1-1/Parameters!$D$38)*(Input!$F$7*Parameters!$D$17*Parameters!$D$26*(1-Parameters!$D$27)*(1-(Parameters!$B$94 + Parameters!$B$95))*(Parameters!$D$24)*Parameters!$D$28*Parameters!$D$30))+(AD41*(1-Parameters!$D$40)*(1-(1/Parameters!$D$38))*ART_drop_factor)+(AJ41*(1-Parameters!$D$40)*(1-(1/Parameters!$D$38))*ART_drop_factor)),0)</f>
        <v>0</v>
      </c>
      <c r="AK42" s="22">
        <f>IF(AND(C42&gt;=(Input!$F$14+Input!$F$16), C42&lt;(Input!$F$14+Input!$F$17)),((AC41*(1-Parameters!$D$40)*(1/Parameters!$D$38)*(1-(Input!$F$7*Parameters!$D$17*(1-Parameters!$D$27)*Parameters!$D$26*(1-(Parameters!$B$94 + Parameters!$B$95))*(Parameters!$D$23)*Parameters!$D$28)))+(AE41*(1-Parameters!$D$40)*(1-(Input!$F$7*Parameters!$D$17*(1-Parameters!$D$27)*Parameters!$D$26*(1-(Parameters!$B$94 + Parameters!$B$95))*(Parameters!$D$23)*Parameters!$D$28)))+(AI41*(1-Parameters!$D$40)*(1/Parameters!$D$38))+(AK41*(1-Parameters!$D$40))),0)</f>
        <v>0</v>
      </c>
      <c r="AL42" s="24">
        <f>IF(AND(C42&gt;=(Input!$F$14+Input!$F$16), C42&lt;(Input!$F$14+Input!$F$17)),((AC41*(1-Parameters!$D$40)*(1/Parameters!$D$38)*Input!$F$7*Parameters!$D$17*Parameters!$D$26*(1-Parameters!$D$27)*(1-(Parameters!$B$94 + Parameters!$B$95))*Parameters!$D$28*(Parameters!$D$23)*(1-Parameters!$D$30))+(AE41*(1-Parameters!$D$40)*Input!$F$7*Parameters!$D$17*Parameters!$D$26*(1-Parameters!$D$27)*(1-(Parameters!$B$94 + Parameters!$B$95))*Parameters!$D$28*(Parameters!$D$23)*(1-Parameters!$D$30))+(AF41*(1-Parameters!$D$40)) + (AG41*(1-Parameters!$D$40)*(1-ART_drop_factor)) +(AL41*(1-Parameters!$D$40)) + (AM41*(1-Parameters!$D$40)*(1-ART_drop_factor))),0)</f>
        <v>0</v>
      </c>
      <c r="AM42" s="22">
        <f>IF(AND(C42&gt;=(Input!$F$14+Input!$F$16), C42&lt;(Input!$F$14+Input!$F$17)),((AC41*(1-Parameters!$D$40)*(1/Parameters!$D$38)*(Input!$F$7*Parameters!$D$17*(Parameters!$D$23)*Parameters!$D$26*(1-Parameters!$D$27)*(1-(Parameters!$B$94 + Parameters!$B$95))*Parameters!$D$28*Parameters!$D$30))+(AD41*(1-Parameters!$D$40)*(1/Parameters!$D$38))+(AE41*(1-Parameters!$D$40)*(Input!$F$7*Parameters!$D$17*(Parameters!$D$23)*Parameters!$D$26*(1-Parameters!$D$27)*(1-(Parameters!$B$94 + Parameters!$B$95))*Parameters!$D$28*Parameters!$D$30))+(AM41*(1-Parameters!$D$40)*ART_drop_factor)+(AJ41*(1-Parameters!$D$40)*(1/Parameters!$D$38))+(AG41*(1-Parameters!$D$40)*ART_drop_factor)),0)</f>
        <v>0</v>
      </c>
      <c r="AN42" s="24">
        <f>IF(AND(C42&gt;=(Input!$F$14+Input!$F$17), C42&lt;(Input!$F$14+Input!$F$18)),((AH41*(1-Parameters!$D$40)*(1-(Parameters!$D$11*(1-(Input!$F$22*Parameters!$D$7))))) + (AN41*(1-Parameters!$D$40)*(1-(Parameters!$D$11*(1-(Input!$F$22*Parameters!$D$7)))))),0)</f>
        <v>0</v>
      </c>
      <c r="AO42" s="22">
        <f>IF(AND(C42&gt;=(Input!$F$14+Input!$F$17), C42&lt;(Input!$F$14+Input!$F$18)),((AH41*(1-Parameters!$D$40)*Parameters!$D$11*(1-(Input!$F$22*Parameters!$D$7)))+(AI41*(1-Parameters!$D$40)*(1-1/Parameters!$D$38)*(1-(Input!$F$8*Parameters!$D$18*(1-Parameters!$D$27)*Parameters!$D$26*(Parameters!$D$24)*Parameters!$D$28*Parameters!$D$30))) + (AJ41*(1-Parameters!$D$40)*(1-(1/Parameters!$D$38))*(1-ART_drop_factor)) +(AN41*(1-Parameters!$D$40)*Parameters!$D$11*(1-(Input!$F$22*Parameters!$D$7)))+(AO41*(1-Parameters!$D$40)*(1-1/Parameters!$D$38)) + (AP41*(1-Parameters!$D$40)*(1-(1/Parameters!$D$38))*(1-ART_drop_factor))),0)</f>
        <v>0</v>
      </c>
      <c r="AP42" s="24">
        <f>IF(AND(C42&gt;=(Input!$F$14+Input!$F$17), C42&lt;(Input!$F$14+Input!$F$18)),((AI41*(1-Parameters!$D$40)*(1-1/Parameters!$D$38)*(Input!$F$8*Parameters!$D$18*Parameters!$D$26*(1-Parameters!$D$27)*(Parameters!$D$24)*Parameters!$D$28*Parameters!$D$30))+(AJ41*(1-Parameters!$D$40)*(1-(1/Parameters!$D$38))*ART_drop_factor)+(AP41*(1-Parameters!$D$40)*(1-(1/Parameters!$D$38))*ART_drop_factor)),0)</f>
        <v>0</v>
      </c>
      <c r="AQ42" s="22">
        <f>IF(AND(C42&gt;=(Input!$F$14+Input!$F$17), C42&lt;(Input!$F$14+Input!$F$18)),((AI41*(1-Parameters!$D$40)*(1/Parameters!$D$38)*(1-(Input!$F$8*Parameters!$D$18*(1-Parameters!$D$27)*Parameters!$D$26*(Parameters!$D$23)*Parameters!$D$28)))+(AK41*(1-Parameters!$D$40)*(1-(Input!$F$8*Parameters!$D$18*(1-Parameters!$D$27)*Parameters!$D$26*(Parameters!$D$23)*Parameters!$D$28)))+(AO41*(1-Parameters!$D$40)*(1/Parameters!$D$38))+(AQ41*(1-Parameters!$D$40))),0)</f>
        <v>0</v>
      </c>
      <c r="AR42" s="24">
        <f>IF(AND(C42&gt;=(Input!$F$14+Input!$F$17), C42&lt;(Input!$F$14+Input!$F$18)),((AI41*(1-Parameters!$D$40)*(1/Parameters!$D$38)*Input!$F$8*Parameters!$D$18*Parameters!$D$26*(1-Parameters!$D$27)*Parameters!$D$28*(Parameters!$D$23)*(1-Parameters!$D$30))+(AK41*(1-Parameters!$D$40)*Input!$F$8*Parameters!$D$18*Parameters!$D$26*(1-Parameters!$D$27)*Parameters!$D$28*(Parameters!$D$23)*(1-Parameters!$D$30))+(AL41*(1-Parameters!$D$40)) + (AM41*(1-Parameters!$D$40)*(1-ART_drop_factor)) +(AR41*(1-Parameters!$D$40)) + (AS41*(1-Parameters!$D$40)*(1-ART_drop_factor))),0)</f>
        <v>0</v>
      </c>
      <c r="AS42" s="22">
        <f>IF(AND(C42&gt;=(Input!$F$14+Input!$F$17), C42&lt;(Input!$F$14+Input!$F$18)),((AI41*(1-Parameters!$D$40)*(1/Parameters!$D$38)*(Input!$F$8*Parameters!$D$18*(Parameters!$D$23)*Parameters!$D$26*(1-Parameters!$D$27)*Parameters!$D$28*Parameters!$D$30))+(AJ41*(1-Parameters!$D$40)*(1/Parameters!$D$38))+(AK41*(1-Parameters!$D$40)*(Input!$F$8*Parameters!$D$18*(Parameters!$D$23)*Parameters!$D$26*(1-Parameters!$D$27)*Parameters!$D$28*Parameters!$D$30))+(AS41*(1-Parameters!$D$40)*ART_drop_factor)+(AP41*(1-Parameters!$D$40)*(1/Parameters!$D$38))+(AM41*(1-Parameters!$D$40)*ART_drop_factor)),0)</f>
        <v>0</v>
      </c>
      <c r="AT42" s="24">
        <f>IF(AND(C42&gt;=(Input!$F$14+Input!$F$18), C42&lt;(Input!$F$14+Input!$F$19)),((AN41*(1-Parameters!$D$40)*(1-(Parameters!$D$11*(1-(Input!$F$22*Parameters!$D$7))))) + (AT41*(1-Parameters!$D$40)*(1-(Parameters!$D$12*(1-(Input!$F$22*Parameters!$D$7)))))),0)</f>
        <v>0</v>
      </c>
      <c r="AU42" s="22">
        <f>IF(AND(C42&gt;=(Input!$F$14+Input!$F$18), C42&lt;(Input!$F$14+Input!$F$19)),((AN41*(1-Parameters!$D$40)*Parameters!$D$11*(1-(Input!$F$22*Parameters!$D$7)))+(AO41*(1-Parameters!$D$40)*(1-1/Parameters!$D$38)*(1-(Input!$F$9*Parameters!$D$19*(1-Parameters!$D$27)*Parameters!$D$26*(Parameters!$D$24)*Parameters!$D$28*Parameters!$D$30))) + (AP41*(1-Parameters!$D$40)*(1-(1/Parameters!$D$38))*(1-ART_drop_factor)) +(AT41*(1-Parameters!$D$40)*Parameters!$D$12*(1-(Input!$F$22*Parameters!$D$7)))+(AU41*(1-Parameters!$D$40)*(1-1/Parameters!$D$38)) + (AV41*(1-Parameters!$D$40)*(1-(1/Parameters!$D$38))*(1-ART_drop_factor))),0)</f>
        <v>0</v>
      </c>
      <c r="AV42" s="24">
        <f>IF(AND(C42&gt;=(Input!$F$14+Input!$F$18), C42&lt;(Input!$F$14+Input!$F$19)),((AO41*(1-Parameters!$D$40)*(1-1/Parameters!$D$38)*(Input!$F$9*Parameters!$D$19*Parameters!$D$26*(1-Parameters!$D$27)*(Parameters!$D$24)*Parameters!$D$28*Parameters!$D$30))+(AP41*(1-Parameters!$D$40)*(1-(1/Parameters!$D$38))*ART_drop_factor)+(AV41*(1-Parameters!$D$40)*(1-(1/Parameters!$D$38))*ART_drop_factor)),0)</f>
        <v>0</v>
      </c>
      <c r="AW42" s="22">
        <f>IF(AND(C42&gt;=(Input!$F$14+Input!$F$18), C42&lt;(Input!$F$14+Input!$F$19)),((AO41*(1-Parameters!$D$40)*(1/Parameters!$D$38)*(1-(Input!$F$9*Parameters!$D$19*(1-Parameters!$D$27)*Parameters!$D$26*(Parameters!$D$23)*Parameters!$D$28)))+(AQ41*(1-Parameters!$D$40)*(1-(Input!$F$9*Parameters!$D$19*(1-Parameters!$D$27)*Parameters!$D$26*(Parameters!$D$23)*Parameters!$D$28)))+(AU41*(1-Parameters!$D$40)*(1/Parameters!$D$38))+(AW41*(1-Parameters!$D$40))),0)</f>
        <v>0</v>
      </c>
      <c r="AX42" s="24">
        <f>IF(AND(C42&gt;=(Input!$F$14+Input!$F$18), C42&lt;(Input!$F$14+Input!$F$19)),((AO41*(1-Parameters!$D$40)*(1/Parameters!$D$38)*Input!$F$9*Parameters!$D$19*Parameters!$D$26*(1-Parameters!$D$27)*Parameters!$D$28*(Parameters!$D$23)*(1-Parameters!$D$30))+(AQ41*(1-Parameters!$D$40)*Input!$F$9*Parameters!$D$19*Parameters!$D$26*(1-Parameters!$D$27)*Parameters!$D$28*(Parameters!$D$23)*(1-Parameters!$D$30)) + (AS41*(1-Parameters!$D$40)*(1-ART_drop_factor)) +(AR41*(1-Parameters!$D$40))+ (AY41*(1-Parameters!$D$40)*(1-ART_drop_factor)) + (AX41*(1-Parameters!$D$40))),0)</f>
        <v>0</v>
      </c>
      <c r="AY42" s="22">
        <f>IF(AND(C42&gt;=(Input!$F$14+Input!$F$18), C42&lt;(Input!$F$14+Input!$F$19)),((AO41*(1-Parameters!$D$40)*(1/Parameters!$D$38)*(Input!$F$9*Parameters!$D$19*(Parameters!$D$23)*Parameters!$D$26*(1-Parameters!$D$27)*Parameters!$D$28*Parameters!$D$30))+(AP41*(1-Parameters!$D$40)*(1/Parameters!$D$38))+(AQ41*(1-Parameters!$D$40)*(Input!$F$9*Parameters!$D$19*(Parameters!$D$23)*Parameters!$D$26*(1-Parameters!$D$27)*Parameters!$D$28*Parameters!$D$30))+(AY41*(1-Parameters!$D$40)*ART_drop_factor)+(AV41*(1-Parameters!$D$40)*(1/Parameters!$D$38))+(AS41*(1-Parameters!$D$40)*ART_drop_factor)),0)</f>
        <v>0</v>
      </c>
      <c r="AZ42" s="24">
        <f>IF(C42&gt;=(Input!$F$14+Input!$F$19),((AT41*(1-Parameters!$D$40)*(1-(Parameters!$D$12*(1-(Input!$F$22*Parameters!$D$7))))) + (AZ41*(1-Parameters!$D$40)*(1-(Parameters!$D$12*(1-(Input!$F$22*Parameters!$D$7)))))),0)</f>
        <v>0</v>
      </c>
      <c r="BA42" s="22">
        <f>IF(C42&gt;=(Input!$F$14+Input!$F$19),((AT41*(1-Parameters!$D$40)*Parameters!$D$12*(1-(Input!$F$22*Parameters!$D$7)))+(AU41*(1-Parameters!$D$40)*(1-1/Parameters!$D$38)*(1-(Input!$F$10*Parameters!$D$20*(1-Parameters!$D$27)*Parameters!$D$26*(Parameters!$D$24)*Parameters!$D$28*Parameters!$D$30))) + (AV41*(1-Parameters!$D$40)*(1-(1/Parameters!$D$38))*(1-ART_drop_factor)) +(AZ41*(1-Parameters!$D$40)*Parameters!$D$12*(1-(Input!$F$22*Parameters!$D$7)))+(BA41*(1-Parameters!$D$40)*(1-1/Parameters!$D$38)) + (BB41*(1-Parameters!$D$40)*(1-(1/Parameters!$D$38))*(1-ART_drop_factor))),0)</f>
        <v>0</v>
      </c>
      <c r="BB42" s="24">
        <f>IF(C42&gt;=(Input!$F$14+Input!$F$19),((AU41*(1-Parameters!$D$40)*(1-1/Parameters!$D$38)*(Input!$F$10*Parameters!$D$20*Parameters!$D$26*(1-Parameters!$D$27)*(Parameters!$D$24)*Parameters!$D$28*Parameters!$D$30))+(AV41*(1-Parameters!$D$40)*(1-(1/Parameters!$D$38))*ART_drop_factor)+(BB41*(1-Parameters!$D$40)*(1-(1/Parameters!$D$38))*ART_drop_factor)),0)</f>
        <v>0</v>
      </c>
      <c r="BC42" s="22">
        <f>IF(C42&gt;=(Input!$F$14+Input!$F$19),((AU41*(1-Parameters!$D$40)*(1/Parameters!$D$38)*(1-(Input!$F$10*Parameters!$D$20*(1-Parameters!$D$27)*Parameters!$D$26*(Parameters!$D$23)*Parameters!$D$28)))+(AW41*(1-Parameters!$D$40)*(1-(Input!$F$10*Parameters!$D$20*(1-Parameters!$D$27)*Parameters!$D$26*(Parameters!$D$23)*Parameters!$D$28)))+(BA41*(1-Parameters!$D$40)*(1/Parameters!$D$38))+(BC41*(1-Parameters!$D$40))),0)</f>
        <v>0</v>
      </c>
      <c r="BD42" s="24">
        <f>IF(C42&gt;=(Input!$F$14+Input!$F$19),((AU41*(1-Parameters!$D$40)*(1/Parameters!$D$38)*Input!$F$10*Parameters!$D$20*Parameters!$D$26*(1-Parameters!$D$27)*Parameters!$D$28*(Parameters!$D$23)*(1-Parameters!$D$30))+(AW41*(1-Parameters!$D$40)*Input!$F$10*Parameters!$D$20*Parameters!$D$26*(1-Parameters!$D$27)*Parameters!$D$28*(Parameters!$D$23)*(1-Parameters!$D$30))+(AX41*(1-Parameters!$D$40)) + (AY41*(1-Parameters!$D$40)*(1-ART_drop_factor)) +(BD41*(1-Parameters!$D$40)) + (BE41*(1-Parameters!$D$40)*(1-ART_drop_factor))),0)</f>
        <v>0</v>
      </c>
      <c r="BE42" s="25">
        <f>IF(C42&gt;=(Input!$F$14+Input!$F$19),((AU41*(1-Parameters!$D$40)*(1/Parameters!$D$38)*(Input!$F$10*Parameters!$D$20*(Parameters!$D$23)*Parameters!$D$26*(1-Parameters!$D$27)*Parameters!$D$28*Parameters!$D$30))+(AV41*(1-Parameters!$D$40)*(1/Parameters!$D$38))+(AW41*(1-Parameters!$D$40)*(Input!$F$10*Parameters!$D$20*(Parameters!$D$23)*Parameters!$D$26*(1-Parameters!$D$27)*Parameters!$D$28*Parameters!$D$30))+(BE41*(1-Parameters!$D$40)*ART_drop_factor)+(BB41*(1-Parameters!$D$40)*(1/Parameters!$D$38))+(AY41*(1-Parameters!$D$40)*ART_drop_factor)),0)</f>
        <v>0</v>
      </c>
      <c r="BF42" s="135">
        <f>(Parameters!$D$40*(SUM(Model!D41:U41,Model!AH41:BE41)))+(Parameters!$D$41*(SUM(Model!V41:AG41)))</f>
        <v>93.933398912865869</v>
      </c>
      <c r="BG42" s="60"/>
    </row>
    <row r="43" spans="3:59" x14ac:dyDescent="0.2">
      <c r="C43" s="20">
        <v>38</v>
      </c>
      <c r="D43" s="21">
        <f>IF((C43&gt;=Input!$F$12),0,(D42*(1-Parameters!$D$40)*(1-(Parameters!$D$8*(1-(Input!$F$22*Parameters!$D$7))))))</f>
        <v>0</v>
      </c>
      <c r="E43" s="21">
        <f>IF((C43&gt;=Input!$F$12),0,(D42*(1-Parameters!$D$40)*Parameters!$D$8*(1-(Input!$F$22*Parameters!$D$7))+(E42*(1-Parameters!$D$40)*(1-1/Parameters!$D$38)) + (F42*(1-Parameters!$D$40)*(1-(1/Parameters!$D$38))*(1-ART_drop_factor))))</f>
        <v>0</v>
      </c>
      <c r="F43" s="26">
        <f>IF((C43&gt;=Input!$F$12),0,(F42*(1-Parameters!$D$40)*(1-(1/Parameters!$D$38))*ART_drop_factor))</f>
        <v>0</v>
      </c>
      <c r="G43" s="21">
        <f>IF((C43&gt;=Input!$F$12),0,((G42*(1-Parameters!$D$40)+(E42*(1-Parameters!$D$40)*(1/Parameters!$D$38)))))</f>
        <v>0</v>
      </c>
      <c r="H43" s="21">
        <f>IF((C43&gt;=Input!$F$12),0,(H42*(1-Parameters!$D$40) + I42*(1-Parameters!$D$40)*(1-ART_drop_factor)))</f>
        <v>0</v>
      </c>
      <c r="I43" s="21">
        <f>IF((C43&gt;=Input!$F$12),0,(((F42*(1-Parameters!$D$40)*(1/Parameters!$D$38)) + I42*(1-Parameters!$D$40)*ART_drop_factor)))</f>
        <v>0</v>
      </c>
      <c r="J43" s="23">
        <f>IF(AND(C43&gt;=Input!$F$12,C43&lt;Input!$F$13),((D42*(1-Parameters!$D$40)*(1-(Parameters!$D$8*(1-(Input!$F$22*Parameters!$D$7))))) + (J42*(1-Parameters!$D$40)*(1-(Parameters!$D$9*(1-(Input!$F$22*Parameters!$D$7)))))),0)</f>
        <v>0</v>
      </c>
      <c r="K43" s="23">
        <f>IF(AND(C43&gt;=Input!$F$12,C43&lt;Input!$F$13),((D42*(1-Parameters!$D$40)*(Parameters!$D$8*(1-(Input!$F$22*Parameters!$D$7))))+(E42*(1-Parameters!$D$40)*(1-1/Parameters!$D$38)*(1-(Input!$F$5*Parameters!$D$14*(1-Parameters!$D$27)*Parameters!$D$26*(Parameters!$D$24))*Parameters!$D$28*Parameters!$D$30)))+ (F42*(1-Parameters!$D$40)*(1-(1/Parameters!$D$38))*(1-ART_drop_factor)) + (J42*(1-Parameters!$D$40)*Parameters!$D$9*(1-(Input!$F$22*Parameters!$D$7)))+(K42*(1-Parameters!$D$40)*(1-1/Parameters!$D$38)) + (L42*(1-Parameters!$D$40)*(1-(1/Parameters!$D$38))*(1-ART_drop_factor)),0)</f>
        <v>0</v>
      </c>
      <c r="L43" s="23">
        <f>IF(AND(C43&gt;=Input!$F$12,C43&lt;Input!$F$13),((E42*(1-Parameters!$D$40)*(1-1/Parameters!$D$38)*(Input!$F$5*Parameters!$D$14*Parameters!$D$26*(1-Parameters!$D$27)*(Parameters!$D$24)*Parameters!$D$28*Parameters!$D$30))+(F42*(1-Parameters!$D$40)*(1-(1/Parameters!$D$38))*ART_drop_factor)+(L42*(1-Parameters!$D$40)*(1-(1/Parameters!$D$38))*ART_drop_factor)),0)</f>
        <v>0</v>
      </c>
      <c r="M43" s="23">
        <f>IF(AND(C43&gt;=Input!$F$12,C43&lt;Input!$F$13),((E42*(1-Parameters!$D$40)*(1/Parameters!$D$38)*(1-(Input!$F$5*Parameters!$D$14*(1-Parameters!$D$27)*Parameters!$D$26*(Parameters!$D$23))*Parameters!$D$28))+(G42*(1-Parameters!$D$40)*(1-(Input!$F$5*Parameters!$D$14*(1-Parameters!$D$27)*Parameters!$D$26*(Parameters!$D$23)*Parameters!$D$28)))+(K42*(1-Parameters!$D$40)*(1/Parameters!$D$38))+(M42*(1-Parameters!$D$40))),0)</f>
        <v>0</v>
      </c>
      <c r="N43" s="23">
        <f>IF(AND(C43&gt;=Input!$F$12,C43&lt;Input!$F$13),((E42*(1-Parameters!$D$40)*(1/Parameters!$D$38)*Input!$F$5*Parameters!$D$14*Parameters!$D$26*(1-Parameters!$D$27)*Parameters!$D$28*(Parameters!$D$23)*(1-Parameters!$D$30))+(G42*(1-Parameters!$D$40)*Input!$F$5*Parameters!$D$14*Parameters!$D$26*(1-Parameters!$D$27)*Parameters!$D$28*(Parameters!$D$23)*(1-Parameters!$D$30))+(H42*(1-Parameters!$D$40)) +(N42*(1-Parameters!$D$40)) + (O42*(1-Parameters!$D$40)*(1-ART_drop_factor)) + (I42*(1-Parameters!$D$40)*(1-ART_drop_factor))),0)</f>
        <v>0</v>
      </c>
      <c r="O43" s="23">
        <f>IF(AND(C43&gt;=Input!$F$12,C43&lt;Input!$F$13),((E42*(1-Parameters!$D$40)*(1/Parameters!$D$38)*(Input!$F$5*Parameters!$D$14*(Parameters!$D$23)*Parameters!$D$26*(1-Parameters!$D$27)*Parameters!$D$28*Parameters!$D$30))+(F42*(1-Parameters!$D$40)*(1/Parameters!$D$38))+(G42*(1-Parameters!$D$40)*(Input!$F$5*Parameters!$D$14*(Parameters!$D$23)*Parameters!$D$26*(1-Parameters!$D$27)*Parameters!$D$28*Parameters!$D$30))+(O42*(1-Parameters!$D$40)*ART_drop_factor)+(L42*(1-Parameters!$D$40)*(1/Parameters!$D$38))+(I42*(1-Parameters!$D$40)*ART_drop_factor)),0)</f>
        <v>0</v>
      </c>
      <c r="P43" s="24">
        <f>IF(AND(C43&gt;=Input!$F$13,C43&lt;Input!$F$14),((J42*(1-Parameters!$D$40)*(1-(Parameters!$D$9*(1-(Input!$F$22*Parameters!$D$7))))) + (P42*(1-Parameters!$D$40)*(1-(Parameters!$D$9*(1-(Input!$F$22*Parameters!$D$7)))))),0)</f>
        <v>1505298.3803502058</v>
      </c>
      <c r="Q43" s="22">
        <f>IF(AND(C43&gt;=Input!$F$13,C43&lt;Input!$F$14),((J42*(1-Parameters!$D$40)*Parameters!$D$9*(1-(Input!$F$22*Parameters!$D$7)))+(K42*(1-Parameters!$D$40)*(1-1/Parameters!$D$38)*(1-(Input!$F$6*Parameters!$D$15*(1-Parameters!$D$27)*Parameters!$D$26*(Parameters!$D$24))*Parameters!$D$28*Parameters!$D$30))) + (L42*(1-Parameters!$D$40)*(1-(1/Parameters!$D$38))*(1-ART_drop_factor)) +(P42*(1-Parameters!$D$40)*Parameters!$D$9*(1-(Input!$F$22*Parameters!$D$7)))+(Q42*(1-Parameters!$D$40)*(1-1/Parameters!$D$38)) + (R42*(1-Parameters!$D$40)*(1-(1/Parameters!$D$38))*(1-ART_drop_factor)),0)</f>
        <v>3390.3435380465112</v>
      </c>
      <c r="R43" s="24">
        <f>IF(AND(C43&gt;=Input!$F$13,C43&lt;Input!$F$14),((K42*(1-Parameters!$D$40)*(1-1/Parameters!$D$38)*(Input!$F$6*Parameters!$D$15*Parameters!$D$26*(1-Parameters!$D$27)*(Parameters!$D$24)*Parameters!$D$28*Parameters!$D$30))+(L42*(1-Parameters!$D$40)*(1-(1/Parameters!$D$38))*ART_drop_factor)+(R42*(1-Parameters!$D$40)*(1-(1/Parameters!$D$38))*ART_drop_factor)),0)</f>
        <v>1107.990493240078</v>
      </c>
      <c r="S43" s="22">
        <f>IF(AND(C43&gt;=Input!$F$13,C43&lt;Input!$F$14),((K42*(1-Parameters!$D$40)*(1/Parameters!$D$38)*(1-(Input!$F$6*Parameters!$D$15*(1-Parameters!$D$27)*Parameters!$D$26*(Parameters!$D$23)*Parameters!$D$28)))+(M42*(1-Parameters!$D$40)*(1-(Input!$F$6*Parameters!$D$15*(1-Parameters!$D$27)*Parameters!$D$26*(Parameters!$D$23)*Parameters!$D$28)))+(Q42*(1-Parameters!$D$40)*(1/Parameters!$D$38))+(S42*(1-Parameters!$D$40))),0)</f>
        <v>6497.5573258134073</v>
      </c>
      <c r="T43" s="24">
        <f>IF(AND(C43&gt;=Input!$F$13,C43&lt;Input!$F$14),((K42*(1-Parameters!$D$40)*(1/Parameters!$D$38)*Input!$F$6*Parameters!$D$15*Parameters!$D$26*(1-Parameters!$D$27)*Parameters!$D$28*(Parameters!$D$23)*(1-Parameters!$D$30))+(M42*(1-Parameters!$D$40)*Input!$F$6*Parameters!$D$15*Parameters!$D$26*(1-Parameters!$D$27)*Parameters!$D$28*(Parameters!$D$23)*(1-Parameters!$D$30))+(N42*(1-Parameters!$D$40))+(T42*(1-Parameters!$D$40)) + (U42*(1-Parameters!$D$40)*(1-ART_drop_factor)) + (O42*(1-Parameters!$D$40)*(1-ART_drop_factor))),0)</f>
        <v>17984.522621569624</v>
      </c>
      <c r="U43" s="22">
        <f>IF(AND(C43&gt;=Input!$F$13,C43&lt;Input!$F$14),((K42*(1-Parameters!$D$40)*(1/Parameters!$D$38)*(Input!$F$6*Parameters!$D$15*(Parameters!$D$23)*Parameters!$D$26*(1-Parameters!$D$27)*Parameters!$D$28*Parameters!$D$30))+(L42*(1-Parameters!$D$40)*(1/Parameters!$D$38))+(M42*(1-Parameters!$D$40)*(Input!$F$6*Parameters!$D$15*(Parameters!$D$23)*Parameters!$D$26*(1-Parameters!$D$27)*Parameters!$D$28*Parameters!$D$30))+(U42*(1-Parameters!$D$40)*ART_drop_factor)+(R42*(1-Parameters!$D$40)*(1/Parameters!$D$38))+(O42*(1-Parameters!$D$40))*ART_drop_factor),0)</f>
        <v>93712.258782208039</v>
      </c>
      <c r="V43" s="24">
        <f>IF(C43=Input!$F$14,((P42*(1-Parameters!$D$41)*(1-(Parameters!$D$9*(1-(Input!$F$22*Parameters!$D$7))))) + (V42*(1-Parameters!$D$41)*(1-(Parameters!$D$9*(1-(Input!$F$22*Parameters!$D$7)))))),0)</f>
        <v>0</v>
      </c>
      <c r="W43" s="22">
        <f>IF(C43=Input!$F$14,((P42*(1-Parameters!$D$41)*Parameters!$D$9*(1-(Input!$F$22*Parameters!$D$7)))+(Q42*(1-Parameters!$D$41)*(1-1/Parameters!$D$38)*(1-(Input!$F$6*Parameters!$D$16*(1-Parameters!$D$27)*Parameters!$D$26*(1-Parameters!$B$94)*(Parameters!$D$24))*Parameters!$D$28*Parameters!$D$30)))+(V42*(1-Parameters!$D$41)*Parameters!$D$9*(1-(Input!$F$22*Parameters!$D$7)))+ (R42*(1-Parameters!$D$41)*(1-(1/Parameters!$D$38))*(1-ART_drop_factor)) + (W42*(1-Parameters!$D$41)*(1-1/Parameters!$D$38)) + (X42*(1-Parameters!$D$41)*(1-(1/Parameters!$D$38))*(1-ART_drop_factor)),0)</f>
        <v>0</v>
      </c>
      <c r="X43" s="24">
        <f>IF(C43=Input!$F$14,((Q42*(1-Parameters!$D$41)*(1-1/Parameters!$D$38)*(Input!$F$6*Parameters!$D$16*Parameters!$D$26*(1-Parameters!$D$27)*(1-Parameters!$B$94)*(Parameters!$D$24)*Parameters!$D$28*Parameters!$D$30))+(R42*(1-Parameters!$D$41)*(1-(1/Parameters!$D$38))*ART_drop_factor)+(X42*(1-Parameters!$D$41)*(1-(1/Parameters!$D$38))*ART_drop_factor)),0)</f>
        <v>0</v>
      </c>
      <c r="Y43" s="22">
        <f>IF(C43=Input!$F$14,((Q42*(1-Parameters!$D$41)*(1/Parameters!$D$38)*(1-(Input!$F$6*Parameters!$D$16*(1-Parameters!$D$27)*Parameters!$D$26*(1-Parameters!$B$94)*(Parameters!$D$23)*Parameters!$D$28)))+(S42*(1-Parameters!$D$41)*(1-(Input!$F$6*Parameters!$D$16*(1-Parameters!$D$27)*Parameters!$D$26*(1-Parameters!$B$94)*(Parameters!$D$23)*Parameters!$D$28)))+(W42*(1-Parameters!$D$41)*(1/Parameters!$D$38))+(Y42*(1-Parameters!$D$41))),0)</f>
        <v>0</v>
      </c>
      <c r="Z43" s="24">
        <f>IF(C43=Input!$F$14,((Q42*(1-Parameters!$D$41)*(1/Parameters!$D$38)*Input!$F$6*Parameters!$D$16*Parameters!$D$26*(1-Parameters!$D$27)*(1-Parameters!$B$94)*Parameters!$D$28*(Parameters!$D$23)*(1-Parameters!$D$30))+(S42*(1-Parameters!$D$41)*Input!$F$6*Parameters!$D$16*Parameters!$D$26*(1-Parameters!$D$27)*(1-Parameters!$B$94)*Parameters!$D$28*(Parameters!$D$23)*(1-Parameters!$D$30))+(T42*(1-Parameters!$D$41)) + (U42*(1-Parameters!$D$41)*(1-ART_drop_factor)) + (Z42*(1-Parameters!$D$41)) + (AA42*(1-Parameters!$D$41)*(1-ART_drop_factor))),0)</f>
        <v>0</v>
      </c>
      <c r="AA43" s="22">
        <f>IF(C43=Input!$F$14,((Q42*(1-Parameters!$D$41)*(1/Parameters!$D$38)*(Input!$F$6*Parameters!$D$16*(Parameters!$D$23)*Parameters!$D$26*(1-Parameters!$D$27)*(1-Parameters!$B$94)*Parameters!$D$28*Parameters!$D$30))+(R42*(1-Parameters!$D$41)*(1/Parameters!$D$38))+(S42*(1-Parameters!$D$41)*(Input!$F$6*Parameters!$D$16*(1-Parameters!$B$94)*(Parameters!$D$23)*Parameters!$D$26*(1-Parameters!$D$27)*Parameters!$D$28*Parameters!$D$30))+(AA42*(1-Parameters!$D$41)*ART_drop_factor)+(X42*(1-Parameters!$D$41)*(1/Parameters!$D$38))+(U42*(1-Parameters!$D$41)*ART_drop_factor)),0)</f>
        <v>0</v>
      </c>
      <c r="AB43" s="24">
        <f>IF(AND(C43&gt;Input!$F$14,C43&lt;(Input!$F$14+Input!$F$16)),((V42*(1-Parameters!$D$41)*(1-(Parameters!$D$9*(1-(Input!$F$22*Parameters!$D$7)))))+(AB42*(1-Parameters!$D$41)*(1-(Parameters!$D$10*(1-(Input!$F$22*Parameters!$D$7)))))),0)</f>
        <v>0</v>
      </c>
      <c r="AC43" s="24">
        <f>IF(AND(C43&gt;Input!$F$14, C43&lt;(Input!$F$14+Input!$F$16)),((V42*(1-Parameters!$D$41)*Parameters!$D$9*(1-(Input!$F$22*Parameters!$D$7)))+(W42*(1-Parameters!$D$41)*(1-1/Parameters!$D$38)) + (X42*(1-Parameters!$D$41)*(1-(1/Parameters!$D$38))*(1-ART_drop_factor)) +(AB42*(1-Parameters!$D$41)*Parameters!$D$10*(1-(Input!$F$22*Parameters!$D$7))))+(AC42*(1-Parameters!$D$41)*(1-1/Parameters!$D$38)) + (AD42*(1-Parameters!$D$41)*(1-(1/Parameters!$D$38))*(1-ART_drop_factor)),0)</f>
        <v>0</v>
      </c>
      <c r="AD43" s="24">
        <f>IF(AND(C43&gt;Input!$F$14, C43&lt;(Input!$F$14+Input!$F$16)),((X42*(1-Parameters!$D$41)*(1-(1/Parameters!$D$38))*ART_drop_factor)+(AD42*(1-Parameters!$D$41)*(1-(1/Parameters!$D$38))*ART_drop_factor)),0)</f>
        <v>0</v>
      </c>
      <c r="AE43" s="24">
        <f>IF(AND(C43&gt;Input!$F$14, C43&lt;(Input!$F$14+Input!$F$16)),((W42*(1-Parameters!$D$41)*(1/Parameters!$D$38))+(Y42*(1-Parameters!$D$41))+(AC42*(1-Parameters!$D$41)*(1/Parameters!$D$38))+(AE42*(1-Parameters!$D$41))),0)</f>
        <v>0</v>
      </c>
      <c r="AF43" s="24">
        <f>IF(AND(C43&gt;Input!$F$14, C43&lt;(Input!$F$14+Input!$F$16)),((Z42*(1-Parameters!$D$41)) + (AA42*(1-Parameters!$D$41)*(1-ART_drop_factor)) +(AF42*(1-Parameters!$D$41)) + (AG42*(1-Parameters!$D$41)*(1-ART_drop_factor))),0)</f>
        <v>0</v>
      </c>
      <c r="AG43" s="24">
        <f>IF(AND(C43&gt;Input!$F$14, C43&lt;(Input!$F$14+Input!$F$16)),((X42*(1-Parameters!$D$41)*(1/Parameters!$D$38))+(AG42*(1-Parameters!$D$41)*ART_drop_factor)+(AD42*(1-Parameters!$D$41)*(1/Parameters!$D$38))+(AA42*(1-Parameters!$D$41)*ART_drop_factor)),0)</f>
        <v>0</v>
      </c>
      <c r="AH43" s="24">
        <f>IF(AND(C43&gt;=(Input!$F$14+Input!$F$16),C43&lt;(Input!$F$14+Input!$F$17)),((AB42*(1-Parameters!$D$40)*(1-(Parameters!$D$10*(1-(Input!$F$22*Parameters!$D$7)))))+(AH42*(1-Parameters!$D$40)*(1-(Parameters!$D$11*(1-(Input!$F$22*Parameters!$D$7)))))),0)</f>
        <v>0</v>
      </c>
      <c r="AI43" s="24">
        <f>IF(AND(C43&gt;=(Input!$F$14+Input!$F$16), C43&lt;(Input!$F$14+Input!$F$17)),((AB42*(1-Parameters!$D$40)*Parameters!$D$10*(1-(Input!$F$22*Parameters!$D$7)))+(AC42*(1-Parameters!$D$40)*(1-1/Parameters!$D$38)*(1-(Input!$F$7*Parameters!$D$17*(1-Parameters!$D$27)*Parameters!$D$26*(1-(Parameters!$B$94 + Parameters!$B$95))*(Parameters!$D$24)*Parameters!$D$28*Parameters!$D$30))) + (AD42*(1-Parameters!$D$40)*(1-(1/Parameters!$D$38))*(1-ART_drop_factor)) +(AH42*(1-Parameters!$D$40)*Parameters!$D$11*(1-(Input!$F$22*Parameters!$D$7)))+(AI42*(1-Parameters!$D$40)*(1-1/Parameters!$D$38)) + (AJ42*(1-Parameters!$D$40)*(1-(1/Parameters!$D$38))*(1-ART_drop_factor))),0)</f>
        <v>0</v>
      </c>
      <c r="AJ43" s="24">
        <f>IF(AND(C43&gt;=(Input!$F$14+Input!$F$16), C43&lt;(Input!$F$14+Input!$F$17)),((AC42*(1-Parameters!$D$40)*(1-1/Parameters!$D$38)*(Input!$F$7*Parameters!$D$17*Parameters!$D$26*(1-Parameters!$D$27)*(1-(Parameters!$B$94 + Parameters!$B$95))*(Parameters!$D$24)*Parameters!$D$28*Parameters!$D$30))+(AD42*(1-Parameters!$D$40)*(1-(1/Parameters!$D$38))*ART_drop_factor)+(AJ42*(1-Parameters!$D$40)*(1-(1/Parameters!$D$38))*ART_drop_factor)),0)</f>
        <v>0</v>
      </c>
      <c r="AK43" s="22">
        <f>IF(AND(C43&gt;=(Input!$F$14+Input!$F$16), C43&lt;(Input!$F$14+Input!$F$17)),((AC42*(1-Parameters!$D$40)*(1/Parameters!$D$38)*(1-(Input!$F$7*Parameters!$D$17*(1-Parameters!$D$27)*Parameters!$D$26*(1-(Parameters!$B$94 + Parameters!$B$95))*(Parameters!$D$23)*Parameters!$D$28)))+(AE42*(1-Parameters!$D$40)*(1-(Input!$F$7*Parameters!$D$17*(1-Parameters!$D$27)*Parameters!$D$26*(1-(Parameters!$B$94 + Parameters!$B$95))*(Parameters!$D$23)*Parameters!$D$28)))+(AI42*(1-Parameters!$D$40)*(1/Parameters!$D$38))+(AK42*(1-Parameters!$D$40))),0)</f>
        <v>0</v>
      </c>
      <c r="AL43" s="24">
        <f>IF(AND(C43&gt;=(Input!$F$14+Input!$F$16), C43&lt;(Input!$F$14+Input!$F$17)),((AC42*(1-Parameters!$D$40)*(1/Parameters!$D$38)*Input!$F$7*Parameters!$D$17*Parameters!$D$26*(1-Parameters!$D$27)*(1-(Parameters!$B$94 + Parameters!$B$95))*Parameters!$D$28*(Parameters!$D$23)*(1-Parameters!$D$30))+(AE42*(1-Parameters!$D$40)*Input!$F$7*Parameters!$D$17*Parameters!$D$26*(1-Parameters!$D$27)*(1-(Parameters!$B$94 + Parameters!$B$95))*Parameters!$D$28*(Parameters!$D$23)*(1-Parameters!$D$30))+(AF42*(1-Parameters!$D$40)) + (AG42*(1-Parameters!$D$40)*(1-ART_drop_factor)) +(AL42*(1-Parameters!$D$40)) + (AM42*(1-Parameters!$D$40)*(1-ART_drop_factor))),0)</f>
        <v>0</v>
      </c>
      <c r="AM43" s="22">
        <f>IF(AND(C43&gt;=(Input!$F$14+Input!$F$16), C43&lt;(Input!$F$14+Input!$F$17)),((AC42*(1-Parameters!$D$40)*(1/Parameters!$D$38)*(Input!$F$7*Parameters!$D$17*(Parameters!$D$23)*Parameters!$D$26*(1-Parameters!$D$27)*(1-(Parameters!$B$94 + Parameters!$B$95))*Parameters!$D$28*Parameters!$D$30))+(AD42*(1-Parameters!$D$40)*(1/Parameters!$D$38))+(AE42*(1-Parameters!$D$40)*(Input!$F$7*Parameters!$D$17*(Parameters!$D$23)*Parameters!$D$26*(1-Parameters!$D$27)*(1-(Parameters!$B$94 + Parameters!$B$95))*Parameters!$D$28*Parameters!$D$30))+(AM42*(1-Parameters!$D$40)*ART_drop_factor)+(AJ42*(1-Parameters!$D$40)*(1/Parameters!$D$38))+(AG42*(1-Parameters!$D$40)*ART_drop_factor)),0)</f>
        <v>0</v>
      </c>
      <c r="AN43" s="24">
        <f>IF(AND(C43&gt;=(Input!$F$14+Input!$F$17), C43&lt;(Input!$F$14+Input!$F$18)),((AH42*(1-Parameters!$D$40)*(1-(Parameters!$D$11*(1-(Input!$F$22*Parameters!$D$7))))) + (AN42*(1-Parameters!$D$40)*(1-(Parameters!$D$11*(1-(Input!$F$22*Parameters!$D$7)))))),0)</f>
        <v>0</v>
      </c>
      <c r="AO43" s="22">
        <f>IF(AND(C43&gt;=(Input!$F$14+Input!$F$17), C43&lt;(Input!$F$14+Input!$F$18)),((AH42*(1-Parameters!$D$40)*Parameters!$D$11*(1-(Input!$F$22*Parameters!$D$7)))+(AI42*(1-Parameters!$D$40)*(1-1/Parameters!$D$38)*(1-(Input!$F$8*Parameters!$D$18*(1-Parameters!$D$27)*Parameters!$D$26*(Parameters!$D$24)*Parameters!$D$28*Parameters!$D$30))) + (AJ42*(1-Parameters!$D$40)*(1-(1/Parameters!$D$38))*(1-ART_drop_factor)) +(AN42*(1-Parameters!$D$40)*Parameters!$D$11*(1-(Input!$F$22*Parameters!$D$7)))+(AO42*(1-Parameters!$D$40)*(1-1/Parameters!$D$38)) + (AP42*(1-Parameters!$D$40)*(1-(1/Parameters!$D$38))*(1-ART_drop_factor))),0)</f>
        <v>0</v>
      </c>
      <c r="AP43" s="24">
        <f>IF(AND(C43&gt;=(Input!$F$14+Input!$F$17), C43&lt;(Input!$F$14+Input!$F$18)),((AI42*(1-Parameters!$D$40)*(1-1/Parameters!$D$38)*(Input!$F$8*Parameters!$D$18*Parameters!$D$26*(1-Parameters!$D$27)*(Parameters!$D$24)*Parameters!$D$28*Parameters!$D$30))+(AJ42*(1-Parameters!$D$40)*(1-(1/Parameters!$D$38))*ART_drop_factor)+(AP42*(1-Parameters!$D$40)*(1-(1/Parameters!$D$38))*ART_drop_factor)),0)</f>
        <v>0</v>
      </c>
      <c r="AQ43" s="22">
        <f>IF(AND(C43&gt;=(Input!$F$14+Input!$F$17), C43&lt;(Input!$F$14+Input!$F$18)),((AI42*(1-Parameters!$D$40)*(1/Parameters!$D$38)*(1-(Input!$F$8*Parameters!$D$18*(1-Parameters!$D$27)*Parameters!$D$26*(Parameters!$D$23)*Parameters!$D$28)))+(AK42*(1-Parameters!$D$40)*(1-(Input!$F$8*Parameters!$D$18*(1-Parameters!$D$27)*Parameters!$D$26*(Parameters!$D$23)*Parameters!$D$28)))+(AO42*(1-Parameters!$D$40)*(1/Parameters!$D$38))+(AQ42*(1-Parameters!$D$40))),0)</f>
        <v>0</v>
      </c>
      <c r="AR43" s="24">
        <f>IF(AND(C43&gt;=(Input!$F$14+Input!$F$17), C43&lt;(Input!$F$14+Input!$F$18)),((AI42*(1-Parameters!$D$40)*(1/Parameters!$D$38)*Input!$F$8*Parameters!$D$18*Parameters!$D$26*(1-Parameters!$D$27)*Parameters!$D$28*(Parameters!$D$23)*(1-Parameters!$D$30))+(AK42*(1-Parameters!$D$40)*Input!$F$8*Parameters!$D$18*Parameters!$D$26*(1-Parameters!$D$27)*Parameters!$D$28*(Parameters!$D$23)*(1-Parameters!$D$30))+(AL42*(1-Parameters!$D$40)) + (AM42*(1-Parameters!$D$40)*(1-ART_drop_factor)) +(AR42*(1-Parameters!$D$40)) + (AS42*(1-Parameters!$D$40)*(1-ART_drop_factor))),0)</f>
        <v>0</v>
      </c>
      <c r="AS43" s="22">
        <f>IF(AND(C43&gt;=(Input!$F$14+Input!$F$17), C43&lt;(Input!$F$14+Input!$F$18)),((AI42*(1-Parameters!$D$40)*(1/Parameters!$D$38)*(Input!$F$8*Parameters!$D$18*(Parameters!$D$23)*Parameters!$D$26*(1-Parameters!$D$27)*Parameters!$D$28*Parameters!$D$30))+(AJ42*(1-Parameters!$D$40)*(1/Parameters!$D$38))+(AK42*(1-Parameters!$D$40)*(Input!$F$8*Parameters!$D$18*(Parameters!$D$23)*Parameters!$D$26*(1-Parameters!$D$27)*Parameters!$D$28*Parameters!$D$30))+(AS42*(1-Parameters!$D$40)*ART_drop_factor)+(AP42*(1-Parameters!$D$40)*(1/Parameters!$D$38))+(AM42*(1-Parameters!$D$40)*ART_drop_factor)),0)</f>
        <v>0</v>
      </c>
      <c r="AT43" s="24">
        <f>IF(AND(C43&gt;=(Input!$F$14+Input!$F$18), C43&lt;(Input!$F$14+Input!$F$19)),((AN42*(1-Parameters!$D$40)*(1-(Parameters!$D$11*(1-(Input!$F$22*Parameters!$D$7))))) + (AT42*(1-Parameters!$D$40)*(1-(Parameters!$D$12*(1-(Input!$F$22*Parameters!$D$7)))))),0)</f>
        <v>0</v>
      </c>
      <c r="AU43" s="22">
        <f>IF(AND(C43&gt;=(Input!$F$14+Input!$F$18), C43&lt;(Input!$F$14+Input!$F$19)),((AN42*(1-Parameters!$D$40)*Parameters!$D$11*(1-(Input!$F$22*Parameters!$D$7)))+(AO42*(1-Parameters!$D$40)*(1-1/Parameters!$D$38)*(1-(Input!$F$9*Parameters!$D$19*(1-Parameters!$D$27)*Parameters!$D$26*(Parameters!$D$24)*Parameters!$D$28*Parameters!$D$30))) + (AP42*(1-Parameters!$D$40)*(1-(1/Parameters!$D$38))*(1-ART_drop_factor)) +(AT42*(1-Parameters!$D$40)*Parameters!$D$12*(1-(Input!$F$22*Parameters!$D$7)))+(AU42*(1-Parameters!$D$40)*(1-1/Parameters!$D$38)) + (AV42*(1-Parameters!$D$40)*(1-(1/Parameters!$D$38))*(1-ART_drop_factor))),0)</f>
        <v>0</v>
      </c>
      <c r="AV43" s="24">
        <f>IF(AND(C43&gt;=(Input!$F$14+Input!$F$18), C43&lt;(Input!$F$14+Input!$F$19)),((AO42*(1-Parameters!$D$40)*(1-1/Parameters!$D$38)*(Input!$F$9*Parameters!$D$19*Parameters!$D$26*(1-Parameters!$D$27)*(Parameters!$D$24)*Parameters!$D$28*Parameters!$D$30))+(AP42*(1-Parameters!$D$40)*(1-(1/Parameters!$D$38))*ART_drop_factor)+(AV42*(1-Parameters!$D$40)*(1-(1/Parameters!$D$38))*ART_drop_factor)),0)</f>
        <v>0</v>
      </c>
      <c r="AW43" s="22">
        <f>IF(AND(C43&gt;=(Input!$F$14+Input!$F$18), C43&lt;(Input!$F$14+Input!$F$19)),((AO42*(1-Parameters!$D$40)*(1/Parameters!$D$38)*(1-(Input!$F$9*Parameters!$D$19*(1-Parameters!$D$27)*Parameters!$D$26*(Parameters!$D$23)*Parameters!$D$28)))+(AQ42*(1-Parameters!$D$40)*(1-(Input!$F$9*Parameters!$D$19*(1-Parameters!$D$27)*Parameters!$D$26*(Parameters!$D$23)*Parameters!$D$28)))+(AU42*(1-Parameters!$D$40)*(1/Parameters!$D$38))+(AW42*(1-Parameters!$D$40))),0)</f>
        <v>0</v>
      </c>
      <c r="AX43" s="24">
        <f>IF(AND(C43&gt;=(Input!$F$14+Input!$F$18), C43&lt;(Input!$F$14+Input!$F$19)),((AO42*(1-Parameters!$D$40)*(1/Parameters!$D$38)*Input!$F$9*Parameters!$D$19*Parameters!$D$26*(1-Parameters!$D$27)*Parameters!$D$28*(Parameters!$D$23)*(1-Parameters!$D$30))+(AQ42*(1-Parameters!$D$40)*Input!$F$9*Parameters!$D$19*Parameters!$D$26*(1-Parameters!$D$27)*Parameters!$D$28*(Parameters!$D$23)*(1-Parameters!$D$30)) + (AS42*(1-Parameters!$D$40)*(1-ART_drop_factor)) +(AR42*(1-Parameters!$D$40))+ (AY42*(1-Parameters!$D$40)*(1-ART_drop_factor)) + (AX42*(1-Parameters!$D$40))),0)</f>
        <v>0</v>
      </c>
      <c r="AY43" s="22">
        <f>IF(AND(C43&gt;=(Input!$F$14+Input!$F$18), C43&lt;(Input!$F$14+Input!$F$19)),((AO42*(1-Parameters!$D$40)*(1/Parameters!$D$38)*(Input!$F$9*Parameters!$D$19*(Parameters!$D$23)*Parameters!$D$26*(1-Parameters!$D$27)*Parameters!$D$28*Parameters!$D$30))+(AP42*(1-Parameters!$D$40)*(1/Parameters!$D$38))+(AQ42*(1-Parameters!$D$40)*(Input!$F$9*Parameters!$D$19*(Parameters!$D$23)*Parameters!$D$26*(1-Parameters!$D$27)*Parameters!$D$28*Parameters!$D$30))+(AY42*(1-Parameters!$D$40)*ART_drop_factor)+(AV42*(1-Parameters!$D$40)*(1/Parameters!$D$38))+(AS42*(1-Parameters!$D$40)*ART_drop_factor)),0)</f>
        <v>0</v>
      </c>
      <c r="AZ43" s="24">
        <f>IF(C43&gt;=(Input!$F$14+Input!$F$19),((AT42*(1-Parameters!$D$40)*(1-(Parameters!$D$12*(1-(Input!$F$22*Parameters!$D$7))))) + (AZ42*(1-Parameters!$D$40)*(1-(Parameters!$D$12*(1-(Input!$F$22*Parameters!$D$7)))))),0)</f>
        <v>0</v>
      </c>
      <c r="BA43" s="22">
        <f>IF(C43&gt;=(Input!$F$14+Input!$F$19),((AT42*(1-Parameters!$D$40)*Parameters!$D$12*(1-(Input!$F$22*Parameters!$D$7)))+(AU42*(1-Parameters!$D$40)*(1-1/Parameters!$D$38)*(1-(Input!$F$10*Parameters!$D$20*(1-Parameters!$D$27)*Parameters!$D$26*(Parameters!$D$24)*Parameters!$D$28*Parameters!$D$30))) + (AV42*(1-Parameters!$D$40)*(1-(1/Parameters!$D$38))*(1-ART_drop_factor)) +(AZ42*(1-Parameters!$D$40)*Parameters!$D$12*(1-(Input!$F$22*Parameters!$D$7)))+(BA42*(1-Parameters!$D$40)*(1-1/Parameters!$D$38)) + (BB42*(1-Parameters!$D$40)*(1-(1/Parameters!$D$38))*(1-ART_drop_factor))),0)</f>
        <v>0</v>
      </c>
      <c r="BB43" s="24">
        <f>IF(C43&gt;=(Input!$F$14+Input!$F$19),((AU42*(1-Parameters!$D$40)*(1-1/Parameters!$D$38)*(Input!$F$10*Parameters!$D$20*Parameters!$D$26*(1-Parameters!$D$27)*(Parameters!$D$24)*Parameters!$D$28*Parameters!$D$30))+(AV42*(1-Parameters!$D$40)*(1-(1/Parameters!$D$38))*ART_drop_factor)+(BB42*(1-Parameters!$D$40)*(1-(1/Parameters!$D$38))*ART_drop_factor)),0)</f>
        <v>0</v>
      </c>
      <c r="BC43" s="22">
        <f>IF(C43&gt;=(Input!$F$14+Input!$F$19),((AU42*(1-Parameters!$D$40)*(1/Parameters!$D$38)*(1-(Input!$F$10*Parameters!$D$20*(1-Parameters!$D$27)*Parameters!$D$26*(Parameters!$D$23)*Parameters!$D$28)))+(AW42*(1-Parameters!$D$40)*(1-(Input!$F$10*Parameters!$D$20*(1-Parameters!$D$27)*Parameters!$D$26*(Parameters!$D$23)*Parameters!$D$28)))+(BA42*(1-Parameters!$D$40)*(1/Parameters!$D$38))+(BC42*(1-Parameters!$D$40))),0)</f>
        <v>0</v>
      </c>
      <c r="BD43" s="24">
        <f>IF(C43&gt;=(Input!$F$14+Input!$F$19),((AU42*(1-Parameters!$D$40)*(1/Parameters!$D$38)*Input!$F$10*Parameters!$D$20*Parameters!$D$26*(1-Parameters!$D$27)*Parameters!$D$28*(Parameters!$D$23)*(1-Parameters!$D$30))+(AW42*(1-Parameters!$D$40)*Input!$F$10*Parameters!$D$20*Parameters!$D$26*(1-Parameters!$D$27)*Parameters!$D$28*(Parameters!$D$23)*(1-Parameters!$D$30))+(AX42*(1-Parameters!$D$40)) + (AY42*(1-Parameters!$D$40)*(1-ART_drop_factor)) +(BD42*(1-Parameters!$D$40)) + (BE42*(1-Parameters!$D$40)*(1-ART_drop_factor))),0)</f>
        <v>0</v>
      </c>
      <c r="BE43" s="25">
        <f>IF(C43&gt;=(Input!$F$14+Input!$F$19),((AU42*(1-Parameters!$D$40)*(1/Parameters!$D$38)*(Input!$F$10*Parameters!$D$20*(Parameters!$D$23)*Parameters!$D$26*(1-Parameters!$D$27)*Parameters!$D$28*Parameters!$D$30))+(AV42*(1-Parameters!$D$40)*(1/Parameters!$D$38))+(AW42*(1-Parameters!$D$40)*(Input!$F$10*Parameters!$D$20*(Parameters!$D$23)*Parameters!$D$26*(1-Parameters!$D$27)*Parameters!$D$28*Parameters!$D$30))+(BE42*(1-Parameters!$D$40)*ART_drop_factor)+(BB42*(1-Parameters!$D$40)*(1/Parameters!$D$38))+(AY42*(1-Parameters!$D$40)*ART_drop_factor)),0)</f>
        <v>0</v>
      </c>
      <c r="BF43" s="135">
        <f>(Parameters!$D$40*(SUM(Model!D42:U42,Model!AH42:BE42)))+(Parameters!$D$41*(SUM(Model!V42:AG42)))</f>
        <v>93.927979678313207</v>
      </c>
      <c r="BG43" s="60"/>
    </row>
    <row r="44" spans="3:59" x14ac:dyDescent="0.2">
      <c r="C44" s="20">
        <v>39</v>
      </c>
      <c r="D44" s="21">
        <f>IF((C44&gt;=Input!$F$12),0,(D43*(1-Parameters!$D$40)*(1-(Parameters!$D$8*(1-(Input!$F$22*Parameters!$D$7))))))</f>
        <v>0</v>
      </c>
      <c r="E44" s="21">
        <f>IF((C44&gt;=Input!$F$12),0,(D43*(1-Parameters!$D$40)*Parameters!$D$8*(1-(Input!$F$22*Parameters!$D$7))+(E43*(1-Parameters!$D$40)*(1-1/Parameters!$D$38)) + (F43*(1-Parameters!$D$40)*(1-(1/Parameters!$D$38))*(1-ART_drop_factor))))</f>
        <v>0</v>
      </c>
      <c r="F44" s="26">
        <f>IF((C44&gt;=Input!$F$12),0,(F43*(1-Parameters!$D$40)*(1-(1/Parameters!$D$38))*ART_drop_factor))</f>
        <v>0</v>
      </c>
      <c r="G44" s="21">
        <f>IF((C44&gt;=Input!$F$12),0,((G43*(1-Parameters!$D$40)+(E43*(1-Parameters!$D$40)*(1/Parameters!$D$38)))))</f>
        <v>0</v>
      </c>
      <c r="H44" s="21">
        <f>IF((C44&gt;=Input!$F$12),0,(H43*(1-Parameters!$D$40) + I43*(1-Parameters!$D$40)*(1-ART_drop_factor)))</f>
        <v>0</v>
      </c>
      <c r="I44" s="21">
        <f>IF((C44&gt;=Input!$F$12),0,(((F43*(1-Parameters!$D$40)*(1/Parameters!$D$38)) + I43*(1-Parameters!$D$40)*ART_drop_factor)))</f>
        <v>0</v>
      </c>
      <c r="J44" s="23">
        <f>IF(AND(C44&gt;=Input!$F$12,C44&lt;Input!$F$13),((D43*(1-Parameters!$D$40)*(1-(Parameters!$D$8*(1-(Input!$F$22*Parameters!$D$7))))) + (J43*(1-Parameters!$D$40)*(1-(Parameters!$D$9*(1-(Input!$F$22*Parameters!$D$7)))))),0)</f>
        <v>0</v>
      </c>
      <c r="K44" s="23">
        <f>IF(AND(C44&gt;=Input!$F$12,C44&lt;Input!$F$13),((D43*(1-Parameters!$D$40)*(Parameters!$D$8*(1-(Input!$F$22*Parameters!$D$7))))+(E43*(1-Parameters!$D$40)*(1-1/Parameters!$D$38)*(1-(Input!$F$5*Parameters!$D$14*(1-Parameters!$D$27)*Parameters!$D$26*(Parameters!$D$24))*Parameters!$D$28*Parameters!$D$30)))+ (F43*(1-Parameters!$D$40)*(1-(1/Parameters!$D$38))*(1-ART_drop_factor)) + (J43*(1-Parameters!$D$40)*Parameters!$D$9*(1-(Input!$F$22*Parameters!$D$7)))+(K43*(1-Parameters!$D$40)*(1-1/Parameters!$D$38)) + (L43*(1-Parameters!$D$40)*(1-(1/Parameters!$D$38))*(1-ART_drop_factor)),0)</f>
        <v>0</v>
      </c>
      <c r="L44" s="23">
        <f>IF(AND(C44&gt;=Input!$F$12,C44&lt;Input!$F$13),((E43*(1-Parameters!$D$40)*(1-1/Parameters!$D$38)*(Input!$F$5*Parameters!$D$14*Parameters!$D$26*(1-Parameters!$D$27)*(Parameters!$D$24)*Parameters!$D$28*Parameters!$D$30))+(F43*(1-Parameters!$D$40)*(1-(1/Parameters!$D$38))*ART_drop_factor)+(L43*(1-Parameters!$D$40)*(1-(1/Parameters!$D$38))*ART_drop_factor)),0)</f>
        <v>0</v>
      </c>
      <c r="M44" s="23">
        <f>IF(AND(C44&gt;=Input!$F$12,C44&lt;Input!$F$13),((E43*(1-Parameters!$D$40)*(1/Parameters!$D$38)*(1-(Input!$F$5*Parameters!$D$14*(1-Parameters!$D$27)*Parameters!$D$26*(Parameters!$D$23))*Parameters!$D$28))+(G43*(1-Parameters!$D$40)*(1-(Input!$F$5*Parameters!$D$14*(1-Parameters!$D$27)*Parameters!$D$26*(Parameters!$D$23)*Parameters!$D$28)))+(K43*(1-Parameters!$D$40)*(1/Parameters!$D$38))+(M43*(1-Parameters!$D$40))),0)</f>
        <v>0</v>
      </c>
      <c r="N44" s="23">
        <f>IF(AND(C44&gt;=Input!$F$12,C44&lt;Input!$F$13),((E43*(1-Parameters!$D$40)*(1/Parameters!$D$38)*Input!$F$5*Parameters!$D$14*Parameters!$D$26*(1-Parameters!$D$27)*Parameters!$D$28*(Parameters!$D$23)*(1-Parameters!$D$30))+(G43*(1-Parameters!$D$40)*Input!$F$5*Parameters!$D$14*Parameters!$D$26*(1-Parameters!$D$27)*Parameters!$D$28*(Parameters!$D$23)*(1-Parameters!$D$30))+(H43*(1-Parameters!$D$40)) +(N43*(1-Parameters!$D$40)) + (O43*(1-Parameters!$D$40)*(1-ART_drop_factor)) + (I43*(1-Parameters!$D$40)*(1-ART_drop_factor))),0)</f>
        <v>0</v>
      </c>
      <c r="O44" s="23">
        <f>IF(AND(C44&gt;=Input!$F$12,C44&lt;Input!$F$13),((E43*(1-Parameters!$D$40)*(1/Parameters!$D$38)*(Input!$F$5*Parameters!$D$14*(Parameters!$D$23)*Parameters!$D$26*(1-Parameters!$D$27)*Parameters!$D$28*Parameters!$D$30))+(F43*(1-Parameters!$D$40)*(1/Parameters!$D$38))+(G43*(1-Parameters!$D$40)*(Input!$F$5*Parameters!$D$14*(Parameters!$D$23)*Parameters!$D$26*(1-Parameters!$D$27)*Parameters!$D$28*Parameters!$D$30))+(O43*(1-Parameters!$D$40)*ART_drop_factor)+(L43*(1-Parameters!$D$40)*(1/Parameters!$D$38))+(I43*(1-Parameters!$D$40)*ART_drop_factor)),0)</f>
        <v>0</v>
      </c>
      <c r="P44" s="24">
        <f>IF(AND(C44&gt;=Input!$F$13,C44&lt;Input!$F$14),((J43*(1-Parameters!$D$40)*(1-(Parameters!$D$9*(1-(Input!$F$22*Parameters!$D$7))))) + (P43*(1-Parameters!$D$40)*(1-(Parameters!$D$9*(1-(Input!$F$22*Parameters!$D$7)))))),0)</f>
        <v>0</v>
      </c>
      <c r="Q44" s="22">
        <f>IF(AND(C44&gt;=Input!$F$13,C44&lt;Input!$F$14),((J43*(1-Parameters!$D$40)*Parameters!$D$9*(1-(Input!$F$22*Parameters!$D$7)))+(K43*(1-Parameters!$D$40)*(1-1/Parameters!$D$38)*(1-(Input!$F$6*Parameters!$D$15*(1-Parameters!$D$27)*Parameters!$D$26*(Parameters!$D$24))*Parameters!$D$28*Parameters!$D$30))) + (L43*(1-Parameters!$D$40)*(1-(1/Parameters!$D$38))*(1-ART_drop_factor)) +(P43*(1-Parameters!$D$40)*Parameters!$D$9*(1-(Input!$F$22*Parameters!$D$7)))+(Q43*(1-Parameters!$D$40)*(1-1/Parameters!$D$38)) + (R43*(1-Parameters!$D$40)*(1-(1/Parameters!$D$38))*(1-ART_drop_factor)),0)</f>
        <v>0</v>
      </c>
      <c r="R44" s="24">
        <f>IF(AND(C44&gt;=Input!$F$13,C44&lt;Input!$F$14),((K43*(1-Parameters!$D$40)*(1-1/Parameters!$D$38)*(Input!$F$6*Parameters!$D$15*Parameters!$D$26*(1-Parameters!$D$27)*(Parameters!$D$24)*Parameters!$D$28*Parameters!$D$30))+(L43*(1-Parameters!$D$40)*(1-(1/Parameters!$D$38))*ART_drop_factor)+(R43*(1-Parameters!$D$40)*(1-(1/Parameters!$D$38))*ART_drop_factor)),0)</f>
        <v>0</v>
      </c>
      <c r="S44" s="22">
        <f>IF(AND(C44&gt;=Input!$F$13,C44&lt;Input!$F$14),((K43*(1-Parameters!$D$40)*(1/Parameters!$D$38)*(1-(Input!$F$6*Parameters!$D$15*(1-Parameters!$D$27)*Parameters!$D$26*(Parameters!$D$23)*Parameters!$D$28)))+(M43*(1-Parameters!$D$40)*(1-(Input!$F$6*Parameters!$D$15*(1-Parameters!$D$27)*Parameters!$D$26*(Parameters!$D$23)*Parameters!$D$28)))+(Q43*(1-Parameters!$D$40)*(1/Parameters!$D$38))+(S43*(1-Parameters!$D$40))),0)</f>
        <v>0</v>
      </c>
      <c r="T44" s="24">
        <f>IF(AND(C44&gt;=Input!$F$13,C44&lt;Input!$F$14),((K43*(1-Parameters!$D$40)*(1/Parameters!$D$38)*Input!$F$6*Parameters!$D$15*Parameters!$D$26*(1-Parameters!$D$27)*Parameters!$D$28*(Parameters!$D$23)*(1-Parameters!$D$30))+(M43*(1-Parameters!$D$40)*Input!$F$6*Parameters!$D$15*Parameters!$D$26*(1-Parameters!$D$27)*Parameters!$D$28*(Parameters!$D$23)*(1-Parameters!$D$30))+(N43*(1-Parameters!$D$40))+(T43*(1-Parameters!$D$40)) + (U43*(1-Parameters!$D$40)*(1-ART_drop_factor)) + (O43*(1-Parameters!$D$40)*(1-ART_drop_factor))),0)</f>
        <v>0</v>
      </c>
      <c r="U44" s="22">
        <f>IF(AND(C44&gt;=Input!$F$13,C44&lt;Input!$F$14),((K43*(1-Parameters!$D$40)*(1/Parameters!$D$38)*(Input!$F$6*Parameters!$D$15*(Parameters!$D$23)*Parameters!$D$26*(1-Parameters!$D$27)*Parameters!$D$28*Parameters!$D$30))+(L43*(1-Parameters!$D$40)*(1/Parameters!$D$38))+(M43*(1-Parameters!$D$40)*(Input!$F$6*Parameters!$D$15*(Parameters!$D$23)*Parameters!$D$26*(1-Parameters!$D$27)*Parameters!$D$28*Parameters!$D$30))+(U43*(1-Parameters!$D$40)*ART_drop_factor)+(R43*(1-Parameters!$D$40)*(1/Parameters!$D$38))+(O43*(1-Parameters!$D$40))*ART_drop_factor),0)</f>
        <v>0</v>
      </c>
      <c r="V44" s="24">
        <f>IF(C44=Input!$F$14,((P43*(1-Parameters!$D$41)*(1-(Parameters!$D$9*(1-(Input!$F$22*Parameters!$D$7))))) + (V43*(1-Parameters!$D$41)*(1-(Parameters!$D$9*(1-(Input!$F$22*Parameters!$D$7)))))),0)</f>
        <v>1503942.7376927002</v>
      </c>
      <c r="W44" s="22">
        <f>IF(C44=Input!$F$14,((P43*(1-Parameters!$D$41)*Parameters!$D$9*(1-(Input!$F$22*Parameters!$D$7)))+(Q43*(1-Parameters!$D$41)*(1-1/Parameters!$D$38)*(1-(Input!$F$6*Parameters!$D$16*(1-Parameters!$D$27)*Parameters!$D$26*(1-Parameters!$B$94)*(Parameters!$D$24))*Parameters!$D$28*Parameters!$D$30)))+(V43*(1-Parameters!$D$41)*Parameters!$D$9*(1-(Input!$F$22*Parameters!$D$7)))+ (R43*(1-Parameters!$D$41)*(1-(1/Parameters!$D$38))*(1-ART_drop_factor)) + (W43*(1-Parameters!$D$41)*(1-1/Parameters!$D$38)) + (X43*(1-Parameters!$D$41)*(1-(1/Parameters!$D$38))*(1-ART_drop_factor)),0)</f>
        <v>3283.2141302559398</v>
      </c>
      <c r="X44" s="24">
        <f>IF(C44=Input!$F$14,((Q43*(1-Parameters!$D$41)*(1-1/Parameters!$D$38)*(Input!$F$6*Parameters!$D$16*Parameters!$D$26*(1-Parameters!$D$27)*(1-Parameters!$B$94)*(Parameters!$D$24)*Parameters!$D$28*Parameters!$D$30))+(R43*(1-Parameters!$D$41)*(1-(1/Parameters!$D$38))*ART_drop_factor)+(X43*(1-Parameters!$D$41)*(1-(1/Parameters!$D$38))*ART_drop_factor)),0)</f>
        <v>1210.6484334621068</v>
      </c>
      <c r="Y44" s="22">
        <f>IF(C44=Input!$F$14,((Q43*(1-Parameters!$D$41)*(1/Parameters!$D$38)*(1-(Input!$F$6*Parameters!$D$16*(1-Parameters!$D$27)*Parameters!$D$26*(1-Parameters!$B$94)*(Parameters!$D$23)*Parameters!$D$28)))+(S43*(1-Parameters!$D$41)*(1-(Input!$F$6*Parameters!$D$16*(1-Parameters!$D$27)*Parameters!$D$26*(1-Parameters!$B$94)*(Parameters!$D$23)*Parameters!$D$28)))+(W43*(1-Parameters!$D$41)*(1/Parameters!$D$38))+(Y43*(1-Parameters!$D$41))),0)</f>
        <v>6007.0158420821954</v>
      </c>
      <c r="Z44" s="24">
        <f>IF(C44=Input!$F$14,((Q43*(1-Parameters!$D$41)*(1/Parameters!$D$38)*Input!$F$6*Parameters!$D$16*Parameters!$D$26*(1-Parameters!$D$27)*(1-Parameters!$B$94)*Parameters!$D$28*(Parameters!$D$23)*(1-Parameters!$D$30))+(S43*(1-Parameters!$D$41)*Input!$F$6*Parameters!$D$16*Parameters!$D$26*(1-Parameters!$D$27)*(1-Parameters!$B$94)*Parameters!$D$28*(Parameters!$D$23)*(1-Parameters!$D$30))+(T43*(1-Parameters!$D$41)) + (U43*(1-Parameters!$D$41)*(1-ART_drop_factor)) + (Z43*(1-Parameters!$D$41)) + (AA43*(1-Parameters!$D$41)*(1-ART_drop_factor))),0)</f>
        <v>18364.137808300729</v>
      </c>
      <c r="AA44" s="22">
        <f>IF(C44=Input!$F$14,((Q43*(1-Parameters!$D$41)*(1/Parameters!$D$38)*(Input!$F$6*Parameters!$D$16*(Parameters!$D$23)*Parameters!$D$26*(1-Parameters!$D$27)*(1-Parameters!$B$94)*Parameters!$D$28*Parameters!$D$30))+(R43*(1-Parameters!$D$41)*(1/Parameters!$D$38))+(S43*(1-Parameters!$D$41)*(Input!$F$6*Parameters!$D$16*(1-Parameters!$B$94)*(Parameters!$D$23)*Parameters!$D$26*(1-Parameters!$D$27)*Parameters!$D$28*Parameters!$D$30))+(AA43*(1-Parameters!$D$41)*ART_drop_factor)+(X43*(1-Parameters!$D$41)*(1/Parameters!$D$38))+(U43*(1-Parameters!$D$41)*ART_drop_factor)),0)</f>
        <v>94255.344304008817</v>
      </c>
      <c r="AB44" s="24">
        <f>IF(AND(C44&gt;Input!$F$14,C44&lt;(Input!$F$14+Input!$F$16)),((V43*(1-Parameters!$D$41)*(1-(Parameters!$D$9*(1-(Input!$F$22*Parameters!$D$7)))))+(AB43*(1-Parameters!$D$41)*(1-(Parameters!$D$10*(1-(Input!$F$22*Parameters!$D$7)))))),0)</f>
        <v>0</v>
      </c>
      <c r="AC44" s="24">
        <f>IF(AND(C44&gt;Input!$F$14, C44&lt;(Input!$F$14+Input!$F$16)),((V43*(1-Parameters!$D$41)*Parameters!$D$9*(1-(Input!$F$22*Parameters!$D$7)))+(W43*(1-Parameters!$D$41)*(1-1/Parameters!$D$38)) + (X43*(1-Parameters!$D$41)*(1-(1/Parameters!$D$38))*(1-ART_drop_factor)) +(AB43*(1-Parameters!$D$41)*Parameters!$D$10*(1-(Input!$F$22*Parameters!$D$7))))+(AC43*(1-Parameters!$D$41)*(1-1/Parameters!$D$38)) + (AD43*(1-Parameters!$D$41)*(1-(1/Parameters!$D$38))*(1-ART_drop_factor)),0)</f>
        <v>0</v>
      </c>
      <c r="AD44" s="24">
        <f>IF(AND(C44&gt;Input!$F$14, C44&lt;(Input!$F$14+Input!$F$16)),((X43*(1-Parameters!$D$41)*(1-(1/Parameters!$D$38))*ART_drop_factor)+(AD43*(1-Parameters!$D$41)*(1-(1/Parameters!$D$38))*ART_drop_factor)),0)</f>
        <v>0</v>
      </c>
      <c r="AE44" s="24">
        <f>IF(AND(C44&gt;Input!$F$14, C44&lt;(Input!$F$14+Input!$F$16)),((W43*(1-Parameters!$D$41)*(1/Parameters!$D$38))+(Y43*(1-Parameters!$D$41))+(AC43*(1-Parameters!$D$41)*(1/Parameters!$D$38))+(AE43*(1-Parameters!$D$41))),0)</f>
        <v>0</v>
      </c>
      <c r="AF44" s="24">
        <f>IF(AND(C44&gt;Input!$F$14, C44&lt;(Input!$F$14+Input!$F$16)),((Z43*(1-Parameters!$D$41)) + (AA43*(1-Parameters!$D$41)*(1-ART_drop_factor)) +(AF43*(1-Parameters!$D$41)) + (AG43*(1-Parameters!$D$41)*(1-ART_drop_factor))),0)</f>
        <v>0</v>
      </c>
      <c r="AG44" s="24">
        <f>IF(AND(C44&gt;Input!$F$14, C44&lt;(Input!$F$14+Input!$F$16)),((X43*(1-Parameters!$D$41)*(1/Parameters!$D$38))+(AG43*(1-Parameters!$D$41)*ART_drop_factor)+(AD43*(1-Parameters!$D$41)*(1/Parameters!$D$38))+(AA43*(1-Parameters!$D$41)*ART_drop_factor)),0)</f>
        <v>0</v>
      </c>
      <c r="AH44" s="24">
        <f>IF(AND(C44&gt;=(Input!$F$14+Input!$F$16),C44&lt;(Input!$F$14+Input!$F$17)),((AB43*(1-Parameters!$D$40)*(1-(Parameters!$D$10*(1-(Input!$F$22*Parameters!$D$7)))))+(AH43*(1-Parameters!$D$40)*(1-(Parameters!$D$11*(1-(Input!$F$22*Parameters!$D$7)))))),0)</f>
        <v>0</v>
      </c>
      <c r="AI44" s="24">
        <f>IF(AND(C44&gt;=(Input!$F$14+Input!$F$16), C44&lt;(Input!$F$14+Input!$F$17)),((AB43*(1-Parameters!$D$40)*Parameters!$D$10*(1-(Input!$F$22*Parameters!$D$7)))+(AC43*(1-Parameters!$D$40)*(1-1/Parameters!$D$38)*(1-(Input!$F$7*Parameters!$D$17*(1-Parameters!$D$27)*Parameters!$D$26*(1-(Parameters!$B$94 + Parameters!$B$95))*(Parameters!$D$24)*Parameters!$D$28*Parameters!$D$30))) + (AD43*(1-Parameters!$D$40)*(1-(1/Parameters!$D$38))*(1-ART_drop_factor)) +(AH43*(1-Parameters!$D$40)*Parameters!$D$11*(1-(Input!$F$22*Parameters!$D$7)))+(AI43*(1-Parameters!$D$40)*(1-1/Parameters!$D$38)) + (AJ43*(1-Parameters!$D$40)*(1-(1/Parameters!$D$38))*(1-ART_drop_factor))),0)</f>
        <v>0</v>
      </c>
      <c r="AJ44" s="24">
        <f>IF(AND(C44&gt;=(Input!$F$14+Input!$F$16), C44&lt;(Input!$F$14+Input!$F$17)),((AC43*(1-Parameters!$D$40)*(1-1/Parameters!$D$38)*(Input!$F$7*Parameters!$D$17*Parameters!$D$26*(1-Parameters!$D$27)*(1-(Parameters!$B$94 + Parameters!$B$95))*(Parameters!$D$24)*Parameters!$D$28*Parameters!$D$30))+(AD43*(1-Parameters!$D$40)*(1-(1/Parameters!$D$38))*ART_drop_factor)+(AJ43*(1-Parameters!$D$40)*(1-(1/Parameters!$D$38))*ART_drop_factor)),0)</f>
        <v>0</v>
      </c>
      <c r="AK44" s="22">
        <f>IF(AND(C44&gt;=(Input!$F$14+Input!$F$16), C44&lt;(Input!$F$14+Input!$F$17)),((AC43*(1-Parameters!$D$40)*(1/Parameters!$D$38)*(1-(Input!$F$7*Parameters!$D$17*(1-Parameters!$D$27)*Parameters!$D$26*(1-(Parameters!$B$94 + Parameters!$B$95))*(Parameters!$D$23)*Parameters!$D$28)))+(AE43*(1-Parameters!$D$40)*(1-(Input!$F$7*Parameters!$D$17*(1-Parameters!$D$27)*Parameters!$D$26*(1-(Parameters!$B$94 + Parameters!$B$95))*(Parameters!$D$23)*Parameters!$D$28)))+(AI43*(1-Parameters!$D$40)*(1/Parameters!$D$38))+(AK43*(1-Parameters!$D$40))),0)</f>
        <v>0</v>
      </c>
      <c r="AL44" s="24">
        <f>IF(AND(C44&gt;=(Input!$F$14+Input!$F$16), C44&lt;(Input!$F$14+Input!$F$17)),((AC43*(1-Parameters!$D$40)*(1/Parameters!$D$38)*Input!$F$7*Parameters!$D$17*Parameters!$D$26*(1-Parameters!$D$27)*(1-(Parameters!$B$94 + Parameters!$B$95))*Parameters!$D$28*(Parameters!$D$23)*(1-Parameters!$D$30))+(AE43*(1-Parameters!$D$40)*Input!$F$7*Parameters!$D$17*Parameters!$D$26*(1-Parameters!$D$27)*(1-(Parameters!$B$94 + Parameters!$B$95))*Parameters!$D$28*(Parameters!$D$23)*(1-Parameters!$D$30))+(AF43*(1-Parameters!$D$40)) + (AG43*(1-Parameters!$D$40)*(1-ART_drop_factor)) +(AL43*(1-Parameters!$D$40)) + (AM43*(1-Parameters!$D$40)*(1-ART_drop_factor))),0)</f>
        <v>0</v>
      </c>
      <c r="AM44" s="22">
        <f>IF(AND(C44&gt;=(Input!$F$14+Input!$F$16), C44&lt;(Input!$F$14+Input!$F$17)),((AC43*(1-Parameters!$D$40)*(1/Parameters!$D$38)*(Input!$F$7*Parameters!$D$17*(Parameters!$D$23)*Parameters!$D$26*(1-Parameters!$D$27)*(1-(Parameters!$B$94 + Parameters!$B$95))*Parameters!$D$28*Parameters!$D$30))+(AD43*(1-Parameters!$D$40)*(1/Parameters!$D$38))+(AE43*(1-Parameters!$D$40)*(Input!$F$7*Parameters!$D$17*(Parameters!$D$23)*Parameters!$D$26*(1-Parameters!$D$27)*(1-(Parameters!$B$94 + Parameters!$B$95))*Parameters!$D$28*Parameters!$D$30))+(AM43*(1-Parameters!$D$40)*ART_drop_factor)+(AJ43*(1-Parameters!$D$40)*(1/Parameters!$D$38))+(AG43*(1-Parameters!$D$40)*ART_drop_factor)),0)</f>
        <v>0</v>
      </c>
      <c r="AN44" s="24">
        <f>IF(AND(C44&gt;=(Input!$F$14+Input!$F$17), C44&lt;(Input!$F$14+Input!$F$18)),((AH43*(1-Parameters!$D$40)*(1-(Parameters!$D$11*(1-(Input!$F$22*Parameters!$D$7))))) + (AN43*(1-Parameters!$D$40)*(1-(Parameters!$D$11*(1-(Input!$F$22*Parameters!$D$7)))))),0)</f>
        <v>0</v>
      </c>
      <c r="AO44" s="22">
        <f>IF(AND(C44&gt;=(Input!$F$14+Input!$F$17), C44&lt;(Input!$F$14+Input!$F$18)),((AH43*(1-Parameters!$D$40)*Parameters!$D$11*(1-(Input!$F$22*Parameters!$D$7)))+(AI43*(1-Parameters!$D$40)*(1-1/Parameters!$D$38)*(1-(Input!$F$8*Parameters!$D$18*(1-Parameters!$D$27)*Parameters!$D$26*(Parameters!$D$24)*Parameters!$D$28*Parameters!$D$30))) + (AJ43*(1-Parameters!$D$40)*(1-(1/Parameters!$D$38))*(1-ART_drop_factor)) +(AN43*(1-Parameters!$D$40)*Parameters!$D$11*(1-(Input!$F$22*Parameters!$D$7)))+(AO43*(1-Parameters!$D$40)*(1-1/Parameters!$D$38)) + (AP43*(1-Parameters!$D$40)*(1-(1/Parameters!$D$38))*(1-ART_drop_factor))),0)</f>
        <v>0</v>
      </c>
      <c r="AP44" s="24">
        <f>IF(AND(C44&gt;=(Input!$F$14+Input!$F$17), C44&lt;(Input!$F$14+Input!$F$18)),((AI43*(1-Parameters!$D$40)*(1-1/Parameters!$D$38)*(Input!$F$8*Parameters!$D$18*Parameters!$D$26*(1-Parameters!$D$27)*(Parameters!$D$24)*Parameters!$D$28*Parameters!$D$30))+(AJ43*(1-Parameters!$D$40)*(1-(1/Parameters!$D$38))*ART_drop_factor)+(AP43*(1-Parameters!$D$40)*(1-(1/Parameters!$D$38))*ART_drop_factor)),0)</f>
        <v>0</v>
      </c>
      <c r="AQ44" s="22">
        <f>IF(AND(C44&gt;=(Input!$F$14+Input!$F$17), C44&lt;(Input!$F$14+Input!$F$18)),((AI43*(1-Parameters!$D$40)*(1/Parameters!$D$38)*(1-(Input!$F$8*Parameters!$D$18*(1-Parameters!$D$27)*Parameters!$D$26*(Parameters!$D$23)*Parameters!$D$28)))+(AK43*(1-Parameters!$D$40)*(1-(Input!$F$8*Parameters!$D$18*(1-Parameters!$D$27)*Parameters!$D$26*(Parameters!$D$23)*Parameters!$D$28)))+(AO43*(1-Parameters!$D$40)*(1/Parameters!$D$38))+(AQ43*(1-Parameters!$D$40))),0)</f>
        <v>0</v>
      </c>
      <c r="AR44" s="24">
        <f>IF(AND(C44&gt;=(Input!$F$14+Input!$F$17), C44&lt;(Input!$F$14+Input!$F$18)),((AI43*(1-Parameters!$D$40)*(1/Parameters!$D$38)*Input!$F$8*Parameters!$D$18*Parameters!$D$26*(1-Parameters!$D$27)*Parameters!$D$28*(Parameters!$D$23)*(1-Parameters!$D$30))+(AK43*(1-Parameters!$D$40)*Input!$F$8*Parameters!$D$18*Parameters!$D$26*(1-Parameters!$D$27)*Parameters!$D$28*(Parameters!$D$23)*(1-Parameters!$D$30))+(AL43*(1-Parameters!$D$40)) + (AM43*(1-Parameters!$D$40)*(1-ART_drop_factor)) +(AR43*(1-Parameters!$D$40)) + (AS43*(1-Parameters!$D$40)*(1-ART_drop_factor))),0)</f>
        <v>0</v>
      </c>
      <c r="AS44" s="22">
        <f>IF(AND(C44&gt;=(Input!$F$14+Input!$F$17), C44&lt;(Input!$F$14+Input!$F$18)),((AI43*(1-Parameters!$D$40)*(1/Parameters!$D$38)*(Input!$F$8*Parameters!$D$18*(Parameters!$D$23)*Parameters!$D$26*(1-Parameters!$D$27)*Parameters!$D$28*Parameters!$D$30))+(AJ43*(1-Parameters!$D$40)*(1/Parameters!$D$38))+(AK43*(1-Parameters!$D$40)*(Input!$F$8*Parameters!$D$18*(Parameters!$D$23)*Parameters!$D$26*(1-Parameters!$D$27)*Parameters!$D$28*Parameters!$D$30))+(AS43*(1-Parameters!$D$40)*ART_drop_factor)+(AP43*(1-Parameters!$D$40)*(1/Parameters!$D$38))+(AM43*(1-Parameters!$D$40)*ART_drop_factor)),0)</f>
        <v>0</v>
      </c>
      <c r="AT44" s="24">
        <f>IF(AND(C44&gt;=(Input!$F$14+Input!$F$18), C44&lt;(Input!$F$14+Input!$F$19)),((AN43*(1-Parameters!$D$40)*(1-(Parameters!$D$11*(1-(Input!$F$22*Parameters!$D$7))))) + (AT43*(1-Parameters!$D$40)*(1-(Parameters!$D$12*(1-(Input!$F$22*Parameters!$D$7)))))),0)</f>
        <v>0</v>
      </c>
      <c r="AU44" s="22">
        <f>IF(AND(C44&gt;=(Input!$F$14+Input!$F$18), C44&lt;(Input!$F$14+Input!$F$19)),((AN43*(1-Parameters!$D$40)*Parameters!$D$11*(1-(Input!$F$22*Parameters!$D$7)))+(AO43*(1-Parameters!$D$40)*(1-1/Parameters!$D$38)*(1-(Input!$F$9*Parameters!$D$19*(1-Parameters!$D$27)*Parameters!$D$26*(Parameters!$D$24)*Parameters!$D$28*Parameters!$D$30))) + (AP43*(1-Parameters!$D$40)*(1-(1/Parameters!$D$38))*(1-ART_drop_factor)) +(AT43*(1-Parameters!$D$40)*Parameters!$D$12*(1-(Input!$F$22*Parameters!$D$7)))+(AU43*(1-Parameters!$D$40)*(1-1/Parameters!$D$38)) + (AV43*(1-Parameters!$D$40)*(1-(1/Parameters!$D$38))*(1-ART_drop_factor))),0)</f>
        <v>0</v>
      </c>
      <c r="AV44" s="24">
        <f>IF(AND(C44&gt;=(Input!$F$14+Input!$F$18), C44&lt;(Input!$F$14+Input!$F$19)),((AO43*(1-Parameters!$D$40)*(1-1/Parameters!$D$38)*(Input!$F$9*Parameters!$D$19*Parameters!$D$26*(1-Parameters!$D$27)*(Parameters!$D$24)*Parameters!$D$28*Parameters!$D$30))+(AP43*(1-Parameters!$D$40)*(1-(1/Parameters!$D$38))*ART_drop_factor)+(AV43*(1-Parameters!$D$40)*(1-(1/Parameters!$D$38))*ART_drop_factor)),0)</f>
        <v>0</v>
      </c>
      <c r="AW44" s="22">
        <f>IF(AND(C44&gt;=(Input!$F$14+Input!$F$18), C44&lt;(Input!$F$14+Input!$F$19)),((AO43*(1-Parameters!$D$40)*(1/Parameters!$D$38)*(1-(Input!$F$9*Parameters!$D$19*(1-Parameters!$D$27)*Parameters!$D$26*(Parameters!$D$23)*Parameters!$D$28)))+(AQ43*(1-Parameters!$D$40)*(1-(Input!$F$9*Parameters!$D$19*(1-Parameters!$D$27)*Parameters!$D$26*(Parameters!$D$23)*Parameters!$D$28)))+(AU43*(1-Parameters!$D$40)*(1/Parameters!$D$38))+(AW43*(1-Parameters!$D$40))),0)</f>
        <v>0</v>
      </c>
      <c r="AX44" s="24">
        <f>IF(AND(C44&gt;=(Input!$F$14+Input!$F$18), C44&lt;(Input!$F$14+Input!$F$19)),((AO43*(1-Parameters!$D$40)*(1/Parameters!$D$38)*Input!$F$9*Parameters!$D$19*Parameters!$D$26*(1-Parameters!$D$27)*Parameters!$D$28*(Parameters!$D$23)*(1-Parameters!$D$30))+(AQ43*(1-Parameters!$D$40)*Input!$F$9*Parameters!$D$19*Parameters!$D$26*(1-Parameters!$D$27)*Parameters!$D$28*(Parameters!$D$23)*(1-Parameters!$D$30)) + (AS43*(1-Parameters!$D$40)*(1-ART_drop_factor)) +(AR43*(1-Parameters!$D$40))+ (AY43*(1-Parameters!$D$40)*(1-ART_drop_factor)) + (AX43*(1-Parameters!$D$40))),0)</f>
        <v>0</v>
      </c>
      <c r="AY44" s="22">
        <f>IF(AND(C44&gt;=(Input!$F$14+Input!$F$18), C44&lt;(Input!$F$14+Input!$F$19)),((AO43*(1-Parameters!$D$40)*(1/Parameters!$D$38)*(Input!$F$9*Parameters!$D$19*(Parameters!$D$23)*Parameters!$D$26*(1-Parameters!$D$27)*Parameters!$D$28*Parameters!$D$30))+(AP43*(1-Parameters!$D$40)*(1/Parameters!$D$38))+(AQ43*(1-Parameters!$D$40)*(Input!$F$9*Parameters!$D$19*(Parameters!$D$23)*Parameters!$D$26*(1-Parameters!$D$27)*Parameters!$D$28*Parameters!$D$30))+(AY43*(1-Parameters!$D$40)*ART_drop_factor)+(AV43*(1-Parameters!$D$40)*(1/Parameters!$D$38))+(AS43*(1-Parameters!$D$40)*ART_drop_factor)),0)</f>
        <v>0</v>
      </c>
      <c r="AZ44" s="24">
        <f>IF(C44&gt;=(Input!$F$14+Input!$F$19),((AT43*(1-Parameters!$D$40)*(1-(Parameters!$D$12*(1-(Input!$F$22*Parameters!$D$7))))) + (AZ43*(1-Parameters!$D$40)*(1-(Parameters!$D$12*(1-(Input!$F$22*Parameters!$D$7)))))),0)</f>
        <v>0</v>
      </c>
      <c r="BA44" s="22">
        <f>IF(C44&gt;=(Input!$F$14+Input!$F$19),((AT43*(1-Parameters!$D$40)*Parameters!$D$12*(1-(Input!$F$22*Parameters!$D$7)))+(AU43*(1-Parameters!$D$40)*(1-1/Parameters!$D$38)*(1-(Input!$F$10*Parameters!$D$20*(1-Parameters!$D$27)*Parameters!$D$26*(Parameters!$D$24)*Parameters!$D$28*Parameters!$D$30))) + (AV43*(1-Parameters!$D$40)*(1-(1/Parameters!$D$38))*(1-ART_drop_factor)) +(AZ43*(1-Parameters!$D$40)*Parameters!$D$12*(1-(Input!$F$22*Parameters!$D$7)))+(BA43*(1-Parameters!$D$40)*(1-1/Parameters!$D$38)) + (BB43*(1-Parameters!$D$40)*(1-(1/Parameters!$D$38))*(1-ART_drop_factor))),0)</f>
        <v>0</v>
      </c>
      <c r="BB44" s="24">
        <f>IF(C44&gt;=(Input!$F$14+Input!$F$19),((AU43*(1-Parameters!$D$40)*(1-1/Parameters!$D$38)*(Input!$F$10*Parameters!$D$20*Parameters!$D$26*(1-Parameters!$D$27)*(Parameters!$D$24)*Parameters!$D$28*Parameters!$D$30))+(AV43*(1-Parameters!$D$40)*(1-(1/Parameters!$D$38))*ART_drop_factor)+(BB43*(1-Parameters!$D$40)*(1-(1/Parameters!$D$38))*ART_drop_factor)),0)</f>
        <v>0</v>
      </c>
      <c r="BC44" s="22">
        <f>IF(C44&gt;=(Input!$F$14+Input!$F$19),((AU43*(1-Parameters!$D$40)*(1/Parameters!$D$38)*(1-(Input!$F$10*Parameters!$D$20*(1-Parameters!$D$27)*Parameters!$D$26*(Parameters!$D$23)*Parameters!$D$28)))+(AW43*(1-Parameters!$D$40)*(1-(Input!$F$10*Parameters!$D$20*(1-Parameters!$D$27)*Parameters!$D$26*(Parameters!$D$23)*Parameters!$D$28)))+(BA43*(1-Parameters!$D$40)*(1/Parameters!$D$38))+(BC43*(1-Parameters!$D$40))),0)</f>
        <v>0</v>
      </c>
      <c r="BD44" s="24">
        <f>IF(C44&gt;=(Input!$F$14+Input!$F$19),((AU43*(1-Parameters!$D$40)*(1/Parameters!$D$38)*Input!$F$10*Parameters!$D$20*Parameters!$D$26*(1-Parameters!$D$27)*Parameters!$D$28*(Parameters!$D$23)*(1-Parameters!$D$30))+(AW43*(1-Parameters!$D$40)*Input!$F$10*Parameters!$D$20*Parameters!$D$26*(1-Parameters!$D$27)*Parameters!$D$28*(Parameters!$D$23)*(1-Parameters!$D$30))+(AX43*(1-Parameters!$D$40)) + (AY43*(1-Parameters!$D$40)*(1-ART_drop_factor)) +(BD43*(1-Parameters!$D$40)) + (BE43*(1-Parameters!$D$40)*(1-ART_drop_factor))),0)</f>
        <v>0</v>
      </c>
      <c r="BE44" s="25">
        <f>IF(C44&gt;=(Input!$F$14+Input!$F$19),((AU43*(1-Parameters!$D$40)*(1/Parameters!$D$38)*(Input!$F$10*Parameters!$D$20*(Parameters!$D$23)*Parameters!$D$26*(1-Parameters!$D$27)*Parameters!$D$28*Parameters!$D$30))+(AV43*(1-Parameters!$D$40)*(1/Parameters!$D$38))+(AW43*(1-Parameters!$D$40)*(Input!$F$10*Parameters!$D$20*(Parameters!$D$23)*Parameters!$D$26*(1-Parameters!$D$27)*Parameters!$D$28*Parameters!$D$30))+(BE43*(1-Parameters!$D$40)*ART_drop_factor)+(BB43*(1-Parameters!$D$40)*(1/Parameters!$D$38))+(AY43*(1-Parameters!$D$40)*ART_drop_factor)),0)</f>
        <v>0</v>
      </c>
      <c r="BF44" s="135">
        <f>+(Parameters!$D$41*(SUM(Model!P43:U43)))</f>
        <v>927.95490027331755</v>
      </c>
      <c r="BG44" s="60"/>
    </row>
    <row r="45" spans="3:59" x14ac:dyDescent="0.2">
      <c r="C45" s="20">
        <v>40</v>
      </c>
      <c r="D45" s="21">
        <f>IF((C45&gt;=Input!$F$12),0,(D44*(1-Parameters!$D$40)*(1-(Parameters!$D$8*(1-(Input!$F$22*Parameters!$D$7))))))</f>
        <v>0</v>
      </c>
      <c r="E45" s="21">
        <f>IF((C45&gt;=Input!$F$12),0,(D44*(1-Parameters!$D$40)*Parameters!$D$8*(1-(Input!$F$22*Parameters!$D$7))+(E44*(1-Parameters!$D$40)*(1-1/Parameters!$D$38)) + (F44*(1-Parameters!$D$40)*(1-(1/Parameters!$D$38))*(1-ART_drop_factor))))</f>
        <v>0</v>
      </c>
      <c r="F45" s="26">
        <f>IF((C45&gt;=Input!$F$12),0,(F44*(1-Parameters!$D$40)*(1-(1/Parameters!$D$38))*ART_drop_factor))</f>
        <v>0</v>
      </c>
      <c r="G45" s="21">
        <f>IF((C45&gt;=Input!$F$12),0,((G44*(1-Parameters!$D$40)+(E44*(1-Parameters!$D$40)*(1/Parameters!$D$38)))))</f>
        <v>0</v>
      </c>
      <c r="H45" s="21">
        <f>IF((C45&gt;=Input!$F$12),0,(H44*(1-Parameters!$D$40) + I44*(1-Parameters!$D$40)*(1-ART_drop_factor)))</f>
        <v>0</v>
      </c>
      <c r="I45" s="21">
        <f>IF((C45&gt;=Input!$F$12),0,(((F44*(1-Parameters!$D$40)*(1/Parameters!$D$38)) + I44*(1-Parameters!$D$40)*ART_drop_factor)))</f>
        <v>0</v>
      </c>
      <c r="J45" s="23">
        <f>IF(AND(C45&gt;=Input!$F$12,C45&lt;Input!$F$13),((D44*(1-Parameters!$D$40)*(1-(Parameters!$D$8*(1-(Input!$F$22*Parameters!$D$7))))) + (J44*(1-Parameters!$D$40)*(1-(Parameters!$D$9*(1-(Input!$F$22*Parameters!$D$7)))))),0)</f>
        <v>0</v>
      </c>
      <c r="K45" s="23">
        <f>IF(AND(C45&gt;=Input!$F$12,C45&lt;Input!$F$13),((D44*(1-Parameters!$D$40)*(Parameters!$D$8*(1-(Input!$F$22*Parameters!$D$7))))+(E44*(1-Parameters!$D$40)*(1-1/Parameters!$D$38)*(1-(Input!$F$5*Parameters!$D$14*(1-Parameters!$D$27)*Parameters!$D$26*(Parameters!$D$24))*Parameters!$D$28*Parameters!$D$30)))+ (F44*(1-Parameters!$D$40)*(1-(1/Parameters!$D$38))*(1-ART_drop_factor)) + (J44*(1-Parameters!$D$40)*Parameters!$D$9*(1-(Input!$F$22*Parameters!$D$7)))+(K44*(1-Parameters!$D$40)*(1-1/Parameters!$D$38)) + (L44*(1-Parameters!$D$40)*(1-(1/Parameters!$D$38))*(1-ART_drop_factor)),0)</f>
        <v>0</v>
      </c>
      <c r="L45" s="23">
        <f>IF(AND(C45&gt;=Input!$F$12,C45&lt;Input!$F$13),((E44*(1-Parameters!$D$40)*(1-1/Parameters!$D$38)*(Input!$F$5*Parameters!$D$14*Parameters!$D$26*(1-Parameters!$D$27)*(Parameters!$D$24)*Parameters!$D$28*Parameters!$D$30))+(F44*(1-Parameters!$D$40)*(1-(1/Parameters!$D$38))*ART_drop_factor)+(L44*(1-Parameters!$D$40)*(1-(1/Parameters!$D$38))*ART_drop_factor)),0)</f>
        <v>0</v>
      </c>
      <c r="M45" s="23">
        <f>IF(AND(C45&gt;=Input!$F$12,C45&lt;Input!$F$13),((E44*(1-Parameters!$D$40)*(1/Parameters!$D$38)*(1-(Input!$F$5*Parameters!$D$14*(1-Parameters!$D$27)*Parameters!$D$26*(Parameters!$D$23))*Parameters!$D$28))+(G44*(1-Parameters!$D$40)*(1-(Input!$F$5*Parameters!$D$14*(1-Parameters!$D$27)*Parameters!$D$26*(Parameters!$D$23)*Parameters!$D$28)))+(K44*(1-Parameters!$D$40)*(1/Parameters!$D$38))+(M44*(1-Parameters!$D$40))),0)</f>
        <v>0</v>
      </c>
      <c r="N45" s="23">
        <f>IF(AND(C45&gt;=Input!$F$12,C45&lt;Input!$F$13),((E44*(1-Parameters!$D$40)*(1/Parameters!$D$38)*Input!$F$5*Parameters!$D$14*Parameters!$D$26*(1-Parameters!$D$27)*Parameters!$D$28*(Parameters!$D$23)*(1-Parameters!$D$30))+(G44*(1-Parameters!$D$40)*Input!$F$5*Parameters!$D$14*Parameters!$D$26*(1-Parameters!$D$27)*Parameters!$D$28*(Parameters!$D$23)*(1-Parameters!$D$30))+(H44*(1-Parameters!$D$40)) +(N44*(1-Parameters!$D$40)) + (O44*(1-Parameters!$D$40)*(1-ART_drop_factor)) + (I44*(1-Parameters!$D$40)*(1-ART_drop_factor))),0)</f>
        <v>0</v>
      </c>
      <c r="O45" s="23">
        <f>IF(AND(C45&gt;=Input!$F$12,C45&lt;Input!$F$13),((E44*(1-Parameters!$D$40)*(1/Parameters!$D$38)*(Input!$F$5*Parameters!$D$14*(Parameters!$D$23)*Parameters!$D$26*(1-Parameters!$D$27)*Parameters!$D$28*Parameters!$D$30))+(F44*(1-Parameters!$D$40)*(1/Parameters!$D$38))+(G44*(1-Parameters!$D$40)*(Input!$F$5*Parameters!$D$14*(Parameters!$D$23)*Parameters!$D$26*(1-Parameters!$D$27)*Parameters!$D$28*Parameters!$D$30))+(O44*(1-Parameters!$D$40)*ART_drop_factor)+(L44*(1-Parameters!$D$40)*(1/Parameters!$D$38))+(I44*(1-Parameters!$D$40)*ART_drop_factor)),0)</f>
        <v>0</v>
      </c>
      <c r="P45" s="24">
        <f>IF(AND(C45&gt;=Input!$F$13,C45&lt;Input!$F$14),((J44*(1-Parameters!$D$40)*(1-(Parameters!$D$9*(1-(Input!$F$22*Parameters!$D$7))))) + (P44*(1-Parameters!$D$40)*(1-(Parameters!$D$9*(1-(Input!$F$22*Parameters!$D$7)))))),0)</f>
        <v>0</v>
      </c>
      <c r="Q45" s="22">
        <f>IF(AND(C45&gt;=Input!$F$13,C45&lt;Input!$F$14),((J44*(1-Parameters!$D$40)*Parameters!$D$9*(1-(Input!$F$22*Parameters!$D$7)))+(K44*(1-Parameters!$D$40)*(1-1/Parameters!$D$38)*(1-(Input!$F$6*Parameters!$D$15*(1-Parameters!$D$27)*Parameters!$D$26*(Parameters!$D$24))*Parameters!$D$28*Parameters!$D$30))) + (L44*(1-Parameters!$D$40)*(1-(1/Parameters!$D$38))*(1-ART_drop_factor)) +(P44*(1-Parameters!$D$40)*Parameters!$D$9*(1-(Input!$F$22*Parameters!$D$7)))+(Q44*(1-Parameters!$D$40)*(1-1/Parameters!$D$38)) + (R44*(1-Parameters!$D$40)*(1-(1/Parameters!$D$38))*(1-ART_drop_factor)),0)</f>
        <v>0</v>
      </c>
      <c r="R45" s="24">
        <f>IF(AND(C45&gt;=Input!$F$13,C45&lt;Input!$F$14),((K44*(1-Parameters!$D$40)*(1-1/Parameters!$D$38)*(Input!$F$6*Parameters!$D$15*Parameters!$D$26*(1-Parameters!$D$27)*(Parameters!$D$24)*Parameters!$D$28*Parameters!$D$30))+(L44*(1-Parameters!$D$40)*(1-(1/Parameters!$D$38))*ART_drop_factor)+(R44*(1-Parameters!$D$40)*(1-(1/Parameters!$D$38))*ART_drop_factor)),0)</f>
        <v>0</v>
      </c>
      <c r="S45" s="22">
        <f>IF(AND(C45&gt;=Input!$F$13,C45&lt;Input!$F$14),((K44*(1-Parameters!$D$40)*(1/Parameters!$D$38)*(1-(Input!$F$6*Parameters!$D$15*(1-Parameters!$D$27)*Parameters!$D$26*(Parameters!$D$23)*Parameters!$D$28)))+(M44*(1-Parameters!$D$40)*(1-(Input!$F$6*Parameters!$D$15*(1-Parameters!$D$27)*Parameters!$D$26*(Parameters!$D$23)*Parameters!$D$28)))+(Q44*(1-Parameters!$D$40)*(1/Parameters!$D$38))+(S44*(1-Parameters!$D$40))),0)</f>
        <v>0</v>
      </c>
      <c r="T45" s="24">
        <f>IF(AND(C45&gt;=Input!$F$13,C45&lt;Input!$F$14),((K44*(1-Parameters!$D$40)*(1/Parameters!$D$38)*Input!$F$6*Parameters!$D$15*Parameters!$D$26*(1-Parameters!$D$27)*Parameters!$D$28*(Parameters!$D$23)*(1-Parameters!$D$30))+(M44*(1-Parameters!$D$40)*Input!$F$6*Parameters!$D$15*Parameters!$D$26*(1-Parameters!$D$27)*Parameters!$D$28*(Parameters!$D$23)*(1-Parameters!$D$30))+(N44*(1-Parameters!$D$40))+(T44*(1-Parameters!$D$40)) + (U44*(1-Parameters!$D$40)*(1-ART_drop_factor)) + (O44*(1-Parameters!$D$40)*(1-ART_drop_factor))),0)</f>
        <v>0</v>
      </c>
      <c r="U45" s="22">
        <f>IF(AND(C45&gt;=Input!$F$13,C45&lt;Input!$F$14),((K44*(1-Parameters!$D$40)*(1/Parameters!$D$38)*(Input!$F$6*Parameters!$D$15*(Parameters!$D$23)*Parameters!$D$26*(1-Parameters!$D$27)*Parameters!$D$28*Parameters!$D$30))+(L44*(1-Parameters!$D$40)*(1/Parameters!$D$38))+(M44*(1-Parameters!$D$40)*(Input!$F$6*Parameters!$D$15*(Parameters!$D$23)*Parameters!$D$26*(1-Parameters!$D$27)*Parameters!$D$28*Parameters!$D$30))+(U44*(1-Parameters!$D$40)*ART_drop_factor)+(R44*(1-Parameters!$D$40)*(1/Parameters!$D$38))+(O44*(1-Parameters!$D$40))*ART_drop_factor),0)</f>
        <v>0</v>
      </c>
      <c r="V45" s="24">
        <f>IF(C45=Input!$F$14,((P44*(1-Parameters!$D$41)*(1-(Parameters!$D$9*(1-(Input!$F$22*Parameters!$D$7))))) + (V44*(1-Parameters!$D$41)*(1-(Parameters!$D$9*(1-(Input!$F$22*Parameters!$D$7)))))),0)</f>
        <v>0</v>
      </c>
      <c r="W45" s="22">
        <f>IF(C45=Input!$F$14,((P44*(1-Parameters!$D$41)*Parameters!$D$9*(1-(Input!$F$22*Parameters!$D$7)))+(Q44*(1-Parameters!$D$41)*(1-1/Parameters!$D$38)*(1-(Input!$F$6*Parameters!$D$16*(1-Parameters!$D$27)*Parameters!$D$26*(1-Parameters!$B$94)*(Parameters!$D$24))*Parameters!$D$28*Parameters!$D$30)))+(V44*(1-Parameters!$D$41)*Parameters!$D$9*(1-(Input!$F$22*Parameters!$D$7)))+ (R44*(1-Parameters!$D$41)*(1-(1/Parameters!$D$38))*(1-ART_drop_factor)) + (W44*(1-Parameters!$D$41)*(1-1/Parameters!$D$38)) + (X44*(1-Parameters!$D$41)*(1-(1/Parameters!$D$38))*(1-ART_drop_factor)),0)</f>
        <v>0</v>
      </c>
      <c r="X45" s="24">
        <f>IF(C45=Input!$F$14,((Q44*(1-Parameters!$D$41)*(1-1/Parameters!$D$38)*(Input!$F$6*Parameters!$D$16*Parameters!$D$26*(1-Parameters!$D$27)*(1-Parameters!$B$94)*(Parameters!$D$24)*Parameters!$D$28*Parameters!$D$30))+(R44*(1-Parameters!$D$41)*(1-(1/Parameters!$D$38))*ART_drop_factor)+(X44*(1-Parameters!$D$41)*(1-(1/Parameters!$D$38))*ART_drop_factor)),0)</f>
        <v>0</v>
      </c>
      <c r="Y45" s="22">
        <f>IF(C45=Input!$F$14,((Q44*(1-Parameters!$D$41)*(1/Parameters!$D$38)*(1-(Input!$F$6*Parameters!$D$16*(1-Parameters!$D$27)*Parameters!$D$26*(1-Parameters!$B$94)*(Parameters!$D$23)*Parameters!$D$28)))+(S44*(1-Parameters!$D$41)*(1-(Input!$F$6*Parameters!$D$16*(1-Parameters!$D$27)*Parameters!$D$26*(1-Parameters!$B$94)*(Parameters!$D$23)*Parameters!$D$28)))+(W44*(1-Parameters!$D$41)*(1/Parameters!$D$38))+(Y44*(1-Parameters!$D$41))),0)</f>
        <v>0</v>
      </c>
      <c r="Z45" s="24">
        <f>IF(C45=Input!$F$14,((Q44*(1-Parameters!$D$41)*(1/Parameters!$D$38)*Input!$F$6*Parameters!$D$16*Parameters!$D$26*(1-Parameters!$D$27)*(1-Parameters!$B$94)*Parameters!$D$28*(Parameters!$D$23)*(1-Parameters!$D$30))+(S44*(1-Parameters!$D$41)*Input!$F$6*Parameters!$D$16*Parameters!$D$26*(1-Parameters!$D$27)*(1-Parameters!$B$94)*Parameters!$D$28*(Parameters!$D$23)*(1-Parameters!$D$30))+(T44*(1-Parameters!$D$41)) + (U44*(1-Parameters!$D$41)*(1-ART_drop_factor)) + (Z44*(1-Parameters!$D$41)) + (AA44*(1-Parameters!$D$41)*(1-ART_drop_factor))),0)</f>
        <v>0</v>
      </c>
      <c r="AA45" s="22">
        <f>IF(C45=Input!$F$14,((Q44*(1-Parameters!$D$41)*(1/Parameters!$D$38)*(Input!$F$6*Parameters!$D$16*(Parameters!$D$23)*Parameters!$D$26*(1-Parameters!$D$27)*(1-Parameters!$B$94)*Parameters!$D$28*Parameters!$D$30))+(R44*(1-Parameters!$D$41)*(1/Parameters!$D$38))+(S44*(1-Parameters!$D$41)*(Input!$F$6*Parameters!$D$16*(1-Parameters!$B$94)*(Parameters!$D$23)*Parameters!$D$26*(1-Parameters!$D$27)*Parameters!$D$28*Parameters!$D$30))+(AA44*(1-Parameters!$D$41)*ART_drop_factor)+(X44*(1-Parameters!$D$41)*(1/Parameters!$D$38))+(U44*(1-Parameters!$D$41)*ART_drop_factor)),0)</f>
        <v>0</v>
      </c>
      <c r="AB45" s="24">
        <f>IF(AND(C45&gt;Input!$F$14,C45&lt;(Input!$F$14+Input!$F$16)),((V44*(1-Parameters!$D$41)*(1-(Parameters!$D$9*(1-(Input!$F$22*Parameters!$D$7)))))+(AB44*(1-Parameters!$D$41)*(1-(Parameters!$D$10*(1-(Input!$F$22*Parameters!$D$7)))))),0)</f>
        <v>1502588.315900798</v>
      </c>
      <c r="AC45" s="24">
        <f>IF(AND(C45&gt;Input!$F$14, C45&lt;(Input!$F$14+Input!$F$16)),((V44*(1-Parameters!$D$41)*Parameters!$D$9*(1-(Input!$F$22*Parameters!$D$7)))+(W44*(1-Parameters!$D$41)*(1-1/Parameters!$D$38)) + (X44*(1-Parameters!$D$41)*(1-(1/Parameters!$D$38))*(1-ART_drop_factor)) +(AB44*(1-Parameters!$D$41)*Parameters!$D$10*(1-(Input!$F$22*Parameters!$D$7))))+(AC44*(1-Parameters!$D$41)*(1-1/Parameters!$D$38)) + (AD44*(1-Parameters!$D$41)*(1-(1/Parameters!$D$38))*(1-ART_drop_factor)),0)</f>
        <v>3417.5082218731372</v>
      </c>
      <c r="AD45" s="24">
        <f>IF(AND(C45&gt;Input!$F$14, C45&lt;(Input!$F$14+Input!$F$16)),((X44*(1-Parameters!$D$41)*(1-(1/Parameters!$D$38))*ART_drop_factor)+(AD44*(1-Parameters!$D$41)*(1-(1/Parameters!$D$38))*ART_drop_factor)),0)</f>
        <v>1071.9338202615324</v>
      </c>
      <c r="AE45" s="24">
        <f>IF(AND(C45&gt;Input!$F$14, C45&lt;(Input!$F$14+Input!$F$16)),((W44*(1-Parameters!$D$41)*(1/Parameters!$D$38))+(Y44*(1-Parameters!$D$41))+(AC44*(1-Parameters!$D$41)*(1/Parameters!$D$38))+(AE44*(1-Parameters!$D$41))),0)</f>
        <v>6368.1854761857303</v>
      </c>
      <c r="AF45" s="24">
        <f>IF(AND(C45&gt;Input!$F$14, C45&lt;(Input!$F$14+Input!$F$16)),((Z44*(1-Parameters!$D$41)) + (AA44*(1-Parameters!$D$41)*(1-ART_drop_factor)) +(AF44*(1-Parameters!$D$41)) + (AG44*(1-Parameters!$D$41)*(1-ART_drop_factor))),0)</f>
        <v>18667.64617853329</v>
      </c>
      <c r="AG45" s="24">
        <f>IF(AND(C45&gt;Input!$F$14, C45&lt;(Input!$F$14+Input!$F$16)),((X44*(1-Parameters!$D$41)*(1/Parameters!$D$38))+(AG44*(1-Parameters!$D$41)*ART_drop_factor)+(AD44*(1-Parameters!$D$41)*(1/Parameters!$D$38))+(AA44*(1-Parameters!$D$41)*ART_drop_factor)),0)</f>
        <v>94022.082647178351</v>
      </c>
      <c r="AH45" s="24">
        <f>IF(AND(C45&gt;=(Input!$F$14+Input!$F$16),C45&lt;(Input!$F$14+Input!$F$17)),((AB44*(1-Parameters!$D$40)*(1-(Parameters!$D$10*(1-(Input!$F$22*Parameters!$D$7)))))+(AH44*(1-Parameters!$D$40)*(1-(Parameters!$D$11*(1-(Input!$F$22*Parameters!$D$7)))))),0)</f>
        <v>0</v>
      </c>
      <c r="AI45" s="24">
        <f>IF(AND(C45&gt;=(Input!$F$14+Input!$F$16), C45&lt;(Input!$F$14+Input!$F$17)),((AB44*(1-Parameters!$D$40)*Parameters!$D$10*(1-(Input!$F$22*Parameters!$D$7)))+(AC44*(1-Parameters!$D$40)*(1-1/Parameters!$D$38)*(1-(Input!$F$7*Parameters!$D$17*(1-Parameters!$D$27)*Parameters!$D$26*(1-(Parameters!$B$94 + Parameters!$B$95))*(Parameters!$D$24)*Parameters!$D$28*Parameters!$D$30))) + (AD44*(1-Parameters!$D$40)*(1-(1/Parameters!$D$38))*(1-ART_drop_factor)) +(AH44*(1-Parameters!$D$40)*Parameters!$D$11*(1-(Input!$F$22*Parameters!$D$7)))+(AI44*(1-Parameters!$D$40)*(1-1/Parameters!$D$38)) + (AJ44*(1-Parameters!$D$40)*(1-(1/Parameters!$D$38))*(1-ART_drop_factor))),0)</f>
        <v>0</v>
      </c>
      <c r="AJ45" s="24">
        <f>IF(AND(C45&gt;=(Input!$F$14+Input!$F$16), C45&lt;(Input!$F$14+Input!$F$17)),((AC44*(1-Parameters!$D$40)*(1-1/Parameters!$D$38)*(Input!$F$7*Parameters!$D$17*Parameters!$D$26*(1-Parameters!$D$27)*(1-(Parameters!$B$94 + Parameters!$B$95))*(Parameters!$D$24)*Parameters!$D$28*Parameters!$D$30))+(AD44*(1-Parameters!$D$40)*(1-(1/Parameters!$D$38))*ART_drop_factor)+(AJ44*(1-Parameters!$D$40)*(1-(1/Parameters!$D$38))*ART_drop_factor)),0)</f>
        <v>0</v>
      </c>
      <c r="AK45" s="22">
        <f>IF(AND(C45&gt;=(Input!$F$14+Input!$F$16), C45&lt;(Input!$F$14+Input!$F$17)),((AC44*(1-Parameters!$D$40)*(1/Parameters!$D$38)*(1-(Input!$F$7*Parameters!$D$17*(1-Parameters!$D$27)*Parameters!$D$26*(1-(Parameters!$B$94 + Parameters!$B$95))*(Parameters!$D$23)*Parameters!$D$28)))+(AE44*(1-Parameters!$D$40)*(1-(Input!$F$7*Parameters!$D$17*(1-Parameters!$D$27)*Parameters!$D$26*(1-(Parameters!$B$94 + Parameters!$B$95))*(Parameters!$D$23)*Parameters!$D$28)))+(AI44*(1-Parameters!$D$40)*(1/Parameters!$D$38))+(AK44*(1-Parameters!$D$40))),0)</f>
        <v>0</v>
      </c>
      <c r="AL45" s="24">
        <f>IF(AND(C45&gt;=(Input!$F$14+Input!$F$16), C45&lt;(Input!$F$14+Input!$F$17)),((AC44*(1-Parameters!$D$40)*(1/Parameters!$D$38)*Input!$F$7*Parameters!$D$17*Parameters!$D$26*(1-Parameters!$D$27)*(1-(Parameters!$B$94 + Parameters!$B$95))*Parameters!$D$28*(Parameters!$D$23)*(1-Parameters!$D$30))+(AE44*(1-Parameters!$D$40)*Input!$F$7*Parameters!$D$17*Parameters!$D$26*(1-Parameters!$D$27)*(1-(Parameters!$B$94 + Parameters!$B$95))*Parameters!$D$28*(Parameters!$D$23)*(1-Parameters!$D$30))+(AF44*(1-Parameters!$D$40)) + (AG44*(1-Parameters!$D$40)*(1-ART_drop_factor)) +(AL44*(1-Parameters!$D$40)) + (AM44*(1-Parameters!$D$40)*(1-ART_drop_factor))),0)</f>
        <v>0</v>
      </c>
      <c r="AM45" s="22">
        <f>IF(AND(C45&gt;=(Input!$F$14+Input!$F$16), C45&lt;(Input!$F$14+Input!$F$17)),((AC44*(1-Parameters!$D$40)*(1/Parameters!$D$38)*(Input!$F$7*Parameters!$D$17*(Parameters!$D$23)*Parameters!$D$26*(1-Parameters!$D$27)*(1-(Parameters!$B$94 + Parameters!$B$95))*Parameters!$D$28*Parameters!$D$30))+(AD44*(1-Parameters!$D$40)*(1/Parameters!$D$38))+(AE44*(1-Parameters!$D$40)*(Input!$F$7*Parameters!$D$17*(Parameters!$D$23)*Parameters!$D$26*(1-Parameters!$D$27)*(1-(Parameters!$B$94 + Parameters!$B$95))*Parameters!$D$28*Parameters!$D$30))+(AM44*(1-Parameters!$D$40)*ART_drop_factor)+(AJ44*(1-Parameters!$D$40)*(1/Parameters!$D$38))+(AG44*(1-Parameters!$D$40)*ART_drop_factor)),0)</f>
        <v>0</v>
      </c>
      <c r="AN45" s="24">
        <f>IF(AND(C45&gt;=(Input!$F$14+Input!$F$17), C45&lt;(Input!$F$14+Input!$F$18)),((AH44*(1-Parameters!$D$40)*(1-(Parameters!$D$11*(1-(Input!$F$22*Parameters!$D$7))))) + (AN44*(1-Parameters!$D$40)*(1-(Parameters!$D$11*(1-(Input!$F$22*Parameters!$D$7)))))),0)</f>
        <v>0</v>
      </c>
      <c r="AO45" s="22">
        <f>IF(AND(C45&gt;=(Input!$F$14+Input!$F$17), C45&lt;(Input!$F$14+Input!$F$18)),((AH44*(1-Parameters!$D$40)*Parameters!$D$11*(1-(Input!$F$22*Parameters!$D$7)))+(AI44*(1-Parameters!$D$40)*(1-1/Parameters!$D$38)*(1-(Input!$F$8*Parameters!$D$18*(1-Parameters!$D$27)*Parameters!$D$26*(Parameters!$D$24)*Parameters!$D$28*Parameters!$D$30))) + (AJ44*(1-Parameters!$D$40)*(1-(1/Parameters!$D$38))*(1-ART_drop_factor)) +(AN44*(1-Parameters!$D$40)*Parameters!$D$11*(1-(Input!$F$22*Parameters!$D$7)))+(AO44*(1-Parameters!$D$40)*(1-1/Parameters!$D$38)) + (AP44*(1-Parameters!$D$40)*(1-(1/Parameters!$D$38))*(1-ART_drop_factor))),0)</f>
        <v>0</v>
      </c>
      <c r="AP45" s="24">
        <f>IF(AND(C45&gt;=(Input!$F$14+Input!$F$17), C45&lt;(Input!$F$14+Input!$F$18)),((AI44*(1-Parameters!$D$40)*(1-1/Parameters!$D$38)*(Input!$F$8*Parameters!$D$18*Parameters!$D$26*(1-Parameters!$D$27)*(Parameters!$D$24)*Parameters!$D$28*Parameters!$D$30))+(AJ44*(1-Parameters!$D$40)*(1-(1/Parameters!$D$38))*ART_drop_factor)+(AP44*(1-Parameters!$D$40)*(1-(1/Parameters!$D$38))*ART_drop_factor)),0)</f>
        <v>0</v>
      </c>
      <c r="AQ45" s="22">
        <f>IF(AND(C45&gt;=(Input!$F$14+Input!$F$17), C45&lt;(Input!$F$14+Input!$F$18)),((AI44*(1-Parameters!$D$40)*(1/Parameters!$D$38)*(1-(Input!$F$8*Parameters!$D$18*(1-Parameters!$D$27)*Parameters!$D$26*(Parameters!$D$23)*Parameters!$D$28)))+(AK44*(1-Parameters!$D$40)*(1-(Input!$F$8*Parameters!$D$18*(1-Parameters!$D$27)*Parameters!$D$26*(Parameters!$D$23)*Parameters!$D$28)))+(AO44*(1-Parameters!$D$40)*(1/Parameters!$D$38))+(AQ44*(1-Parameters!$D$40))),0)</f>
        <v>0</v>
      </c>
      <c r="AR45" s="24">
        <f>IF(AND(C45&gt;=(Input!$F$14+Input!$F$17), C45&lt;(Input!$F$14+Input!$F$18)),((AI44*(1-Parameters!$D$40)*(1/Parameters!$D$38)*Input!$F$8*Parameters!$D$18*Parameters!$D$26*(1-Parameters!$D$27)*Parameters!$D$28*(Parameters!$D$23)*(1-Parameters!$D$30))+(AK44*(1-Parameters!$D$40)*Input!$F$8*Parameters!$D$18*Parameters!$D$26*(1-Parameters!$D$27)*Parameters!$D$28*(Parameters!$D$23)*(1-Parameters!$D$30))+(AL44*(1-Parameters!$D$40)) + (AM44*(1-Parameters!$D$40)*(1-ART_drop_factor)) +(AR44*(1-Parameters!$D$40)) + (AS44*(1-Parameters!$D$40)*(1-ART_drop_factor))),0)</f>
        <v>0</v>
      </c>
      <c r="AS45" s="22">
        <f>IF(AND(C45&gt;=(Input!$F$14+Input!$F$17), C45&lt;(Input!$F$14+Input!$F$18)),((AI44*(1-Parameters!$D$40)*(1/Parameters!$D$38)*(Input!$F$8*Parameters!$D$18*(Parameters!$D$23)*Parameters!$D$26*(1-Parameters!$D$27)*Parameters!$D$28*Parameters!$D$30))+(AJ44*(1-Parameters!$D$40)*(1/Parameters!$D$38))+(AK44*(1-Parameters!$D$40)*(Input!$F$8*Parameters!$D$18*(Parameters!$D$23)*Parameters!$D$26*(1-Parameters!$D$27)*Parameters!$D$28*Parameters!$D$30))+(AS44*(1-Parameters!$D$40)*ART_drop_factor)+(AP44*(1-Parameters!$D$40)*(1/Parameters!$D$38))+(AM44*(1-Parameters!$D$40)*ART_drop_factor)),0)</f>
        <v>0</v>
      </c>
      <c r="AT45" s="24">
        <f>IF(AND(C45&gt;=(Input!$F$14+Input!$F$18), C45&lt;(Input!$F$14+Input!$F$19)),((AN44*(1-Parameters!$D$40)*(1-(Parameters!$D$11*(1-(Input!$F$22*Parameters!$D$7))))) + (AT44*(1-Parameters!$D$40)*(1-(Parameters!$D$12*(1-(Input!$F$22*Parameters!$D$7)))))),0)</f>
        <v>0</v>
      </c>
      <c r="AU45" s="22">
        <f>IF(AND(C45&gt;=(Input!$F$14+Input!$F$18), C45&lt;(Input!$F$14+Input!$F$19)),((AN44*(1-Parameters!$D$40)*Parameters!$D$11*(1-(Input!$F$22*Parameters!$D$7)))+(AO44*(1-Parameters!$D$40)*(1-1/Parameters!$D$38)*(1-(Input!$F$9*Parameters!$D$19*(1-Parameters!$D$27)*Parameters!$D$26*(Parameters!$D$24)*Parameters!$D$28*Parameters!$D$30))) + (AP44*(1-Parameters!$D$40)*(1-(1/Parameters!$D$38))*(1-ART_drop_factor)) +(AT44*(1-Parameters!$D$40)*Parameters!$D$12*(1-(Input!$F$22*Parameters!$D$7)))+(AU44*(1-Parameters!$D$40)*(1-1/Parameters!$D$38)) + (AV44*(1-Parameters!$D$40)*(1-(1/Parameters!$D$38))*(1-ART_drop_factor))),0)</f>
        <v>0</v>
      </c>
      <c r="AV45" s="24">
        <f>IF(AND(C45&gt;=(Input!$F$14+Input!$F$18), C45&lt;(Input!$F$14+Input!$F$19)),((AO44*(1-Parameters!$D$40)*(1-1/Parameters!$D$38)*(Input!$F$9*Parameters!$D$19*Parameters!$D$26*(1-Parameters!$D$27)*(Parameters!$D$24)*Parameters!$D$28*Parameters!$D$30))+(AP44*(1-Parameters!$D$40)*(1-(1/Parameters!$D$38))*ART_drop_factor)+(AV44*(1-Parameters!$D$40)*(1-(1/Parameters!$D$38))*ART_drop_factor)),0)</f>
        <v>0</v>
      </c>
      <c r="AW45" s="22">
        <f>IF(AND(C45&gt;=(Input!$F$14+Input!$F$18), C45&lt;(Input!$F$14+Input!$F$19)),((AO44*(1-Parameters!$D$40)*(1/Parameters!$D$38)*(1-(Input!$F$9*Parameters!$D$19*(1-Parameters!$D$27)*Parameters!$D$26*(Parameters!$D$23)*Parameters!$D$28)))+(AQ44*(1-Parameters!$D$40)*(1-(Input!$F$9*Parameters!$D$19*(1-Parameters!$D$27)*Parameters!$D$26*(Parameters!$D$23)*Parameters!$D$28)))+(AU44*(1-Parameters!$D$40)*(1/Parameters!$D$38))+(AW44*(1-Parameters!$D$40))),0)</f>
        <v>0</v>
      </c>
      <c r="AX45" s="24">
        <f>IF(AND(C45&gt;=(Input!$F$14+Input!$F$18), C45&lt;(Input!$F$14+Input!$F$19)),((AO44*(1-Parameters!$D$40)*(1/Parameters!$D$38)*Input!$F$9*Parameters!$D$19*Parameters!$D$26*(1-Parameters!$D$27)*Parameters!$D$28*(Parameters!$D$23)*(1-Parameters!$D$30))+(AQ44*(1-Parameters!$D$40)*Input!$F$9*Parameters!$D$19*Parameters!$D$26*(1-Parameters!$D$27)*Parameters!$D$28*(Parameters!$D$23)*(1-Parameters!$D$30)) + (AS44*(1-Parameters!$D$40)*(1-ART_drop_factor)) +(AR44*(1-Parameters!$D$40))+ (AY44*(1-Parameters!$D$40)*(1-ART_drop_factor)) + (AX44*(1-Parameters!$D$40))),0)</f>
        <v>0</v>
      </c>
      <c r="AY45" s="22">
        <f>IF(AND(C45&gt;=(Input!$F$14+Input!$F$18), C45&lt;(Input!$F$14+Input!$F$19)),((AO44*(1-Parameters!$D$40)*(1/Parameters!$D$38)*(Input!$F$9*Parameters!$D$19*(Parameters!$D$23)*Parameters!$D$26*(1-Parameters!$D$27)*Parameters!$D$28*Parameters!$D$30))+(AP44*(1-Parameters!$D$40)*(1/Parameters!$D$38))+(AQ44*(1-Parameters!$D$40)*(Input!$F$9*Parameters!$D$19*(Parameters!$D$23)*Parameters!$D$26*(1-Parameters!$D$27)*Parameters!$D$28*Parameters!$D$30))+(AY44*(1-Parameters!$D$40)*ART_drop_factor)+(AV44*(1-Parameters!$D$40)*(1/Parameters!$D$38))+(AS44*(1-Parameters!$D$40)*ART_drop_factor)),0)</f>
        <v>0</v>
      </c>
      <c r="AZ45" s="24">
        <f>IF(C45&gt;=(Input!$F$14+Input!$F$19),((AT44*(1-Parameters!$D$40)*(1-(Parameters!$D$12*(1-(Input!$F$22*Parameters!$D$7))))) + (AZ44*(1-Parameters!$D$40)*(1-(Parameters!$D$12*(1-(Input!$F$22*Parameters!$D$7)))))),0)</f>
        <v>0</v>
      </c>
      <c r="BA45" s="22">
        <f>IF(C45&gt;=(Input!$F$14+Input!$F$19),((AT44*(1-Parameters!$D$40)*Parameters!$D$12*(1-(Input!$F$22*Parameters!$D$7)))+(AU44*(1-Parameters!$D$40)*(1-1/Parameters!$D$38)*(1-(Input!$F$10*Parameters!$D$20*(1-Parameters!$D$27)*Parameters!$D$26*(Parameters!$D$24)*Parameters!$D$28*Parameters!$D$30))) + (AV44*(1-Parameters!$D$40)*(1-(1/Parameters!$D$38))*(1-ART_drop_factor)) +(AZ44*(1-Parameters!$D$40)*Parameters!$D$12*(1-(Input!$F$22*Parameters!$D$7)))+(BA44*(1-Parameters!$D$40)*(1-1/Parameters!$D$38)) + (BB44*(1-Parameters!$D$40)*(1-(1/Parameters!$D$38))*(1-ART_drop_factor))),0)</f>
        <v>0</v>
      </c>
      <c r="BB45" s="24">
        <f>IF(C45&gt;=(Input!$F$14+Input!$F$19),((AU44*(1-Parameters!$D$40)*(1-1/Parameters!$D$38)*(Input!$F$10*Parameters!$D$20*Parameters!$D$26*(1-Parameters!$D$27)*(Parameters!$D$24)*Parameters!$D$28*Parameters!$D$30))+(AV44*(1-Parameters!$D$40)*(1-(1/Parameters!$D$38))*ART_drop_factor)+(BB44*(1-Parameters!$D$40)*(1-(1/Parameters!$D$38))*ART_drop_factor)),0)</f>
        <v>0</v>
      </c>
      <c r="BC45" s="22">
        <f>IF(C45&gt;=(Input!$F$14+Input!$F$19),((AU44*(1-Parameters!$D$40)*(1/Parameters!$D$38)*(1-(Input!$F$10*Parameters!$D$20*(1-Parameters!$D$27)*Parameters!$D$26*(Parameters!$D$23)*Parameters!$D$28)))+(AW44*(1-Parameters!$D$40)*(1-(Input!$F$10*Parameters!$D$20*(1-Parameters!$D$27)*Parameters!$D$26*(Parameters!$D$23)*Parameters!$D$28)))+(BA44*(1-Parameters!$D$40)*(1/Parameters!$D$38))+(BC44*(1-Parameters!$D$40))),0)</f>
        <v>0</v>
      </c>
      <c r="BD45" s="24">
        <f>IF(C45&gt;=(Input!$F$14+Input!$F$19),((AU44*(1-Parameters!$D$40)*(1/Parameters!$D$38)*Input!$F$10*Parameters!$D$20*Parameters!$D$26*(1-Parameters!$D$27)*Parameters!$D$28*(Parameters!$D$23)*(1-Parameters!$D$30))+(AW44*(1-Parameters!$D$40)*Input!$F$10*Parameters!$D$20*Parameters!$D$26*(1-Parameters!$D$27)*Parameters!$D$28*(Parameters!$D$23)*(1-Parameters!$D$30))+(AX44*(1-Parameters!$D$40)) + (AY44*(1-Parameters!$D$40)*(1-ART_drop_factor)) +(BD44*(1-Parameters!$D$40)) + (BE44*(1-Parameters!$D$40)*(1-ART_drop_factor))),0)</f>
        <v>0</v>
      </c>
      <c r="BE45" s="25">
        <f>IF(C45&gt;=(Input!$F$14+Input!$F$19),((AU44*(1-Parameters!$D$40)*(1/Parameters!$D$38)*(Input!$F$10*Parameters!$D$20*(Parameters!$D$23)*Parameters!$D$26*(1-Parameters!$D$27)*Parameters!$D$28*Parameters!$D$30))+(AV44*(1-Parameters!$D$40)*(1/Parameters!$D$38))+(AW44*(1-Parameters!$D$40)*(Input!$F$10*Parameters!$D$20*(Parameters!$D$23)*Parameters!$D$26*(1-Parameters!$D$27)*Parameters!$D$28*Parameters!$D$30))+(BE44*(1-Parameters!$D$40)*ART_drop_factor)+(BB44*(1-Parameters!$D$40)*(1/Parameters!$D$38))+(AY44*(1-Parameters!$D$40)*ART_drop_factor)),0)</f>
        <v>0</v>
      </c>
      <c r="BF45" s="135">
        <f>(Parameters!$D$40*(SUM(Model!D44:U44,Model!AH44:BE44)))+(Parameters!$D$41*(SUM(Model!V44:AG44)))</f>
        <v>927.42596598016166</v>
      </c>
      <c r="BG45" s="60"/>
    </row>
    <row r="46" spans="3:59" x14ac:dyDescent="0.2">
      <c r="C46" s="20">
        <v>41</v>
      </c>
      <c r="D46" s="21">
        <f>IF((C46&gt;=Input!$F$12),0,(D45*(1-Parameters!$D$40)*(1-(Parameters!$D$8*(1-(Input!$F$22*Parameters!$D$7))))))</f>
        <v>0</v>
      </c>
      <c r="E46" s="21">
        <f>IF((C46&gt;=Input!$F$12),0,(D45*(1-Parameters!$D$40)*Parameters!$D$8*(1-(Input!$F$22*Parameters!$D$7))+(E45*(1-Parameters!$D$40)*(1-1/Parameters!$D$38)) + (F45*(1-Parameters!$D$40)*(1-(1/Parameters!$D$38))*(1-ART_drop_factor))))</f>
        <v>0</v>
      </c>
      <c r="F46" s="26">
        <f>IF((C46&gt;=Input!$F$12),0,(F45*(1-Parameters!$D$40)*(1-(1/Parameters!$D$38))*ART_drop_factor))</f>
        <v>0</v>
      </c>
      <c r="G46" s="21">
        <f>IF((C46&gt;=Input!$F$12),0,((G45*(1-Parameters!$D$40)+(E45*(1-Parameters!$D$40)*(1/Parameters!$D$38)))))</f>
        <v>0</v>
      </c>
      <c r="H46" s="21">
        <f>IF((C46&gt;=Input!$F$12),0,(H45*(1-Parameters!$D$40) + I45*(1-Parameters!$D$40)*(1-ART_drop_factor)))</f>
        <v>0</v>
      </c>
      <c r="I46" s="21">
        <f>IF((C46&gt;=Input!$F$12),0,(((F45*(1-Parameters!$D$40)*(1/Parameters!$D$38)) + I45*(1-Parameters!$D$40)*ART_drop_factor)))</f>
        <v>0</v>
      </c>
      <c r="J46" s="23">
        <f>IF(AND(C46&gt;=Input!$F$12,C46&lt;Input!$F$13),((D45*(1-Parameters!$D$40)*(1-(Parameters!$D$8*(1-(Input!$F$22*Parameters!$D$7))))) + (J45*(1-Parameters!$D$40)*(1-(Parameters!$D$9*(1-(Input!$F$22*Parameters!$D$7)))))),0)</f>
        <v>0</v>
      </c>
      <c r="K46" s="23">
        <f>IF(AND(C46&gt;=Input!$F$12,C46&lt;Input!$F$13),((D45*(1-Parameters!$D$40)*(Parameters!$D$8*(1-(Input!$F$22*Parameters!$D$7))))+(E45*(1-Parameters!$D$40)*(1-1/Parameters!$D$38)*(1-(Input!$F$5*Parameters!$D$14*(1-Parameters!$D$27)*Parameters!$D$26*(Parameters!$D$24))*Parameters!$D$28*Parameters!$D$30)))+ (F45*(1-Parameters!$D$40)*(1-(1/Parameters!$D$38))*(1-ART_drop_factor)) + (J45*(1-Parameters!$D$40)*Parameters!$D$9*(1-(Input!$F$22*Parameters!$D$7)))+(K45*(1-Parameters!$D$40)*(1-1/Parameters!$D$38)) + (L45*(1-Parameters!$D$40)*(1-(1/Parameters!$D$38))*(1-ART_drop_factor)),0)</f>
        <v>0</v>
      </c>
      <c r="L46" s="23">
        <f>IF(AND(C46&gt;=Input!$F$12,C46&lt;Input!$F$13),((E45*(1-Parameters!$D$40)*(1-1/Parameters!$D$38)*(Input!$F$5*Parameters!$D$14*Parameters!$D$26*(1-Parameters!$D$27)*(Parameters!$D$24)*Parameters!$D$28*Parameters!$D$30))+(F45*(1-Parameters!$D$40)*(1-(1/Parameters!$D$38))*ART_drop_factor)+(L45*(1-Parameters!$D$40)*(1-(1/Parameters!$D$38))*ART_drop_factor)),0)</f>
        <v>0</v>
      </c>
      <c r="M46" s="23">
        <f>IF(AND(C46&gt;=Input!$F$12,C46&lt;Input!$F$13),((E45*(1-Parameters!$D$40)*(1/Parameters!$D$38)*(1-(Input!$F$5*Parameters!$D$14*(1-Parameters!$D$27)*Parameters!$D$26*(Parameters!$D$23))*Parameters!$D$28))+(G45*(1-Parameters!$D$40)*(1-(Input!$F$5*Parameters!$D$14*(1-Parameters!$D$27)*Parameters!$D$26*(Parameters!$D$23)*Parameters!$D$28)))+(K45*(1-Parameters!$D$40)*(1/Parameters!$D$38))+(M45*(1-Parameters!$D$40))),0)</f>
        <v>0</v>
      </c>
      <c r="N46" s="23">
        <f>IF(AND(C46&gt;=Input!$F$12,C46&lt;Input!$F$13),((E45*(1-Parameters!$D$40)*(1/Parameters!$D$38)*Input!$F$5*Parameters!$D$14*Parameters!$D$26*(1-Parameters!$D$27)*Parameters!$D$28*(Parameters!$D$23)*(1-Parameters!$D$30))+(G45*(1-Parameters!$D$40)*Input!$F$5*Parameters!$D$14*Parameters!$D$26*(1-Parameters!$D$27)*Parameters!$D$28*(Parameters!$D$23)*(1-Parameters!$D$30))+(H45*(1-Parameters!$D$40)) +(N45*(1-Parameters!$D$40)) + (O45*(1-Parameters!$D$40)*(1-ART_drop_factor)) + (I45*(1-Parameters!$D$40)*(1-ART_drop_factor))),0)</f>
        <v>0</v>
      </c>
      <c r="O46" s="23">
        <f>IF(AND(C46&gt;=Input!$F$12,C46&lt;Input!$F$13),((E45*(1-Parameters!$D$40)*(1/Parameters!$D$38)*(Input!$F$5*Parameters!$D$14*(Parameters!$D$23)*Parameters!$D$26*(1-Parameters!$D$27)*Parameters!$D$28*Parameters!$D$30))+(F45*(1-Parameters!$D$40)*(1/Parameters!$D$38))+(G45*(1-Parameters!$D$40)*(Input!$F$5*Parameters!$D$14*(Parameters!$D$23)*Parameters!$D$26*(1-Parameters!$D$27)*Parameters!$D$28*Parameters!$D$30))+(O45*(1-Parameters!$D$40)*ART_drop_factor)+(L45*(1-Parameters!$D$40)*(1/Parameters!$D$38))+(I45*(1-Parameters!$D$40)*ART_drop_factor)),0)</f>
        <v>0</v>
      </c>
      <c r="P46" s="24">
        <f>IF(AND(C46&gt;=Input!$F$13,C46&lt;Input!$F$14),((J45*(1-Parameters!$D$40)*(1-(Parameters!$D$9*(1-(Input!$F$22*Parameters!$D$7))))) + (P45*(1-Parameters!$D$40)*(1-(Parameters!$D$9*(1-(Input!$F$22*Parameters!$D$7)))))),0)</f>
        <v>0</v>
      </c>
      <c r="Q46" s="22">
        <f>IF(AND(C46&gt;=Input!$F$13,C46&lt;Input!$F$14),((J45*(1-Parameters!$D$40)*Parameters!$D$9*(1-(Input!$F$22*Parameters!$D$7)))+(K45*(1-Parameters!$D$40)*(1-1/Parameters!$D$38)*(1-(Input!$F$6*Parameters!$D$15*(1-Parameters!$D$27)*Parameters!$D$26*(Parameters!$D$24))*Parameters!$D$28*Parameters!$D$30))) + (L45*(1-Parameters!$D$40)*(1-(1/Parameters!$D$38))*(1-ART_drop_factor)) +(P45*(1-Parameters!$D$40)*Parameters!$D$9*(1-(Input!$F$22*Parameters!$D$7)))+(Q45*(1-Parameters!$D$40)*(1-1/Parameters!$D$38)) + (R45*(1-Parameters!$D$40)*(1-(1/Parameters!$D$38))*(1-ART_drop_factor)),0)</f>
        <v>0</v>
      </c>
      <c r="R46" s="24">
        <f>IF(AND(C46&gt;=Input!$F$13,C46&lt;Input!$F$14),((K45*(1-Parameters!$D$40)*(1-1/Parameters!$D$38)*(Input!$F$6*Parameters!$D$15*Parameters!$D$26*(1-Parameters!$D$27)*(Parameters!$D$24)*Parameters!$D$28*Parameters!$D$30))+(L45*(1-Parameters!$D$40)*(1-(1/Parameters!$D$38))*ART_drop_factor)+(R45*(1-Parameters!$D$40)*(1-(1/Parameters!$D$38))*ART_drop_factor)),0)</f>
        <v>0</v>
      </c>
      <c r="S46" s="22">
        <f>IF(AND(C46&gt;=Input!$F$13,C46&lt;Input!$F$14),((K45*(1-Parameters!$D$40)*(1/Parameters!$D$38)*(1-(Input!$F$6*Parameters!$D$15*(1-Parameters!$D$27)*Parameters!$D$26*(Parameters!$D$23)*Parameters!$D$28)))+(M45*(1-Parameters!$D$40)*(1-(Input!$F$6*Parameters!$D$15*(1-Parameters!$D$27)*Parameters!$D$26*(Parameters!$D$23)*Parameters!$D$28)))+(Q45*(1-Parameters!$D$40)*(1/Parameters!$D$38))+(S45*(1-Parameters!$D$40))),0)</f>
        <v>0</v>
      </c>
      <c r="T46" s="24">
        <f>IF(AND(C46&gt;=Input!$F$13,C46&lt;Input!$F$14),((K45*(1-Parameters!$D$40)*(1/Parameters!$D$38)*Input!$F$6*Parameters!$D$15*Parameters!$D$26*(1-Parameters!$D$27)*Parameters!$D$28*(Parameters!$D$23)*(1-Parameters!$D$30))+(M45*(1-Parameters!$D$40)*Input!$F$6*Parameters!$D$15*Parameters!$D$26*(1-Parameters!$D$27)*Parameters!$D$28*(Parameters!$D$23)*(1-Parameters!$D$30))+(N45*(1-Parameters!$D$40))+(T45*(1-Parameters!$D$40)) + (U45*(1-Parameters!$D$40)*(1-ART_drop_factor)) + (O45*(1-Parameters!$D$40)*(1-ART_drop_factor))),0)</f>
        <v>0</v>
      </c>
      <c r="U46" s="22">
        <f>IF(AND(C46&gt;=Input!$F$13,C46&lt;Input!$F$14),((K45*(1-Parameters!$D$40)*(1/Parameters!$D$38)*(Input!$F$6*Parameters!$D$15*(Parameters!$D$23)*Parameters!$D$26*(1-Parameters!$D$27)*Parameters!$D$28*Parameters!$D$30))+(L45*(1-Parameters!$D$40)*(1/Parameters!$D$38))+(M45*(1-Parameters!$D$40)*(Input!$F$6*Parameters!$D$15*(Parameters!$D$23)*Parameters!$D$26*(1-Parameters!$D$27)*Parameters!$D$28*Parameters!$D$30))+(U45*(1-Parameters!$D$40)*ART_drop_factor)+(R45*(1-Parameters!$D$40)*(1/Parameters!$D$38))+(O45*(1-Parameters!$D$40))*ART_drop_factor),0)</f>
        <v>0</v>
      </c>
      <c r="V46" s="24">
        <f>IF(C46=Input!$F$14,((P45*(1-Parameters!$D$41)*(1-(Parameters!$D$9*(1-(Input!$F$22*Parameters!$D$7))))) + (V45*(1-Parameters!$D$41)*(1-(Parameters!$D$9*(1-(Input!$F$22*Parameters!$D$7)))))),0)</f>
        <v>0</v>
      </c>
      <c r="W46" s="22">
        <f>IF(C46=Input!$F$14,((P45*(1-Parameters!$D$41)*Parameters!$D$9*(1-(Input!$F$22*Parameters!$D$7)))+(Q45*(1-Parameters!$D$41)*(1-1/Parameters!$D$38)*(1-(Input!$F$6*Parameters!$D$16*(1-Parameters!$D$27)*Parameters!$D$26*(1-Parameters!$B$94)*(Parameters!$D$24))*Parameters!$D$28*Parameters!$D$30)))+(V45*(1-Parameters!$D$41)*Parameters!$D$9*(1-(Input!$F$22*Parameters!$D$7)))+ (R45*(1-Parameters!$D$41)*(1-(1/Parameters!$D$38))*(1-ART_drop_factor)) + (W45*(1-Parameters!$D$41)*(1-1/Parameters!$D$38)) + (X45*(1-Parameters!$D$41)*(1-(1/Parameters!$D$38))*(1-ART_drop_factor)),0)</f>
        <v>0</v>
      </c>
      <c r="X46" s="24">
        <f>IF(C46=Input!$F$14,((Q45*(1-Parameters!$D$41)*(1-1/Parameters!$D$38)*(Input!$F$6*Parameters!$D$16*Parameters!$D$26*(1-Parameters!$D$27)*(1-Parameters!$B$94)*(Parameters!$D$24)*Parameters!$D$28*Parameters!$D$30))+(R45*(1-Parameters!$D$41)*(1-(1/Parameters!$D$38))*ART_drop_factor)+(X45*(1-Parameters!$D$41)*(1-(1/Parameters!$D$38))*ART_drop_factor)),0)</f>
        <v>0</v>
      </c>
      <c r="Y46" s="22">
        <f>IF(C46=Input!$F$14,((Q45*(1-Parameters!$D$41)*(1/Parameters!$D$38)*(1-(Input!$F$6*Parameters!$D$16*(1-Parameters!$D$27)*Parameters!$D$26*(1-Parameters!$B$94)*(Parameters!$D$23)*Parameters!$D$28)))+(S45*(1-Parameters!$D$41)*(1-(Input!$F$6*Parameters!$D$16*(1-Parameters!$D$27)*Parameters!$D$26*(1-Parameters!$B$94)*(Parameters!$D$23)*Parameters!$D$28)))+(W45*(1-Parameters!$D$41)*(1/Parameters!$D$38))+(Y45*(1-Parameters!$D$41))),0)</f>
        <v>0</v>
      </c>
      <c r="Z46" s="24">
        <f>IF(C46=Input!$F$14,((Q45*(1-Parameters!$D$41)*(1/Parameters!$D$38)*Input!$F$6*Parameters!$D$16*Parameters!$D$26*(1-Parameters!$D$27)*(1-Parameters!$B$94)*Parameters!$D$28*(Parameters!$D$23)*(1-Parameters!$D$30))+(S45*(1-Parameters!$D$41)*Input!$F$6*Parameters!$D$16*Parameters!$D$26*(1-Parameters!$D$27)*(1-Parameters!$B$94)*Parameters!$D$28*(Parameters!$D$23)*(1-Parameters!$D$30))+(T45*(1-Parameters!$D$41)) + (U45*(1-Parameters!$D$41)*(1-ART_drop_factor)) + (Z45*(1-Parameters!$D$41)) + (AA45*(1-Parameters!$D$41)*(1-ART_drop_factor))),0)</f>
        <v>0</v>
      </c>
      <c r="AA46" s="22">
        <f>IF(C46=Input!$F$14,((Q45*(1-Parameters!$D$41)*(1/Parameters!$D$38)*(Input!$F$6*Parameters!$D$16*(Parameters!$D$23)*Parameters!$D$26*(1-Parameters!$D$27)*(1-Parameters!$B$94)*Parameters!$D$28*Parameters!$D$30))+(R45*(1-Parameters!$D$41)*(1/Parameters!$D$38))+(S45*(1-Parameters!$D$41)*(Input!$F$6*Parameters!$D$16*(1-Parameters!$B$94)*(Parameters!$D$23)*Parameters!$D$26*(1-Parameters!$D$27)*Parameters!$D$28*Parameters!$D$30))+(AA45*(1-Parameters!$D$41)*ART_drop_factor)+(X45*(1-Parameters!$D$41)*(1/Parameters!$D$38))+(U45*(1-Parameters!$D$41)*ART_drop_factor)),0)</f>
        <v>0</v>
      </c>
      <c r="AB46" s="24">
        <f>IF(AND(C46&gt;Input!$F$14,C46&lt;(Input!$F$14+Input!$F$16)),((V45*(1-Parameters!$D$41)*(1-(Parameters!$D$9*(1-(Input!$F$22*Parameters!$D$7)))))+(AB45*(1-Parameters!$D$41)*(1-(Parameters!$D$10*(1-(Input!$F$22*Parameters!$D$7)))))),0)</f>
        <v>1501731.8405607345</v>
      </c>
      <c r="AC46" s="24">
        <f>IF(AND(C46&gt;Input!$F$14, C46&lt;(Input!$F$14+Input!$F$16)),((V45*(1-Parameters!$D$41)*Parameters!$D$9*(1-(Input!$F$22*Parameters!$D$7)))+(W45*(1-Parameters!$D$41)*(1-1/Parameters!$D$38)) + (X45*(1-Parameters!$D$41)*(1-(1/Parameters!$D$38))*(1-ART_drop_factor)) +(AB45*(1-Parameters!$D$41)*Parameters!$D$10*(1-(Input!$F$22*Parameters!$D$7))))+(AC45*(1-Parameters!$D$41)*(1-1/Parameters!$D$38)) + (AD45*(1-Parameters!$D$41)*(1-(1/Parameters!$D$38))*(1-ART_drop_factor)),0)</f>
        <v>3039.2275405578953</v>
      </c>
      <c r="AD46" s="24">
        <f>IF(AND(C46&gt;Input!$F$14, C46&lt;(Input!$F$14+Input!$F$16)),((X45*(1-Parameters!$D$41)*(1-(1/Parameters!$D$38))*ART_drop_factor)+(AD45*(1-Parameters!$D$41)*(1-(1/Parameters!$D$38))*ART_drop_factor)),0)</f>
        <v>949.11295737157411</v>
      </c>
      <c r="AE46" s="24">
        <f>IF(AND(C46&gt;Input!$F$14, C46&lt;(Input!$F$14+Input!$F$16)),((W45*(1-Parameters!$D$41)*(1/Parameters!$D$38))+(Y45*(1-Parameters!$D$41))+(AC45*(1-Parameters!$D$41)*(1/Parameters!$D$38))+(AE45*(1-Parameters!$D$41))),0)</f>
        <v>6744.0623040406017</v>
      </c>
      <c r="AF46" s="24">
        <f>IF(AND(C46&gt;Input!$F$14, C46&lt;(Input!$F$14+Input!$F$16)),((Z45*(1-Parameters!$D$41)) + (AA45*(1-Parameters!$D$41)*(1-ART_drop_factor)) +(AF45*(1-Parameters!$D$41)) + (AG45*(1-Parameters!$D$41)*(1-ART_drop_factor))),0)</f>
        <v>18970.204526260528</v>
      </c>
      <c r="AG46" s="24">
        <f>IF(AND(C46&gt;Input!$F$14, C46&lt;(Input!$F$14+Input!$F$16)),((X45*(1-Parameters!$D$41)*(1/Parameters!$D$38))+(AG45*(1-Parameters!$D$41)*ART_drop_factor)+(AD45*(1-Parameters!$D$41)*(1/Parameters!$D$38))+(AA45*(1-Parameters!$D$41)*ART_drop_factor)),0)</f>
        <v>93774.327022685349</v>
      </c>
      <c r="AH46" s="24">
        <f>IF(AND(C46&gt;=(Input!$F$14+Input!$F$16),C46&lt;(Input!$F$14+Input!$F$17)),((AB45*(1-Parameters!$D$40)*(1-(Parameters!$D$10*(1-(Input!$F$22*Parameters!$D$7)))))+(AH45*(1-Parameters!$D$40)*(1-(Parameters!$D$11*(1-(Input!$F$22*Parameters!$D$7)))))),0)</f>
        <v>0</v>
      </c>
      <c r="AI46" s="24">
        <f>IF(AND(C46&gt;=(Input!$F$14+Input!$F$16), C46&lt;(Input!$F$14+Input!$F$17)),((AB45*(1-Parameters!$D$40)*Parameters!$D$10*(1-(Input!$F$22*Parameters!$D$7)))+(AC45*(1-Parameters!$D$40)*(1-1/Parameters!$D$38)*(1-(Input!$F$7*Parameters!$D$17*(1-Parameters!$D$27)*Parameters!$D$26*(1-(Parameters!$B$94 + Parameters!$B$95))*(Parameters!$D$24)*Parameters!$D$28*Parameters!$D$30))) + (AD45*(1-Parameters!$D$40)*(1-(1/Parameters!$D$38))*(1-ART_drop_factor)) +(AH45*(1-Parameters!$D$40)*Parameters!$D$11*(1-(Input!$F$22*Parameters!$D$7)))+(AI45*(1-Parameters!$D$40)*(1-1/Parameters!$D$38)) + (AJ45*(1-Parameters!$D$40)*(1-(1/Parameters!$D$38))*(1-ART_drop_factor))),0)</f>
        <v>0</v>
      </c>
      <c r="AJ46" s="24">
        <f>IF(AND(C46&gt;=(Input!$F$14+Input!$F$16), C46&lt;(Input!$F$14+Input!$F$17)),((AC45*(1-Parameters!$D$40)*(1-1/Parameters!$D$38)*(Input!$F$7*Parameters!$D$17*Parameters!$D$26*(1-Parameters!$D$27)*(1-(Parameters!$B$94 + Parameters!$B$95))*(Parameters!$D$24)*Parameters!$D$28*Parameters!$D$30))+(AD45*(1-Parameters!$D$40)*(1-(1/Parameters!$D$38))*ART_drop_factor)+(AJ45*(1-Parameters!$D$40)*(1-(1/Parameters!$D$38))*ART_drop_factor)),0)</f>
        <v>0</v>
      </c>
      <c r="AK46" s="22">
        <f>IF(AND(C46&gt;=(Input!$F$14+Input!$F$16), C46&lt;(Input!$F$14+Input!$F$17)),((AC45*(1-Parameters!$D$40)*(1/Parameters!$D$38)*(1-(Input!$F$7*Parameters!$D$17*(1-Parameters!$D$27)*Parameters!$D$26*(1-(Parameters!$B$94 + Parameters!$B$95))*(Parameters!$D$23)*Parameters!$D$28)))+(AE45*(1-Parameters!$D$40)*(1-(Input!$F$7*Parameters!$D$17*(1-Parameters!$D$27)*Parameters!$D$26*(1-(Parameters!$B$94 + Parameters!$B$95))*(Parameters!$D$23)*Parameters!$D$28)))+(AI45*(1-Parameters!$D$40)*(1/Parameters!$D$38))+(AK45*(1-Parameters!$D$40))),0)</f>
        <v>0</v>
      </c>
      <c r="AL46" s="24">
        <f>IF(AND(C46&gt;=(Input!$F$14+Input!$F$16), C46&lt;(Input!$F$14+Input!$F$17)),((AC45*(1-Parameters!$D$40)*(1/Parameters!$D$38)*Input!$F$7*Parameters!$D$17*Parameters!$D$26*(1-Parameters!$D$27)*(1-(Parameters!$B$94 + Parameters!$B$95))*Parameters!$D$28*(Parameters!$D$23)*(1-Parameters!$D$30))+(AE45*(1-Parameters!$D$40)*Input!$F$7*Parameters!$D$17*Parameters!$D$26*(1-Parameters!$D$27)*(1-(Parameters!$B$94 + Parameters!$B$95))*Parameters!$D$28*(Parameters!$D$23)*(1-Parameters!$D$30))+(AF45*(1-Parameters!$D$40)) + (AG45*(1-Parameters!$D$40)*(1-ART_drop_factor)) +(AL45*(1-Parameters!$D$40)) + (AM45*(1-Parameters!$D$40)*(1-ART_drop_factor))),0)</f>
        <v>0</v>
      </c>
      <c r="AM46" s="22">
        <f>IF(AND(C46&gt;=(Input!$F$14+Input!$F$16), C46&lt;(Input!$F$14+Input!$F$17)),((AC45*(1-Parameters!$D$40)*(1/Parameters!$D$38)*(Input!$F$7*Parameters!$D$17*(Parameters!$D$23)*Parameters!$D$26*(1-Parameters!$D$27)*(1-(Parameters!$B$94 + Parameters!$B$95))*Parameters!$D$28*Parameters!$D$30))+(AD45*(1-Parameters!$D$40)*(1/Parameters!$D$38))+(AE45*(1-Parameters!$D$40)*(Input!$F$7*Parameters!$D$17*(Parameters!$D$23)*Parameters!$D$26*(1-Parameters!$D$27)*(1-(Parameters!$B$94 + Parameters!$B$95))*Parameters!$D$28*Parameters!$D$30))+(AM45*(1-Parameters!$D$40)*ART_drop_factor)+(AJ45*(1-Parameters!$D$40)*(1/Parameters!$D$38))+(AG45*(1-Parameters!$D$40)*ART_drop_factor)),0)</f>
        <v>0</v>
      </c>
      <c r="AN46" s="24">
        <f>IF(AND(C46&gt;=(Input!$F$14+Input!$F$17), C46&lt;(Input!$F$14+Input!$F$18)),((AH45*(1-Parameters!$D$40)*(1-(Parameters!$D$11*(1-(Input!$F$22*Parameters!$D$7))))) + (AN45*(1-Parameters!$D$40)*(1-(Parameters!$D$11*(1-(Input!$F$22*Parameters!$D$7)))))),0)</f>
        <v>0</v>
      </c>
      <c r="AO46" s="22">
        <f>IF(AND(C46&gt;=(Input!$F$14+Input!$F$17), C46&lt;(Input!$F$14+Input!$F$18)),((AH45*(1-Parameters!$D$40)*Parameters!$D$11*(1-(Input!$F$22*Parameters!$D$7)))+(AI45*(1-Parameters!$D$40)*(1-1/Parameters!$D$38)*(1-(Input!$F$8*Parameters!$D$18*(1-Parameters!$D$27)*Parameters!$D$26*(Parameters!$D$24)*Parameters!$D$28*Parameters!$D$30))) + (AJ45*(1-Parameters!$D$40)*(1-(1/Parameters!$D$38))*(1-ART_drop_factor)) +(AN45*(1-Parameters!$D$40)*Parameters!$D$11*(1-(Input!$F$22*Parameters!$D$7)))+(AO45*(1-Parameters!$D$40)*(1-1/Parameters!$D$38)) + (AP45*(1-Parameters!$D$40)*(1-(1/Parameters!$D$38))*(1-ART_drop_factor))),0)</f>
        <v>0</v>
      </c>
      <c r="AP46" s="24">
        <f>IF(AND(C46&gt;=(Input!$F$14+Input!$F$17), C46&lt;(Input!$F$14+Input!$F$18)),((AI45*(1-Parameters!$D$40)*(1-1/Parameters!$D$38)*(Input!$F$8*Parameters!$D$18*Parameters!$D$26*(1-Parameters!$D$27)*(Parameters!$D$24)*Parameters!$D$28*Parameters!$D$30))+(AJ45*(1-Parameters!$D$40)*(1-(1/Parameters!$D$38))*ART_drop_factor)+(AP45*(1-Parameters!$D$40)*(1-(1/Parameters!$D$38))*ART_drop_factor)),0)</f>
        <v>0</v>
      </c>
      <c r="AQ46" s="22">
        <f>IF(AND(C46&gt;=(Input!$F$14+Input!$F$17), C46&lt;(Input!$F$14+Input!$F$18)),((AI45*(1-Parameters!$D$40)*(1/Parameters!$D$38)*(1-(Input!$F$8*Parameters!$D$18*(1-Parameters!$D$27)*Parameters!$D$26*(Parameters!$D$23)*Parameters!$D$28)))+(AK45*(1-Parameters!$D$40)*(1-(Input!$F$8*Parameters!$D$18*(1-Parameters!$D$27)*Parameters!$D$26*(Parameters!$D$23)*Parameters!$D$28)))+(AO45*(1-Parameters!$D$40)*(1/Parameters!$D$38))+(AQ45*(1-Parameters!$D$40))),0)</f>
        <v>0</v>
      </c>
      <c r="AR46" s="24">
        <f>IF(AND(C46&gt;=(Input!$F$14+Input!$F$17), C46&lt;(Input!$F$14+Input!$F$18)),((AI45*(1-Parameters!$D$40)*(1/Parameters!$D$38)*Input!$F$8*Parameters!$D$18*Parameters!$D$26*(1-Parameters!$D$27)*Parameters!$D$28*(Parameters!$D$23)*(1-Parameters!$D$30))+(AK45*(1-Parameters!$D$40)*Input!$F$8*Parameters!$D$18*Parameters!$D$26*(1-Parameters!$D$27)*Parameters!$D$28*(Parameters!$D$23)*(1-Parameters!$D$30))+(AL45*(1-Parameters!$D$40)) + (AM45*(1-Parameters!$D$40)*(1-ART_drop_factor)) +(AR45*(1-Parameters!$D$40)) + (AS45*(1-Parameters!$D$40)*(1-ART_drop_factor))),0)</f>
        <v>0</v>
      </c>
      <c r="AS46" s="22">
        <f>IF(AND(C46&gt;=(Input!$F$14+Input!$F$17), C46&lt;(Input!$F$14+Input!$F$18)),((AI45*(1-Parameters!$D$40)*(1/Parameters!$D$38)*(Input!$F$8*Parameters!$D$18*(Parameters!$D$23)*Parameters!$D$26*(1-Parameters!$D$27)*Parameters!$D$28*Parameters!$D$30))+(AJ45*(1-Parameters!$D$40)*(1/Parameters!$D$38))+(AK45*(1-Parameters!$D$40)*(Input!$F$8*Parameters!$D$18*(Parameters!$D$23)*Parameters!$D$26*(1-Parameters!$D$27)*Parameters!$D$28*Parameters!$D$30))+(AS45*(1-Parameters!$D$40)*ART_drop_factor)+(AP45*(1-Parameters!$D$40)*(1/Parameters!$D$38))+(AM45*(1-Parameters!$D$40)*ART_drop_factor)),0)</f>
        <v>0</v>
      </c>
      <c r="AT46" s="24">
        <f>IF(AND(C46&gt;=(Input!$F$14+Input!$F$18), C46&lt;(Input!$F$14+Input!$F$19)),((AN45*(1-Parameters!$D$40)*(1-(Parameters!$D$11*(1-(Input!$F$22*Parameters!$D$7))))) + (AT45*(1-Parameters!$D$40)*(1-(Parameters!$D$12*(1-(Input!$F$22*Parameters!$D$7)))))),0)</f>
        <v>0</v>
      </c>
      <c r="AU46" s="22">
        <f>IF(AND(C46&gt;=(Input!$F$14+Input!$F$18), C46&lt;(Input!$F$14+Input!$F$19)),((AN45*(1-Parameters!$D$40)*Parameters!$D$11*(1-(Input!$F$22*Parameters!$D$7)))+(AO45*(1-Parameters!$D$40)*(1-1/Parameters!$D$38)*(1-(Input!$F$9*Parameters!$D$19*(1-Parameters!$D$27)*Parameters!$D$26*(Parameters!$D$24)*Parameters!$D$28*Parameters!$D$30))) + (AP45*(1-Parameters!$D$40)*(1-(1/Parameters!$D$38))*(1-ART_drop_factor)) +(AT45*(1-Parameters!$D$40)*Parameters!$D$12*(1-(Input!$F$22*Parameters!$D$7)))+(AU45*(1-Parameters!$D$40)*(1-1/Parameters!$D$38)) + (AV45*(1-Parameters!$D$40)*(1-(1/Parameters!$D$38))*(1-ART_drop_factor))),0)</f>
        <v>0</v>
      </c>
      <c r="AV46" s="24">
        <f>IF(AND(C46&gt;=(Input!$F$14+Input!$F$18), C46&lt;(Input!$F$14+Input!$F$19)),((AO45*(1-Parameters!$D$40)*(1-1/Parameters!$D$38)*(Input!$F$9*Parameters!$D$19*Parameters!$D$26*(1-Parameters!$D$27)*(Parameters!$D$24)*Parameters!$D$28*Parameters!$D$30))+(AP45*(1-Parameters!$D$40)*(1-(1/Parameters!$D$38))*ART_drop_factor)+(AV45*(1-Parameters!$D$40)*(1-(1/Parameters!$D$38))*ART_drop_factor)),0)</f>
        <v>0</v>
      </c>
      <c r="AW46" s="22">
        <f>IF(AND(C46&gt;=(Input!$F$14+Input!$F$18), C46&lt;(Input!$F$14+Input!$F$19)),((AO45*(1-Parameters!$D$40)*(1/Parameters!$D$38)*(1-(Input!$F$9*Parameters!$D$19*(1-Parameters!$D$27)*Parameters!$D$26*(Parameters!$D$23)*Parameters!$D$28)))+(AQ45*(1-Parameters!$D$40)*(1-(Input!$F$9*Parameters!$D$19*(1-Parameters!$D$27)*Parameters!$D$26*(Parameters!$D$23)*Parameters!$D$28)))+(AU45*(1-Parameters!$D$40)*(1/Parameters!$D$38))+(AW45*(1-Parameters!$D$40))),0)</f>
        <v>0</v>
      </c>
      <c r="AX46" s="24">
        <f>IF(AND(C46&gt;=(Input!$F$14+Input!$F$18), C46&lt;(Input!$F$14+Input!$F$19)),((AO45*(1-Parameters!$D$40)*(1/Parameters!$D$38)*Input!$F$9*Parameters!$D$19*Parameters!$D$26*(1-Parameters!$D$27)*Parameters!$D$28*(Parameters!$D$23)*(1-Parameters!$D$30))+(AQ45*(1-Parameters!$D$40)*Input!$F$9*Parameters!$D$19*Parameters!$D$26*(1-Parameters!$D$27)*Parameters!$D$28*(Parameters!$D$23)*(1-Parameters!$D$30)) + (AS45*(1-Parameters!$D$40)*(1-ART_drop_factor)) +(AR45*(1-Parameters!$D$40))+ (AY45*(1-Parameters!$D$40)*(1-ART_drop_factor)) + (AX45*(1-Parameters!$D$40))),0)</f>
        <v>0</v>
      </c>
      <c r="AY46" s="22">
        <f>IF(AND(C46&gt;=(Input!$F$14+Input!$F$18), C46&lt;(Input!$F$14+Input!$F$19)),((AO45*(1-Parameters!$D$40)*(1/Parameters!$D$38)*(Input!$F$9*Parameters!$D$19*(Parameters!$D$23)*Parameters!$D$26*(1-Parameters!$D$27)*Parameters!$D$28*Parameters!$D$30))+(AP45*(1-Parameters!$D$40)*(1/Parameters!$D$38))+(AQ45*(1-Parameters!$D$40)*(Input!$F$9*Parameters!$D$19*(Parameters!$D$23)*Parameters!$D$26*(1-Parameters!$D$27)*Parameters!$D$28*Parameters!$D$30))+(AY45*(1-Parameters!$D$40)*ART_drop_factor)+(AV45*(1-Parameters!$D$40)*(1/Parameters!$D$38))+(AS45*(1-Parameters!$D$40)*ART_drop_factor)),0)</f>
        <v>0</v>
      </c>
      <c r="AZ46" s="24">
        <f>IF(C46&gt;=(Input!$F$14+Input!$F$19),((AT45*(1-Parameters!$D$40)*(1-(Parameters!$D$12*(1-(Input!$F$22*Parameters!$D$7))))) + (AZ45*(1-Parameters!$D$40)*(1-(Parameters!$D$12*(1-(Input!$F$22*Parameters!$D$7)))))),0)</f>
        <v>0</v>
      </c>
      <c r="BA46" s="22">
        <f>IF(C46&gt;=(Input!$F$14+Input!$F$19),((AT45*(1-Parameters!$D$40)*Parameters!$D$12*(1-(Input!$F$22*Parameters!$D$7)))+(AU45*(1-Parameters!$D$40)*(1-1/Parameters!$D$38)*(1-(Input!$F$10*Parameters!$D$20*(1-Parameters!$D$27)*Parameters!$D$26*(Parameters!$D$24)*Parameters!$D$28*Parameters!$D$30))) + (AV45*(1-Parameters!$D$40)*(1-(1/Parameters!$D$38))*(1-ART_drop_factor)) +(AZ45*(1-Parameters!$D$40)*Parameters!$D$12*(1-(Input!$F$22*Parameters!$D$7)))+(BA45*(1-Parameters!$D$40)*(1-1/Parameters!$D$38)) + (BB45*(1-Parameters!$D$40)*(1-(1/Parameters!$D$38))*(1-ART_drop_factor))),0)</f>
        <v>0</v>
      </c>
      <c r="BB46" s="24">
        <f>IF(C46&gt;=(Input!$F$14+Input!$F$19),((AU45*(1-Parameters!$D$40)*(1-1/Parameters!$D$38)*(Input!$F$10*Parameters!$D$20*Parameters!$D$26*(1-Parameters!$D$27)*(Parameters!$D$24)*Parameters!$D$28*Parameters!$D$30))+(AV45*(1-Parameters!$D$40)*(1-(1/Parameters!$D$38))*ART_drop_factor)+(BB45*(1-Parameters!$D$40)*(1-(1/Parameters!$D$38))*ART_drop_factor)),0)</f>
        <v>0</v>
      </c>
      <c r="BC46" s="22">
        <f>IF(C46&gt;=(Input!$F$14+Input!$F$19),((AU45*(1-Parameters!$D$40)*(1/Parameters!$D$38)*(1-(Input!$F$10*Parameters!$D$20*(1-Parameters!$D$27)*Parameters!$D$26*(Parameters!$D$23)*Parameters!$D$28)))+(AW45*(1-Parameters!$D$40)*(1-(Input!$F$10*Parameters!$D$20*(1-Parameters!$D$27)*Parameters!$D$26*(Parameters!$D$23)*Parameters!$D$28)))+(BA45*(1-Parameters!$D$40)*(1/Parameters!$D$38))+(BC45*(1-Parameters!$D$40))),0)</f>
        <v>0</v>
      </c>
      <c r="BD46" s="24">
        <f>IF(C46&gt;=(Input!$F$14+Input!$F$19),((AU45*(1-Parameters!$D$40)*(1/Parameters!$D$38)*Input!$F$10*Parameters!$D$20*Parameters!$D$26*(1-Parameters!$D$27)*Parameters!$D$28*(Parameters!$D$23)*(1-Parameters!$D$30))+(AW45*(1-Parameters!$D$40)*Input!$F$10*Parameters!$D$20*Parameters!$D$26*(1-Parameters!$D$27)*Parameters!$D$28*(Parameters!$D$23)*(1-Parameters!$D$30))+(AX45*(1-Parameters!$D$40)) + (AY45*(1-Parameters!$D$40)*(1-ART_drop_factor)) +(BD45*(1-Parameters!$D$40)) + (BE45*(1-Parameters!$D$40)*(1-ART_drop_factor))),0)</f>
        <v>0</v>
      </c>
      <c r="BE46" s="25">
        <f>IF(C46&gt;=(Input!$F$14+Input!$F$19),((AU45*(1-Parameters!$D$40)*(1/Parameters!$D$38)*(Input!$F$10*Parameters!$D$20*(Parameters!$D$23)*Parameters!$D$26*(1-Parameters!$D$27)*Parameters!$D$28*Parameters!$D$30))+(AV45*(1-Parameters!$D$40)*(1/Parameters!$D$38))+(AW45*(1-Parameters!$D$40)*(Input!$F$10*Parameters!$D$20*(Parameters!$D$23)*Parameters!$D$26*(1-Parameters!$D$27)*Parameters!$D$28*Parameters!$D$30))+(BE45*(1-Parameters!$D$40)*ART_drop_factor)+(BB45*(1-Parameters!$D$40)*(1/Parameters!$D$38))+(AY45*(1-Parameters!$D$40)*ART_drop_factor)),0)</f>
        <v>0</v>
      </c>
      <c r="BF46" s="135">
        <f>(Parameters!$D$40*(SUM(Model!D45:U45,Model!AH45:BE45)))+(Parameters!$D$41*(SUM(Model!V45:AG45)))</f>
        <v>926.89733317955313</v>
      </c>
      <c r="BG46" s="60"/>
    </row>
    <row r="47" spans="3:59" x14ac:dyDescent="0.2">
      <c r="C47" s="20">
        <v>42</v>
      </c>
      <c r="D47" s="21">
        <f>IF((C47&gt;=Input!$F$12),0,(D46*(1-Parameters!$D$40)*(1-(Parameters!$D$8*(1-(Input!$F$22*Parameters!$D$7))))))</f>
        <v>0</v>
      </c>
      <c r="E47" s="21">
        <f>IF((C47&gt;=Input!$F$12),0,(D46*(1-Parameters!$D$40)*Parameters!$D$8*(1-(Input!$F$22*Parameters!$D$7))+(E46*(1-Parameters!$D$40)*(1-1/Parameters!$D$38)) + (F46*(1-Parameters!$D$40)*(1-(1/Parameters!$D$38))*(1-ART_drop_factor))))</f>
        <v>0</v>
      </c>
      <c r="F47" s="26">
        <f>IF((C47&gt;=Input!$F$12),0,(F46*(1-Parameters!$D$40)*(1-(1/Parameters!$D$38))*ART_drop_factor))</f>
        <v>0</v>
      </c>
      <c r="G47" s="21">
        <f>IF((C47&gt;=Input!$F$12),0,((G46*(1-Parameters!$D$40)+(E46*(1-Parameters!$D$40)*(1/Parameters!$D$38)))))</f>
        <v>0</v>
      </c>
      <c r="H47" s="21">
        <f>IF((C47&gt;=Input!$F$12),0,(H46*(1-Parameters!$D$40) + I46*(1-Parameters!$D$40)*(1-ART_drop_factor)))</f>
        <v>0</v>
      </c>
      <c r="I47" s="21">
        <f>IF((C47&gt;=Input!$F$12),0,(((F46*(1-Parameters!$D$40)*(1/Parameters!$D$38)) + I46*(1-Parameters!$D$40)*ART_drop_factor)))</f>
        <v>0</v>
      </c>
      <c r="J47" s="23">
        <f>IF(AND(C47&gt;=Input!$F$12,C47&lt;Input!$F$13),((D46*(1-Parameters!$D$40)*(1-(Parameters!$D$8*(1-(Input!$F$22*Parameters!$D$7))))) + (J46*(1-Parameters!$D$40)*(1-(Parameters!$D$9*(1-(Input!$F$22*Parameters!$D$7)))))),0)</f>
        <v>0</v>
      </c>
      <c r="K47" s="23">
        <f>IF(AND(C47&gt;=Input!$F$12,C47&lt;Input!$F$13),((D46*(1-Parameters!$D$40)*(Parameters!$D$8*(1-(Input!$F$22*Parameters!$D$7))))+(E46*(1-Parameters!$D$40)*(1-1/Parameters!$D$38)*(1-(Input!$F$5*Parameters!$D$14*(1-Parameters!$D$27)*Parameters!$D$26*(Parameters!$D$24))*Parameters!$D$28*Parameters!$D$30)))+ (F46*(1-Parameters!$D$40)*(1-(1/Parameters!$D$38))*(1-ART_drop_factor)) + (J46*(1-Parameters!$D$40)*Parameters!$D$9*(1-(Input!$F$22*Parameters!$D$7)))+(K46*(1-Parameters!$D$40)*(1-1/Parameters!$D$38)) + (L46*(1-Parameters!$D$40)*(1-(1/Parameters!$D$38))*(1-ART_drop_factor)),0)</f>
        <v>0</v>
      </c>
      <c r="L47" s="23">
        <f>IF(AND(C47&gt;=Input!$F$12,C47&lt;Input!$F$13),((E46*(1-Parameters!$D$40)*(1-1/Parameters!$D$38)*(Input!$F$5*Parameters!$D$14*Parameters!$D$26*(1-Parameters!$D$27)*(Parameters!$D$24)*Parameters!$D$28*Parameters!$D$30))+(F46*(1-Parameters!$D$40)*(1-(1/Parameters!$D$38))*ART_drop_factor)+(L46*(1-Parameters!$D$40)*(1-(1/Parameters!$D$38))*ART_drop_factor)),0)</f>
        <v>0</v>
      </c>
      <c r="M47" s="23">
        <f>IF(AND(C47&gt;=Input!$F$12,C47&lt;Input!$F$13),((E46*(1-Parameters!$D$40)*(1/Parameters!$D$38)*(1-(Input!$F$5*Parameters!$D$14*(1-Parameters!$D$27)*Parameters!$D$26*(Parameters!$D$23))*Parameters!$D$28))+(G46*(1-Parameters!$D$40)*(1-(Input!$F$5*Parameters!$D$14*(1-Parameters!$D$27)*Parameters!$D$26*(Parameters!$D$23)*Parameters!$D$28)))+(K46*(1-Parameters!$D$40)*(1/Parameters!$D$38))+(M46*(1-Parameters!$D$40))),0)</f>
        <v>0</v>
      </c>
      <c r="N47" s="23">
        <f>IF(AND(C47&gt;=Input!$F$12,C47&lt;Input!$F$13),((E46*(1-Parameters!$D$40)*(1/Parameters!$D$38)*Input!$F$5*Parameters!$D$14*Parameters!$D$26*(1-Parameters!$D$27)*Parameters!$D$28*(Parameters!$D$23)*(1-Parameters!$D$30))+(G46*(1-Parameters!$D$40)*Input!$F$5*Parameters!$D$14*Parameters!$D$26*(1-Parameters!$D$27)*Parameters!$D$28*(Parameters!$D$23)*(1-Parameters!$D$30))+(H46*(1-Parameters!$D$40)) +(N46*(1-Parameters!$D$40)) + (O46*(1-Parameters!$D$40)*(1-ART_drop_factor)) + (I46*(1-Parameters!$D$40)*(1-ART_drop_factor))),0)</f>
        <v>0</v>
      </c>
      <c r="O47" s="23">
        <f>IF(AND(C47&gt;=Input!$F$12,C47&lt;Input!$F$13),((E46*(1-Parameters!$D$40)*(1/Parameters!$D$38)*(Input!$F$5*Parameters!$D$14*(Parameters!$D$23)*Parameters!$D$26*(1-Parameters!$D$27)*Parameters!$D$28*Parameters!$D$30))+(F46*(1-Parameters!$D$40)*(1/Parameters!$D$38))+(G46*(1-Parameters!$D$40)*(Input!$F$5*Parameters!$D$14*(Parameters!$D$23)*Parameters!$D$26*(1-Parameters!$D$27)*Parameters!$D$28*Parameters!$D$30))+(O46*(1-Parameters!$D$40)*ART_drop_factor)+(L46*(1-Parameters!$D$40)*(1/Parameters!$D$38))+(I46*(1-Parameters!$D$40)*ART_drop_factor)),0)</f>
        <v>0</v>
      </c>
      <c r="P47" s="24">
        <f>IF(AND(C47&gt;=Input!$F$13,C47&lt;Input!$F$14),((J46*(1-Parameters!$D$40)*(1-(Parameters!$D$9*(1-(Input!$F$22*Parameters!$D$7))))) + (P46*(1-Parameters!$D$40)*(1-(Parameters!$D$9*(1-(Input!$F$22*Parameters!$D$7)))))),0)</f>
        <v>0</v>
      </c>
      <c r="Q47" s="22">
        <f>IF(AND(C47&gt;=Input!$F$13,C47&lt;Input!$F$14),((J46*(1-Parameters!$D$40)*Parameters!$D$9*(1-(Input!$F$22*Parameters!$D$7)))+(K46*(1-Parameters!$D$40)*(1-1/Parameters!$D$38)*(1-(Input!$F$6*Parameters!$D$15*(1-Parameters!$D$27)*Parameters!$D$26*(Parameters!$D$24))*Parameters!$D$28*Parameters!$D$30))) + (L46*(1-Parameters!$D$40)*(1-(1/Parameters!$D$38))*(1-ART_drop_factor)) +(P46*(1-Parameters!$D$40)*Parameters!$D$9*(1-(Input!$F$22*Parameters!$D$7)))+(Q46*(1-Parameters!$D$40)*(1-1/Parameters!$D$38)) + (R46*(1-Parameters!$D$40)*(1-(1/Parameters!$D$38))*(1-ART_drop_factor)),0)</f>
        <v>0</v>
      </c>
      <c r="R47" s="24">
        <f>IF(AND(C47&gt;=Input!$F$13,C47&lt;Input!$F$14),((K46*(1-Parameters!$D$40)*(1-1/Parameters!$D$38)*(Input!$F$6*Parameters!$D$15*Parameters!$D$26*(1-Parameters!$D$27)*(Parameters!$D$24)*Parameters!$D$28*Parameters!$D$30))+(L46*(1-Parameters!$D$40)*(1-(1/Parameters!$D$38))*ART_drop_factor)+(R46*(1-Parameters!$D$40)*(1-(1/Parameters!$D$38))*ART_drop_factor)),0)</f>
        <v>0</v>
      </c>
      <c r="S47" s="22">
        <f>IF(AND(C47&gt;=Input!$F$13,C47&lt;Input!$F$14),((K46*(1-Parameters!$D$40)*(1/Parameters!$D$38)*(1-(Input!$F$6*Parameters!$D$15*(1-Parameters!$D$27)*Parameters!$D$26*(Parameters!$D$23)*Parameters!$D$28)))+(M46*(1-Parameters!$D$40)*(1-(Input!$F$6*Parameters!$D$15*(1-Parameters!$D$27)*Parameters!$D$26*(Parameters!$D$23)*Parameters!$D$28)))+(Q46*(1-Parameters!$D$40)*(1/Parameters!$D$38))+(S46*(1-Parameters!$D$40))),0)</f>
        <v>0</v>
      </c>
      <c r="T47" s="24">
        <f>IF(AND(C47&gt;=Input!$F$13,C47&lt;Input!$F$14),((K46*(1-Parameters!$D$40)*(1/Parameters!$D$38)*Input!$F$6*Parameters!$D$15*Parameters!$D$26*(1-Parameters!$D$27)*Parameters!$D$28*(Parameters!$D$23)*(1-Parameters!$D$30))+(M46*(1-Parameters!$D$40)*Input!$F$6*Parameters!$D$15*Parameters!$D$26*(1-Parameters!$D$27)*Parameters!$D$28*(Parameters!$D$23)*(1-Parameters!$D$30))+(N46*(1-Parameters!$D$40))+(T46*(1-Parameters!$D$40)) + (U46*(1-Parameters!$D$40)*(1-ART_drop_factor)) + (O46*(1-Parameters!$D$40)*(1-ART_drop_factor))),0)</f>
        <v>0</v>
      </c>
      <c r="U47" s="22">
        <f>IF(AND(C47&gt;=Input!$F$13,C47&lt;Input!$F$14),((K46*(1-Parameters!$D$40)*(1/Parameters!$D$38)*(Input!$F$6*Parameters!$D$15*(Parameters!$D$23)*Parameters!$D$26*(1-Parameters!$D$27)*Parameters!$D$28*Parameters!$D$30))+(L46*(1-Parameters!$D$40)*(1/Parameters!$D$38))+(M46*(1-Parameters!$D$40)*(Input!$F$6*Parameters!$D$15*(Parameters!$D$23)*Parameters!$D$26*(1-Parameters!$D$27)*Parameters!$D$28*Parameters!$D$30))+(U46*(1-Parameters!$D$40)*ART_drop_factor)+(R46*(1-Parameters!$D$40)*(1/Parameters!$D$38))+(O46*(1-Parameters!$D$40))*ART_drop_factor),0)</f>
        <v>0</v>
      </c>
      <c r="V47" s="24">
        <f>IF(C47=Input!$F$14,((P46*(1-Parameters!$D$41)*(1-(Parameters!$D$9*(1-(Input!$F$22*Parameters!$D$7))))) + (V46*(1-Parameters!$D$41)*(1-(Parameters!$D$9*(1-(Input!$F$22*Parameters!$D$7)))))),0)</f>
        <v>0</v>
      </c>
      <c r="W47" s="22">
        <f>IF(C47=Input!$F$14,((P46*(1-Parameters!$D$41)*Parameters!$D$9*(1-(Input!$F$22*Parameters!$D$7)))+(Q46*(1-Parameters!$D$41)*(1-1/Parameters!$D$38)*(1-(Input!$F$6*Parameters!$D$16*(1-Parameters!$D$27)*Parameters!$D$26*(1-Parameters!$B$94)*(Parameters!$D$24))*Parameters!$D$28*Parameters!$D$30)))+(V46*(1-Parameters!$D$41)*Parameters!$D$9*(1-(Input!$F$22*Parameters!$D$7)))+ (R46*(1-Parameters!$D$41)*(1-(1/Parameters!$D$38))*(1-ART_drop_factor)) + (W46*(1-Parameters!$D$41)*(1-1/Parameters!$D$38)) + (X46*(1-Parameters!$D$41)*(1-(1/Parameters!$D$38))*(1-ART_drop_factor)),0)</f>
        <v>0</v>
      </c>
      <c r="X47" s="24">
        <f>IF(C47=Input!$F$14,((Q46*(1-Parameters!$D$41)*(1-1/Parameters!$D$38)*(Input!$F$6*Parameters!$D$16*Parameters!$D$26*(1-Parameters!$D$27)*(1-Parameters!$B$94)*(Parameters!$D$24)*Parameters!$D$28*Parameters!$D$30))+(R46*(1-Parameters!$D$41)*(1-(1/Parameters!$D$38))*ART_drop_factor)+(X46*(1-Parameters!$D$41)*(1-(1/Parameters!$D$38))*ART_drop_factor)),0)</f>
        <v>0</v>
      </c>
      <c r="Y47" s="22">
        <f>IF(C47=Input!$F$14,((Q46*(1-Parameters!$D$41)*(1/Parameters!$D$38)*(1-(Input!$F$6*Parameters!$D$16*(1-Parameters!$D$27)*Parameters!$D$26*(1-Parameters!$B$94)*(Parameters!$D$23)*Parameters!$D$28)))+(S46*(1-Parameters!$D$41)*(1-(Input!$F$6*Parameters!$D$16*(1-Parameters!$D$27)*Parameters!$D$26*(1-Parameters!$B$94)*(Parameters!$D$23)*Parameters!$D$28)))+(W46*(1-Parameters!$D$41)*(1/Parameters!$D$38))+(Y46*(1-Parameters!$D$41))),0)</f>
        <v>0</v>
      </c>
      <c r="Z47" s="24">
        <f>IF(C47=Input!$F$14,((Q46*(1-Parameters!$D$41)*(1/Parameters!$D$38)*Input!$F$6*Parameters!$D$16*Parameters!$D$26*(1-Parameters!$D$27)*(1-Parameters!$B$94)*Parameters!$D$28*(Parameters!$D$23)*(1-Parameters!$D$30))+(S46*(1-Parameters!$D$41)*Input!$F$6*Parameters!$D$16*Parameters!$D$26*(1-Parameters!$D$27)*(1-Parameters!$B$94)*Parameters!$D$28*(Parameters!$D$23)*(1-Parameters!$D$30))+(T46*(1-Parameters!$D$41)) + (U46*(1-Parameters!$D$41)*(1-ART_drop_factor)) + (Z46*(1-Parameters!$D$41)) + (AA46*(1-Parameters!$D$41)*(1-ART_drop_factor))),0)</f>
        <v>0</v>
      </c>
      <c r="AA47" s="22">
        <f>IF(C47=Input!$F$14,((Q46*(1-Parameters!$D$41)*(1/Parameters!$D$38)*(Input!$F$6*Parameters!$D$16*(Parameters!$D$23)*Parameters!$D$26*(1-Parameters!$D$27)*(1-Parameters!$B$94)*Parameters!$D$28*Parameters!$D$30))+(R46*(1-Parameters!$D$41)*(1/Parameters!$D$38))+(S46*(1-Parameters!$D$41)*(Input!$F$6*Parameters!$D$16*(1-Parameters!$B$94)*(Parameters!$D$23)*Parameters!$D$26*(1-Parameters!$D$27)*Parameters!$D$28*Parameters!$D$30))+(AA46*(1-Parameters!$D$41)*ART_drop_factor)+(X46*(1-Parameters!$D$41)*(1/Parameters!$D$38))+(U46*(1-Parameters!$D$41)*ART_drop_factor)),0)</f>
        <v>0</v>
      </c>
      <c r="AB47" s="24">
        <f>IF(AND(C47&gt;Input!$F$14,C47&lt;(Input!$F$14+Input!$F$16)),((V46*(1-Parameters!$D$41)*(1-(Parameters!$D$9*(1-(Input!$F$22*Parameters!$D$7)))))+(AB46*(1-Parameters!$D$41)*(1-(Parameters!$D$10*(1-(Input!$F$22*Parameters!$D$7)))))),0)</f>
        <v>1500875.8534116149</v>
      </c>
      <c r="AC47" s="24">
        <f>IF(AND(C47&gt;Input!$F$14, C47&lt;(Input!$F$14+Input!$F$16)),((V46*(1-Parameters!$D$41)*Parameters!$D$9*(1-(Input!$F$22*Parameters!$D$7)))+(W46*(1-Parameters!$D$41)*(1-1/Parameters!$D$38)) + (X46*(1-Parameters!$D$41)*(1-(1/Parameters!$D$38))*(1-ART_drop_factor)) +(AB46*(1-Parameters!$D$41)*Parameters!$D$10*(1-(Input!$F$22*Parameters!$D$7))))+(AC46*(1-Parameters!$D$41)*(1-1/Parameters!$D$38)) + (AD46*(1-Parameters!$D$41)*(1-(1/Parameters!$D$38))*(1-ART_drop_factor)),0)</f>
        <v>2702.8060361614234</v>
      </c>
      <c r="AD47" s="24">
        <f>IF(AND(C47&gt;Input!$F$14, C47&lt;(Input!$F$14+Input!$F$16)),((X46*(1-Parameters!$D$41)*(1-(1/Parameters!$D$38))*ART_drop_factor)+(AD46*(1-Parameters!$D$41)*(1-(1/Parameters!$D$38))*ART_drop_factor)),0)</f>
        <v>840.36475836804243</v>
      </c>
      <c r="AE47" s="24">
        <f>IF(AND(C47&gt;Input!$F$14, C47&lt;(Input!$F$14+Input!$F$16)),((W46*(1-Parameters!$D$41)*(1/Parameters!$D$38))+(Y46*(1-Parameters!$D$41))+(AC46*(1-Parameters!$D$41)*(1/Parameters!$D$38))+(AE46*(1-Parameters!$D$41))),0)</f>
        <v>7077.7176530672741</v>
      </c>
      <c r="AF47" s="24">
        <f>IF(AND(C47&gt;Input!$F$14, C47&lt;(Input!$F$14+Input!$F$16)),((Z46*(1-Parameters!$D$41)) + (AA46*(1-Parameters!$D$41)*(1-ART_drop_factor)) +(AF46*(1-Parameters!$D$41)) + (AG46*(1-Parameters!$D$41)*(1-ART_drop_factor))),0)</f>
        <v>19271.765111839519</v>
      </c>
      <c r="AG47" s="24">
        <f>IF(AND(C47&gt;Input!$F$14, C47&lt;(Input!$F$14+Input!$F$16)),((X46*(1-Parameters!$D$41)*(1/Parameters!$D$38))+(AG46*(1-Parameters!$D$41)*ART_drop_factor)+(AD46*(1-Parameters!$D$41)*(1/Parameters!$D$38))+(AA46*(1-Parameters!$D$41)*ART_drop_factor)),0)</f>
        <v>93513.898938899685</v>
      </c>
      <c r="AH47" s="24">
        <f>IF(AND(C47&gt;=(Input!$F$14+Input!$F$16),C47&lt;(Input!$F$14+Input!$F$17)),((AB46*(1-Parameters!$D$40)*(1-(Parameters!$D$10*(1-(Input!$F$22*Parameters!$D$7)))))+(AH46*(1-Parameters!$D$40)*(1-(Parameters!$D$11*(1-(Input!$F$22*Parameters!$D$7)))))),0)</f>
        <v>0</v>
      </c>
      <c r="AI47" s="24">
        <f>IF(AND(C47&gt;=(Input!$F$14+Input!$F$16), C47&lt;(Input!$F$14+Input!$F$17)),((AB46*(1-Parameters!$D$40)*Parameters!$D$10*(1-(Input!$F$22*Parameters!$D$7)))+(AC46*(1-Parameters!$D$40)*(1-1/Parameters!$D$38)*(1-(Input!$F$7*Parameters!$D$17*(1-Parameters!$D$27)*Parameters!$D$26*(1-(Parameters!$B$94 + Parameters!$B$95))*(Parameters!$D$24)*Parameters!$D$28*Parameters!$D$30))) + (AD46*(1-Parameters!$D$40)*(1-(1/Parameters!$D$38))*(1-ART_drop_factor)) +(AH46*(1-Parameters!$D$40)*Parameters!$D$11*(1-(Input!$F$22*Parameters!$D$7)))+(AI46*(1-Parameters!$D$40)*(1-1/Parameters!$D$38)) + (AJ46*(1-Parameters!$D$40)*(1-(1/Parameters!$D$38))*(1-ART_drop_factor))),0)</f>
        <v>0</v>
      </c>
      <c r="AJ47" s="24">
        <f>IF(AND(C47&gt;=(Input!$F$14+Input!$F$16), C47&lt;(Input!$F$14+Input!$F$17)),((AC46*(1-Parameters!$D$40)*(1-1/Parameters!$D$38)*(Input!$F$7*Parameters!$D$17*Parameters!$D$26*(1-Parameters!$D$27)*(1-(Parameters!$B$94 + Parameters!$B$95))*(Parameters!$D$24)*Parameters!$D$28*Parameters!$D$30))+(AD46*(1-Parameters!$D$40)*(1-(1/Parameters!$D$38))*ART_drop_factor)+(AJ46*(1-Parameters!$D$40)*(1-(1/Parameters!$D$38))*ART_drop_factor)),0)</f>
        <v>0</v>
      </c>
      <c r="AK47" s="22">
        <f>IF(AND(C47&gt;=(Input!$F$14+Input!$F$16), C47&lt;(Input!$F$14+Input!$F$17)),((AC46*(1-Parameters!$D$40)*(1/Parameters!$D$38)*(1-(Input!$F$7*Parameters!$D$17*(1-Parameters!$D$27)*Parameters!$D$26*(1-(Parameters!$B$94 + Parameters!$B$95))*(Parameters!$D$23)*Parameters!$D$28)))+(AE46*(1-Parameters!$D$40)*(1-(Input!$F$7*Parameters!$D$17*(1-Parameters!$D$27)*Parameters!$D$26*(1-(Parameters!$B$94 + Parameters!$B$95))*(Parameters!$D$23)*Parameters!$D$28)))+(AI46*(1-Parameters!$D$40)*(1/Parameters!$D$38))+(AK46*(1-Parameters!$D$40))),0)</f>
        <v>0</v>
      </c>
      <c r="AL47" s="24">
        <f>IF(AND(C47&gt;=(Input!$F$14+Input!$F$16), C47&lt;(Input!$F$14+Input!$F$17)),((AC46*(1-Parameters!$D$40)*(1/Parameters!$D$38)*Input!$F$7*Parameters!$D$17*Parameters!$D$26*(1-Parameters!$D$27)*(1-(Parameters!$B$94 + Parameters!$B$95))*Parameters!$D$28*(Parameters!$D$23)*(1-Parameters!$D$30))+(AE46*(1-Parameters!$D$40)*Input!$F$7*Parameters!$D$17*Parameters!$D$26*(1-Parameters!$D$27)*(1-(Parameters!$B$94 + Parameters!$B$95))*Parameters!$D$28*(Parameters!$D$23)*(1-Parameters!$D$30))+(AF46*(1-Parameters!$D$40)) + (AG46*(1-Parameters!$D$40)*(1-ART_drop_factor)) +(AL46*(1-Parameters!$D$40)) + (AM46*(1-Parameters!$D$40)*(1-ART_drop_factor))),0)</f>
        <v>0</v>
      </c>
      <c r="AM47" s="22">
        <f>IF(AND(C47&gt;=(Input!$F$14+Input!$F$16), C47&lt;(Input!$F$14+Input!$F$17)),((AC46*(1-Parameters!$D$40)*(1/Parameters!$D$38)*(Input!$F$7*Parameters!$D$17*(Parameters!$D$23)*Parameters!$D$26*(1-Parameters!$D$27)*(1-(Parameters!$B$94 + Parameters!$B$95))*Parameters!$D$28*Parameters!$D$30))+(AD46*(1-Parameters!$D$40)*(1/Parameters!$D$38))+(AE46*(1-Parameters!$D$40)*(Input!$F$7*Parameters!$D$17*(Parameters!$D$23)*Parameters!$D$26*(1-Parameters!$D$27)*(1-(Parameters!$B$94 + Parameters!$B$95))*Parameters!$D$28*Parameters!$D$30))+(AM46*(1-Parameters!$D$40)*ART_drop_factor)+(AJ46*(1-Parameters!$D$40)*(1/Parameters!$D$38))+(AG46*(1-Parameters!$D$40)*ART_drop_factor)),0)</f>
        <v>0</v>
      </c>
      <c r="AN47" s="24">
        <f>IF(AND(C47&gt;=(Input!$F$14+Input!$F$17), C47&lt;(Input!$F$14+Input!$F$18)),((AH46*(1-Parameters!$D$40)*(1-(Parameters!$D$11*(1-(Input!$F$22*Parameters!$D$7))))) + (AN46*(1-Parameters!$D$40)*(1-(Parameters!$D$11*(1-(Input!$F$22*Parameters!$D$7)))))),0)</f>
        <v>0</v>
      </c>
      <c r="AO47" s="22">
        <f>IF(AND(C47&gt;=(Input!$F$14+Input!$F$17), C47&lt;(Input!$F$14+Input!$F$18)),((AH46*(1-Parameters!$D$40)*Parameters!$D$11*(1-(Input!$F$22*Parameters!$D$7)))+(AI46*(1-Parameters!$D$40)*(1-1/Parameters!$D$38)*(1-(Input!$F$8*Parameters!$D$18*(1-Parameters!$D$27)*Parameters!$D$26*(Parameters!$D$24)*Parameters!$D$28*Parameters!$D$30))) + (AJ46*(1-Parameters!$D$40)*(1-(1/Parameters!$D$38))*(1-ART_drop_factor)) +(AN46*(1-Parameters!$D$40)*Parameters!$D$11*(1-(Input!$F$22*Parameters!$D$7)))+(AO46*(1-Parameters!$D$40)*(1-1/Parameters!$D$38)) + (AP46*(1-Parameters!$D$40)*(1-(1/Parameters!$D$38))*(1-ART_drop_factor))),0)</f>
        <v>0</v>
      </c>
      <c r="AP47" s="24">
        <f>IF(AND(C47&gt;=(Input!$F$14+Input!$F$17), C47&lt;(Input!$F$14+Input!$F$18)),((AI46*(1-Parameters!$D$40)*(1-1/Parameters!$D$38)*(Input!$F$8*Parameters!$D$18*Parameters!$D$26*(1-Parameters!$D$27)*(Parameters!$D$24)*Parameters!$D$28*Parameters!$D$30))+(AJ46*(1-Parameters!$D$40)*(1-(1/Parameters!$D$38))*ART_drop_factor)+(AP46*(1-Parameters!$D$40)*(1-(1/Parameters!$D$38))*ART_drop_factor)),0)</f>
        <v>0</v>
      </c>
      <c r="AQ47" s="22">
        <f>IF(AND(C47&gt;=(Input!$F$14+Input!$F$17), C47&lt;(Input!$F$14+Input!$F$18)),((AI46*(1-Parameters!$D$40)*(1/Parameters!$D$38)*(1-(Input!$F$8*Parameters!$D$18*(1-Parameters!$D$27)*Parameters!$D$26*(Parameters!$D$23)*Parameters!$D$28)))+(AK46*(1-Parameters!$D$40)*(1-(Input!$F$8*Parameters!$D$18*(1-Parameters!$D$27)*Parameters!$D$26*(Parameters!$D$23)*Parameters!$D$28)))+(AO46*(1-Parameters!$D$40)*(1/Parameters!$D$38))+(AQ46*(1-Parameters!$D$40))),0)</f>
        <v>0</v>
      </c>
      <c r="AR47" s="24">
        <f>IF(AND(C47&gt;=(Input!$F$14+Input!$F$17), C47&lt;(Input!$F$14+Input!$F$18)),((AI46*(1-Parameters!$D$40)*(1/Parameters!$D$38)*Input!$F$8*Parameters!$D$18*Parameters!$D$26*(1-Parameters!$D$27)*Parameters!$D$28*(Parameters!$D$23)*(1-Parameters!$D$30))+(AK46*(1-Parameters!$D$40)*Input!$F$8*Parameters!$D$18*Parameters!$D$26*(1-Parameters!$D$27)*Parameters!$D$28*(Parameters!$D$23)*(1-Parameters!$D$30))+(AL46*(1-Parameters!$D$40)) + (AM46*(1-Parameters!$D$40)*(1-ART_drop_factor)) +(AR46*(1-Parameters!$D$40)) + (AS46*(1-Parameters!$D$40)*(1-ART_drop_factor))),0)</f>
        <v>0</v>
      </c>
      <c r="AS47" s="22">
        <f>IF(AND(C47&gt;=(Input!$F$14+Input!$F$17), C47&lt;(Input!$F$14+Input!$F$18)),((AI46*(1-Parameters!$D$40)*(1/Parameters!$D$38)*(Input!$F$8*Parameters!$D$18*(Parameters!$D$23)*Parameters!$D$26*(1-Parameters!$D$27)*Parameters!$D$28*Parameters!$D$30))+(AJ46*(1-Parameters!$D$40)*(1/Parameters!$D$38))+(AK46*(1-Parameters!$D$40)*(Input!$F$8*Parameters!$D$18*(Parameters!$D$23)*Parameters!$D$26*(1-Parameters!$D$27)*Parameters!$D$28*Parameters!$D$30))+(AS46*(1-Parameters!$D$40)*ART_drop_factor)+(AP46*(1-Parameters!$D$40)*(1/Parameters!$D$38))+(AM46*(1-Parameters!$D$40)*ART_drop_factor)),0)</f>
        <v>0</v>
      </c>
      <c r="AT47" s="24">
        <f>IF(AND(C47&gt;=(Input!$F$14+Input!$F$18), C47&lt;(Input!$F$14+Input!$F$19)),((AN46*(1-Parameters!$D$40)*(1-(Parameters!$D$11*(1-(Input!$F$22*Parameters!$D$7))))) + (AT46*(1-Parameters!$D$40)*(1-(Parameters!$D$12*(1-(Input!$F$22*Parameters!$D$7)))))),0)</f>
        <v>0</v>
      </c>
      <c r="AU47" s="22">
        <f>IF(AND(C47&gt;=(Input!$F$14+Input!$F$18), C47&lt;(Input!$F$14+Input!$F$19)),((AN46*(1-Parameters!$D$40)*Parameters!$D$11*(1-(Input!$F$22*Parameters!$D$7)))+(AO46*(1-Parameters!$D$40)*(1-1/Parameters!$D$38)*(1-(Input!$F$9*Parameters!$D$19*(1-Parameters!$D$27)*Parameters!$D$26*(Parameters!$D$24)*Parameters!$D$28*Parameters!$D$30))) + (AP46*(1-Parameters!$D$40)*(1-(1/Parameters!$D$38))*(1-ART_drop_factor)) +(AT46*(1-Parameters!$D$40)*Parameters!$D$12*(1-(Input!$F$22*Parameters!$D$7)))+(AU46*(1-Parameters!$D$40)*(1-1/Parameters!$D$38)) + (AV46*(1-Parameters!$D$40)*(1-(1/Parameters!$D$38))*(1-ART_drop_factor))),0)</f>
        <v>0</v>
      </c>
      <c r="AV47" s="24">
        <f>IF(AND(C47&gt;=(Input!$F$14+Input!$F$18), C47&lt;(Input!$F$14+Input!$F$19)),((AO46*(1-Parameters!$D$40)*(1-1/Parameters!$D$38)*(Input!$F$9*Parameters!$D$19*Parameters!$D$26*(1-Parameters!$D$27)*(Parameters!$D$24)*Parameters!$D$28*Parameters!$D$30))+(AP46*(1-Parameters!$D$40)*(1-(1/Parameters!$D$38))*ART_drop_factor)+(AV46*(1-Parameters!$D$40)*(1-(1/Parameters!$D$38))*ART_drop_factor)),0)</f>
        <v>0</v>
      </c>
      <c r="AW47" s="22">
        <f>IF(AND(C47&gt;=(Input!$F$14+Input!$F$18), C47&lt;(Input!$F$14+Input!$F$19)),((AO46*(1-Parameters!$D$40)*(1/Parameters!$D$38)*(1-(Input!$F$9*Parameters!$D$19*(1-Parameters!$D$27)*Parameters!$D$26*(Parameters!$D$23)*Parameters!$D$28)))+(AQ46*(1-Parameters!$D$40)*(1-(Input!$F$9*Parameters!$D$19*(1-Parameters!$D$27)*Parameters!$D$26*(Parameters!$D$23)*Parameters!$D$28)))+(AU46*(1-Parameters!$D$40)*(1/Parameters!$D$38))+(AW46*(1-Parameters!$D$40))),0)</f>
        <v>0</v>
      </c>
      <c r="AX47" s="24">
        <f>IF(AND(C47&gt;=(Input!$F$14+Input!$F$18), C47&lt;(Input!$F$14+Input!$F$19)),((AO46*(1-Parameters!$D$40)*(1/Parameters!$D$38)*Input!$F$9*Parameters!$D$19*Parameters!$D$26*(1-Parameters!$D$27)*Parameters!$D$28*(Parameters!$D$23)*(1-Parameters!$D$30))+(AQ46*(1-Parameters!$D$40)*Input!$F$9*Parameters!$D$19*Parameters!$D$26*(1-Parameters!$D$27)*Parameters!$D$28*(Parameters!$D$23)*(1-Parameters!$D$30)) + (AS46*(1-Parameters!$D$40)*(1-ART_drop_factor)) +(AR46*(1-Parameters!$D$40))+ (AY46*(1-Parameters!$D$40)*(1-ART_drop_factor)) + (AX46*(1-Parameters!$D$40))),0)</f>
        <v>0</v>
      </c>
      <c r="AY47" s="22">
        <f>IF(AND(C47&gt;=(Input!$F$14+Input!$F$18), C47&lt;(Input!$F$14+Input!$F$19)),((AO46*(1-Parameters!$D$40)*(1/Parameters!$D$38)*(Input!$F$9*Parameters!$D$19*(Parameters!$D$23)*Parameters!$D$26*(1-Parameters!$D$27)*Parameters!$D$28*Parameters!$D$30))+(AP46*(1-Parameters!$D$40)*(1/Parameters!$D$38))+(AQ46*(1-Parameters!$D$40)*(Input!$F$9*Parameters!$D$19*(Parameters!$D$23)*Parameters!$D$26*(1-Parameters!$D$27)*Parameters!$D$28*Parameters!$D$30))+(AY46*(1-Parameters!$D$40)*ART_drop_factor)+(AV46*(1-Parameters!$D$40)*(1/Parameters!$D$38))+(AS46*(1-Parameters!$D$40)*ART_drop_factor)),0)</f>
        <v>0</v>
      </c>
      <c r="AZ47" s="24">
        <f>IF(C47&gt;=(Input!$F$14+Input!$F$19),((AT46*(1-Parameters!$D$40)*(1-(Parameters!$D$12*(1-(Input!$F$22*Parameters!$D$7))))) + (AZ46*(1-Parameters!$D$40)*(1-(Parameters!$D$12*(1-(Input!$F$22*Parameters!$D$7)))))),0)</f>
        <v>0</v>
      </c>
      <c r="BA47" s="22">
        <f>IF(C47&gt;=(Input!$F$14+Input!$F$19),((AT46*(1-Parameters!$D$40)*Parameters!$D$12*(1-(Input!$F$22*Parameters!$D$7)))+(AU46*(1-Parameters!$D$40)*(1-1/Parameters!$D$38)*(1-(Input!$F$10*Parameters!$D$20*(1-Parameters!$D$27)*Parameters!$D$26*(Parameters!$D$24)*Parameters!$D$28*Parameters!$D$30))) + (AV46*(1-Parameters!$D$40)*(1-(1/Parameters!$D$38))*(1-ART_drop_factor)) +(AZ46*(1-Parameters!$D$40)*Parameters!$D$12*(1-(Input!$F$22*Parameters!$D$7)))+(BA46*(1-Parameters!$D$40)*(1-1/Parameters!$D$38)) + (BB46*(1-Parameters!$D$40)*(1-(1/Parameters!$D$38))*(1-ART_drop_factor))),0)</f>
        <v>0</v>
      </c>
      <c r="BB47" s="24">
        <f>IF(C47&gt;=(Input!$F$14+Input!$F$19),((AU46*(1-Parameters!$D$40)*(1-1/Parameters!$D$38)*(Input!$F$10*Parameters!$D$20*Parameters!$D$26*(1-Parameters!$D$27)*(Parameters!$D$24)*Parameters!$D$28*Parameters!$D$30))+(AV46*(1-Parameters!$D$40)*(1-(1/Parameters!$D$38))*ART_drop_factor)+(BB46*(1-Parameters!$D$40)*(1-(1/Parameters!$D$38))*ART_drop_factor)),0)</f>
        <v>0</v>
      </c>
      <c r="BC47" s="22">
        <f>IF(C47&gt;=(Input!$F$14+Input!$F$19),((AU46*(1-Parameters!$D$40)*(1/Parameters!$D$38)*(1-(Input!$F$10*Parameters!$D$20*(1-Parameters!$D$27)*Parameters!$D$26*(Parameters!$D$23)*Parameters!$D$28)))+(AW46*(1-Parameters!$D$40)*(1-(Input!$F$10*Parameters!$D$20*(1-Parameters!$D$27)*Parameters!$D$26*(Parameters!$D$23)*Parameters!$D$28)))+(BA46*(1-Parameters!$D$40)*(1/Parameters!$D$38))+(BC46*(1-Parameters!$D$40))),0)</f>
        <v>0</v>
      </c>
      <c r="BD47" s="24">
        <f>IF(C47&gt;=(Input!$F$14+Input!$F$19),((AU46*(1-Parameters!$D$40)*(1/Parameters!$D$38)*Input!$F$10*Parameters!$D$20*Parameters!$D$26*(1-Parameters!$D$27)*Parameters!$D$28*(Parameters!$D$23)*(1-Parameters!$D$30))+(AW46*(1-Parameters!$D$40)*Input!$F$10*Parameters!$D$20*Parameters!$D$26*(1-Parameters!$D$27)*Parameters!$D$28*(Parameters!$D$23)*(1-Parameters!$D$30))+(AX46*(1-Parameters!$D$40)) + (AY46*(1-Parameters!$D$40)*(1-ART_drop_factor)) +(BD46*(1-Parameters!$D$40)) + (BE46*(1-Parameters!$D$40)*(1-ART_drop_factor))),0)</f>
        <v>0</v>
      </c>
      <c r="BE47" s="25">
        <f>IF(C47&gt;=(Input!$F$14+Input!$F$19),((AU46*(1-Parameters!$D$40)*(1/Parameters!$D$38)*(Input!$F$10*Parameters!$D$20*(Parameters!$D$23)*Parameters!$D$26*(1-Parameters!$D$27)*Parameters!$D$28*Parameters!$D$30))+(AV46*(1-Parameters!$D$40)*(1/Parameters!$D$38))+(AW46*(1-Parameters!$D$40)*(Input!$F$10*Parameters!$D$20*(Parameters!$D$23)*Parameters!$D$26*(1-Parameters!$D$27)*Parameters!$D$28*Parameters!$D$30))+(BE46*(1-Parameters!$D$40)*ART_drop_factor)+(BB46*(1-Parameters!$D$40)*(1/Parameters!$D$38))+(AY46*(1-Parameters!$D$40)*ART_drop_factor)),0)</f>
        <v>0</v>
      </c>
      <c r="BF47" s="135">
        <f>(Parameters!$D$40*(SUM(Model!D46:U46,Model!AH46:BE46)))+(Parameters!$D$41*(SUM(Model!V46:AG46)))</f>
        <v>926.36900169964088</v>
      </c>
      <c r="BG47" s="60"/>
    </row>
    <row r="48" spans="3:59" x14ac:dyDescent="0.2">
      <c r="C48" s="20">
        <v>43</v>
      </c>
      <c r="D48" s="21">
        <f>IF((C48&gt;=Input!$F$12),0,(D47*(1-Parameters!$D$40)*(1-(Parameters!$D$8*(1-(Input!$F$22*Parameters!$D$7))))))</f>
        <v>0</v>
      </c>
      <c r="E48" s="21">
        <f>IF((C48&gt;=Input!$F$12),0,(D47*(1-Parameters!$D$40)*Parameters!$D$8*(1-(Input!$F$22*Parameters!$D$7))+(E47*(1-Parameters!$D$40)*(1-1/Parameters!$D$38)) + (F47*(1-Parameters!$D$40)*(1-(1/Parameters!$D$38))*(1-ART_drop_factor))))</f>
        <v>0</v>
      </c>
      <c r="F48" s="26">
        <f>IF((C48&gt;=Input!$F$12),0,(F47*(1-Parameters!$D$40)*(1-(1/Parameters!$D$38))*ART_drop_factor))</f>
        <v>0</v>
      </c>
      <c r="G48" s="21">
        <f>IF((C48&gt;=Input!$F$12),0,((G47*(1-Parameters!$D$40)+(E47*(1-Parameters!$D$40)*(1/Parameters!$D$38)))))</f>
        <v>0</v>
      </c>
      <c r="H48" s="21">
        <f>IF((C48&gt;=Input!$F$12),0,(H47*(1-Parameters!$D$40) + I47*(1-Parameters!$D$40)*(1-ART_drop_factor)))</f>
        <v>0</v>
      </c>
      <c r="I48" s="21">
        <f>IF((C48&gt;=Input!$F$12),0,(((F47*(1-Parameters!$D$40)*(1/Parameters!$D$38)) + I47*(1-Parameters!$D$40)*ART_drop_factor)))</f>
        <v>0</v>
      </c>
      <c r="J48" s="23">
        <f>IF(AND(C48&gt;=Input!$F$12,C48&lt;Input!$F$13),((D47*(1-Parameters!$D$40)*(1-(Parameters!$D$8*(1-(Input!$F$22*Parameters!$D$7))))) + (J47*(1-Parameters!$D$40)*(1-(Parameters!$D$9*(1-(Input!$F$22*Parameters!$D$7)))))),0)</f>
        <v>0</v>
      </c>
      <c r="K48" s="23">
        <f>IF(AND(C48&gt;=Input!$F$12,C48&lt;Input!$F$13),((D47*(1-Parameters!$D$40)*(Parameters!$D$8*(1-(Input!$F$22*Parameters!$D$7))))+(E47*(1-Parameters!$D$40)*(1-1/Parameters!$D$38)*(1-(Input!$F$5*Parameters!$D$14*(1-Parameters!$D$27)*Parameters!$D$26*(Parameters!$D$24))*Parameters!$D$28*Parameters!$D$30)))+ (F47*(1-Parameters!$D$40)*(1-(1/Parameters!$D$38))*(1-ART_drop_factor)) + (J47*(1-Parameters!$D$40)*Parameters!$D$9*(1-(Input!$F$22*Parameters!$D$7)))+(K47*(1-Parameters!$D$40)*(1-1/Parameters!$D$38)) + (L47*(1-Parameters!$D$40)*(1-(1/Parameters!$D$38))*(1-ART_drop_factor)),0)</f>
        <v>0</v>
      </c>
      <c r="L48" s="23">
        <f>IF(AND(C48&gt;=Input!$F$12,C48&lt;Input!$F$13),((E47*(1-Parameters!$D$40)*(1-1/Parameters!$D$38)*(Input!$F$5*Parameters!$D$14*Parameters!$D$26*(1-Parameters!$D$27)*(Parameters!$D$24)*Parameters!$D$28*Parameters!$D$30))+(F47*(1-Parameters!$D$40)*(1-(1/Parameters!$D$38))*ART_drop_factor)+(L47*(1-Parameters!$D$40)*(1-(1/Parameters!$D$38))*ART_drop_factor)),0)</f>
        <v>0</v>
      </c>
      <c r="M48" s="23">
        <f>IF(AND(C48&gt;=Input!$F$12,C48&lt;Input!$F$13),((E47*(1-Parameters!$D$40)*(1/Parameters!$D$38)*(1-(Input!$F$5*Parameters!$D$14*(1-Parameters!$D$27)*Parameters!$D$26*(Parameters!$D$23))*Parameters!$D$28))+(G47*(1-Parameters!$D$40)*(1-(Input!$F$5*Parameters!$D$14*(1-Parameters!$D$27)*Parameters!$D$26*(Parameters!$D$23)*Parameters!$D$28)))+(K47*(1-Parameters!$D$40)*(1/Parameters!$D$38))+(M47*(1-Parameters!$D$40))),0)</f>
        <v>0</v>
      </c>
      <c r="N48" s="23">
        <f>IF(AND(C48&gt;=Input!$F$12,C48&lt;Input!$F$13),((E47*(1-Parameters!$D$40)*(1/Parameters!$D$38)*Input!$F$5*Parameters!$D$14*Parameters!$D$26*(1-Parameters!$D$27)*Parameters!$D$28*(Parameters!$D$23)*(1-Parameters!$D$30))+(G47*(1-Parameters!$D$40)*Input!$F$5*Parameters!$D$14*Parameters!$D$26*(1-Parameters!$D$27)*Parameters!$D$28*(Parameters!$D$23)*(1-Parameters!$D$30))+(H47*(1-Parameters!$D$40)) +(N47*(1-Parameters!$D$40)) + (O47*(1-Parameters!$D$40)*(1-ART_drop_factor)) + (I47*(1-Parameters!$D$40)*(1-ART_drop_factor))),0)</f>
        <v>0</v>
      </c>
      <c r="O48" s="23">
        <f>IF(AND(C48&gt;=Input!$F$12,C48&lt;Input!$F$13),((E47*(1-Parameters!$D$40)*(1/Parameters!$D$38)*(Input!$F$5*Parameters!$D$14*(Parameters!$D$23)*Parameters!$D$26*(1-Parameters!$D$27)*Parameters!$D$28*Parameters!$D$30))+(F47*(1-Parameters!$D$40)*(1/Parameters!$D$38))+(G47*(1-Parameters!$D$40)*(Input!$F$5*Parameters!$D$14*(Parameters!$D$23)*Parameters!$D$26*(1-Parameters!$D$27)*Parameters!$D$28*Parameters!$D$30))+(O47*(1-Parameters!$D$40)*ART_drop_factor)+(L47*(1-Parameters!$D$40)*(1/Parameters!$D$38))+(I47*(1-Parameters!$D$40)*ART_drop_factor)),0)</f>
        <v>0</v>
      </c>
      <c r="P48" s="24">
        <f>IF(AND(C48&gt;=Input!$F$13,C48&lt;Input!$F$14),((J47*(1-Parameters!$D$40)*(1-(Parameters!$D$9*(1-(Input!$F$22*Parameters!$D$7))))) + (P47*(1-Parameters!$D$40)*(1-(Parameters!$D$9*(1-(Input!$F$22*Parameters!$D$7)))))),0)</f>
        <v>0</v>
      </c>
      <c r="Q48" s="22">
        <f>IF(AND(C48&gt;=Input!$F$13,C48&lt;Input!$F$14),((J47*(1-Parameters!$D$40)*Parameters!$D$9*(1-(Input!$F$22*Parameters!$D$7)))+(K47*(1-Parameters!$D$40)*(1-1/Parameters!$D$38)*(1-(Input!$F$6*Parameters!$D$15*(1-Parameters!$D$27)*Parameters!$D$26*(Parameters!$D$24))*Parameters!$D$28*Parameters!$D$30))) + (L47*(1-Parameters!$D$40)*(1-(1/Parameters!$D$38))*(1-ART_drop_factor)) +(P47*(1-Parameters!$D$40)*Parameters!$D$9*(1-(Input!$F$22*Parameters!$D$7)))+(Q47*(1-Parameters!$D$40)*(1-1/Parameters!$D$38)) + (R47*(1-Parameters!$D$40)*(1-(1/Parameters!$D$38))*(1-ART_drop_factor)),0)</f>
        <v>0</v>
      </c>
      <c r="R48" s="24">
        <f>IF(AND(C48&gt;=Input!$F$13,C48&lt;Input!$F$14),((K47*(1-Parameters!$D$40)*(1-1/Parameters!$D$38)*(Input!$F$6*Parameters!$D$15*Parameters!$D$26*(1-Parameters!$D$27)*(Parameters!$D$24)*Parameters!$D$28*Parameters!$D$30))+(L47*(1-Parameters!$D$40)*(1-(1/Parameters!$D$38))*ART_drop_factor)+(R47*(1-Parameters!$D$40)*(1-(1/Parameters!$D$38))*ART_drop_factor)),0)</f>
        <v>0</v>
      </c>
      <c r="S48" s="22">
        <f>IF(AND(C48&gt;=Input!$F$13,C48&lt;Input!$F$14),((K47*(1-Parameters!$D$40)*(1/Parameters!$D$38)*(1-(Input!$F$6*Parameters!$D$15*(1-Parameters!$D$27)*Parameters!$D$26*(Parameters!$D$23)*Parameters!$D$28)))+(M47*(1-Parameters!$D$40)*(1-(Input!$F$6*Parameters!$D$15*(1-Parameters!$D$27)*Parameters!$D$26*(Parameters!$D$23)*Parameters!$D$28)))+(Q47*(1-Parameters!$D$40)*(1/Parameters!$D$38))+(S47*(1-Parameters!$D$40))),0)</f>
        <v>0</v>
      </c>
      <c r="T48" s="24">
        <f>IF(AND(C48&gt;=Input!$F$13,C48&lt;Input!$F$14),((K47*(1-Parameters!$D$40)*(1/Parameters!$D$38)*Input!$F$6*Parameters!$D$15*Parameters!$D$26*(1-Parameters!$D$27)*Parameters!$D$28*(Parameters!$D$23)*(1-Parameters!$D$30))+(M47*(1-Parameters!$D$40)*Input!$F$6*Parameters!$D$15*Parameters!$D$26*(1-Parameters!$D$27)*Parameters!$D$28*(Parameters!$D$23)*(1-Parameters!$D$30))+(N47*(1-Parameters!$D$40))+(T47*(1-Parameters!$D$40)) + (U47*(1-Parameters!$D$40)*(1-ART_drop_factor)) + (O47*(1-Parameters!$D$40)*(1-ART_drop_factor))),0)</f>
        <v>0</v>
      </c>
      <c r="U48" s="22">
        <f>IF(AND(C48&gt;=Input!$F$13,C48&lt;Input!$F$14),((K47*(1-Parameters!$D$40)*(1/Parameters!$D$38)*(Input!$F$6*Parameters!$D$15*(Parameters!$D$23)*Parameters!$D$26*(1-Parameters!$D$27)*Parameters!$D$28*Parameters!$D$30))+(L47*(1-Parameters!$D$40)*(1/Parameters!$D$38))+(M47*(1-Parameters!$D$40)*(Input!$F$6*Parameters!$D$15*(Parameters!$D$23)*Parameters!$D$26*(1-Parameters!$D$27)*Parameters!$D$28*Parameters!$D$30))+(U47*(1-Parameters!$D$40)*ART_drop_factor)+(R47*(1-Parameters!$D$40)*(1/Parameters!$D$38))+(O47*(1-Parameters!$D$40))*ART_drop_factor),0)</f>
        <v>0</v>
      </c>
      <c r="V48" s="24">
        <f>IF(C48=Input!$F$14,((P47*(1-Parameters!$D$41)*(1-(Parameters!$D$9*(1-(Input!$F$22*Parameters!$D$7))))) + (V47*(1-Parameters!$D$41)*(1-(Parameters!$D$9*(1-(Input!$F$22*Parameters!$D$7)))))),0)</f>
        <v>0</v>
      </c>
      <c r="W48" s="22">
        <f>IF(C48=Input!$F$14,((P47*(1-Parameters!$D$41)*Parameters!$D$9*(1-(Input!$F$22*Parameters!$D$7)))+(Q47*(1-Parameters!$D$41)*(1-1/Parameters!$D$38)*(1-(Input!$F$6*Parameters!$D$16*(1-Parameters!$D$27)*Parameters!$D$26*(1-Parameters!$B$94)*(Parameters!$D$24))*Parameters!$D$28*Parameters!$D$30)))+(V47*(1-Parameters!$D$41)*Parameters!$D$9*(1-(Input!$F$22*Parameters!$D$7)))+ (R47*(1-Parameters!$D$41)*(1-(1/Parameters!$D$38))*(1-ART_drop_factor)) + (W47*(1-Parameters!$D$41)*(1-1/Parameters!$D$38)) + (X47*(1-Parameters!$D$41)*(1-(1/Parameters!$D$38))*(1-ART_drop_factor)),0)</f>
        <v>0</v>
      </c>
      <c r="X48" s="24">
        <f>IF(C48=Input!$F$14,((Q47*(1-Parameters!$D$41)*(1-1/Parameters!$D$38)*(Input!$F$6*Parameters!$D$16*Parameters!$D$26*(1-Parameters!$D$27)*(1-Parameters!$B$94)*(Parameters!$D$24)*Parameters!$D$28*Parameters!$D$30))+(R47*(1-Parameters!$D$41)*(1-(1/Parameters!$D$38))*ART_drop_factor)+(X47*(1-Parameters!$D$41)*(1-(1/Parameters!$D$38))*ART_drop_factor)),0)</f>
        <v>0</v>
      </c>
      <c r="Y48" s="22">
        <f>IF(C48=Input!$F$14,((Q47*(1-Parameters!$D$41)*(1/Parameters!$D$38)*(1-(Input!$F$6*Parameters!$D$16*(1-Parameters!$D$27)*Parameters!$D$26*(1-Parameters!$B$94)*(Parameters!$D$23)*Parameters!$D$28)))+(S47*(1-Parameters!$D$41)*(1-(Input!$F$6*Parameters!$D$16*(1-Parameters!$D$27)*Parameters!$D$26*(1-Parameters!$B$94)*(Parameters!$D$23)*Parameters!$D$28)))+(W47*(1-Parameters!$D$41)*(1/Parameters!$D$38))+(Y47*(1-Parameters!$D$41))),0)</f>
        <v>0</v>
      </c>
      <c r="Z48" s="24">
        <f>IF(C48=Input!$F$14,((Q47*(1-Parameters!$D$41)*(1/Parameters!$D$38)*Input!$F$6*Parameters!$D$16*Parameters!$D$26*(1-Parameters!$D$27)*(1-Parameters!$B$94)*Parameters!$D$28*(Parameters!$D$23)*(1-Parameters!$D$30))+(S47*(1-Parameters!$D$41)*Input!$F$6*Parameters!$D$16*Parameters!$D$26*(1-Parameters!$D$27)*(1-Parameters!$B$94)*Parameters!$D$28*(Parameters!$D$23)*(1-Parameters!$D$30))+(T47*(1-Parameters!$D$41)) + (U47*(1-Parameters!$D$41)*(1-ART_drop_factor)) + (Z47*(1-Parameters!$D$41)) + (AA47*(1-Parameters!$D$41)*(1-ART_drop_factor))),0)</f>
        <v>0</v>
      </c>
      <c r="AA48" s="22">
        <f>IF(C48=Input!$F$14,((Q47*(1-Parameters!$D$41)*(1/Parameters!$D$38)*(Input!$F$6*Parameters!$D$16*(Parameters!$D$23)*Parameters!$D$26*(1-Parameters!$D$27)*(1-Parameters!$B$94)*Parameters!$D$28*Parameters!$D$30))+(R47*(1-Parameters!$D$41)*(1/Parameters!$D$38))+(S47*(1-Parameters!$D$41)*(Input!$F$6*Parameters!$D$16*(1-Parameters!$B$94)*(Parameters!$D$23)*Parameters!$D$26*(1-Parameters!$D$27)*Parameters!$D$28*Parameters!$D$30))+(AA47*(1-Parameters!$D$41)*ART_drop_factor)+(X47*(1-Parameters!$D$41)*(1/Parameters!$D$38))+(U47*(1-Parameters!$D$41)*ART_drop_factor)),0)</f>
        <v>0</v>
      </c>
      <c r="AB48" s="24">
        <f>IF(AND(C48&gt;Input!$F$14,C48&lt;(Input!$F$14+Input!$F$16)),((V47*(1-Parameters!$D$41)*(1-(Parameters!$D$9*(1-(Input!$F$22*Parameters!$D$7)))))+(AB47*(1-Parameters!$D$41)*(1-(Parameters!$D$10*(1-(Input!$F$22*Parameters!$D$7)))))),0)</f>
        <v>1500020.3541751704</v>
      </c>
      <c r="AC48" s="24">
        <f>IF(AND(C48&gt;Input!$F$14, C48&lt;(Input!$F$14+Input!$F$16)),((V47*(1-Parameters!$D$41)*Parameters!$D$9*(1-(Input!$F$22*Parameters!$D$7)))+(W47*(1-Parameters!$D$41)*(1-1/Parameters!$D$38)) + (X47*(1-Parameters!$D$41)*(1-(1/Parameters!$D$38))*(1-ART_drop_factor)) +(AB47*(1-Parameters!$D$41)*Parameters!$D$10*(1-(Input!$F$22*Parameters!$D$7))))+(AC47*(1-Parameters!$D$41)*(1-1/Parameters!$D$38)) + (AD47*(1-Parameters!$D$41)*(1-(1/Parameters!$D$38))*(1-ART_drop_factor)),0)</f>
        <v>2403.6131494804595</v>
      </c>
      <c r="AD48" s="24">
        <f>IF(AND(C48&gt;Input!$F$14, C48&lt;(Input!$F$14+Input!$F$16)),((X47*(1-Parameters!$D$41)*(1-(1/Parameters!$D$38))*ART_drop_factor)+(AD47*(1-Parameters!$D$41)*(1-(1/Parameters!$D$38))*ART_drop_factor)),0)</f>
        <v>744.07679467650428</v>
      </c>
      <c r="AE48" s="24">
        <f>IF(AND(C48&gt;Input!$F$14, C48&lt;(Input!$F$14+Input!$F$16)),((W47*(1-Parameters!$D$41)*(1/Parameters!$D$38))+(Y47*(1-Parameters!$D$41))+(AC47*(1-Parameters!$D$41)*(1/Parameters!$D$38))+(AE47*(1-Parameters!$D$41))),0)</f>
        <v>7373.8239580851159</v>
      </c>
      <c r="AF48" s="24">
        <f>IF(AND(C48&gt;Input!$F$14, C48&lt;(Input!$F$14+Input!$F$16)),((Z47*(1-Parameters!$D$41)) + (AA47*(1-Parameters!$D$41)*(1-ART_drop_factor)) +(AF47*(1-Parameters!$D$41)) + (AG47*(1-Parameters!$D$41)*(1-ART_drop_factor))),0)</f>
        <v>19572.28629050318</v>
      </c>
      <c r="AG48" s="24">
        <f>IF(AND(C48&gt;Input!$F$14, C48&lt;(Input!$F$14+Input!$F$16)),((X47*(1-Parameters!$D$41)*(1/Parameters!$D$38))+(AG47*(1-Parameters!$D$41)*ART_drop_factor)+(AD47*(1-Parameters!$D$41)*(1/Parameters!$D$38))+(AA47*(1-Parameters!$D$41)*ART_drop_factor)),0)</f>
        <v>93242.410570666645</v>
      </c>
      <c r="AH48" s="24">
        <f>IF(AND(C48&gt;=(Input!$F$14+Input!$F$16),C48&lt;(Input!$F$14+Input!$F$17)),((AB47*(1-Parameters!$D$40)*(1-(Parameters!$D$10*(1-(Input!$F$22*Parameters!$D$7)))))+(AH47*(1-Parameters!$D$40)*(1-(Parameters!$D$11*(1-(Input!$F$22*Parameters!$D$7)))))),0)</f>
        <v>0</v>
      </c>
      <c r="AI48" s="24">
        <f>IF(AND(C48&gt;=(Input!$F$14+Input!$F$16), C48&lt;(Input!$F$14+Input!$F$17)),((AB47*(1-Parameters!$D$40)*Parameters!$D$10*(1-(Input!$F$22*Parameters!$D$7)))+(AC47*(1-Parameters!$D$40)*(1-1/Parameters!$D$38)*(1-(Input!$F$7*Parameters!$D$17*(1-Parameters!$D$27)*Parameters!$D$26*(1-(Parameters!$B$94 + Parameters!$B$95))*(Parameters!$D$24)*Parameters!$D$28*Parameters!$D$30))) + (AD47*(1-Parameters!$D$40)*(1-(1/Parameters!$D$38))*(1-ART_drop_factor)) +(AH47*(1-Parameters!$D$40)*Parameters!$D$11*(1-(Input!$F$22*Parameters!$D$7)))+(AI47*(1-Parameters!$D$40)*(1-1/Parameters!$D$38)) + (AJ47*(1-Parameters!$D$40)*(1-(1/Parameters!$D$38))*(1-ART_drop_factor))),0)</f>
        <v>0</v>
      </c>
      <c r="AJ48" s="24">
        <f>IF(AND(C48&gt;=(Input!$F$14+Input!$F$16), C48&lt;(Input!$F$14+Input!$F$17)),((AC47*(1-Parameters!$D$40)*(1-1/Parameters!$D$38)*(Input!$F$7*Parameters!$D$17*Parameters!$D$26*(1-Parameters!$D$27)*(1-(Parameters!$B$94 + Parameters!$B$95))*(Parameters!$D$24)*Parameters!$D$28*Parameters!$D$30))+(AD47*(1-Parameters!$D$40)*(1-(1/Parameters!$D$38))*ART_drop_factor)+(AJ47*(1-Parameters!$D$40)*(1-(1/Parameters!$D$38))*ART_drop_factor)),0)</f>
        <v>0</v>
      </c>
      <c r="AK48" s="22">
        <f>IF(AND(C48&gt;=(Input!$F$14+Input!$F$16), C48&lt;(Input!$F$14+Input!$F$17)),((AC47*(1-Parameters!$D$40)*(1/Parameters!$D$38)*(1-(Input!$F$7*Parameters!$D$17*(1-Parameters!$D$27)*Parameters!$D$26*(1-(Parameters!$B$94 + Parameters!$B$95))*(Parameters!$D$23)*Parameters!$D$28)))+(AE47*(1-Parameters!$D$40)*(1-(Input!$F$7*Parameters!$D$17*(1-Parameters!$D$27)*Parameters!$D$26*(1-(Parameters!$B$94 + Parameters!$B$95))*(Parameters!$D$23)*Parameters!$D$28)))+(AI47*(1-Parameters!$D$40)*(1/Parameters!$D$38))+(AK47*(1-Parameters!$D$40))),0)</f>
        <v>0</v>
      </c>
      <c r="AL48" s="24">
        <f>IF(AND(C48&gt;=(Input!$F$14+Input!$F$16), C48&lt;(Input!$F$14+Input!$F$17)),((AC47*(1-Parameters!$D$40)*(1/Parameters!$D$38)*Input!$F$7*Parameters!$D$17*Parameters!$D$26*(1-Parameters!$D$27)*(1-(Parameters!$B$94 + Parameters!$B$95))*Parameters!$D$28*(Parameters!$D$23)*(1-Parameters!$D$30))+(AE47*(1-Parameters!$D$40)*Input!$F$7*Parameters!$D$17*Parameters!$D$26*(1-Parameters!$D$27)*(1-(Parameters!$B$94 + Parameters!$B$95))*Parameters!$D$28*(Parameters!$D$23)*(1-Parameters!$D$30))+(AF47*(1-Parameters!$D$40)) + (AG47*(1-Parameters!$D$40)*(1-ART_drop_factor)) +(AL47*(1-Parameters!$D$40)) + (AM47*(1-Parameters!$D$40)*(1-ART_drop_factor))),0)</f>
        <v>0</v>
      </c>
      <c r="AM48" s="22">
        <f>IF(AND(C48&gt;=(Input!$F$14+Input!$F$16), C48&lt;(Input!$F$14+Input!$F$17)),((AC47*(1-Parameters!$D$40)*(1/Parameters!$D$38)*(Input!$F$7*Parameters!$D$17*(Parameters!$D$23)*Parameters!$D$26*(1-Parameters!$D$27)*(1-(Parameters!$B$94 + Parameters!$B$95))*Parameters!$D$28*Parameters!$D$30))+(AD47*(1-Parameters!$D$40)*(1/Parameters!$D$38))+(AE47*(1-Parameters!$D$40)*(Input!$F$7*Parameters!$D$17*(Parameters!$D$23)*Parameters!$D$26*(1-Parameters!$D$27)*(1-(Parameters!$B$94 + Parameters!$B$95))*Parameters!$D$28*Parameters!$D$30))+(AM47*(1-Parameters!$D$40)*ART_drop_factor)+(AJ47*(1-Parameters!$D$40)*(1/Parameters!$D$38))+(AG47*(1-Parameters!$D$40)*ART_drop_factor)),0)</f>
        <v>0</v>
      </c>
      <c r="AN48" s="24">
        <f>IF(AND(C48&gt;=(Input!$F$14+Input!$F$17), C48&lt;(Input!$F$14+Input!$F$18)),((AH47*(1-Parameters!$D$40)*(1-(Parameters!$D$11*(1-(Input!$F$22*Parameters!$D$7))))) + (AN47*(1-Parameters!$D$40)*(1-(Parameters!$D$11*(1-(Input!$F$22*Parameters!$D$7)))))),0)</f>
        <v>0</v>
      </c>
      <c r="AO48" s="22">
        <f>IF(AND(C48&gt;=(Input!$F$14+Input!$F$17), C48&lt;(Input!$F$14+Input!$F$18)),((AH47*(1-Parameters!$D$40)*Parameters!$D$11*(1-(Input!$F$22*Parameters!$D$7)))+(AI47*(1-Parameters!$D$40)*(1-1/Parameters!$D$38)*(1-(Input!$F$8*Parameters!$D$18*(1-Parameters!$D$27)*Parameters!$D$26*(Parameters!$D$24)*Parameters!$D$28*Parameters!$D$30))) + (AJ47*(1-Parameters!$D$40)*(1-(1/Parameters!$D$38))*(1-ART_drop_factor)) +(AN47*(1-Parameters!$D$40)*Parameters!$D$11*(1-(Input!$F$22*Parameters!$D$7)))+(AO47*(1-Parameters!$D$40)*(1-1/Parameters!$D$38)) + (AP47*(1-Parameters!$D$40)*(1-(1/Parameters!$D$38))*(1-ART_drop_factor))),0)</f>
        <v>0</v>
      </c>
      <c r="AP48" s="24">
        <f>IF(AND(C48&gt;=(Input!$F$14+Input!$F$17), C48&lt;(Input!$F$14+Input!$F$18)),((AI47*(1-Parameters!$D$40)*(1-1/Parameters!$D$38)*(Input!$F$8*Parameters!$D$18*Parameters!$D$26*(1-Parameters!$D$27)*(Parameters!$D$24)*Parameters!$D$28*Parameters!$D$30))+(AJ47*(1-Parameters!$D$40)*(1-(1/Parameters!$D$38))*ART_drop_factor)+(AP47*(1-Parameters!$D$40)*(1-(1/Parameters!$D$38))*ART_drop_factor)),0)</f>
        <v>0</v>
      </c>
      <c r="AQ48" s="22">
        <f>IF(AND(C48&gt;=(Input!$F$14+Input!$F$17), C48&lt;(Input!$F$14+Input!$F$18)),((AI47*(1-Parameters!$D$40)*(1/Parameters!$D$38)*(1-(Input!$F$8*Parameters!$D$18*(1-Parameters!$D$27)*Parameters!$D$26*(Parameters!$D$23)*Parameters!$D$28)))+(AK47*(1-Parameters!$D$40)*(1-(Input!$F$8*Parameters!$D$18*(1-Parameters!$D$27)*Parameters!$D$26*(Parameters!$D$23)*Parameters!$D$28)))+(AO47*(1-Parameters!$D$40)*(1/Parameters!$D$38))+(AQ47*(1-Parameters!$D$40))),0)</f>
        <v>0</v>
      </c>
      <c r="AR48" s="24">
        <f>IF(AND(C48&gt;=(Input!$F$14+Input!$F$17), C48&lt;(Input!$F$14+Input!$F$18)),((AI47*(1-Parameters!$D$40)*(1/Parameters!$D$38)*Input!$F$8*Parameters!$D$18*Parameters!$D$26*(1-Parameters!$D$27)*Parameters!$D$28*(Parameters!$D$23)*(1-Parameters!$D$30))+(AK47*(1-Parameters!$D$40)*Input!$F$8*Parameters!$D$18*Parameters!$D$26*(1-Parameters!$D$27)*Parameters!$D$28*(Parameters!$D$23)*(1-Parameters!$D$30))+(AL47*(1-Parameters!$D$40)) + (AM47*(1-Parameters!$D$40)*(1-ART_drop_factor)) +(AR47*(1-Parameters!$D$40)) + (AS47*(1-Parameters!$D$40)*(1-ART_drop_factor))),0)</f>
        <v>0</v>
      </c>
      <c r="AS48" s="22">
        <f>IF(AND(C48&gt;=(Input!$F$14+Input!$F$17), C48&lt;(Input!$F$14+Input!$F$18)),((AI47*(1-Parameters!$D$40)*(1/Parameters!$D$38)*(Input!$F$8*Parameters!$D$18*(Parameters!$D$23)*Parameters!$D$26*(1-Parameters!$D$27)*Parameters!$D$28*Parameters!$D$30))+(AJ47*(1-Parameters!$D$40)*(1/Parameters!$D$38))+(AK47*(1-Parameters!$D$40)*(Input!$F$8*Parameters!$D$18*(Parameters!$D$23)*Parameters!$D$26*(1-Parameters!$D$27)*Parameters!$D$28*Parameters!$D$30))+(AS47*(1-Parameters!$D$40)*ART_drop_factor)+(AP47*(1-Parameters!$D$40)*(1/Parameters!$D$38))+(AM47*(1-Parameters!$D$40)*ART_drop_factor)),0)</f>
        <v>0</v>
      </c>
      <c r="AT48" s="24">
        <f>IF(AND(C48&gt;=(Input!$F$14+Input!$F$18), C48&lt;(Input!$F$14+Input!$F$19)),((AN47*(1-Parameters!$D$40)*(1-(Parameters!$D$11*(1-(Input!$F$22*Parameters!$D$7))))) + (AT47*(1-Parameters!$D$40)*(1-(Parameters!$D$12*(1-(Input!$F$22*Parameters!$D$7)))))),0)</f>
        <v>0</v>
      </c>
      <c r="AU48" s="22">
        <f>IF(AND(C48&gt;=(Input!$F$14+Input!$F$18), C48&lt;(Input!$F$14+Input!$F$19)),((AN47*(1-Parameters!$D$40)*Parameters!$D$11*(1-(Input!$F$22*Parameters!$D$7)))+(AO47*(1-Parameters!$D$40)*(1-1/Parameters!$D$38)*(1-(Input!$F$9*Parameters!$D$19*(1-Parameters!$D$27)*Parameters!$D$26*(Parameters!$D$24)*Parameters!$D$28*Parameters!$D$30))) + (AP47*(1-Parameters!$D$40)*(1-(1/Parameters!$D$38))*(1-ART_drop_factor)) +(AT47*(1-Parameters!$D$40)*Parameters!$D$12*(1-(Input!$F$22*Parameters!$D$7)))+(AU47*(1-Parameters!$D$40)*(1-1/Parameters!$D$38)) + (AV47*(1-Parameters!$D$40)*(1-(1/Parameters!$D$38))*(1-ART_drop_factor))),0)</f>
        <v>0</v>
      </c>
      <c r="AV48" s="24">
        <f>IF(AND(C48&gt;=(Input!$F$14+Input!$F$18), C48&lt;(Input!$F$14+Input!$F$19)),((AO47*(1-Parameters!$D$40)*(1-1/Parameters!$D$38)*(Input!$F$9*Parameters!$D$19*Parameters!$D$26*(1-Parameters!$D$27)*(Parameters!$D$24)*Parameters!$D$28*Parameters!$D$30))+(AP47*(1-Parameters!$D$40)*(1-(1/Parameters!$D$38))*ART_drop_factor)+(AV47*(1-Parameters!$D$40)*(1-(1/Parameters!$D$38))*ART_drop_factor)),0)</f>
        <v>0</v>
      </c>
      <c r="AW48" s="22">
        <f>IF(AND(C48&gt;=(Input!$F$14+Input!$F$18), C48&lt;(Input!$F$14+Input!$F$19)),((AO47*(1-Parameters!$D$40)*(1/Parameters!$D$38)*(1-(Input!$F$9*Parameters!$D$19*(1-Parameters!$D$27)*Parameters!$D$26*(Parameters!$D$23)*Parameters!$D$28)))+(AQ47*(1-Parameters!$D$40)*(1-(Input!$F$9*Parameters!$D$19*(1-Parameters!$D$27)*Parameters!$D$26*(Parameters!$D$23)*Parameters!$D$28)))+(AU47*(1-Parameters!$D$40)*(1/Parameters!$D$38))+(AW47*(1-Parameters!$D$40))),0)</f>
        <v>0</v>
      </c>
      <c r="AX48" s="24">
        <f>IF(AND(C48&gt;=(Input!$F$14+Input!$F$18), C48&lt;(Input!$F$14+Input!$F$19)),((AO47*(1-Parameters!$D$40)*(1/Parameters!$D$38)*Input!$F$9*Parameters!$D$19*Parameters!$D$26*(1-Parameters!$D$27)*Parameters!$D$28*(Parameters!$D$23)*(1-Parameters!$D$30))+(AQ47*(1-Parameters!$D$40)*Input!$F$9*Parameters!$D$19*Parameters!$D$26*(1-Parameters!$D$27)*Parameters!$D$28*(Parameters!$D$23)*(1-Parameters!$D$30)) + (AS47*(1-Parameters!$D$40)*(1-ART_drop_factor)) +(AR47*(1-Parameters!$D$40))+ (AY47*(1-Parameters!$D$40)*(1-ART_drop_factor)) + (AX47*(1-Parameters!$D$40))),0)</f>
        <v>0</v>
      </c>
      <c r="AY48" s="22">
        <f>IF(AND(C48&gt;=(Input!$F$14+Input!$F$18), C48&lt;(Input!$F$14+Input!$F$19)),((AO47*(1-Parameters!$D$40)*(1/Parameters!$D$38)*(Input!$F$9*Parameters!$D$19*(Parameters!$D$23)*Parameters!$D$26*(1-Parameters!$D$27)*Parameters!$D$28*Parameters!$D$30))+(AP47*(1-Parameters!$D$40)*(1/Parameters!$D$38))+(AQ47*(1-Parameters!$D$40)*(Input!$F$9*Parameters!$D$19*(Parameters!$D$23)*Parameters!$D$26*(1-Parameters!$D$27)*Parameters!$D$28*Parameters!$D$30))+(AY47*(1-Parameters!$D$40)*ART_drop_factor)+(AV47*(1-Parameters!$D$40)*(1/Parameters!$D$38))+(AS47*(1-Parameters!$D$40)*ART_drop_factor)),0)</f>
        <v>0</v>
      </c>
      <c r="AZ48" s="24">
        <f>IF(C48&gt;=(Input!$F$14+Input!$F$19),((AT47*(1-Parameters!$D$40)*(1-(Parameters!$D$12*(1-(Input!$F$22*Parameters!$D$7))))) + (AZ47*(1-Parameters!$D$40)*(1-(Parameters!$D$12*(1-(Input!$F$22*Parameters!$D$7)))))),0)</f>
        <v>0</v>
      </c>
      <c r="BA48" s="22">
        <f>IF(C48&gt;=(Input!$F$14+Input!$F$19),((AT47*(1-Parameters!$D$40)*Parameters!$D$12*(1-(Input!$F$22*Parameters!$D$7)))+(AU47*(1-Parameters!$D$40)*(1-1/Parameters!$D$38)*(1-(Input!$F$10*Parameters!$D$20*(1-Parameters!$D$27)*Parameters!$D$26*(Parameters!$D$24)*Parameters!$D$28*Parameters!$D$30))) + (AV47*(1-Parameters!$D$40)*(1-(1/Parameters!$D$38))*(1-ART_drop_factor)) +(AZ47*(1-Parameters!$D$40)*Parameters!$D$12*(1-(Input!$F$22*Parameters!$D$7)))+(BA47*(1-Parameters!$D$40)*(1-1/Parameters!$D$38)) + (BB47*(1-Parameters!$D$40)*(1-(1/Parameters!$D$38))*(1-ART_drop_factor))),0)</f>
        <v>0</v>
      </c>
      <c r="BB48" s="24">
        <f>IF(C48&gt;=(Input!$F$14+Input!$F$19),((AU47*(1-Parameters!$D$40)*(1-1/Parameters!$D$38)*(Input!$F$10*Parameters!$D$20*Parameters!$D$26*(1-Parameters!$D$27)*(Parameters!$D$24)*Parameters!$D$28*Parameters!$D$30))+(AV47*(1-Parameters!$D$40)*(1-(1/Parameters!$D$38))*ART_drop_factor)+(BB47*(1-Parameters!$D$40)*(1-(1/Parameters!$D$38))*ART_drop_factor)),0)</f>
        <v>0</v>
      </c>
      <c r="BC48" s="22">
        <f>IF(C48&gt;=(Input!$F$14+Input!$F$19),((AU47*(1-Parameters!$D$40)*(1/Parameters!$D$38)*(1-(Input!$F$10*Parameters!$D$20*(1-Parameters!$D$27)*Parameters!$D$26*(Parameters!$D$23)*Parameters!$D$28)))+(AW47*(1-Parameters!$D$40)*(1-(Input!$F$10*Parameters!$D$20*(1-Parameters!$D$27)*Parameters!$D$26*(Parameters!$D$23)*Parameters!$D$28)))+(BA47*(1-Parameters!$D$40)*(1/Parameters!$D$38))+(BC47*(1-Parameters!$D$40))),0)</f>
        <v>0</v>
      </c>
      <c r="BD48" s="24">
        <f>IF(C48&gt;=(Input!$F$14+Input!$F$19),((AU47*(1-Parameters!$D$40)*(1/Parameters!$D$38)*Input!$F$10*Parameters!$D$20*Parameters!$D$26*(1-Parameters!$D$27)*Parameters!$D$28*(Parameters!$D$23)*(1-Parameters!$D$30))+(AW47*(1-Parameters!$D$40)*Input!$F$10*Parameters!$D$20*Parameters!$D$26*(1-Parameters!$D$27)*Parameters!$D$28*(Parameters!$D$23)*(1-Parameters!$D$30))+(AX47*(1-Parameters!$D$40)) + (AY47*(1-Parameters!$D$40)*(1-ART_drop_factor)) +(BD47*(1-Parameters!$D$40)) + (BE47*(1-Parameters!$D$40)*(1-ART_drop_factor))),0)</f>
        <v>0</v>
      </c>
      <c r="BE48" s="25">
        <f>IF(C48&gt;=(Input!$F$14+Input!$F$19),((AU47*(1-Parameters!$D$40)*(1/Parameters!$D$38)*(Input!$F$10*Parameters!$D$20*(Parameters!$D$23)*Parameters!$D$26*(1-Parameters!$D$27)*Parameters!$D$28*Parameters!$D$30))+(AV47*(1-Parameters!$D$40)*(1/Parameters!$D$38))+(AW47*(1-Parameters!$D$40)*(Input!$F$10*Parameters!$D$20*(Parameters!$D$23)*Parameters!$D$26*(1-Parameters!$D$27)*Parameters!$D$28*Parameters!$D$30))+(BE47*(1-Parameters!$D$40)*ART_drop_factor)+(BB47*(1-Parameters!$D$40)*(1/Parameters!$D$38))+(AY47*(1-Parameters!$D$40)*ART_drop_factor)),0)</f>
        <v>0</v>
      </c>
      <c r="BF48" s="135">
        <f>(Parameters!$D$40*(SUM(Model!D47:U47,Model!AH47:BE47)))+(Parameters!$D$41*(SUM(Model!V47:AG47)))</f>
        <v>925.84097136867206</v>
      </c>
      <c r="BG48" s="60"/>
    </row>
    <row r="49" spans="3:59" x14ac:dyDescent="0.2">
      <c r="C49" s="20">
        <v>44</v>
      </c>
      <c r="D49" s="21">
        <f>IF((C49&gt;=Input!$F$12),0,(D48*(1-Parameters!$D$40)*(1-(Parameters!$D$8*(1-(Input!$F$22*Parameters!$D$7))))))</f>
        <v>0</v>
      </c>
      <c r="E49" s="21">
        <f>IF((C49&gt;=Input!$F$12),0,(D48*(1-Parameters!$D$40)*Parameters!$D$8*(1-(Input!$F$22*Parameters!$D$7))+(E48*(1-Parameters!$D$40)*(1-1/Parameters!$D$38)) + (F48*(1-Parameters!$D$40)*(1-(1/Parameters!$D$38))*(1-ART_drop_factor))))</f>
        <v>0</v>
      </c>
      <c r="F49" s="26">
        <f>IF((C49&gt;=Input!$F$12),0,(F48*(1-Parameters!$D$40)*(1-(1/Parameters!$D$38))*ART_drop_factor))</f>
        <v>0</v>
      </c>
      <c r="G49" s="21">
        <f>IF((C49&gt;=Input!$F$12),0,((G48*(1-Parameters!$D$40)+(E48*(1-Parameters!$D$40)*(1/Parameters!$D$38)))))</f>
        <v>0</v>
      </c>
      <c r="H49" s="21">
        <f>IF((C49&gt;=Input!$F$12),0,(H48*(1-Parameters!$D$40) + I48*(1-Parameters!$D$40)*(1-ART_drop_factor)))</f>
        <v>0</v>
      </c>
      <c r="I49" s="21">
        <f>IF((C49&gt;=Input!$F$12),0,(((F48*(1-Parameters!$D$40)*(1/Parameters!$D$38)) + I48*(1-Parameters!$D$40)*ART_drop_factor)))</f>
        <v>0</v>
      </c>
      <c r="J49" s="23">
        <f>IF(AND(C49&gt;=Input!$F$12,C49&lt;Input!$F$13),((D48*(1-Parameters!$D$40)*(1-(Parameters!$D$8*(1-(Input!$F$22*Parameters!$D$7))))) + (J48*(1-Parameters!$D$40)*(1-(Parameters!$D$9*(1-(Input!$F$22*Parameters!$D$7)))))),0)</f>
        <v>0</v>
      </c>
      <c r="K49" s="23">
        <f>IF(AND(C49&gt;=Input!$F$12,C49&lt;Input!$F$13),((D48*(1-Parameters!$D$40)*(Parameters!$D$8*(1-(Input!$F$22*Parameters!$D$7))))+(E48*(1-Parameters!$D$40)*(1-1/Parameters!$D$38)*(1-(Input!$F$5*Parameters!$D$14*(1-Parameters!$D$27)*Parameters!$D$26*(Parameters!$D$24))*Parameters!$D$28*Parameters!$D$30)))+ (F48*(1-Parameters!$D$40)*(1-(1/Parameters!$D$38))*(1-ART_drop_factor)) + (J48*(1-Parameters!$D$40)*Parameters!$D$9*(1-(Input!$F$22*Parameters!$D$7)))+(K48*(1-Parameters!$D$40)*(1-1/Parameters!$D$38)) + (L48*(1-Parameters!$D$40)*(1-(1/Parameters!$D$38))*(1-ART_drop_factor)),0)</f>
        <v>0</v>
      </c>
      <c r="L49" s="23">
        <f>IF(AND(C49&gt;=Input!$F$12,C49&lt;Input!$F$13),((E48*(1-Parameters!$D$40)*(1-1/Parameters!$D$38)*(Input!$F$5*Parameters!$D$14*Parameters!$D$26*(1-Parameters!$D$27)*(Parameters!$D$24)*Parameters!$D$28*Parameters!$D$30))+(F48*(1-Parameters!$D$40)*(1-(1/Parameters!$D$38))*ART_drop_factor)+(L48*(1-Parameters!$D$40)*(1-(1/Parameters!$D$38))*ART_drop_factor)),0)</f>
        <v>0</v>
      </c>
      <c r="M49" s="23">
        <f>IF(AND(C49&gt;=Input!$F$12,C49&lt;Input!$F$13),((E48*(1-Parameters!$D$40)*(1/Parameters!$D$38)*(1-(Input!$F$5*Parameters!$D$14*(1-Parameters!$D$27)*Parameters!$D$26*(Parameters!$D$23))*Parameters!$D$28))+(G48*(1-Parameters!$D$40)*(1-(Input!$F$5*Parameters!$D$14*(1-Parameters!$D$27)*Parameters!$D$26*(Parameters!$D$23)*Parameters!$D$28)))+(K48*(1-Parameters!$D$40)*(1/Parameters!$D$38))+(M48*(1-Parameters!$D$40))),0)</f>
        <v>0</v>
      </c>
      <c r="N49" s="23">
        <f>IF(AND(C49&gt;=Input!$F$12,C49&lt;Input!$F$13),((E48*(1-Parameters!$D$40)*(1/Parameters!$D$38)*Input!$F$5*Parameters!$D$14*Parameters!$D$26*(1-Parameters!$D$27)*Parameters!$D$28*(Parameters!$D$23)*(1-Parameters!$D$30))+(G48*(1-Parameters!$D$40)*Input!$F$5*Parameters!$D$14*Parameters!$D$26*(1-Parameters!$D$27)*Parameters!$D$28*(Parameters!$D$23)*(1-Parameters!$D$30))+(H48*(1-Parameters!$D$40)) +(N48*(1-Parameters!$D$40)) + (O48*(1-Parameters!$D$40)*(1-ART_drop_factor)) + (I48*(1-Parameters!$D$40)*(1-ART_drop_factor))),0)</f>
        <v>0</v>
      </c>
      <c r="O49" s="23">
        <f>IF(AND(C49&gt;=Input!$F$12,C49&lt;Input!$F$13),((E48*(1-Parameters!$D$40)*(1/Parameters!$D$38)*(Input!$F$5*Parameters!$D$14*(Parameters!$D$23)*Parameters!$D$26*(1-Parameters!$D$27)*Parameters!$D$28*Parameters!$D$30))+(F48*(1-Parameters!$D$40)*(1/Parameters!$D$38))+(G48*(1-Parameters!$D$40)*(Input!$F$5*Parameters!$D$14*(Parameters!$D$23)*Parameters!$D$26*(1-Parameters!$D$27)*Parameters!$D$28*Parameters!$D$30))+(O48*(1-Parameters!$D$40)*ART_drop_factor)+(L48*(1-Parameters!$D$40)*(1/Parameters!$D$38))+(I48*(1-Parameters!$D$40)*ART_drop_factor)),0)</f>
        <v>0</v>
      </c>
      <c r="P49" s="24">
        <f>IF(AND(C49&gt;=Input!$F$13,C49&lt;Input!$F$14),((J48*(1-Parameters!$D$40)*(1-(Parameters!$D$9*(1-(Input!$F$22*Parameters!$D$7))))) + (P48*(1-Parameters!$D$40)*(1-(Parameters!$D$9*(1-(Input!$F$22*Parameters!$D$7)))))),0)</f>
        <v>0</v>
      </c>
      <c r="Q49" s="22">
        <f>IF(AND(C49&gt;=Input!$F$13,C49&lt;Input!$F$14),((J48*(1-Parameters!$D$40)*Parameters!$D$9*(1-(Input!$F$22*Parameters!$D$7)))+(K48*(1-Parameters!$D$40)*(1-1/Parameters!$D$38)*(1-(Input!$F$6*Parameters!$D$15*(1-Parameters!$D$27)*Parameters!$D$26*(Parameters!$D$24))*Parameters!$D$28*Parameters!$D$30))) + (L48*(1-Parameters!$D$40)*(1-(1/Parameters!$D$38))*(1-ART_drop_factor)) +(P48*(1-Parameters!$D$40)*Parameters!$D$9*(1-(Input!$F$22*Parameters!$D$7)))+(Q48*(1-Parameters!$D$40)*(1-1/Parameters!$D$38)) + (R48*(1-Parameters!$D$40)*(1-(1/Parameters!$D$38))*(1-ART_drop_factor)),0)</f>
        <v>0</v>
      </c>
      <c r="R49" s="24">
        <f>IF(AND(C49&gt;=Input!$F$13,C49&lt;Input!$F$14),((K48*(1-Parameters!$D$40)*(1-1/Parameters!$D$38)*(Input!$F$6*Parameters!$D$15*Parameters!$D$26*(1-Parameters!$D$27)*(Parameters!$D$24)*Parameters!$D$28*Parameters!$D$30))+(L48*(1-Parameters!$D$40)*(1-(1/Parameters!$D$38))*ART_drop_factor)+(R48*(1-Parameters!$D$40)*(1-(1/Parameters!$D$38))*ART_drop_factor)),0)</f>
        <v>0</v>
      </c>
      <c r="S49" s="22">
        <f>IF(AND(C49&gt;=Input!$F$13,C49&lt;Input!$F$14),((K48*(1-Parameters!$D$40)*(1/Parameters!$D$38)*(1-(Input!$F$6*Parameters!$D$15*(1-Parameters!$D$27)*Parameters!$D$26*(Parameters!$D$23)*Parameters!$D$28)))+(M48*(1-Parameters!$D$40)*(1-(Input!$F$6*Parameters!$D$15*(1-Parameters!$D$27)*Parameters!$D$26*(Parameters!$D$23)*Parameters!$D$28)))+(Q48*(1-Parameters!$D$40)*(1/Parameters!$D$38))+(S48*(1-Parameters!$D$40))),0)</f>
        <v>0</v>
      </c>
      <c r="T49" s="24">
        <f>IF(AND(C49&gt;=Input!$F$13,C49&lt;Input!$F$14),((K48*(1-Parameters!$D$40)*(1/Parameters!$D$38)*Input!$F$6*Parameters!$D$15*Parameters!$D$26*(1-Parameters!$D$27)*Parameters!$D$28*(Parameters!$D$23)*(1-Parameters!$D$30))+(M48*(1-Parameters!$D$40)*Input!$F$6*Parameters!$D$15*Parameters!$D$26*(1-Parameters!$D$27)*Parameters!$D$28*(Parameters!$D$23)*(1-Parameters!$D$30))+(N48*(1-Parameters!$D$40))+(T48*(1-Parameters!$D$40)) + (U48*(1-Parameters!$D$40)*(1-ART_drop_factor)) + (O48*(1-Parameters!$D$40)*(1-ART_drop_factor))),0)</f>
        <v>0</v>
      </c>
      <c r="U49" s="22">
        <f>IF(AND(C49&gt;=Input!$F$13,C49&lt;Input!$F$14),((K48*(1-Parameters!$D$40)*(1/Parameters!$D$38)*(Input!$F$6*Parameters!$D$15*(Parameters!$D$23)*Parameters!$D$26*(1-Parameters!$D$27)*Parameters!$D$28*Parameters!$D$30))+(L48*(1-Parameters!$D$40)*(1/Parameters!$D$38))+(M48*(1-Parameters!$D$40)*(Input!$F$6*Parameters!$D$15*(Parameters!$D$23)*Parameters!$D$26*(1-Parameters!$D$27)*Parameters!$D$28*Parameters!$D$30))+(U48*(1-Parameters!$D$40)*ART_drop_factor)+(R48*(1-Parameters!$D$40)*(1/Parameters!$D$38))+(O48*(1-Parameters!$D$40))*ART_drop_factor),0)</f>
        <v>0</v>
      </c>
      <c r="V49" s="24">
        <f>IF(C49=Input!$F$14,((P48*(1-Parameters!$D$41)*(1-(Parameters!$D$9*(1-(Input!$F$22*Parameters!$D$7))))) + (V48*(1-Parameters!$D$41)*(1-(Parameters!$D$9*(1-(Input!$F$22*Parameters!$D$7)))))),0)</f>
        <v>0</v>
      </c>
      <c r="W49" s="22">
        <f>IF(C49=Input!$F$14,((P48*(1-Parameters!$D$41)*Parameters!$D$9*(1-(Input!$F$22*Parameters!$D$7)))+(Q48*(1-Parameters!$D$41)*(1-1/Parameters!$D$38)*(1-(Input!$F$6*Parameters!$D$16*(1-Parameters!$D$27)*Parameters!$D$26*(1-Parameters!$B$94)*(Parameters!$D$24))*Parameters!$D$28*Parameters!$D$30)))+(V48*(1-Parameters!$D$41)*Parameters!$D$9*(1-(Input!$F$22*Parameters!$D$7)))+ (R48*(1-Parameters!$D$41)*(1-(1/Parameters!$D$38))*(1-ART_drop_factor)) + (W48*(1-Parameters!$D$41)*(1-1/Parameters!$D$38)) + (X48*(1-Parameters!$D$41)*(1-(1/Parameters!$D$38))*(1-ART_drop_factor)),0)</f>
        <v>0</v>
      </c>
      <c r="X49" s="24">
        <f>IF(C49=Input!$F$14,((Q48*(1-Parameters!$D$41)*(1-1/Parameters!$D$38)*(Input!$F$6*Parameters!$D$16*Parameters!$D$26*(1-Parameters!$D$27)*(1-Parameters!$B$94)*(Parameters!$D$24)*Parameters!$D$28*Parameters!$D$30))+(R48*(1-Parameters!$D$41)*(1-(1/Parameters!$D$38))*ART_drop_factor)+(X48*(1-Parameters!$D$41)*(1-(1/Parameters!$D$38))*ART_drop_factor)),0)</f>
        <v>0</v>
      </c>
      <c r="Y49" s="22">
        <f>IF(C49=Input!$F$14,((Q48*(1-Parameters!$D$41)*(1/Parameters!$D$38)*(1-(Input!$F$6*Parameters!$D$16*(1-Parameters!$D$27)*Parameters!$D$26*(1-Parameters!$B$94)*(Parameters!$D$23)*Parameters!$D$28)))+(S48*(1-Parameters!$D$41)*(1-(Input!$F$6*Parameters!$D$16*(1-Parameters!$D$27)*Parameters!$D$26*(1-Parameters!$B$94)*(Parameters!$D$23)*Parameters!$D$28)))+(W48*(1-Parameters!$D$41)*(1/Parameters!$D$38))+(Y48*(1-Parameters!$D$41))),0)</f>
        <v>0</v>
      </c>
      <c r="Z49" s="24">
        <f>IF(C49=Input!$F$14,((Q48*(1-Parameters!$D$41)*(1/Parameters!$D$38)*Input!$F$6*Parameters!$D$16*Parameters!$D$26*(1-Parameters!$D$27)*(1-Parameters!$B$94)*Parameters!$D$28*(Parameters!$D$23)*(1-Parameters!$D$30))+(S48*(1-Parameters!$D$41)*Input!$F$6*Parameters!$D$16*Parameters!$D$26*(1-Parameters!$D$27)*(1-Parameters!$B$94)*Parameters!$D$28*(Parameters!$D$23)*(1-Parameters!$D$30))+(T48*(1-Parameters!$D$41)) + (U48*(1-Parameters!$D$41)*(1-ART_drop_factor)) + (Z48*(1-Parameters!$D$41)) + (AA48*(1-Parameters!$D$41)*(1-ART_drop_factor))),0)</f>
        <v>0</v>
      </c>
      <c r="AA49" s="22">
        <f>IF(C49=Input!$F$14,((Q48*(1-Parameters!$D$41)*(1/Parameters!$D$38)*(Input!$F$6*Parameters!$D$16*(Parameters!$D$23)*Parameters!$D$26*(1-Parameters!$D$27)*(1-Parameters!$B$94)*Parameters!$D$28*Parameters!$D$30))+(R48*(1-Parameters!$D$41)*(1/Parameters!$D$38))+(S48*(1-Parameters!$D$41)*(Input!$F$6*Parameters!$D$16*(1-Parameters!$B$94)*(Parameters!$D$23)*Parameters!$D$26*(1-Parameters!$D$27)*Parameters!$D$28*Parameters!$D$30))+(AA48*(1-Parameters!$D$41)*ART_drop_factor)+(X48*(1-Parameters!$D$41)*(1/Parameters!$D$38))+(U48*(1-Parameters!$D$41)*ART_drop_factor)),0)</f>
        <v>0</v>
      </c>
      <c r="AB49" s="24">
        <f>IF(AND(C49&gt;Input!$F$14,C49&lt;(Input!$F$14+Input!$F$16)),((V48*(1-Parameters!$D$41)*(1-(Parameters!$D$9*(1-(Input!$F$22*Parameters!$D$7)))))+(AB48*(1-Parameters!$D$41)*(1-(Parameters!$D$10*(1-(Input!$F$22*Parameters!$D$7)))))),0)</f>
        <v>1499165.3425732907</v>
      </c>
      <c r="AC49" s="24">
        <f>IF(AND(C49&gt;Input!$F$14, C49&lt;(Input!$F$14+Input!$F$16)),((V48*(1-Parameters!$D$41)*Parameters!$D$9*(1-(Input!$F$22*Parameters!$D$7)))+(W48*(1-Parameters!$D$41)*(1-1/Parameters!$D$38)) + (X48*(1-Parameters!$D$41)*(1-(1/Parameters!$D$38))*(1-ART_drop_factor)) +(AB48*(1-Parameters!$D$41)*Parameters!$D$10*(1-(Input!$F$22*Parameters!$D$7))))+(AC48*(1-Parameters!$D$41)*(1-1/Parameters!$D$38)) + (AD48*(1-Parameters!$D$41)*(1-(1/Parameters!$D$38))*(1-ART_drop_factor)),0)</f>
        <v>2137.5303996450261</v>
      </c>
      <c r="AD49" s="24">
        <f>IF(AND(C49&gt;Input!$F$14, C49&lt;(Input!$F$14+Input!$F$16)),((X48*(1-Parameters!$D$41)*(1-(1/Parameters!$D$38))*ART_drop_factor)+(AD48*(1-Parameters!$D$41)*(1-(1/Parameters!$D$38))*ART_drop_factor)),0)</f>
        <v>658.82138781167976</v>
      </c>
      <c r="AE49" s="24">
        <f>IF(AND(C49&gt;Input!$F$14, C49&lt;(Input!$F$14+Input!$F$16)),((W48*(1-Parameters!$D$41)*(1/Parameters!$D$38))+(Y48*(1-Parameters!$D$41))+(AC48*(1-Parameters!$D$41)*(1/Parameters!$D$38))+(AE48*(1-Parameters!$D$41))),0)</f>
        <v>7636.5367773162579</v>
      </c>
      <c r="AF49" s="24">
        <f>IF(AND(C49&gt;Input!$F$14, C49&lt;(Input!$F$14+Input!$F$16)),((Z48*(1-Parameters!$D$41)) + (AA48*(1-Parameters!$D$41)*(1-ART_drop_factor)) +(AF48*(1-Parameters!$D$41)) + (AG48*(1-Parameters!$D$41)*(1-ART_drop_factor))),0)</f>
        <v>19871.731811570942</v>
      </c>
      <c r="AG49" s="24">
        <f>IF(AND(C49&gt;Input!$F$14, C49&lt;(Input!$F$14+Input!$F$16)),((X48*(1-Parameters!$D$41)*(1/Parameters!$D$38))+(AG48*(1-Parameters!$D$41)*ART_drop_factor)+(AD48*(1-Parameters!$D$41)*(1/Parameters!$D$38))+(AA48*(1-Parameters!$D$41)*ART_drop_factor)),0)</f>
        <v>92961.288746932842</v>
      </c>
      <c r="AH49" s="24">
        <f>IF(AND(C49&gt;=(Input!$F$14+Input!$F$16),C49&lt;(Input!$F$14+Input!$F$17)),((AB48*(1-Parameters!$D$40)*(1-(Parameters!$D$10*(1-(Input!$F$22*Parameters!$D$7)))))+(AH48*(1-Parameters!$D$40)*(1-(Parameters!$D$11*(1-(Input!$F$22*Parameters!$D$7)))))),0)</f>
        <v>0</v>
      </c>
      <c r="AI49" s="24">
        <f>IF(AND(C49&gt;=(Input!$F$14+Input!$F$16), C49&lt;(Input!$F$14+Input!$F$17)),((AB48*(1-Parameters!$D$40)*Parameters!$D$10*(1-(Input!$F$22*Parameters!$D$7)))+(AC48*(1-Parameters!$D$40)*(1-1/Parameters!$D$38)*(1-(Input!$F$7*Parameters!$D$17*(1-Parameters!$D$27)*Parameters!$D$26*(1-(Parameters!$B$94 + Parameters!$B$95))*(Parameters!$D$24)*Parameters!$D$28*Parameters!$D$30))) + (AD48*(1-Parameters!$D$40)*(1-(1/Parameters!$D$38))*(1-ART_drop_factor)) +(AH48*(1-Parameters!$D$40)*Parameters!$D$11*(1-(Input!$F$22*Parameters!$D$7)))+(AI48*(1-Parameters!$D$40)*(1-1/Parameters!$D$38)) + (AJ48*(1-Parameters!$D$40)*(1-(1/Parameters!$D$38))*(1-ART_drop_factor))),0)</f>
        <v>0</v>
      </c>
      <c r="AJ49" s="24">
        <f>IF(AND(C49&gt;=(Input!$F$14+Input!$F$16), C49&lt;(Input!$F$14+Input!$F$17)),((AC48*(1-Parameters!$D$40)*(1-1/Parameters!$D$38)*(Input!$F$7*Parameters!$D$17*Parameters!$D$26*(1-Parameters!$D$27)*(1-(Parameters!$B$94 + Parameters!$B$95))*(Parameters!$D$24)*Parameters!$D$28*Parameters!$D$30))+(AD48*(1-Parameters!$D$40)*(1-(1/Parameters!$D$38))*ART_drop_factor)+(AJ48*(1-Parameters!$D$40)*(1-(1/Parameters!$D$38))*ART_drop_factor)),0)</f>
        <v>0</v>
      </c>
      <c r="AK49" s="22">
        <f>IF(AND(C49&gt;=(Input!$F$14+Input!$F$16), C49&lt;(Input!$F$14+Input!$F$17)),((AC48*(1-Parameters!$D$40)*(1/Parameters!$D$38)*(1-(Input!$F$7*Parameters!$D$17*(1-Parameters!$D$27)*Parameters!$D$26*(1-(Parameters!$B$94 + Parameters!$B$95))*(Parameters!$D$23)*Parameters!$D$28)))+(AE48*(1-Parameters!$D$40)*(1-(Input!$F$7*Parameters!$D$17*(1-Parameters!$D$27)*Parameters!$D$26*(1-(Parameters!$B$94 + Parameters!$B$95))*(Parameters!$D$23)*Parameters!$D$28)))+(AI48*(1-Parameters!$D$40)*(1/Parameters!$D$38))+(AK48*(1-Parameters!$D$40))),0)</f>
        <v>0</v>
      </c>
      <c r="AL49" s="24">
        <f>IF(AND(C49&gt;=(Input!$F$14+Input!$F$16), C49&lt;(Input!$F$14+Input!$F$17)),((AC48*(1-Parameters!$D$40)*(1/Parameters!$D$38)*Input!$F$7*Parameters!$D$17*Parameters!$D$26*(1-Parameters!$D$27)*(1-(Parameters!$B$94 + Parameters!$B$95))*Parameters!$D$28*(Parameters!$D$23)*(1-Parameters!$D$30))+(AE48*(1-Parameters!$D$40)*Input!$F$7*Parameters!$D$17*Parameters!$D$26*(1-Parameters!$D$27)*(1-(Parameters!$B$94 + Parameters!$B$95))*Parameters!$D$28*(Parameters!$D$23)*(1-Parameters!$D$30))+(AF48*(1-Parameters!$D$40)) + (AG48*(1-Parameters!$D$40)*(1-ART_drop_factor)) +(AL48*(1-Parameters!$D$40)) + (AM48*(1-Parameters!$D$40)*(1-ART_drop_factor))),0)</f>
        <v>0</v>
      </c>
      <c r="AM49" s="22">
        <f>IF(AND(C49&gt;=(Input!$F$14+Input!$F$16), C49&lt;(Input!$F$14+Input!$F$17)),((AC48*(1-Parameters!$D$40)*(1/Parameters!$D$38)*(Input!$F$7*Parameters!$D$17*(Parameters!$D$23)*Parameters!$D$26*(1-Parameters!$D$27)*(1-(Parameters!$B$94 + Parameters!$B$95))*Parameters!$D$28*Parameters!$D$30))+(AD48*(1-Parameters!$D$40)*(1/Parameters!$D$38))+(AE48*(1-Parameters!$D$40)*(Input!$F$7*Parameters!$D$17*(Parameters!$D$23)*Parameters!$D$26*(1-Parameters!$D$27)*(1-(Parameters!$B$94 + Parameters!$B$95))*Parameters!$D$28*Parameters!$D$30))+(AM48*(1-Parameters!$D$40)*ART_drop_factor)+(AJ48*(1-Parameters!$D$40)*(1/Parameters!$D$38))+(AG48*(1-Parameters!$D$40)*ART_drop_factor)),0)</f>
        <v>0</v>
      </c>
      <c r="AN49" s="24">
        <f>IF(AND(C49&gt;=(Input!$F$14+Input!$F$17), C49&lt;(Input!$F$14+Input!$F$18)),((AH48*(1-Parameters!$D$40)*(1-(Parameters!$D$11*(1-(Input!$F$22*Parameters!$D$7))))) + (AN48*(1-Parameters!$D$40)*(1-(Parameters!$D$11*(1-(Input!$F$22*Parameters!$D$7)))))),0)</f>
        <v>0</v>
      </c>
      <c r="AO49" s="22">
        <f>IF(AND(C49&gt;=(Input!$F$14+Input!$F$17), C49&lt;(Input!$F$14+Input!$F$18)),((AH48*(1-Parameters!$D$40)*Parameters!$D$11*(1-(Input!$F$22*Parameters!$D$7)))+(AI48*(1-Parameters!$D$40)*(1-1/Parameters!$D$38)*(1-(Input!$F$8*Parameters!$D$18*(1-Parameters!$D$27)*Parameters!$D$26*(Parameters!$D$24)*Parameters!$D$28*Parameters!$D$30))) + (AJ48*(1-Parameters!$D$40)*(1-(1/Parameters!$D$38))*(1-ART_drop_factor)) +(AN48*(1-Parameters!$D$40)*Parameters!$D$11*(1-(Input!$F$22*Parameters!$D$7)))+(AO48*(1-Parameters!$D$40)*(1-1/Parameters!$D$38)) + (AP48*(1-Parameters!$D$40)*(1-(1/Parameters!$D$38))*(1-ART_drop_factor))),0)</f>
        <v>0</v>
      </c>
      <c r="AP49" s="24">
        <f>IF(AND(C49&gt;=(Input!$F$14+Input!$F$17), C49&lt;(Input!$F$14+Input!$F$18)),((AI48*(1-Parameters!$D$40)*(1-1/Parameters!$D$38)*(Input!$F$8*Parameters!$D$18*Parameters!$D$26*(1-Parameters!$D$27)*(Parameters!$D$24)*Parameters!$D$28*Parameters!$D$30))+(AJ48*(1-Parameters!$D$40)*(1-(1/Parameters!$D$38))*ART_drop_factor)+(AP48*(1-Parameters!$D$40)*(1-(1/Parameters!$D$38))*ART_drop_factor)),0)</f>
        <v>0</v>
      </c>
      <c r="AQ49" s="22">
        <f>IF(AND(C49&gt;=(Input!$F$14+Input!$F$17), C49&lt;(Input!$F$14+Input!$F$18)),((AI48*(1-Parameters!$D$40)*(1/Parameters!$D$38)*(1-(Input!$F$8*Parameters!$D$18*(1-Parameters!$D$27)*Parameters!$D$26*(Parameters!$D$23)*Parameters!$D$28)))+(AK48*(1-Parameters!$D$40)*(1-(Input!$F$8*Parameters!$D$18*(1-Parameters!$D$27)*Parameters!$D$26*(Parameters!$D$23)*Parameters!$D$28)))+(AO48*(1-Parameters!$D$40)*(1/Parameters!$D$38))+(AQ48*(1-Parameters!$D$40))),0)</f>
        <v>0</v>
      </c>
      <c r="AR49" s="24">
        <f>IF(AND(C49&gt;=(Input!$F$14+Input!$F$17), C49&lt;(Input!$F$14+Input!$F$18)),((AI48*(1-Parameters!$D$40)*(1/Parameters!$D$38)*Input!$F$8*Parameters!$D$18*Parameters!$D$26*(1-Parameters!$D$27)*Parameters!$D$28*(Parameters!$D$23)*(1-Parameters!$D$30))+(AK48*(1-Parameters!$D$40)*Input!$F$8*Parameters!$D$18*Parameters!$D$26*(1-Parameters!$D$27)*Parameters!$D$28*(Parameters!$D$23)*(1-Parameters!$D$30))+(AL48*(1-Parameters!$D$40)) + (AM48*(1-Parameters!$D$40)*(1-ART_drop_factor)) +(AR48*(1-Parameters!$D$40)) + (AS48*(1-Parameters!$D$40)*(1-ART_drop_factor))),0)</f>
        <v>0</v>
      </c>
      <c r="AS49" s="22">
        <f>IF(AND(C49&gt;=(Input!$F$14+Input!$F$17), C49&lt;(Input!$F$14+Input!$F$18)),((AI48*(1-Parameters!$D$40)*(1/Parameters!$D$38)*(Input!$F$8*Parameters!$D$18*(Parameters!$D$23)*Parameters!$D$26*(1-Parameters!$D$27)*Parameters!$D$28*Parameters!$D$30))+(AJ48*(1-Parameters!$D$40)*(1/Parameters!$D$38))+(AK48*(1-Parameters!$D$40)*(Input!$F$8*Parameters!$D$18*(Parameters!$D$23)*Parameters!$D$26*(1-Parameters!$D$27)*Parameters!$D$28*Parameters!$D$30))+(AS48*(1-Parameters!$D$40)*ART_drop_factor)+(AP48*(1-Parameters!$D$40)*(1/Parameters!$D$38))+(AM48*(1-Parameters!$D$40)*ART_drop_factor)),0)</f>
        <v>0</v>
      </c>
      <c r="AT49" s="24">
        <f>IF(AND(C49&gt;=(Input!$F$14+Input!$F$18), C49&lt;(Input!$F$14+Input!$F$19)),((AN48*(1-Parameters!$D$40)*(1-(Parameters!$D$11*(1-(Input!$F$22*Parameters!$D$7))))) + (AT48*(1-Parameters!$D$40)*(1-(Parameters!$D$12*(1-(Input!$F$22*Parameters!$D$7)))))),0)</f>
        <v>0</v>
      </c>
      <c r="AU49" s="22">
        <f>IF(AND(C49&gt;=(Input!$F$14+Input!$F$18), C49&lt;(Input!$F$14+Input!$F$19)),((AN48*(1-Parameters!$D$40)*Parameters!$D$11*(1-(Input!$F$22*Parameters!$D$7)))+(AO48*(1-Parameters!$D$40)*(1-1/Parameters!$D$38)*(1-(Input!$F$9*Parameters!$D$19*(1-Parameters!$D$27)*Parameters!$D$26*(Parameters!$D$24)*Parameters!$D$28*Parameters!$D$30))) + (AP48*(1-Parameters!$D$40)*(1-(1/Parameters!$D$38))*(1-ART_drop_factor)) +(AT48*(1-Parameters!$D$40)*Parameters!$D$12*(1-(Input!$F$22*Parameters!$D$7)))+(AU48*(1-Parameters!$D$40)*(1-1/Parameters!$D$38)) + (AV48*(1-Parameters!$D$40)*(1-(1/Parameters!$D$38))*(1-ART_drop_factor))),0)</f>
        <v>0</v>
      </c>
      <c r="AV49" s="24">
        <f>IF(AND(C49&gt;=(Input!$F$14+Input!$F$18), C49&lt;(Input!$F$14+Input!$F$19)),((AO48*(1-Parameters!$D$40)*(1-1/Parameters!$D$38)*(Input!$F$9*Parameters!$D$19*Parameters!$D$26*(1-Parameters!$D$27)*(Parameters!$D$24)*Parameters!$D$28*Parameters!$D$30))+(AP48*(1-Parameters!$D$40)*(1-(1/Parameters!$D$38))*ART_drop_factor)+(AV48*(1-Parameters!$D$40)*(1-(1/Parameters!$D$38))*ART_drop_factor)),0)</f>
        <v>0</v>
      </c>
      <c r="AW49" s="22">
        <f>IF(AND(C49&gt;=(Input!$F$14+Input!$F$18), C49&lt;(Input!$F$14+Input!$F$19)),((AO48*(1-Parameters!$D$40)*(1/Parameters!$D$38)*(1-(Input!$F$9*Parameters!$D$19*(1-Parameters!$D$27)*Parameters!$D$26*(Parameters!$D$23)*Parameters!$D$28)))+(AQ48*(1-Parameters!$D$40)*(1-(Input!$F$9*Parameters!$D$19*(1-Parameters!$D$27)*Parameters!$D$26*(Parameters!$D$23)*Parameters!$D$28)))+(AU48*(1-Parameters!$D$40)*(1/Parameters!$D$38))+(AW48*(1-Parameters!$D$40))),0)</f>
        <v>0</v>
      </c>
      <c r="AX49" s="24">
        <f>IF(AND(C49&gt;=(Input!$F$14+Input!$F$18), C49&lt;(Input!$F$14+Input!$F$19)),((AO48*(1-Parameters!$D$40)*(1/Parameters!$D$38)*Input!$F$9*Parameters!$D$19*Parameters!$D$26*(1-Parameters!$D$27)*Parameters!$D$28*(Parameters!$D$23)*(1-Parameters!$D$30))+(AQ48*(1-Parameters!$D$40)*Input!$F$9*Parameters!$D$19*Parameters!$D$26*(1-Parameters!$D$27)*Parameters!$D$28*(Parameters!$D$23)*(1-Parameters!$D$30)) + (AS48*(1-Parameters!$D$40)*(1-ART_drop_factor)) +(AR48*(1-Parameters!$D$40))+ (AY48*(1-Parameters!$D$40)*(1-ART_drop_factor)) + (AX48*(1-Parameters!$D$40))),0)</f>
        <v>0</v>
      </c>
      <c r="AY49" s="22">
        <f>IF(AND(C49&gt;=(Input!$F$14+Input!$F$18), C49&lt;(Input!$F$14+Input!$F$19)),((AO48*(1-Parameters!$D$40)*(1/Parameters!$D$38)*(Input!$F$9*Parameters!$D$19*(Parameters!$D$23)*Parameters!$D$26*(1-Parameters!$D$27)*Parameters!$D$28*Parameters!$D$30))+(AP48*(1-Parameters!$D$40)*(1/Parameters!$D$38))+(AQ48*(1-Parameters!$D$40)*(Input!$F$9*Parameters!$D$19*(Parameters!$D$23)*Parameters!$D$26*(1-Parameters!$D$27)*Parameters!$D$28*Parameters!$D$30))+(AY48*(1-Parameters!$D$40)*ART_drop_factor)+(AV48*(1-Parameters!$D$40)*(1/Parameters!$D$38))+(AS48*(1-Parameters!$D$40)*ART_drop_factor)),0)</f>
        <v>0</v>
      </c>
      <c r="AZ49" s="24">
        <f>IF(C49&gt;=(Input!$F$14+Input!$F$19),((AT48*(1-Parameters!$D$40)*(1-(Parameters!$D$12*(1-(Input!$F$22*Parameters!$D$7))))) + (AZ48*(1-Parameters!$D$40)*(1-(Parameters!$D$12*(1-(Input!$F$22*Parameters!$D$7)))))),0)</f>
        <v>0</v>
      </c>
      <c r="BA49" s="22">
        <f>IF(C49&gt;=(Input!$F$14+Input!$F$19),((AT48*(1-Parameters!$D$40)*Parameters!$D$12*(1-(Input!$F$22*Parameters!$D$7)))+(AU48*(1-Parameters!$D$40)*(1-1/Parameters!$D$38)*(1-(Input!$F$10*Parameters!$D$20*(1-Parameters!$D$27)*Parameters!$D$26*(Parameters!$D$24)*Parameters!$D$28*Parameters!$D$30))) + (AV48*(1-Parameters!$D$40)*(1-(1/Parameters!$D$38))*(1-ART_drop_factor)) +(AZ48*(1-Parameters!$D$40)*Parameters!$D$12*(1-(Input!$F$22*Parameters!$D$7)))+(BA48*(1-Parameters!$D$40)*(1-1/Parameters!$D$38)) + (BB48*(1-Parameters!$D$40)*(1-(1/Parameters!$D$38))*(1-ART_drop_factor))),0)</f>
        <v>0</v>
      </c>
      <c r="BB49" s="24">
        <f>IF(C49&gt;=(Input!$F$14+Input!$F$19),((AU48*(1-Parameters!$D$40)*(1-1/Parameters!$D$38)*(Input!$F$10*Parameters!$D$20*Parameters!$D$26*(1-Parameters!$D$27)*(Parameters!$D$24)*Parameters!$D$28*Parameters!$D$30))+(AV48*(1-Parameters!$D$40)*(1-(1/Parameters!$D$38))*ART_drop_factor)+(BB48*(1-Parameters!$D$40)*(1-(1/Parameters!$D$38))*ART_drop_factor)),0)</f>
        <v>0</v>
      </c>
      <c r="BC49" s="22">
        <f>IF(C49&gt;=(Input!$F$14+Input!$F$19),((AU48*(1-Parameters!$D$40)*(1/Parameters!$D$38)*(1-(Input!$F$10*Parameters!$D$20*(1-Parameters!$D$27)*Parameters!$D$26*(Parameters!$D$23)*Parameters!$D$28)))+(AW48*(1-Parameters!$D$40)*(1-(Input!$F$10*Parameters!$D$20*(1-Parameters!$D$27)*Parameters!$D$26*(Parameters!$D$23)*Parameters!$D$28)))+(BA48*(1-Parameters!$D$40)*(1/Parameters!$D$38))+(BC48*(1-Parameters!$D$40))),0)</f>
        <v>0</v>
      </c>
      <c r="BD49" s="24">
        <f>IF(C49&gt;=(Input!$F$14+Input!$F$19),((AU48*(1-Parameters!$D$40)*(1/Parameters!$D$38)*Input!$F$10*Parameters!$D$20*Parameters!$D$26*(1-Parameters!$D$27)*Parameters!$D$28*(Parameters!$D$23)*(1-Parameters!$D$30))+(AW48*(1-Parameters!$D$40)*Input!$F$10*Parameters!$D$20*Parameters!$D$26*(1-Parameters!$D$27)*Parameters!$D$28*(Parameters!$D$23)*(1-Parameters!$D$30))+(AX48*(1-Parameters!$D$40)) + (AY48*(1-Parameters!$D$40)*(1-ART_drop_factor)) +(BD48*(1-Parameters!$D$40)) + (BE48*(1-Parameters!$D$40)*(1-ART_drop_factor))),0)</f>
        <v>0</v>
      </c>
      <c r="BE49" s="25">
        <f>IF(C49&gt;=(Input!$F$14+Input!$F$19),((AU48*(1-Parameters!$D$40)*(1/Parameters!$D$38)*(Input!$F$10*Parameters!$D$20*(Parameters!$D$23)*Parameters!$D$26*(1-Parameters!$D$27)*Parameters!$D$28*Parameters!$D$30))+(AV48*(1-Parameters!$D$40)*(1/Parameters!$D$38))+(AW48*(1-Parameters!$D$40)*(Input!$F$10*Parameters!$D$20*(Parameters!$D$23)*Parameters!$D$26*(1-Parameters!$D$27)*Parameters!$D$28*Parameters!$D$30))+(BE48*(1-Parameters!$D$40)*ART_drop_factor)+(BB48*(1-Parameters!$D$40)*(1/Parameters!$D$38))+(AY48*(1-Parameters!$D$40)*ART_drop_factor)),0)</f>
        <v>0</v>
      </c>
      <c r="BF49" s="135">
        <f>(Parameters!$D$40*(SUM(Model!D48:U48,Model!AH48:BE48)))+(Parameters!$D$41*(SUM(Model!V48:AG48)))</f>
        <v>925.31324201499183</v>
      </c>
      <c r="BG49" s="60"/>
    </row>
    <row r="50" spans="3:59" x14ac:dyDescent="0.2">
      <c r="C50" s="20">
        <v>45</v>
      </c>
      <c r="D50" s="21">
        <f>IF((C50&gt;=Input!$F$12),0,(D49*(1-Parameters!$D$40)*(1-(Parameters!$D$8*(1-(Input!$F$22*Parameters!$D$7))))))</f>
        <v>0</v>
      </c>
      <c r="E50" s="21">
        <f>IF((C50&gt;=Input!$F$12),0,(D49*(1-Parameters!$D$40)*Parameters!$D$8*(1-(Input!$F$22*Parameters!$D$7))+(E49*(1-Parameters!$D$40)*(1-1/Parameters!$D$38)) + (F49*(1-Parameters!$D$40)*(1-(1/Parameters!$D$38))*(1-ART_drop_factor))))</f>
        <v>0</v>
      </c>
      <c r="F50" s="26">
        <f>IF((C50&gt;=Input!$F$12),0,(F49*(1-Parameters!$D$40)*(1-(1/Parameters!$D$38))*ART_drop_factor))</f>
        <v>0</v>
      </c>
      <c r="G50" s="21">
        <f>IF((C50&gt;=Input!$F$12),0,((G49*(1-Parameters!$D$40)+(E49*(1-Parameters!$D$40)*(1/Parameters!$D$38)))))</f>
        <v>0</v>
      </c>
      <c r="H50" s="21">
        <f>IF((C50&gt;=Input!$F$12),0,(H49*(1-Parameters!$D$40) + I49*(1-Parameters!$D$40)*(1-ART_drop_factor)))</f>
        <v>0</v>
      </c>
      <c r="I50" s="21">
        <f>IF((C50&gt;=Input!$F$12),0,(((F49*(1-Parameters!$D$40)*(1/Parameters!$D$38)) + I49*(1-Parameters!$D$40)*ART_drop_factor)))</f>
        <v>0</v>
      </c>
      <c r="J50" s="23">
        <f>IF(AND(C50&gt;=Input!$F$12,C50&lt;Input!$F$13),((D49*(1-Parameters!$D$40)*(1-(Parameters!$D$8*(1-(Input!$F$22*Parameters!$D$7))))) + (J49*(1-Parameters!$D$40)*(1-(Parameters!$D$9*(1-(Input!$F$22*Parameters!$D$7)))))),0)</f>
        <v>0</v>
      </c>
      <c r="K50" s="23">
        <f>IF(AND(C50&gt;=Input!$F$12,C50&lt;Input!$F$13),((D49*(1-Parameters!$D$40)*(Parameters!$D$8*(1-(Input!$F$22*Parameters!$D$7))))+(E49*(1-Parameters!$D$40)*(1-1/Parameters!$D$38)*(1-(Input!$F$5*Parameters!$D$14*(1-Parameters!$D$27)*Parameters!$D$26*(Parameters!$D$24))*Parameters!$D$28*Parameters!$D$30)))+ (F49*(1-Parameters!$D$40)*(1-(1/Parameters!$D$38))*(1-ART_drop_factor)) + (J49*(1-Parameters!$D$40)*Parameters!$D$9*(1-(Input!$F$22*Parameters!$D$7)))+(K49*(1-Parameters!$D$40)*(1-1/Parameters!$D$38)) + (L49*(1-Parameters!$D$40)*(1-(1/Parameters!$D$38))*(1-ART_drop_factor)),0)</f>
        <v>0</v>
      </c>
      <c r="L50" s="23">
        <f>IF(AND(C50&gt;=Input!$F$12,C50&lt;Input!$F$13),((E49*(1-Parameters!$D$40)*(1-1/Parameters!$D$38)*(Input!$F$5*Parameters!$D$14*Parameters!$D$26*(1-Parameters!$D$27)*(Parameters!$D$24)*Parameters!$D$28*Parameters!$D$30))+(F49*(1-Parameters!$D$40)*(1-(1/Parameters!$D$38))*ART_drop_factor)+(L49*(1-Parameters!$D$40)*(1-(1/Parameters!$D$38))*ART_drop_factor)),0)</f>
        <v>0</v>
      </c>
      <c r="M50" s="23">
        <f>IF(AND(C50&gt;=Input!$F$12,C50&lt;Input!$F$13),((E49*(1-Parameters!$D$40)*(1/Parameters!$D$38)*(1-(Input!$F$5*Parameters!$D$14*(1-Parameters!$D$27)*Parameters!$D$26*(Parameters!$D$23))*Parameters!$D$28))+(G49*(1-Parameters!$D$40)*(1-(Input!$F$5*Parameters!$D$14*(1-Parameters!$D$27)*Parameters!$D$26*(Parameters!$D$23)*Parameters!$D$28)))+(K49*(1-Parameters!$D$40)*(1/Parameters!$D$38))+(M49*(1-Parameters!$D$40))),0)</f>
        <v>0</v>
      </c>
      <c r="N50" s="23">
        <f>IF(AND(C50&gt;=Input!$F$12,C50&lt;Input!$F$13),((E49*(1-Parameters!$D$40)*(1/Parameters!$D$38)*Input!$F$5*Parameters!$D$14*Parameters!$D$26*(1-Parameters!$D$27)*Parameters!$D$28*(Parameters!$D$23)*(1-Parameters!$D$30))+(G49*(1-Parameters!$D$40)*Input!$F$5*Parameters!$D$14*Parameters!$D$26*(1-Parameters!$D$27)*Parameters!$D$28*(Parameters!$D$23)*(1-Parameters!$D$30))+(H49*(1-Parameters!$D$40)) +(N49*(1-Parameters!$D$40)) + (O49*(1-Parameters!$D$40)*(1-ART_drop_factor)) + (I49*(1-Parameters!$D$40)*(1-ART_drop_factor))),0)</f>
        <v>0</v>
      </c>
      <c r="O50" s="23">
        <f>IF(AND(C50&gt;=Input!$F$12,C50&lt;Input!$F$13),((E49*(1-Parameters!$D$40)*(1/Parameters!$D$38)*(Input!$F$5*Parameters!$D$14*(Parameters!$D$23)*Parameters!$D$26*(1-Parameters!$D$27)*Parameters!$D$28*Parameters!$D$30))+(F49*(1-Parameters!$D$40)*(1/Parameters!$D$38))+(G49*(1-Parameters!$D$40)*(Input!$F$5*Parameters!$D$14*(Parameters!$D$23)*Parameters!$D$26*(1-Parameters!$D$27)*Parameters!$D$28*Parameters!$D$30))+(O49*(1-Parameters!$D$40)*ART_drop_factor)+(L49*(1-Parameters!$D$40)*(1/Parameters!$D$38))+(I49*(1-Parameters!$D$40)*ART_drop_factor)),0)</f>
        <v>0</v>
      </c>
      <c r="P50" s="24">
        <f>IF(AND(C50&gt;=Input!$F$13,C50&lt;Input!$F$14),((J49*(1-Parameters!$D$40)*(1-(Parameters!$D$9*(1-(Input!$F$22*Parameters!$D$7))))) + (P49*(1-Parameters!$D$40)*(1-(Parameters!$D$9*(1-(Input!$F$22*Parameters!$D$7)))))),0)</f>
        <v>0</v>
      </c>
      <c r="Q50" s="22">
        <f>IF(AND(C50&gt;=Input!$F$13,C50&lt;Input!$F$14),((J49*(1-Parameters!$D$40)*Parameters!$D$9*(1-(Input!$F$22*Parameters!$D$7)))+(K49*(1-Parameters!$D$40)*(1-1/Parameters!$D$38)*(1-(Input!$F$6*Parameters!$D$15*(1-Parameters!$D$27)*Parameters!$D$26*(Parameters!$D$24))*Parameters!$D$28*Parameters!$D$30))) + (L49*(1-Parameters!$D$40)*(1-(1/Parameters!$D$38))*(1-ART_drop_factor)) +(P49*(1-Parameters!$D$40)*Parameters!$D$9*(1-(Input!$F$22*Parameters!$D$7)))+(Q49*(1-Parameters!$D$40)*(1-1/Parameters!$D$38)) + (R49*(1-Parameters!$D$40)*(1-(1/Parameters!$D$38))*(1-ART_drop_factor)),0)</f>
        <v>0</v>
      </c>
      <c r="R50" s="24">
        <f>IF(AND(C50&gt;=Input!$F$13,C50&lt;Input!$F$14),((K49*(1-Parameters!$D$40)*(1-1/Parameters!$D$38)*(Input!$F$6*Parameters!$D$15*Parameters!$D$26*(1-Parameters!$D$27)*(Parameters!$D$24)*Parameters!$D$28*Parameters!$D$30))+(L49*(1-Parameters!$D$40)*(1-(1/Parameters!$D$38))*ART_drop_factor)+(R49*(1-Parameters!$D$40)*(1-(1/Parameters!$D$38))*ART_drop_factor)),0)</f>
        <v>0</v>
      </c>
      <c r="S50" s="22">
        <f>IF(AND(C50&gt;=Input!$F$13,C50&lt;Input!$F$14),((K49*(1-Parameters!$D$40)*(1/Parameters!$D$38)*(1-(Input!$F$6*Parameters!$D$15*(1-Parameters!$D$27)*Parameters!$D$26*(Parameters!$D$23)*Parameters!$D$28)))+(M49*(1-Parameters!$D$40)*(1-(Input!$F$6*Parameters!$D$15*(1-Parameters!$D$27)*Parameters!$D$26*(Parameters!$D$23)*Parameters!$D$28)))+(Q49*(1-Parameters!$D$40)*(1/Parameters!$D$38))+(S49*(1-Parameters!$D$40))),0)</f>
        <v>0</v>
      </c>
      <c r="T50" s="24">
        <f>IF(AND(C50&gt;=Input!$F$13,C50&lt;Input!$F$14),((K49*(1-Parameters!$D$40)*(1/Parameters!$D$38)*Input!$F$6*Parameters!$D$15*Parameters!$D$26*(1-Parameters!$D$27)*Parameters!$D$28*(Parameters!$D$23)*(1-Parameters!$D$30))+(M49*(1-Parameters!$D$40)*Input!$F$6*Parameters!$D$15*Parameters!$D$26*(1-Parameters!$D$27)*Parameters!$D$28*(Parameters!$D$23)*(1-Parameters!$D$30))+(N49*(1-Parameters!$D$40))+(T49*(1-Parameters!$D$40)) + (U49*(1-Parameters!$D$40)*(1-ART_drop_factor)) + (O49*(1-Parameters!$D$40)*(1-ART_drop_factor))),0)</f>
        <v>0</v>
      </c>
      <c r="U50" s="22">
        <f>IF(AND(C50&gt;=Input!$F$13,C50&lt;Input!$F$14),((K49*(1-Parameters!$D$40)*(1/Parameters!$D$38)*(Input!$F$6*Parameters!$D$15*(Parameters!$D$23)*Parameters!$D$26*(1-Parameters!$D$27)*Parameters!$D$28*Parameters!$D$30))+(L49*(1-Parameters!$D$40)*(1/Parameters!$D$38))+(M49*(1-Parameters!$D$40)*(Input!$F$6*Parameters!$D$15*(Parameters!$D$23)*Parameters!$D$26*(1-Parameters!$D$27)*Parameters!$D$28*Parameters!$D$30))+(U49*(1-Parameters!$D$40)*ART_drop_factor)+(R49*(1-Parameters!$D$40)*(1/Parameters!$D$38))+(O49*(1-Parameters!$D$40))*ART_drop_factor),0)</f>
        <v>0</v>
      </c>
      <c r="V50" s="24">
        <f>IF(C50=Input!$F$14,((P49*(1-Parameters!$D$41)*(1-(Parameters!$D$9*(1-(Input!$F$22*Parameters!$D$7))))) + (V49*(1-Parameters!$D$41)*(1-(Parameters!$D$9*(1-(Input!$F$22*Parameters!$D$7)))))),0)</f>
        <v>0</v>
      </c>
      <c r="W50" s="22">
        <f>IF(C50=Input!$F$14,((P49*(1-Parameters!$D$41)*Parameters!$D$9*(1-(Input!$F$22*Parameters!$D$7)))+(Q49*(1-Parameters!$D$41)*(1-1/Parameters!$D$38)*(1-(Input!$F$6*Parameters!$D$16*(1-Parameters!$D$27)*Parameters!$D$26*(1-Parameters!$B$94)*(Parameters!$D$24))*Parameters!$D$28*Parameters!$D$30)))+(V49*(1-Parameters!$D$41)*Parameters!$D$9*(1-(Input!$F$22*Parameters!$D$7)))+ (R49*(1-Parameters!$D$41)*(1-(1/Parameters!$D$38))*(1-ART_drop_factor)) + (W49*(1-Parameters!$D$41)*(1-1/Parameters!$D$38)) + (X49*(1-Parameters!$D$41)*(1-(1/Parameters!$D$38))*(1-ART_drop_factor)),0)</f>
        <v>0</v>
      </c>
      <c r="X50" s="24">
        <f>IF(C50=Input!$F$14,((Q49*(1-Parameters!$D$41)*(1-1/Parameters!$D$38)*(Input!$F$6*Parameters!$D$16*Parameters!$D$26*(1-Parameters!$D$27)*(1-Parameters!$B$94)*(Parameters!$D$24)*Parameters!$D$28*Parameters!$D$30))+(R49*(1-Parameters!$D$41)*(1-(1/Parameters!$D$38))*ART_drop_factor)+(X49*(1-Parameters!$D$41)*(1-(1/Parameters!$D$38))*ART_drop_factor)),0)</f>
        <v>0</v>
      </c>
      <c r="Y50" s="22">
        <f>IF(C50=Input!$F$14,((Q49*(1-Parameters!$D$41)*(1/Parameters!$D$38)*(1-(Input!$F$6*Parameters!$D$16*(1-Parameters!$D$27)*Parameters!$D$26*(1-Parameters!$B$94)*(Parameters!$D$23)*Parameters!$D$28)))+(S49*(1-Parameters!$D$41)*(1-(Input!$F$6*Parameters!$D$16*(1-Parameters!$D$27)*Parameters!$D$26*(1-Parameters!$B$94)*(Parameters!$D$23)*Parameters!$D$28)))+(W49*(1-Parameters!$D$41)*(1/Parameters!$D$38))+(Y49*(1-Parameters!$D$41))),0)</f>
        <v>0</v>
      </c>
      <c r="Z50" s="24">
        <f>IF(C50=Input!$F$14,((Q49*(1-Parameters!$D$41)*(1/Parameters!$D$38)*Input!$F$6*Parameters!$D$16*Parameters!$D$26*(1-Parameters!$D$27)*(1-Parameters!$B$94)*Parameters!$D$28*(Parameters!$D$23)*(1-Parameters!$D$30))+(S49*(1-Parameters!$D$41)*Input!$F$6*Parameters!$D$16*Parameters!$D$26*(1-Parameters!$D$27)*(1-Parameters!$B$94)*Parameters!$D$28*(Parameters!$D$23)*(1-Parameters!$D$30))+(T49*(1-Parameters!$D$41)) + (U49*(1-Parameters!$D$41)*(1-ART_drop_factor)) + (Z49*(1-Parameters!$D$41)) + (AA49*(1-Parameters!$D$41)*(1-ART_drop_factor))),0)</f>
        <v>0</v>
      </c>
      <c r="AA50" s="22">
        <f>IF(C50=Input!$F$14,((Q49*(1-Parameters!$D$41)*(1/Parameters!$D$38)*(Input!$F$6*Parameters!$D$16*(Parameters!$D$23)*Parameters!$D$26*(1-Parameters!$D$27)*(1-Parameters!$B$94)*Parameters!$D$28*Parameters!$D$30))+(R49*(1-Parameters!$D$41)*(1/Parameters!$D$38))+(S49*(1-Parameters!$D$41)*(Input!$F$6*Parameters!$D$16*(1-Parameters!$B$94)*(Parameters!$D$23)*Parameters!$D$26*(1-Parameters!$D$27)*Parameters!$D$28*Parameters!$D$30))+(AA49*(1-Parameters!$D$41)*ART_drop_factor)+(X49*(1-Parameters!$D$41)*(1/Parameters!$D$38))+(U49*(1-Parameters!$D$41)*ART_drop_factor)),0)</f>
        <v>0</v>
      </c>
      <c r="AB50" s="24">
        <f>IF(AND(C50&gt;Input!$F$14,C50&lt;(Input!$F$14+Input!$F$16)),((V49*(1-Parameters!$D$41)*(1-(Parameters!$D$9*(1-(Input!$F$22*Parameters!$D$7)))))+(AB49*(1-Parameters!$D$41)*(1-(Parameters!$D$10*(1-(Input!$F$22*Parameters!$D$7)))))),0)</f>
        <v>0</v>
      </c>
      <c r="AC50" s="24">
        <f>IF(AND(C50&gt;Input!$F$14, C50&lt;(Input!$F$14+Input!$F$16)),((V49*(1-Parameters!$D$41)*Parameters!$D$9*(1-(Input!$F$22*Parameters!$D$7)))+(W49*(1-Parameters!$D$41)*(1-1/Parameters!$D$38)) + (X49*(1-Parameters!$D$41)*(1-(1/Parameters!$D$38))*(1-ART_drop_factor)) +(AB49*(1-Parameters!$D$41)*Parameters!$D$10*(1-(Input!$F$22*Parameters!$D$7))))+(AC49*(1-Parameters!$D$41)*(1-1/Parameters!$D$38)) + (AD49*(1-Parameters!$D$41)*(1-(1/Parameters!$D$38))*(1-ART_drop_factor)),0)</f>
        <v>0</v>
      </c>
      <c r="AD50" s="24">
        <f>IF(AND(C50&gt;Input!$F$14, C50&lt;(Input!$F$14+Input!$F$16)),((X49*(1-Parameters!$D$41)*(1-(1/Parameters!$D$38))*ART_drop_factor)+(AD49*(1-Parameters!$D$41)*(1-(1/Parameters!$D$38))*ART_drop_factor)),0)</f>
        <v>0</v>
      </c>
      <c r="AE50" s="24">
        <f>IF(AND(C50&gt;Input!$F$14, C50&lt;(Input!$F$14+Input!$F$16)),((W49*(1-Parameters!$D$41)*(1/Parameters!$D$38))+(Y49*(1-Parameters!$D$41))+(AC49*(1-Parameters!$D$41)*(1/Parameters!$D$38))+(AE49*(1-Parameters!$D$41))),0)</f>
        <v>0</v>
      </c>
      <c r="AF50" s="24">
        <f>IF(AND(C50&gt;Input!$F$14, C50&lt;(Input!$F$14+Input!$F$16)),((Z49*(1-Parameters!$D$41)) + (AA49*(1-Parameters!$D$41)*(1-ART_drop_factor)) +(AF49*(1-Parameters!$D$41)) + (AG49*(1-Parameters!$D$41)*(1-ART_drop_factor))),0)</f>
        <v>0</v>
      </c>
      <c r="AG50" s="24">
        <f>IF(AND(C50&gt;Input!$F$14, C50&lt;(Input!$F$14+Input!$F$16)),((X49*(1-Parameters!$D$41)*(1/Parameters!$D$38))+(AG49*(1-Parameters!$D$41)*ART_drop_factor)+(AD49*(1-Parameters!$D$41)*(1/Parameters!$D$38))+(AA49*(1-Parameters!$D$41)*ART_drop_factor)),0)</f>
        <v>0</v>
      </c>
      <c r="AH50" s="24">
        <f>IF(AND(C50&gt;=(Input!$F$14+Input!$F$16),C50&lt;(Input!$F$14+Input!$F$17)),((AB49*(1-Parameters!$D$40)*(1-(Parameters!$D$10*(1-(Input!$F$22*Parameters!$D$7)))))+(AH49*(1-Parameters!$D$40)*(1-(Parameters!$D$11*(1-(Input!$F$22*Parameters!$D$7)))))),0)</f>
        <v>1499078.8522650653</v>
      </c>
      <c r="AI50" s="24">
        <f>IF(AND(C50&gt;=(Input!$F$14+Input!$F$16), C50&lt;(Input!$F$14+Input!$F$17)),((AB49*(1-Parameters!$D$40)*Parameters!$D$10*(1-(Input!$F$22*Parameters!$D$7)))+(AC49*(1-Parameters!$D$40)*(1-1/Parameters!$D$38)*(1-(Input!$F$7*Parameters!$D$17*(1-Parameters!$D$27)*Parameters!$D$26*(1-(Parameters!$B$94 + Parameters!$B$95))*(Parameters!$D$24)*Parameters!$D$28*Parameters!$D$30))) + (AD49*(1-Parameters!$D$40)*(1-(1/Parameters!$D$38))*(1-ART_drop_factor)) +(AH49*(1-Parameters!$D$40)*Parameters!$D$11*(1-(Input!$F$22*Parameters!$D$7)))+(AI49*(1-Parameters!$D$40)*(1-1/Parameters!$D$38)) + (AJ49*(1-Parameters!$D$40)*(1-(1/Parameters!$D$38))*(1-ART_drop_factor))),0)</f>
        <v>1787.770451539657</v>
      </c>
      <c r="AJ50" s="24">
        <f>IF(AND(C50&gt;=(Input!$F$14+Input!$F$16), C50&lt;(Input!$F$14+Input!$F$17)),((AC49*(1-Parameters!$D$40)*(1-1/Parameters!$D$38)*(Input!$F$7*Parameters!$D$17*Parameters!$D$26*(1-Parameters!$D$27)*(1-(Parameters!$B$94 + Parameters!$B$95))*(Parameters!$D$24)*Parameters!$D$28*Parameters!$D$30))+(AD49*(1-Parameters!$D$40)*(1-(1/Parameters!$D$38))*ART_drop_factor)+(AJ49*(1-Parameters!$D$40)*(1-(1/Parameters!$D$38))*ART_drop_factor)),0)</f>
        <v>697.73217909942571</v>
      </c>
      <c r="AK50" s="22">
        <f>IF(AND(C50&gt;=(Input!$F$14+Input!$F$16), C50&lt;(Input!$F$14+Input!$F$17)),((AC49*(1-Parameters!$D$40)*(1/Parameters!$D$38)*(1-(Input!$F$7*Parameters!$D$17*(1-Parameters!$D$27)*Parameters!$D$26*(1-(Parameters!$B$94 + Parameters!$B$95))*(Parameters!$D$23)*Parameters!$D$28)))+(AE49*(1-Parameters!$D$40)*(1-(Input!$F$7*Parameters!$D$17*(1-Parameters!$D$27)*Parameters!$D$26*(1-(Parameters!$B$94 + Parameters!$B$95))*(Parameters!$D$23)*Parameters!$D$28)))+(AI49*(1-Parameters!$D$40)*(1/Parameters!$D$38))+(AK49*(1-Parameters!$D$40))),0)</f>
        <v>7094.1713661938711</v>
      </c>
      <c r="AL50" s="24">
        <f>IF(AND(C50&gt;=(Input!$F$14+Input!$F$16), C50&lt;(Input!$F$14+Input!$F$17)),((AC49*(1-Parameters!$D$40)*(1/Parameters!$D$38)*Input!$F$7*Parameters!$D$17*Parameters!$D$26*(1-Parameters!$D$27)*(1-(Parameters!$B$94 + Parameters!$B$95))*Parameters!$D$28*(Parameters!$D$23)*(1-Parameters!$D$30))+(AE49*(1-Parameters!$D$40)*Input!$F$7*Parameters!$D$17*Parameters!$D$26*(1-Parameters!$D$27)*(1-(Parameters!$B$94 + Parameters!$B$95))*Parameters!$D$28*(Parameters!$D$23)*(1-Parameters!$D$30))+(AF49*(1-Parameters!$D$40)) + (AG49*(1-Parameters!$D$40)*(1-ART_drop_factor)) +(AL49*(1-Parameters!$D$40)) + (AM49*(1-Parameters!$D$40)*(1-ART_drop_factor))),0)</f>
        <v>20250.556679969592</v>
      </c>
      <c r="AM50" s="22">
        <f>IF(AND(C50&gt;=(Input!$F$14+Input!$F$16), C50&lt;(Input!$F$14+Input!$F$17)),((AC49*(1-Parameters!$D$40)*(1/Parameters!$D$38)*(Input!$F$7*Parameters!$D$17*(Parameters!$D$23)*Parameters!$D$26*(1-Parameters!$D$27)*(1-(Parameters!$B$94 + Parameters!$B$95))*Parameters!$D$28*Parameters!$D$30))+(AD49*(1-Parameters!$D$40)*(1/Parameters!$D$38))+(AE49*(1-Parameters!$D$40)*(Input!$F$7*Parameters!$D$17*(Parameters!$D$23)*Parameters!$D$26*(1-Parameters!$D$27)*(1-(Parameters!$B$94 + Parameters!$B$95))*Parameters!$D$28*Parameters!$D$30))+(AM49*(1-Parameters!$D$40)*ART_drop_factor)+(AJ49*(1-Parameters!$D$40)*(1/Parameters!$D$38))+(AG49*(1-Parameters!$D$40)*ART_drop_factor)),0)</f>
        <v>93428.566951717105</v>
      </c>
      <c r="AN50" s="24">
        <f>IF(AND(C50&gt;=(Input!$F$14+Input!$F$17), C50&lt;(Input!$F$14+Input!$F$18)),((AH49*(1-Parameters!$D$40)*(1-(Parameters!$D$11*(1-(Input!$F$22*Parameters!$D$7))))) + (AN49*(1-Parameters!$D$40)*(1-(Parameters!$D$11*(1-(Input!$F$22*Parameters!$D$7)))))),0)</f>
        <v>0</v>
      </c>
      <c r="AO50" s="22">
        <f>IF(AND(C50&gt;=(Input!$F$14+Input!$F$17), C50&lt;(Input!$F$14+Input!$F$18)),((AH49*(1-Parameters!$D$40)*Parameters!$D$11*(1-(Input!$F$22*Parameters!$D$7)))+(AI49*(1-Parameters!$D$40)*(1-1/Parameters!$D$38)*(1-(Input!$F$8*Parameters!$D$18*(1-Parameters!$D$27)*Parameters!$D$26*(Parameters!$D$24)*Parameters!$D$28*Parameters!$D$30))) + (AJ49*(1-Parameters!$D$40)*(1-(1/Parameters!$D$38))*(1-ART_drop_factor)) +(AN49*(1-Parameters!$D$40)*Parameters!$D$11*(1-(Input!$F$22*Parameters!$D$7)))+(AO49*(1-Parameters!$D$40)*(1-1/Parameters!$D$38)) + (AP49*(1-Parameters!$D$40)*(1-(1/Parameters!$D$38))*(1-ART_drop_factor))),0)</f>
        <v>0</v>
      </c>
      <c r="AP50" s="24">
        <f>IF(AND(C50&gt;=(Input!$F$14+Input!$F$17), C50&lt;(Input!$F$14+Input!$F$18)),((AI49*(1-Parameters!$D$40)*(1-1/Parameters!$D$38)*(Input!$F$8*Parameters!$D$18*Parameters!$D$26*(1-Parameters!$D$27)*(Parameters!$D$24)*Parameters!$D$28*Parameters!$D$30))+(AJ49*(1-Parameters!$D$40)*(1-(1/Parameters!$D$38))*ART_drop_factor)+(AP49*(1-Parameters!$D$40)*(1-(1/Parameters!$D$38))*ART_drop_factor)),0)</f>
        <v>0</v>
      </c>
      <c r="AQ50" s="22">
        <f>IF(AND(C50&gt;=(Input!$F$14+Input!$F$17), C50&lt;(Input!$F$14+Input!$F$18)),((AI49*(1-Parameters!$D$40)*(1/Parameters!$D$38)*(1-(Input!$F$8*Parameters!$D$18*(1-Parameters!$D$27)*Parameters!$D$26*(Parameters!$D$23)*Parameters!$D$28)))+(AK49*(1-Parameters!$D$40)*(1-(Input!$F$8*Parameters!$D$18*(1-Parameters!$D$27)*Parameters!$D$26*(Parameters!$D$23)*Parameters!$D$28)))+(AO49*(1-Parameters!$D$40)*(1/Parameters!$D$38))+(AQ49*(1-Parameters!$D$40))),0)</f>
        <v>0</v>
      </c>
      <c r="AR50" s="24">
        <f>IF(AND(C50&gt;=(Input!$F$14+Input!$F$17), C50&lt;(Input!$F$14+Input!$F$18)),((AI49*(1-Parameters!$D$40)*(1/Parameters!$D$38)*Input!$F$8*Parameters!$D$18*Parameters!$D$26*(1-Parameters!$D$27)*Parameters!$D$28*(Parameters!$D$23)*(1-Parameters!$D$30))+(AK49*(1-Parameters!$D$40)*Input!$F$8*Parameters!$D$18*Parameters!$D$26*(1-Parameters!$D$27)*Parameters!$D$28*(Parameters!$D$23)*(1-Parameters!$D$30))+(AL49*(1-Parameters!$D$40)) + (AM49*(1-Parameters!$D$40)*(1-ART_drop_factor)) +(AR49*(1-Parameters!$D$40)) + (AS49*(1-Parameters!$D$40)*(1-ART_drop_factor))),0)</f>
        <v>0</v>
      </c>
      <c r="AS50" s="22">
        <f>IF(AND(C50&gt;=(Input!$F$14+Input!$F$17), C50&lt;(Input!$F$14+Input!$F$18)),((AI49*(1-Parameters!$D$40)*(1/Parameters!$D$38)*(Input!$F$8*Parameters!$D$18*(Parameters!$D$23)*Parameters!$D$26*(1-Parameters!$D$27)*Parameters!$D$28*Parameters!$D$30))+(AJ49*(1-Parameters!$D$40)*(1/Parameters!$D$38))+(AK49*(1-Parameters!$D$40)*(Input!$F$8*Parameters!$D$18*(Parameters!$D$23)*Parameters!$D$26*(1-Parameters!$D$27)*Parameters!$D$28*Parameters!$D$30))+(AS49*(1-Parameters!$D$40)*ART_drop_factor)+(AP49*(1-Parameters!$D$40)*(1/Parameters!$D$38))+(AM49*(1-Parameters!$D$40)*ART_drop_factor)),0)</f>
        <v>0</v>
      </c>
      <c r="AT50" s="24">
        <f>IF(AND(C50&gt;=(Input!$F$14+Input!$F$18), C50&lt;(Input!$F$14+Input!$F$19)),((AN49*(1-Parameters!$D$40)*(1-(Parameters!$D$11*(1-(Input!$F$22*Parameters!$D$7))))) + (AT49*(1-Parameters!$D$40)*(1-(Parameters!$D$12*(1-(Input!$F$22*Parameters!$D$7)))))),0)</f>
        <v>0</v>
      </c>
      <c r="AU50" s="22">
        <f>IF(AND(C50&gt;=(Input!$F$14+Input!$F$18), C50&lt;(Input!$F$14+Input!$F$19)),((AN49*(1-Parameters!$D$40)*Parameters!$D$11*(1-(Input!$F$22*Parameters!$D$7)))+(AO49*(1-Parameters!$D$40)*(1-1/Parameters!$D$38)*(1-(Input!$F$9*Parameters!$D$19*(1-Parameters!$D$27)*Parameters!$D$26*(Parameters!$D$24)*Parameters!$D$28*Parameters!$D$30))) + (AP49*(1-Parameters!$D$40)*(1-(1/Parameters!$D$38))*(1-ART_drop_factor)) +(AT49*(1-Parameters!$D$40)*Parameters!$D$12*(1-(Input!$F$22*Parameters!$D$7)))+(AU49*(1-Parameters!$D$40)*(1-1/Parameters!$D$38)) + (AV49*(1-Parameters!$D$40)*(1-(1/Parameters!$D$38))*(1-ART_drop_factor))),0)</f>
        <v>0</v>
      </c>
      <c r="AV50" s="24">
        <f>IF(AND(C50&gt;=(Input!$F$14+Input!$F$18), C50&lt;(Input!$F$14+Input!$F$19)),((AO49*(1-Parameters!$D$40)*(1-1/Parameters!$D$38)*(Input!$F$9*Parameters!$D$19*Parameters!$D$26*(1-Parameters!$D$27)*(Parameters!$D$24)*Parameters!$D$28*Parameters!$D$30))+(AP49*(1-Parameters!$D$40)*(1-(1/Parameters!$D$38))*ART_drop_factor)+(AV49*(1-Parameters!$D$40)*(1-(1/Parameters!$D$38))*ART_drop_factor)),0)</f>
        <v>0</v>
      </c>
      <c r="AW50" s="22">
        <f>IF(AND(C50&gt;=(Input!$F$14+Input!$F$18), C50&lt;(Input!$F$14+Input!$F$19)),((AO49*(1-Parameters!$D$40)*(1/Parameters!$D$38)*(1-(Input!$F$9*Parameters!$D$19*(1-Parameters!$D$27)*Parameters!$D$26*(Parameters!$D$23)*Parameters!$D$28)))+(AQ49*(1-Parameters!$D$40)*(1-(Input!$F$9*Parameters!$D$19*(1-Parameters!$D$27)*Parameters!$D$26*(Parameters!$D$23)*Parameters!$D$28)))+(AU49*(1-Parameters!$D$40)*(1/Parameters!$D$38))+(AW49*(1-Parameters!$D$40))),0)</f>
        <v>0</v>
      </c>
      <c r="AX50" s="24">
        <f>IF(AND(C50&gt;=(Input!$F$14+Input!$F$18), C50&lt;(Input!$F$14+Input!$F$19)),((AO49*(1-Parameters!$D$40)*(1/Parameters!$D$38)*Input!$F$9*Parameters!$D$19*Parameters!$D$26*(1-Parameters!$D$27)*Parameters!$D$28*(Parameters!$D$23)*(1-Parameters!$D$30))+(AQ49*(1-Parameters!$D$40)*Input!$F$9*Parameters!$D$19*Parameters!$D$26*(1-Parameters!$D$27)*Parameters!$D$28*(Parameters!$D$23)*(1-Parameters!$D$30)) + (AS49*(1-Parameters!$D$40)*(1-ART_drop_factor)) +(AR49*(1-Parameters!$D$40))+ (AY49*(1-Parameters!$D$40)*(1-ART_drop_factor)) + (AX49*(1-Parameters!$D$40))),0)</f>
        <v>0</v>
      </c>
      <c r="AY50" s="22">
        <f>IF(AND(C50&gt;=(Input!$F$14+Input!$F$18), C50&lt;(Input!$F$14+Input!$F$19)),((AO49*(1-Parameters!$D$40)*(1/Parameters!$D$38)*(Input!$F$9*Parameters!$D$19*(Parameters!$D$23)*Parameters!$D$26*(1-Parameters!$D$27)*Parameters!$D$28*Parameters!$D$30))+(AP49*(1-Parameters!$D$40)*(1/Parameters!$D$38))+(AQ49*(1-Parameters!$D$40)*(Input!$F$9*Parameters!$D$19*(Parameters!$D$23)*Parameters!$D$26*(1-Parameters!$D$27)*Parameters!$D$28*Parameters!$D$30))+(AY49*(1-Parameters!$D$40)*ART_drop_factor)+(AV49*(1-Parameters!$D$40)*(1/Parameters!$D$38))+(AS49*(1-Parameters!$D$40)*ART_drop_factor)),0)</f>
        <v>0</v>
      </c>
      <c r="AZ50" s="24">
        <f>IF(C50&gt;=(Input!$F$14+Input!$F$19),((AT49*(1-Parameters!$D$40)*(1-(Parameters!$D$12*(1-(Input!$F$22*Parameters!$D$7))))) + (AZ49*(1-Parameters!$D$40)*(1-(Parameters!$D$12*(1-(Input!$F$22*Parameters!$D$7)))))),0)</f>
        <v>0</v>
      </c>
      <c r="BA50" s="22">
        <f>IF(C50&gt;=(Input!$F$14+Input!$F$19),((AT49*(1-Parameters!$D$40)*Parameters!$D$12*(1-(Input!$F$22*Parameters!$D$7)))+(AU49*(1-Parameters!$D$40)*(1-1/Parameters!$D$38)*(1-(Input!$F$10*Parameters!$D$20*(1-Parameters!$D$27)*Parameters!$D$26*(Parameters!$D$24)*Parameters!$D$28*Parameters!$D$30))) + (AV49*(1-Parameters!$D$40)*(1-(1/Parameters!$D$38))*(1-ART_drop_factor)) +(AZ49*(1-Parameters!$D$40)*Parameters!$D$12*(1-(Input!$F$22*Parameters!$D$7)))+(BA49*(1-Parameters!$D$40)*(1-1/Parameters!$D$38)) + (BB49*(1-Parameters!$D$40)*(1-(1/Parameters!$D$38))*(1-ART_drop_factor))),0)</f>
        <v>0</v>
      </c>
      <c r="BB50" s="24">
        <f>IF(C50&gt;=(Input!$F$14+Input!$F$19),((AU49*(1-Parameters!$D$40)*(1-1/Parameters!$D$38)*(Input!$F$10*Parameters!$D$20*Parameters!$D$26*(1-Parameters!$D$27)*(Parameters!$D$24)*Parameters!$D$28*Parameters!$D$30))+(AV49*(1-Parameters!$D$40)*(1-(1/Parameters!$D$38))*ART_drop_factor)+(BB49*(1-Parameters!$D$40)*(1-(1/Parameters!$D$38))*ART_drop_factor)),0)</f>
        <v>0</v>
      </c>
      <c r="BC50" s="22">
        <f>IF(C50&gt;=(Input!$F$14+Input!$F$19),((AU49*(1-Parameters!$D$40)*(1/Parameters!$D$38)*(1-(Input!$F$10*Parameters!$D$20*(1-Parameters!$D$27)*Parameters!$D$26*(Parameters!$D$23)*Parameters!$D$28)))+(AW49*(1-Parameters!$D$40)*(1-(Input!$F$10*Parameters!$D$20*(1-Parameters!$D$27)*Parameters!$D$26*(Parameters!$D$23)*Parameters!$D$28)))+(BA49*(1-Parameters!$D$40)*(1/Parameters!$D$38))+(BC49*(1-Parameters!$D$40))),0)</f>
        <v>0</v>
      </c>
      <c r="BD50" s="24">
        <f>IF(C50&gt;=(Input!$F$14+Input!$F$19),((AU49*(1-Parameters!$D$40)*(1/Parameters!$D$38)*Input!$F$10*Parameters!$D$20*Parameters!$D$26*(1-Parameters!$D$27)*Parameters!$D$28*(Parameters!$D$23)*(1-Parameters!$D$30))+(AW49*(1-Parameters!$D$40)*Input!$F$10*Parameters!$D$20*Parameters!$D$26*(1-Parameters!$D$27)*Parameters!$D$28*(Parameters!$D$23)*(1-Parameters!$D$30))+(AX49*(1-Parameters!$D$40)) + (AY49*(1-Parameters!$D$40)*(1-ART_drop_factor)) +(BD49*(1-Parameters!$D$40)) + (BE49*(1-Parameters!$D$40)*(1-ART_drop_factor))),0)</f>
        <v>0</v>
      </c>
      <c r="BE50" s="25">
        <f>IF(C50&gt;=(Input!$F$14+Input!$F$19),((AU49*(1-Parameters!$D$40)*(1/Parameters!$D$38)*(Input!$F$10*Parameters!$D$20*(Parameters!$D$23)*Parameters!$D$26*(1-Parameters!$D$27)*Parameters!$D$28*Parameters!$D$30))+(AV49*(1-Parameters!$D$40)*(1/Parameters!$D$38))+(AW49*(1-Parameters!$D$40)*(Input!$F$10*Parameters!$D$20*(Parameters!$D$23)*Parameters!$D$26*(1-Parameters!$D$27)*Parameters!$D$28*Parameters!$D$30))+(BE49*(1-Parameters!$D$40)*ART_drop_factor)+(BB49*(1-Parameters!$D$40)*(1/Parameters!$D$38))+(AY49*(1-Parameters!$D$40)*ART_drop_factor)),0)</f>
        <v>0</v>
      </c>
      <c r="BF50" s="135">
        <f>(Parameters!$D$40*(SUM(Model!D49:BE49)))</f>
        <v>93.601802982494291</v>
      </c>
      <c r="BG50" s="60"/>
    </row>
    <row r="51" spans="3:59" x14ac:dyDescent="0.2">
      <c r="C51" s="20">
        <v>46</v>
      </c>
      <c r="D51" s="21">
        <f>IF((C51&gt;=Input!$F$12),0,(D50*(1-Parameters!$D$40)*(1-(Parameters!$D$8*(1-(Input!$F$22*Parameters!$D$7))))))</f>
        <v>0</v>
      </c>
      <c r="E51" s="21">
        <f>IF((C51&gt;=Input!$F$12),0,(D50*(1-Parameters!$D$40)*Parameters!$D$8*(1-(Input!$F$22*Parameters!$D$7))+(E50*(1-Parameters!$D$40)*(1-1/Parameters!$D$38)) + (F50*(1-Parameters!$D$40)*(1-(1/Parameters!$D$38))*(1-ART_drop_factor))))</f>
        <v>0</v>
      </c>
      <c r="F51" s="26">
        <f>IF((C51&gt;=Input!$F$12),0,(F50*(1-Parameters!$D$40)*(1-(1/Parameters!$D$38))*ART_drop_factor))</f>
        <v>0</v>
      </c>
      <c r="G51" s="21">
        <f>IF((C51&gt;=Input!$F$12),0,((G50*(1-Parameters!$D$40)+(E50*(1-Parameters!$D$40)*(1/Parameters!$D$38)))))</f>
        <v>0</v>
      </c>
      <c r="H51" s="21">
        <f>IF((C51&gt;=Input!$F$12),0,(H50*(1-Parameters!$D$40) + I50*(1-Parameters!$D$40)*(1-ART_drop_factor)))</f>
        <v>0</v>
      </c>
      <c r="I51" s="21">
        <f>IF((C51&gt;=Input!$F$12),0,(((F50*(1-Parameters!$D$40)*(1/Parameters!$D$38)) + I50*(1-Parameters!$D$40)*ART_drop_factor)))</f>
        <v>0</v>
      </c>
      <c r="J51" s="23">
        <f>IF(AND(C51&gt;=Input!$F$12,C51&lt;Input!$F$13),((D50*(1-Parameters!$D$40)*(1-(Parameters!$D$8*(1-(Input!$F$22*Parameters!$D$7))))) + (J50*(1-Parameters!$D$40)*(1-(Parameters!$D$9*(1-(Input!$F$22*Parameters!$D$7)))))),0)</f>
        <v>0</v>
      </c>
      <c r="K51" s="23">
        <f>IF(AND(C51&gt;=Input!$F$12,C51&lt;Input!$F$13),((D50*(1-Parameters!$D$40)*(Parameters!$D$8*(1-(Input!$F$22*Parameters!$D$7))))+(E50*(1-Parameters!$D$40)*(1-1/Parameters!$D$38)*(1-(Input!$F$5*Parameters!$D$14*(1-Parameters!$D$27)*Parameters!$D$26*(Parameters!$D$24))*Parameters!$D$28*Parameters!$D$30)))+ (F50*(1-Parameters!$D$40)*(1-(1/Parameters!$D$38))*(1-ART_drop_factor)) + (J50*(1-Parameters!$D$40)*Parameters!$D$9*(1-(Input!$F$22*Parameters!$D$7)))+(K50*(1-Parameters!$D$40)*(1-1/Parameters!$D$38)) + (L50*(1-Parameters!$D$40)*(1-(1/Parameters!$D$38))*(1-ART_drop_factor)),0)</f>
        <v>0</v>
      </c>
      <c r="L51" s="23">
        <f>IF(AND(C51&gt;=Input!$F$12,C51&lt;Input!$F$13),((E50*(1-Parameters!$D$40)*(1-1/Parameters!$D$38)*(Input!$F$5*Parameters!$D$14*Parameters!$D$26*(1-Parameters!$D$27)*(Parameters!$D$24)*Parameters!$D$28*Parameters!$D$30))+(F50*(1-Parameters!$D$40)*(1-(1/Parameters!$D$38))*ART_drop_factor)+(L50*(1-Parameters!$D$40)*(1-(1/Parameters!$D$38))*ART_drop_factor)),0)</f>
        <v>0</v>
      </c>
      <c r="M51" s="23">
        <f>IF(AND(C51&gt;=Input!$F$12,C51&lt;Input!$F$13),((E50*(1-Parameters!$D$40)*(1/Parameters!$D$38)*(1-(Input!$F$5*Parameters!$D$14*(1-Parameters!$D$27)*Parameters!$D$26*(Parameters!$D$23))*Parameters!$D$28))+(G50*(1-Parameters!$D$40)*(1-(Input!$F$5*Parameters!$D$14*(1-Parameters!$D$27)*Parameters!$D$26*(Parameters!$D$23)*Parameters!$D$28)))+(K50*(1-Parameters!$D$40)*(1/Parameters!$D$38))+(M50*(1-Parameters!$D$40))),0)</f>
        <v>0</v>
      </c>
      <c r="N51" s="23">
        <f>IF(AND(C51&gt;=Input!$F$12,C51&lt;Input!$F$13),((E50*(1-Parameters!$D$40)*(1/Parameters!$D$38)*Input!$F$5*Parameters!$D$14*Parameters!$D$26*(1-Parameters!$D$27)*Parameters!$D$28*(Parameters!$D$23)*(1-Parameters!$D$30))+(G50*(1-Parameters!$D$40)*Input!$F$5*Parameters!$D$14*Parameters!$D$26*(1-Parameters!$D$27)*Parameters!$D$28*(Parameters!$D$23)*(1-Parameters!$D$30))+(H50*(1-Parameters!$D$40)) +(N50*(1-Parameters!$D$40)) + (O50*(1-Parameters!$D$40)*(1-ART_drop_factor)) + (I50*(1-Parameters!$D$40)*(1-ART_drop_factor))),0)</f>
        <v>0</v>
      </c>
      <c r="O51" s="23">
        <f>IF(AND(C51&gt;=Input!$F$12,C51&lt;Input!$F$13),((E50*(1-Parameters!$D$40)*(1/Parameters!$D$38)*(Input!$F$5*Parameters!$D$14*(Parameters!$D$23)*Parameters!$D$26*(1-Parameters!$D$27)*Parameters!$D$28*Parameters!$D$30))+(F50*(1-Parameters!$D$40)*(1/Parameters!$D$38))+(G50*(1-Parameters!$D$40)*(Input!$F$5*Parameters!$D$14*(Parameters!$D$23)*Parameters!$D$26*(1-Parameters!$D$27)*Parameters!$D$28*Parameters!$D$30))+(O50*(1-Parameters!$D$40)*ART_drop_factor)+(L50*(1-Parameters!$D$40)*(1/Parameters!$D$38))+(I50*(1-Parameters!$D$40)*ART_drop_factor)),0)</f>
        <v>0</v>
      </c>
      <c r="P51" s="24">
        <f>IF(AND(C51&gt;=Input!$F$13,C51&lt;Input!$F$14),((J50*(1-Parameters!$D$40)*(1-(Parameters!$D$9*(1-(Input!$F$22*Parameters!$D$7))))) + (P50*(1-Parameters!$D$40)*(1-(Parameters!$D$9*(1-(Input!$F$22*Parameters!$D$7)))))),0)</f>
        <v>0</v>
      </c>
      <c r="Q51" s="22">
        <f>IF(AND(C51&gt;=Input!$F$13,C51&lt;Input!$F$14),((J50*(1-Parameters!$D$40)*Parameters!$D$9*(1-(Input!$F$22*Parameters!$D$7)))+(K50*(1-Parameters!$D$40)*(1-1/Parameters!$D$38)*(1-(Input!$F$6*Parameters!$D$15*(1-Parameters!$D$27)*Parameters!$D$26*(Parameters!$D$24))*Parameters!$D$28*Parameters!$D$30))) + (L50*(1-Parameters!$D$40)*(1-(1/Parameters!$D$38))*(1-ART_drop_factor)) +(P50*(1-Parameters!$D$40)*Parameters!$D$9*(1-(Input!$F$22*Parameters!$D$7)))+(Q50*(1-Parameters!$D$40)*(1-1/Parameters!$D$38)) + (R50*(1-Parameters!$D$40)*(1-(1/Parameters!$D$38))*(1-ART_drop_factor)),0)</f>
        <v>0</v>
      </c>
      <c r="R51" s="24">
        <f>IF(AND(C51&gt;=Input!$F$13,C51&lt;Input!$F$14),((K50*(1-Parameters!$D$40)*(1-1/Parameters!$D$38)*(Input!$F$6*Parameters!$D$15*Parameters!$D$26*(1-Parameters!$D$27)*(Parameters!$D$24)*Parameters!$D$28*Parameters!$D$30))+(L50*(1-Parameters!$D$40)*(1-(1/Parameters!$D$38))*ART_drop_factor)+(R50*(1-Parameters!$D$40)*(1-(1/Parameters!$D$38))*ART_drop_factor)),0)</f>
        <v>0</v>
      </c>
      <c r="S51" s="22">
        <f>IF(AND(C51&gt;=Input!$F$13,C51&lt;Input!$F$14),((K50*(1-Parameters!$D$40)*(1/Parameters!$D$38)*(1-(Input!$F$6*Parameters!$D$15*(1-Parameters!$D$27)*Parameters!$D$26*(Parameters!$D$23)*Parameters!$D$28)))+(M50*(1-Parameters!$D$40)*(1-(Input!$F$6*Parameters!$D$15*(1-Parameters!$D$27)*Parameters!$D$26*(Parameters!$D$23)*Parameters!$D$28)))+(Q50*(1-Parameters!$D$40)*(1/Parameters!$D$38))+(S50*(1-Parameters!$D$40))),0)</f>
        <v>0</v>
      </c>
      <c r="T51" s="24">
        <f>IF(AND(C51&gt;=Input!$F$13,C51&lt;Input!$F$14),((K50*(1-Parameters!$D$40)*(1/Parameters!$D$38)*Input!$F$6*Parameters!$D$15*Parameters!$D$26*(1-Parameters!$D$27)*Parameters!$D$28*(Parameters!$D$23)*(1-Parameters!$D$30))+(M50*(1-Parameters!$D$40)*Input!$F$6*Parameters!$D$15*Parameters!$D$26*(1-Parameters!$D$27)*Parameters!$D$28*(Parameters!$D$23)*(1-Parameters!$D$30))+(N50*(1-Parameters!$D$40))+(T50*(1-Parameters!$D$40)) + (U50*(1-Parameters!$D$40)*(1-ART_drop_factor)) + (O50*(1-Parameters!$D$40)*(1-ART_drop_factor))),0)</f>
        <v>0</v>
      </c>
      <c r="U51" s="22">
        <f>IF(AND(C51&gt;=Input!$F$13,C51&lt;Input!$F$14),((K50*(1-Parameters!$D$40)*(1/Parameters!$D$38)*(Input!$F$6*Parameters!$D$15*(Parameters!$D$23)*Parameters!$D$26*(1-Parameters!$D$27)*Parameters!$D$28*Parameters!$D$30))+(L50*(1-Parameters!$D$40)*(1/Parameters!$D$38))+(M50*(1-Parameters!$D$40)*(Input!$F$6*Parameters!$D$15*(Parameters!$D$23)*Parameters!$D$26*(1-Parameters!$D$27)*Parameters!$D$28*Parameters!$D$30))+(U50*(1-Parameters!$D$40)*ART_drop_factor)+(R50*(1-Parameters!$D$40)*(1/Parameters!$D$38))+(O50*(1-Parameters!$D$40))*ART_drop_factor),0)</f>
        <v>0</v>
      </c>
      <c r="V51" s="24">
        <f>IF(C51=Input!$F$14,((P50*(1-Parameters!$D$41)*(1-(Parameters!$D$9*(1-(Input!$F$22*Parameters!$D$7))))) + (V50*(1-Parameters!$D$41)*(1-(Parameters!$D$9*(1-(Input!$F$22*Parameters!$D$7)))))),0)</f>
        <v>0</v>
      </c>
      <c r="W51" s="22">
        <f>IF(C51=Input!$F$14,((P50*(1-Parameters!$D$41)*Parameters!$D$9*(1-(Input!$F$22*Parameters!$D$7)))+(Q50*(1-Parameters!$D$41)*(1-1/Parameters!$D$38)*(1-(Input!$F$6*Parameters!$D$16*(1-Parameters!$D$27)*Parameters!$D$26*(1-Parameters!$B$94)*(Parameters!$D$24))*Parameters!$D$28*Parameters!$D$30)))+(V50*(1-Parameters!$D$41)*Parameters!$D$9*(1-(Input!$F$22*Parameters!$D$7)))+ (R50*(1-Parameters!$D$41)*(1-(1/Parameters!$D$38))*(1-ART_drop_factor)) + (W50*(1-Parameters!$D$41)*(1-1/Parameters!$D$38)) + (X50*(1-Parameters!$D$41)*(1-(1/Parameters!$D$38))*(1-ART_drop_factor)),0)</f>
        <v>0</v>
      </c>
      <c r="X51" s="24">
        <f>IF(C51=Input!$F$14,((Q50*(1-Parameters!$D$41)*(1-1/Parameters!$D$38)*(Input!$F$6*Parameters!$D$16*Parameters!$D$26*(1-Parameters!$D$27)*(1-Parameters!$B$94)*(Parameters!$D$24)*Parameters!$D$28*Parameters!$D$30))+(R50*(1-Parameters!$D$41)*(1-(1/Parameters!$D$38))*ART_drop_factor)+(X50*(1-Parameters!$D$41)*(1-(1/Parameters!$D$38))*ART_drop_factor)),0)</f>
        <v>0</v>
      </c>
      <c r="Y51" s="22">
        <f>IF(C51=Input!$F$14,((Q50*(1-Parameters!$D$41)*(1/Parameters!$D$38)*(1-(Input!$F$6*Parameters!$D$16*(1-Parameters!$D$27)*Parameters!$D$26*(1-Parameters!$B$94)*(Parameters!$D$23)*Parameters!$D$28)))+(S50*(1-Parameters!$D$41)*(1-(Input!$F$6*Parameters!$D$16*(1-Parameters!$D$27)*Parameters!$D$26*(1-Parameters!$B$94)*(Parameters!$D$23)*Parameters!$D$28)))+(W50*(1-Parameters!$D$41)*(1/Parameters!$D$38))+(Y50*(1-Parameters!$D$41))),0)</f>
        <v>0</v>
      </c>
      <c r="Z51" s="24">
        <f>IF(C51=Input!$F$14,((Q50*(1-Parameters!$D$41)*(1/Parameters!$D$38)*Input!$F$6*Parameters!$D$16*Parameters!$D$26*(1-Parameters!$D$27)*(1-Parameters!$B$94)*Parameters!$D$28*(Parameters!$D$23)*(1-Parameters!$D$30))+(S50*(1-Parameters!$D$41)*Input!$F$6*Parameters!$D$16*Parameters!$D$26*(1-Parameters!$D$27)*(1-Parameters!$B$94)*Parameters!$D$28*(Parameters!$D$23)*(1-Parameters!$D$30))+(T50*(1-Parameters!$D$41)) + (U50*(1-Parameters!$D$41)*(1-ART_drop_factor)) + (Z50*(1-Parameters!$D$41)) + (AA50*(1-Parameters!$D$41)*(1-ART_drop_factor))),0)</f>
        <v>0</v>
      </c>
      <c r="AA51" s="22">
        <f>IF(C51=Input!$F$14,((Q50*(1-Parameters!$D$41)*(1/Parameters!$D$38)*(Input!$F$6*Parameters!$D$16*(Parameters!$D$23)*Parameters!$D$26*(1-Parameters!$D$27)*(1-Parameters!$B$94)*Parameters!$D$28*Parameters!$D$30))+(R50*(1-Parameters!$D$41)*(1/Parameters!$D$38))+(S50*(1-Parameters!$D$41)*(Input!$F$6*Parameters!$D$16*(1-Parameters!$B$94)*(Parameters!$D$23)*Parameters!$D$26*(1-Parameters!$D$27)*Parameters!$D$28*Parameters!$D$30))+(AA50*(1-Parameters!$D$41)*ART_drop_factor)+(X50*(1-Parameters!$D$41)*(1/Parameters!$D$38))+(U50*(1-Parameters!$D$41)*ART_drop_factor)),0)</f>
        <v>0</v>
      </c>
      <c r="AB51" s="24">
        <f>IF(AND(C51&gt;Input!$F$14,C51&lt;(Input!$F$14+Input!$F$16)),((V50*(1-Parameters!$D$41)*(1-(Parameters!$D$9*(1-(Input!$F$22*Parameters!$D$7)))))+(AB50*(1-Parameters!$D$41)*(1-(Parameters!$D$10*(1-(Input!$F$22*Parameters!$D$7)))))),0)</f>
        <v>0</v>
      </c>
      <c r="AC51" s="24">
        <f>IF(AND(C51&gt;Input!$F$14, C51&lt;(Input!$F$14+Input!$F$16)),((V50*(1-Parameters!$D$41)*Parameters!$D$9*(1-(Input!$F$22*Parameters!$D$7)))+(W50*(1-Parameters!$D$41)*(1-1/Parameters!$D$38)) + (X50*(1-Parameters!$D$41)*(1-(1/Parameters!$D$38))*(1-ART_drop_factor)) +(AB50*(1-Parameters!$D$41)*Parameters!$D$10*(1-(Input!$F$22*Parameters!$D$7))))+(AC50*(1-Parameters!$D$41)*(1-1/Parameters!$D$38)) + (AD50*(1-Parameters!$D$41)*(1-(1/Parameters!$D$38))*(1-ART_drop_factor)),0)</f>
        <v>0</v>
      </c>
      <c r="AD51" s="24">
        <f>IF(AND(C51&gt;Input!$F$14, C51&lt;(Input!$F$14+Input!$F$16)),((X50*(1-Parameters!$D$41)*(1-(1/Parameters!$D$38))*ART_drop_factor)+(AD50*(1-Parameters!$D$41)*(1-(1/Parameters!$D$38))*ART_drop_factor)),0)</f>
        <v>0</v>
      </c>
      <c r="AE51" s="24">
        <f>IF(AND(C51&gt;Input!$F$14, C51&lt;(Input!$F$14+Input!$F$16)),((W50*(1-Parameters!$D$41)*(1/Parameters!$D$38))+(Y50*(1-Parameters!$D$41))+(AC50*(1-Parameters!$D$41)*(1/Parameters!$D$38))+(AE50*(1-Parameters!$D$41))),0)</f>
        <v>0</v>
      </c>
      <c r="AF51" s="24">
        <f>IF(AND(C51&gt;Input!$F$14, C51&lt;(Input!$F$14+Input!$F$16)),((Z50*(1-Parameters!$D$41)) + (AA50*(1-Parameters!$D$41)*(1-ART_drop_factor)) +(AF50*(1-Parameters!$D$41)) + (AG50*(1-Parameters!$D$41)*(1-ART_drop_factor))),0)</f>
        <v>0</v>
      </c>
      <c r="AG51" s="24">
        <f>IF(AND(C51&gt;Input!$F$14, C51&lt;(Input!$F$14+Input!$F$16)),((X50*(1-Parameters!$D$41)*(1/Parameters!$D$38))+(AG50*(1-Parameters!$D$41)*ART_drop_factor)+(AD50*(1-Parameters!$D$41)*(1/Parameters!$D$38))+(AA50*(1-Parameters!$D$41)*ART_drop_factor)),0)</f>
        <v>0</v>
      </c>
      <c r="AH51" s="24">
        <f>IF(AND(C51&gt;=(Input!$F$14+Input!$F$16),C51&lt;(Input!$F$14+Input!$F$17)),((AB50*(1-Parameters!$D$40)*(1-(Parameters!$D$10*(1-(Input!$F$22*Parameters!$D$7)))))+(AH50*(1-Parameters!$D$40)*(1-(Parameters!$D$11*(1-(Input!$F$22*Parameters!$D$7)))))),0)</f>
        <v>1498588.7920786415</v>
      </c>
      <c r="AI51" s="24">
        <f>IF(AND(C51&gt;=(Input!$F$14+Input!$F$16), C51&lt;(Input!$F$14+Input!$F$17)),((AB50*(1-Parameters!$D$40)*Parameters!$D$10*(1-(Input!$F$22*Parameters!$D$7)))+(AC50*(1-Parameters!$D$40)*(1-1/Parameters!$D$38)*(1-(Input!$F$7*Parameters!$D$17*(1-Parameters!$D$27)*Parameters!$D$26*(1-(Parameters!$B$94 + Parameters!$B$95))*(Parameters!$D$24)*Parameters!$D$28*Parameters!$D$30))) + (AD50*(1-Parameters!$D$40)*(1-(1/Parameters!$D$38))*(1-ART_drop_factor)) +(AH50*(1-Parameters!$D$40)*Parameters!$D$11*(1-(Input!$F$22*Parameters!$D$7)))+(AI50*(1-Parameters!$D$40)*(1-1/Parameters!$D$38)) + (AJ50*(1-Parameters!$D$40)*(1-(1/Parameters!$D$38))*(1-ART_drop_factor))),0)</f>
        <v>1994.6795190851865</v>
      </c>
      <c r="AJ51" s="24">
        <f>IF(AND(C51&gt;=(Input!$F$14+Input!$F$16), C51&lt;(Input!$F$14+Input!$F$17)),((AC50*(1-Parameters!$D$40)*(1-1/Parameters!$D$38)*(Input!$F$7*Parameters!$D$17*Parameters!$D$26*(1-Parameters!$D$27)*(1-(Parameters!$B$94 + Parameters!$B$95))*(Parameters!$D$24)*Parameters!$D$28*Parameters!$D$30))+(AD50*(1-Parameters!$D$40)*(1-(1/Parameters!$D$38))*ART_drop_factor)+(AJ50*(1-Parameters!$D$40)*(1-(1/Parameters!$D$38))*ART_drop_factor)),0)</f>
        <v>618.10355894473435</v>
      </c>
      <c r="AK51" s="22">
        <f>IF(AND(C51&gt;=(Input!$F$14+Input!$F$16), C51&lt;(Input!$F$14+Input!$F$17)),((AC50*(1-Parameters!$D$40)*(1/Parameters!$D$38)*(1-(Input!$F$7*Parameters!$D$17*(1-Parameters!$D$27)*Parameters!$D$26*(1-(Parameters!$B$94 + Parameters!$B$95))*(Parameters!$D$23)*Parameters!$D$28)))+(AE50*(1-Parameters!$D$40)*(1-(Input!$F$7*Parameters!$D$17*(1-Parameters!$D$27)*Parameters!$D$26*(1-(Parameters!$B$94 + Parameters!$B$95))*(Parameters!$D$23)*Parameters!$D$28)))+(AI50*(1-Parameters!$D$40)*(1/Parameters!$D$38))+(AK50*(1-Parameters!$D$40))),0)</f>
        <v>7292.3917882917785</v>
      </c>
      <c r="AL51" s="24">
        <f>IF(AND(C51&gt;=(Input!$F$14+Input!$F$16), C51&lt;(Input!$F$14+Input!$F$17)),((AC50*(1-Parameters!$D$40)*(1/Parameters!$D$38)*Input!$F$7*Parameters!$D$17*Parameters!$D$26*(1-Parameters!$D$27)*(1-(Parameters!$B$94 + Parameters!$B$95))*Parameters!$D$28*(Parameters!$D$23)*(1-Parameters!$D$30))+(AE50*(1-Parameters!$D$40)*Input!$F$7*Parameters!$D$17*Parameters!$D$26*(1-Parameters!$D$27)*(1-(Parameters!$B$94 + Parameters!$B$95))*Parameters!$D$28*(Parameters!$D$23)*(1-Parameters!$D$30))+(AF50*(1-Parameters!$D$40)) + (AG50*(1-Parameters!$D$40)*(1-ART_drop_factor)) +(AL50*(1-Parameters!$D$40)) + (AM50*(1-Parameters!$D$40)*(1-ART_drop_factor))),0)</f>
        <v>20560.769744523721</v>
      </c>
      <c r="AM51" s="22">
        <f>IF(AND(C51&gt;=(Input!$F$14+Input!$F$16), C51&lt;(Input!$F$14+Input!$F$17)),((AC50*(1-Parameters!$D$40)*(1/Parameters!$D$38)*(Input!$F$7*Parameters!$D$17*(Parameters!$D$23)*Parameters!$D$26*(1-Parameters!$D$27)*(1-(Parameters!$B$94 + Parameters!$B$95))*Parameters!$D$28*Parameters!$D$30))+(AD50*(1-Parameters!$D$40)*(1/Parameters!$D$38))+(AE50*(1-Parameters!$D$40)*(Input!$F$7*Parameters!$D$17*(Parameters!$D$23)*Parameters!$D$26*(1-Parameters!$D$27)*(1-(Parameters!$B$94 + Parameters!$B$95))*Parameters!$D$28*Parameters!$D$30))+(AM50*(1-Parameters!$D$40)*ART_drop_factor)+(AJ50*(1-Parameters!$D$40)*(1/Parameters!$D$38))+(AG50*(1-Parameters!$D$40)*ART_drop_factor)),0)</f>
        <v>93189.316801219771</v>
      </c>
      <c r="AN51" s="24">
        <f>IF(AND(C51&gt;=(Input!$F$14+Input!$F$17), C51&lt;(Input!$F$14+Input!$F$18)),((AH50*(1-Parameters!$D$40)*(1-(Parameters!$D$11*(1-(Input!$F$22*Parameters!$D$7))))) + (AN50*(1-Parameters!$D$40)*(1-(Parameters!$D$11*(1-(Input!$F$22*Parameters!$D$7)))))),0)</f>
        <v>0</v>
      </c>
      <c r="AO51" s="22">
        <f>IF(AND(C51&gt;=(Input!$F$14+Input!$F$17), C51&lt;(Input!$F$14+Input!$F$18)),((AH50*(1-Parameters!$D$40)*Parameters!$D$11*(1-(Input!$F$22*Parameters!$D$7)))+(AI50*(1-Parameters!$D$40)*(1-1/Parameters!$D$38)*(1-(Input!$F$8*Parameters!$D$18*(1-Parameters!$D$27)*Parameters!$D$26*(Parameters!$D$24)*Parameters!$D$28*Parameters!$D$30))) + (AJ50*(1-Parameters!$D$40)*(1-(1/Parameters!$D$38))*(1-ART_drop_factor)) +(AN50*(1-Parameters!$D$40)*Parameters!$D$11*(1-(Input!$F$22*Parameters!$D$7)))+(AO50*(1-Parameters!$D$40)*(1-1/Parameters!$D$38)) + (AP50*(1-Parameters!$D$40)*(1-(1/Parameters!$D$38))*(1-ART_drop_factor))),0)</f>
        <v>0</v>
      </c>
      <c r="AP51" s="24">
        <f>IF(AND(C51&gt;=(Input!$F$14+Input!$F$17), C51&lt;(Input!$F$14+Input!$F$18)),((AI50*(1-Parameters!$D$40)*(1-1/Parameters!$D$38)*(Input!$F$8*Parameters!$D$18*Parameters!$D$26*(1-Parameters!$D$27)*(Parameters!$D$24)*Parameters!$D$28*Parameters!$D$30))+(AJ50*(1-Parameters!$D$40)*(1-(1/Parameters!$D$38))*ART_drop_factor)+(AP50*(1-Parameters!$D$40)*(1-(1/Parameters!$D$38))*ART_drop_factor)),0)</f>
        <v>0</v>
      </c>
      <c r="AQ51" s="22">
        <f>IF(AND(C51&gt;=(Input!$F$14+Input!$F$17), C51&lt;(Input!$F$14+Input!$F$18)),((AI50*(1-Parameters!$D$40)*(1/Parameters!$D$38)*(1-(Input!$F$8*Parameters!$D$18*(1-Parameters!$D$27)*Parameters!$D$26*(Parameters!$D$23)*Parameters!$D$28)))+(AK50*(1-Parameters!$D$40)*(1-(Input!$F$8*Parameters!$D$18*(1-Parameters!$D$27)*Parameters!$D$26*(Parameters!$D$23)*Parameters!$D$28)))+(AO50*(1-Parameters!$D$40)*(1/Parameters!$D$38))+(AQ50*(1-Parameters!$D$40))),0)</f>
        <v>0</v>
      </c>
      <c r="AR51" s="24">
        <f>IF(AND(C51&gt;=(Input!$F$14+Input!$F$17), C51&lt;(Input!$F$14+Input!$F$18)),((AI50*(1-Parameters!$D$40)*(1/Parameters!$D$38)*Input!$F$8*Parameters!$D$18*Parameters!$D$26*(1-Parameters!$D$27)*Parameters!$D$28*(Parameters!$D$23)*(1-Parameters!$D$30))+(AK50*(1-Parameters!$D$40)*Input!$F$8*Parameters!$D$18*Parameters!$D$26*(1-Parameters!$D$27)*Parameters!$D$28*(Parameters!$D$23)*(1-Parameters!$D$30))+(AL50*(1-Parameters!$D$40)) + (AM50*(1-Parameters!$D$40)*(1-ART_drop_factor)) +(AR50*(1-Parameters!$D$40)) + (AS50*(1-Parameters!$D$40)*(1-ART_drop_factor))),0)</f>
        <v>0</v>
      </c>
      <c r="AS51" s="22">
        <f>IF(AND(C51&gt;=(Input!$F$14+Input!$F$17), C51&lt;(Input!$F$14+Input!$F$18)),((AI50*(1-Parameters!$D$40)*(1/Parameters!$D$38)*(Input!$F$8*Parameters!$D$18*(Parameters!$D$23)*Parameters!$D$26*(1-Parameters!$D$27)*Parameters!$D$28*Parameters!$D$30))+(AJ50*(1-Parameters!$D$40)*(1/Parameters!$D$38))+(AK50*(1-Parameters!$D$40)*(Input!$F$8*Parameters!$D$18*(Parameters!$D$23)*Parameters!$D$26*(1-Parameters!$D$27)*Parameters!$D$28*Parameters!$D$30))+(AS50*(1-Parameters!$D$40)*ART_drop_factor)+(AP50*(1-Parameters!$D$40)*(1/Parameters!$D$38))+(AM50*(1-Parameters!$D$40)*ART_drop_factor)),0)</f>
        <v>0</v>
      </c>
      <c r="AT51" s="24">
        <f>IF(AND(C51&gt;=(Input!$F$14+Input!$F$18), C51&lt;(Input!$F$14+Input!$F$19)),((AN50*(1-Parameters!$D$40)*(1-(Parameters!$D$11*(1-(Input!$F$22*Parameters!$D$7))))) + (AT50*(1-Parameters!$D$40)*(1-(Parameters!$D$12*(1-(Input!$F$22*Parameters!$D$7)))))),0)</f>
        <v>0</v>
      </c>
      <c r="AU51" s="22">
        <f>IF(AND(C51&gt;=(Input!$F$14+Input!$F$18), C51&lt;(Input!$F$14+Input!$F$19)),((AN50*(1-Parameters!$D$40)*Parameters!$D$11*(1-(Input!$F$22*Parameters!$D$7)))+(AO50*(1-Parameters!$D$40)*(1-1/Parameters!$D$38)*(1-(Input!$F$9*Parameters!$D$19*(1-Parameters!$D$27)*Parameters!$D$26*(Parameters!$D$24)*Parameters!$D$28*Parameters!$D$30))) + (AP50*(1-Parameters!$D$40)*(1-(1/Parameters!$D$38))*(1-ART_drop_factor)) +(AT50*(1-Parameters!$D$40)*Parameters!$D$12*(1-(Input!$F$22*Parameters!$D$7)))+(AU50*(1-Parameters!$D$40)*(1-1/Parameters!$D$38)) + (AV50*(1-Parameters!$D$40)*(1-(1/Parameters!$D$38))*(1-ART_drop_factor))),0)</f>
        <v>0</v>
      </c>
      <c r="AV51" s="24">
        <f>IF(AND(C51&gt;=(Input!$F$14+Input!$F$18), C51&lt;(Input!$F$14+Input!$F$19)),((AO50*(1-Parameters!$D$40)*(1-1/Parameters!$D$38)*(Input!$F$9*Parameters!$D$19*Parameters!$D$26*(1-Parameters!$D$27)*(Parameters!$D$24)*Parameters!$D$28*Parameters!$D$30))+(AP50*(1-Parameters!$D$40)*(1-(1/Parameters!$D$38))*ART_drop_factor)+(AV50*(1-Parameters!$D$40)*(1-(1/Parameters!$D$38))*ART_drop_factor)),0)</f>
        <v>0</v>
      </c>
      <c r="AW51" s="22">
        <f>IF(AND(C51&gt;=(Input!$F$14+Input!$F$18), C51&lt;(Input!$F$14+Input!$F$19)),((AO50*(1-Parameters!$D$40)*(1/Parameters!$D$38)*(1-(Input!$F$9*Parameters!$D$19*(1-Parameters!$D$27)*Parameters!$D$26*(Parameters!$D$23)*Parameters!$D$28)))+(AQ50*(1-Parameters!$D$40)*(1-(Input!$F$9*Parameters!$D$19*(1-Parameters!$D$27)*Parameters!$D$26*(Parameters!$D$23)*Parameters!$D$28)))+(AU50*(1-Parameters!$D$40)*(1/Parameters!$D$38))+(AW50*(1-Parameters!$D$40))),0)</f>
        <v>0</v>
      </c>
      <c r="AX51" s="24">
        <f>IF(AND(C51&gt;=(Input!$F$14+Input!$F$18), C51&lt;(Input!$F$14+Input!$F$19)),((AO50*(1-Parameters!$D$40)*(1/Parameters!$D$38)*Input!$F$9*Parameters!$D$19*Parameters!$D$26*(1-Parameters!$D$27)*Parameters!$D$28*(Parameters!$D$23)*(1-Parameters!$D$30))+(AQ50*(1-Parameters!$D$40)*Input!$F$9*Parameters!$D$19*Parameters!$D$26*(1-Parameters!$D$27)*Parameters!$D$28*(Parameters!$D$23)*(1-Parameters!$D$30)) + (AS50*(1-Parameters!$D$40)*(1-ART_drop_factor)) +(AR50*(1-Parameters!$D$40))+ (AY50*(1-Parameters!$D$40)*(1-ART_drop_factor)) + (AX50*(1-Parameters!$D$40))),0)</f>
        <v>0</v>
      </c>
      <c r="AY51" s="22">
        <f>IF(AND(C51&gt;=(Input!$F$14+Input!$F$18), C51&lt;(Input!$F$14+Input!$F$19)),((AO50*(1-Parameters!$D$40)*(1/Parameters!$D$38)*(Input!$F$9*Parameters!$D$19*(Parameters!$D$23)*Parameters!$D$26*(1-Parameters!$D$27)*Parameters!$D$28*Parameters!$D$30))+(AP50*(1-Parameters!$D$40)*(1/Parameters!$D$38))+(AQ50*(1-Parameters!$D$40)*(Input!$F$9*Parameters!$D$19*(Parameters!$D$23)*Parameters!$D$26*(1-Parameters!$D$27)*Parameters!$D$28*Parameters!$D$30))+(AY50*(1-Parameters!$D$40)*ART_drop_factor)+(AV50*(1-Parameters!$D$40)*(1/Parameters!$D$38))+(AS50*(1-Parameters!$D$40)*ART_drop_factor)),0)</f>
        <v>0</v>
      </c>
      <c r="AZ51" s="24">
        <f>IF(C51&gt;=(Input!$F$14+Input!$F$19),((AT50*(1-Parameters!$D$40)*(1-(Parameters!$D$12*(1-(Input!$F$22*Parameters!$D$7))))) + (AZ50*(1-Parameters!$D$40)*(1-(Parameters!$D$12*(1-(Input!$F$22*Parameters!$D$7)))))),0)</f>
        <v>0</v>
      </c>
      <c r="BA51" s="22">
        <f>IF(C51&gt;=(Input!$F$14+Input!$F$19),((AT50*(1-Parameters!$D$40)*Parameters!$D$12*(1-(Input!$F$22*Parameters!$D$7)))+(AU50*(1-Parameters!$D$40)*(1-1/Parameters!$D$38)*(1-(Input!$F$10*Parameters!$D$20*(1-Parameters!$D$27)*Parameters!$D$26*(Parameters!$D$24)*Parameters!$D$28*Parameters!$D$30))) + (AV50*(1-Parameters!$D$40)*(1-(1/Parameters!$D$38))*(1-ART_drop_factor)) +(AZ50*(1-Parameters!$D$40)*Parameters!$D$12*(1-(Input!$F$22*Parameters!$D$7)))+(BA50*(1-Parameters!$D$40)*(1-1/Parameters!$D$38)) + (BB50*(1-Parameters!$D$40)*(1-(1/Parameters!$D$38))*(1-ART_drop_factor))),0)</f>
        <v>0</v>
      </c>
      <c r="BB51" s="24">
        <f>IF(C51&gt;=(Input!$F$14+Input!$F$19),((AU50*(1-Parameters!$D$40)*(1-1/Parameters!$D$38)*(Input!$F$10*Parameters!$D$20*Parameters!$D$26*(1-Parameters!$D$27)*(Parameters!$D$24)*Parameters!$D$28*Parameters!$D$30))+(AV50*(1-Parameters!$D$40)*(1-(1/Parameters!$D$38))*ART_drop_factor)+(BB50*(1-Parameters!$D$40)*(1-(1/Parameters!$D$38))*ART_drop_factor)),0)</f>
        <v>0</v>
      </c>
      <c r="BC51" s="22">
        <f>IF(C51&gt;=(Input!$F$14+Input!$F$19),((AU50*(1-Parameters!$D$40)*(1/Parameters!$D$38)*(1-(Input!$F$10*Parameters!$D$20*(1-Parameters!$D$27)*Parameters!$D$26*(Parameters!$D$23)*Parameters!$D$28)))+(AW50*(1-Parameters!$D$40)*(1-(Input!$F$10*Parameters!$D$20*(1-Parameters!$D$27)*Parameters!$D$26*(Parameters!$D$23)*Parameters!$D$28)))+(BA50*(1-Parameters!$D$40)*(1/Parameters!$D$38))+(BC50*(1-Parameters!$D$40))),0)</f>
        <v>0</v>
      </c>
      <c r="BD51" s="24">
        <f>IF(C51&gt;=(Input!$F$14+Input!$F$19),((AU50*(1-Parameters!$D$40)*(1/Parameters!$D$38)*Input!$F$10*Parameters!$D$20*Parameters!$D$26*(1-Parameters!$D$27)*Parameters!$D$28*(Parameters!$D$23)*(1-Parameters!$D$30))+(AW50*(1-Parameters!$D$40)*Input!$F$10*Parameters!$D$20*Parameters!$D$26*(1-Parameters!$D$27)*Parameters!$D$28*(Parameters!$D$23)*(1-Parameters!$D$30))+(AX50*(1-Parameters!$D$40)) + (AY50*(1-Parameters!$D$40)*(1-ART_drop_factor)) +(BD50*(1-Parameters!$D$40)) + (BE50*(1-Parameters!$D$40)*(1-ART_drop_factor))),0)</f>
        <v>0</v>
      </c>
      <c r="BE51" s="25">
        <f>IF(C51&gt;=(Input!$F$14+Input!$F$19),((AU50*(1-Parameters!$D$40)*(1/Parameters!$D$38)*(Input!$F$10*Parameters!$D$20*(Parameters!$D$23)*Parameters!$D$26*(1-Parameters!$D$27)*Parameters!$D$28*Parameters!$D$30))+(AV50*(1-Parameters!$D$40)*(1/Parameters!$D$38))+(AW50*(1-Parameters!$D$40)*(Input!$F$10*Parameters!$D$20*(Parameters!$D$23)*Parameters!$D$26*(1-Parameters!$D$27)*Parameters!$D$28*Parameters!$D$30))+(BE50*(1-Parameters!$D$40)*ART_drop_factor)+(BB50*(1-Parameters!$D$40)*(1/Parameters!$D$38))+(AY50*(1-Parameters!$D$40)*ART_drop_factor)),0)</f>
        <v>0</v>
      </c>
      <c r="BF51" s="135">
        <f>(Parameters!$D$40*(SUM(Model!D50:U50,Model!AH50:BE50)))+(Parameters!$D$41*(SUM(Model!V50:AG50)))</f>
        <v>93.59640287847607</v>
      </c>
      <c r="BG51" s="60"/>
    </row>
    <row r="52" spans="3:59" x14ac:dyDescent="0.2">
      <c r="C52" s="20">
        <v>47</v>
      </c>
      <c r="D52" s="21">
        <f>IF((C52&gt;=Input!$F$12),0,(D51*(1-Parameters!$D$40)*(1-(Parameters!$D$8*(1-(Input!$F$22*Parameters!$D$7))))))</f>
        <v>0</v>
      </c>
      <c r="E52" s="21">
        <f>IF((C52&gt;=Input!$F$12),0,(D51*(1-Parameters!$D$40)*Parameters!$D$8*(1-(Input!$F$22*Parameters!$D$7))+(E51*(1-Parameters!$D$40)*(1-1/Parameters!$D$38)) + (F51*(1-Parameters!$D$40)*(1-(1/Parameters!$D$38))*(1-ART_drop_factor))))</f>
        <v>0</v>
      </c>
      <c r="F52" s="26">
        <f>IF((C52&gt;=Input!$F$12),0,(F51*(1-Parameters!$D$40)*(1-(1/Parameters!$D$38))*ART_drop_factor))</f>
        <v>0</v>
      </c>
      <c r="G52" s="21">
        <f>IF((C52&gt;=Input!$F$12),0,((G51*(1-Parameters!$D$40)+(E51*(1-Parameters!$D$40)*(1/Parameters!$D$38)))))</f>
        <v>0</v>
      </c>
      <c r="H52" s="21">
        <f>IF((C52&gt;=Input!$F$12),0,(H51*(1-Parameters!$D$40) + I51*(1-Parameters!$D$40)*(1-ART_drop_factor)))</f>
        <v>0</v>
      </c>
      <c r="I52" s="21">
        <f>IF((C52&gt;=Input!$F$12),0,(((F51*(1-Parameters!$D$40)*(1/Parameters!$D$38)) + I51*(1-Parameters!$D$40)*ART_drop_factor)))</f>
        <v>0</v>
      </c>
      <c r="J52" s="23">
        <f>IF(AND(C52&gt;=Input!$F$12,C52&lt;Input!$F$13),((D51*(1-Parameters!$D$40)*(1-(Parameters!$D$8*(1-(Input!$F$22*Parameters!$D$7))))) + (J51*(1-Parameters!$D$40)*(1-(Parameters!$D$9*(1-(Input!$F$22*Parameters!$D$7)))))),0)</f>
        <v>0</v>
      </c>
      <c r="K52" s="23">
        <f>IF(AND(C52&gt;=Input!$F$12,C52&lt;Input!$F$13),((D51*(1-Parameters!$D$40)*(Parameters!$D$8*(1-(Input!$F$22*Parameters!$D$7))))+(E51*(1-Parameters!$D$40)*(1-1/Parameters!$D$38)*(1-(Input!$F$5*Parameters!$D$14*(1-Parameters!$D$27)*Parameters!$D$26*(Parameters!$D$24))*Parameters!$D$28*Parameters!$D$30)))+ (F51*(1-Parameters!$D$40)*(1-(1/Parameters!$D$38))*(1-ART_drop_factor)) + (J51*(1-Parameters!$D$40)*Parameters!$D$9*(1-(Input!$F$22*Parameters!$D$7)))+(K51*(1-Parameters!$D$40)*(1-1/Parameters!$D$38)) + (L51*(1-Parameters!$D$40)*(1-(1/Parameters!$D$38))*(1-ART_drop_factor)),0)</f>
        <v>0</v>
      </c>
      <c r="L52" s="23">
        <f>IF(AND(C52&gt;=Input!$F$12,C52&lt;Input!$F$13),((E51*(1-Parameters!$D$40)*(1-1/Parameters!$D$38)*(Input!$F$5*Parameters!$D$14*Parameters!$D$26*(1-Parameters!$D$27)*(Parameters!$D$24)*Parameters!$D$28*Parameters!$D$30))+(F51*(1-Parameters!$D$40)*(1-(1/Parameters!$D$38))*ART_drop_factor)+(L51*(1-Parameters!$D$40)*(1-(1/Parameters!$D$38))*ART_drop_factor)),0)</f>
        <v>0</v>
      </c>
      <c r="M52" s="23">
        <f>IF(AND(C52&gt;=Input!$F$12,C52&lt;Input!$F$13),((E51*(1-Parameters!$D$40)*(1/Parameters!$D$38)*(1-(Input!$F$5*Parameters!$D$14*(1-Parameters!$D$27)*Parameters!$D$26*(Parameters!$D$23))*Parameters!$D$28))+(G51*(1-Parameters!$D$40)*(1-(Input!$F$5*Parameters!$D$14*(1-Parameters!$D$27)*Parameters!$D$26*(Parameters!$D$23)*Parameters!$D$28)))+(K51*(1-Parameters!$D$40)*(1/Parameters!$D$38))+(M51*(1-Parameters!$D$40))),0)</f>
        <v>0</v>
      </c>
      <c r="N52" s="23">
        <f>IF(AND(C52&gt;=Input!$F$12,C52&lt;Input!$F$13),((E51*(1-Parameters!$D$40)*(1/Parameters!$D$38)*Input!$F$5*Parameters!$D$14*Parameters!$D$26*(1-Parameters!$D$27)*Parameters!$D$28*(Parameters!$D$23)*(1-Parameters!$D$30))+(G51*(1-Parameters!$D$40)*Input!$F$5*Parameters!$D$14*Parameters!$D$26*(1-Parameters!$D$27)*Parameters!$D$28*(Parameters!$D$23)*(1-Parameters!$D$30))+(H51*(1-Parameters!$D$40)) +(N51*(1-Parameters!$D$40)) + (O51*(1-Parameters!$D$40)*(1-ART_drop_factor)) + (I51*(1-Parameters!$D$40)*(1-ART_drop_factor))),0)</f>
        <v>0</v>
      </c>
      <c r="O52" s="23">
        <f>IF(AND(C52&gt;=Input!$F$12,C52&lt;Input!$F$13),((E51*(1-Parameters!$D$40)*(1/Parameters!$D$38)*(Input!$F$5*Parameters!$D$14*(Parameters!$D$23)*Parameters!$D$26*(1-Parameters!$D$27)*Parameters!$D$28*Parameters!$D$30))+(F51*(1-Parameters!$D$40)*(1/Parameters!$D$38))+(G51*(1-Parameters!$D$40)*(Input!$F$5*Parameters!$D$14*(Parameters!$D$23)*Parameters!$D$26*(1-Parameters!$D$27)*Parameters!$D$28*Parameters!$D$30))+(O51*(1-Parameters!$D$40)*ART_drop_factor)+(L51*(1-Parameters!$D$40)*(1/Parameters!$D$38))+(I51*(1-Parameters!$D$40)*ART_drop_factor)),0)</f>
        <v>0</v>
      </c>
      <c r="P52" s="24">
        <f>IF(AND(C52&gt;=Input!$F$13,C52&lt;Input!$F$14),((J51*(1-Parameters!$D$40)*(1-(Parameters!$D$9*(1-(Input!$F$22*Parameters!$D$7))))) + (P51*(1-Parameters!$D$40)*(1-(Parameters!$D$9*(1-(Input!$F$22*Parameters!$D$7)))))),0)</f>
        <v>0</v>
      </c>
      <c r="Q52" s="22">
        <f>IF(AND(C52&gt;=Input!$F$13,C52&lt;Input!$F$14),((J51*(1-Parameters!$D$40)*Parameters!$D$9*(1-(Input!$F$22*Parameters!$D$7)))+(K51*(1-Parameters!$D$40)*(1-1/Parameters!$D$38)*(1-(Input!$F$6*Parameters!$D$15*(1-Parameters!$D$27)*Parameters!$D$26*(Parameters!$D$24))*Parameters!$D$28*Parameters!$D$30))) + (L51*(1-Parameters!$D$40)*(1-(1/Parameters!$D$38))*(1-ART_drop_factor)) +(P51*(1-Parameters!$D$40)*Parameters!$D$9*(1-(Input!$F$22*Parameters!$D$7)))+(Q51*(1-Parameters!$D$40)*(1-1/Parameters!$D$38)) + (R51*(1-Parameters!$D$40)*(1-(1/Parameters!$D$38))*(1-ART_drop_factor)),0)</f>
        <v>0</v>
      </c>
      <c r="R52" s="24">
        <f>IF(AND(C52&gt;=Input!$F$13,C52&lt;Input!$F$14),((K51*(1-Parameters!$D$40)*(1-1/Parameters!$D$38)*(Input!$F$6*Parameters!$D$15*Parameters!$D$26*(1-Parameters!$D$27)*(Parameters!$D$24)*Parameters!$D$28*Parameters!$D$30))+(L51*(1-Parameters!$D$40)*(1-(1/Parameters!$D$38))*ART_drop_factor)+(R51*(1-Parameters!$D$40)*(1-(1/Parameters!$D$38))*ART_drop_factor)),0)</f>
        <v>0</v>
      </c>
      <c r="S52" s="22">
        <f>IF(AND(C52&gt;=Input!$F$13,C52&lt;Input!$F$14),((K51*(1-Parameters!$D$40)*(1/Parameters!$D$38)*(1-(Input!$F$6*Parameters!$D$15*(1-Parameters!$D$27)*Parameters!$D$26*(Parameters!$D$23)*Parameters!$D$28)))+(M51*(1-Parameters!$D$40)*(1-(Input!$F$6*Parameters!$D$15*(1-Parameters!$D$27)*Parameters!$D$26*(Parameters!$D$23)*Parameters!$D$28)))+(Q51*(1-Parameters!$D$40)*(1/Parameters!$D$38))+(S51*(1-Parameters!$D$40))),0)</f>
        <v>0</v>
      </c>
      <c r="T52" s="24">
        <f>IF(AND(C52&gt;=Input!$F$13,C52&lt;Input!$F$14),((K51*(1-Parameters!$D$40)*(1/Parameters!$D$38)*Input!$F$6*Parameters!$D$15*Parameters!$D$26*(1-Parameters!$D$27)*Parameters!$D$28*(Parameters!$D$23)*(1-Parameters!$D$30))+(M51*(1-Parameters!$D$40)*Input!$F$6*Parameters!$D$15*Parameters!$D$26*(1-Parameters!$D$27)*Parameters!$D$28*(Parameters!$D$23)*(1-Parameters!$D$30))+(N51*(1-Parameters!$D$40))+(T51*(1-Parameters!$D$40)) + (U51*(1-Parameters!$D$40)*(1-ART_drop_factor)) + (O51*(1-Parameters!$D$40)*(1-ART_drop_factor))),0)</f>
        <v>0</v>
      </c>
      <c r="U52" s="22">
        <f>IF(AND(C52&gt;=Input!$F$13,C52&lt;Input!$F$14),((K51*(1-Parameters!$D$40)*(1/Parameters!$D$38)*(Input!$F$6*Parameters!$D$15*(Parameters!$D$23)*Parameters!$D$26*(1-Parameters!$D$27)*Parameters!$D$28*Parameters!$D$30))+(L51*(1-Parameters!$D$40)*(1/Parameters!$D$38))+(M51*(1-Parameters!$D$40)*(Input!$F$6*Parameters!$D$15*(Parameters!$D$23)*Parameters!$D$26*(1-Parameters!$D$27)*Parameters!$D$28*Parameters!$D$30))+(U51*(1-Parameters!$D$40)*ART_drop_factor)+(R51*(1-Parameters!$D$40)*(1/Parameters!$D$38))+(O51*(1-Parameters!$D$40))*ART_drop_factor),0)</f>
        <v>0</v>
      </c>
      <c r="V52" s="24">
        <f>IF(C52=Input!$F$14,((P51*(1-Parameters!$D$41)*(1-(Parameters!$D$9*(1-(Input!$F$22*Parameters!$D$7))))) + (V51*(1-Parameters!$D$41)*(1-(Parameters!$D$9*(1-(Input!$F$22*Parameters!$D$7)))))),0)</f>
        <v>0</v>
      </c>
      <c r="W52" s="22">
        <f>IF(C52=Input!$F$14,((P51*(1-Parameters!$D$41)*Parameters!$D$9*(1-(Input!$F$22*Parameters!$D$7)))+(Q51*(1-Parameters!$D$41)*(1-1/Parameters!$D$38)*(1-(Input!$F$6*Parameters!$D$16*(1-Parameters!$D$27)*Parameters!$D$26*(1-Parameters!$B$94)*(Parameters!$D$24))*Parameters!$D$28*Parameters!$D$30)))+(V51*(1-Parameters!$D$41)*Parameters!$D$9*(1-(Input!$F$22*Parameters!$D$7)))+ (R51*(1-Parameters!$D$41)*(1-(1/Parameters!$D$38))*(1-ART_drop_factor)) + (W51*(1-Parameters!$D$41)*(1-1/Parameters!$D$38)) + (X51*(1-Parameters!$D$41)*(1-(1/Parameters!$D$38))*(1-ART_drop_factor)),0)</f>
        <v>0</v>
      </c>
      <c r="X52" s="24">
        <f>IF(C52=Input!$F$14,((Q51*(1-Parameters!$D$41)*(1-1/Parameters!$D$38)*(Input!$F$6*Parameters!$D$16*Parameters!$D$26*(1-Parameters!$D$27)*(1-Parameters!$B$94)*(Parameters!$D$24)*Parameters!$D$28*Parameters!$D$30))+(R51*(1-Parameters!$D$41)*(1-(1/Parameters!$D$38))*ART_drop_factor)+(X51*(1-Parameters!$D$41)*(1-(1/Parameters!$D$38))*ART_drop_factor)),0)</f>
        <v>0</v>
      </c>
      <c r="Y52" s="22">
        <f>IF(C52=Input!$F$14,((Q51*(1-Parameters!$D$41)*(1/Parameters!$D$38)*(1-(Input!$F$6*Parameters!$D$16*(1-Parameters!$D$27)*Parameters!$D$26*(1-Parameters!$B$94)*(Parameters!$D$23)*Parameters!$D$28)))+(S51*(1-Parameters!$D$41)*(1-(Input!$F$6*Parameters!$D$16*(1-Parameters!$D$27)*Parameters!$D$26*(1-Parameters!$B$94)*(Parameters!$D$23)*Parameters!$D$28)))+(W51*(1-Parameters!$D$41)*(1/Parameters!$D$38))+(Y51*(1-Parameters!$D$41))),0)</f>
        <v>0</v>
      </c>
      <c r="Z52" s="24">
        <f>IF(C52=Input!$F$14,((Q51*(1-Parameters!$D$41)*(1/Parameters!$D$38)*Input!$F$6*Parameters!$D$16*Parameters!$D$26*(1-Parameters!$D$27)*(1-Parameters!$B$94)*Parameters!$D$28*(Parameters!$D$23)*(1-Parameters!$D$30))+(S51*(1-Parameters!$D$41)*Input!$F$6*Parameters!$D$16*Parameters!$D$26*(1-Parameters!$D$27)*(1-Parameters!$B$94)*Parameters!$D$28*(Parameters!$D$23)*(1-Parameters!$D$30))+(T51*(1-Parameters!$D$41)) + (U51*(1-Parameters!$D$41)*(1-ART_drop_factor)) + (Z51*(1-Parameters!$D$41)) + (AA51*(1-Parameters!$D$41)*(1-ART_drop_factor))),0)</f>
        <v>0</v>
      </c>
      <c r="AA52" s="22">
        <f>IF(C52=Input!$F$14,((Q51*(1-Parameters!$D$41)*(1/Parameters!$D$38)*(Input!$F$6*Parameters!$D$16*(Parameters!$D$23)*Parameters!$D$26*(1-Parameters!$D$27)*(1-Parameters!$B$94)*Parameters!$D$28*Parameters!$D$30))+(R51*(1-Parameters!$D$41)*(1/Parameters!$D$38))+(S51*(1-Parameters!$D$41)*(Input!$F$6*Parameters!$D$16*(1-Parameters!$B$94)*(Parameters!$D$23)*Parameters!$D$26*(1-Parameters!$D$27)*Parameters!$D$28*Parameters!$D$30))+(AA51*(1-Parameters!$D$41)*ART_drop_factor)+(X51*(1-Parameters!$D$41)*(1/Parameters!$D$38))+(U51*(1-Parameters!$D$41)*ART_drop_factor)),0)</f>
        <v>0</v>
      </c>
      <c r="AB52" s="24">
        <f>IF(AND(C52&gt;Input!$F$14,C52&lt;(Input!$F$14+Input!$F$16)),((V51*(1-Parameters!$D$41)*(1-(Parameters!$D$9*(1-(Input!$F$22*Parameters!$D$7)))))+(AB51*(1-Parameters!$D$41)*(1-(Parameters!$D$10*(1-(Input!$F$22*Parameters!$D$7)))))),0)</f>
        <v>0</v>
      </c>
      <c r="AC52" s="24">
        <f>IF(AND(C52&gt;Input!$F$14, C52&lt;(Input!$F$14+Input!$F$16)),((V51*(1-Parameters!$D$41)*Parameters!$D$9*(1-(Input!$F$22*Parameters!$D$7)))+(W51*(1-Parameters!$D$41)*(1-1/Parameters!$D$38)) + (X51*(1-Parameters!$D$41)*(1-(1/Parameters!$D$38))*(1-ART_drop_factor)) +(AB51*(1-Parameters!$D$41)*Parameters!$D$10*(1-(Input!$F$22*Parameters!$D$7))))+(AC51*(1-Parameters!$D$41)*(1-1/Parameters!$D$38)) + (AD51*(1-Parameters!$D$41)*(1-(1/Parameters!$D$38))*(1-ART_drop_factor)),0)</f>
        <v>0</v>
      </c>
      <c r="AD52" s="24">
        <f>IF(AND(C52&gt;Input!$F$14, C52&lt;(Input!$F$14+Input!$F$16)),((X51*(1-Parameters!$D$41)*(1-(1/Parameters!$D$38))*ART_drop_factor)+(AD51*(1-Parameters!$D$41)*(1-(1/Parameters!$D$38))*ART_drop_factor)),0)</f>
        <v>0</v>
      </c>
      <c r="AE52" s="24">
        <f>IF(AND(C52&gt;Input!$F$14, C52&lt;(Input!$F$14+Input!$F$16)),((W51*(1-Parameters!$D$41)*(1/Parameters!$D$38))+(Y51*(1-Parameters!$D$41))+(AC51*(1-Parameters!$D$41)*(1/Parameters!$D$38))+(AE51*(1-Parameters!$D$41))),0)</f>
        <v>0</v>
      </c>
      <c r="AF52" s="24">
        <f>IF(AND(C52&gt;Input!$F$14, C52&lt;(Input!$F$14+Input!$F$16)),((Z51*(1-Parameters!$D$41)) + (AA51*(1-Parameters!$D$41)*(1-ART_drop_factor)) +(AF51*(1-Parameters!$D$41)) + (AG51*(1-Parameters!$D$41)*(1-ART_drop_factor))),0)</f>
        <v>0</v>
      </c>
      <c r="AG52" s="24">
        <f>IF(AND(C52&gt;Input!$F$14, C52&lt;(Input!$F$14+Input!$F$16)),((X51*(1-Parameters!$D$41)*(1/Parameters!$D$38))+(AG51*(1-Parameters!$D$41)*ART_drop_factor)+(AD51*(1-Parameters!$D$41)*(1/Parameters!$D$38))+(AA51*(1-Parameters!$D$41)*ART_drop_factor)),0)</f>
        <v>0</v>
      </c>
      <c r="AH52" s="24">
        <f>IF(AND(C52&gt;=(Input!$F$14+Input!$F$16),C52&lt;(Input!$F$14+Input!$F$17)),((AB51*(1-Parameters!$D$40)*(1-(Parameters!$D$10*(1-(Input!$F$22*Parameters!$D$7)))))+(AH51*(1-Parameters!$D$40)*(1-(Parameters!$D$11*(1-(Input!$F$22*Parameters!$D$7)))))),0)</f>
        <v>1498098.8920965898</v>
      </c>
      <c r="AI52" s="24">
        <f>IF(AND(C52&gt;=(Input!$F$14+Input!$F$16), C52&lt;(Input!$F$14+Input!$F$17)),((AB51*(1-Parameters!$D$40)*Parameters!$D$10*(1-(Input!$F$22*Parameters!$D$7)))+(AC51*(1-Parameters!$D$40)*(1-1/Parameters!$D$38)*(1-(Input!$F$7*Parameters!$D$17*(1-Parameters!$D$27)*Parameters!$D$26*(1-(Parameters!$B$94 + Parameters!$B$95))*(Parameters!$D$24)*Parameters!$D$28*Parameters!$D$30))) + (AD51*(1-Parameters!$D$40)*(1-(1/Parameters!$D$38))*(1-ART_drop_factor)) +(AH51*(1-Parameters!$D$40)*Parameters!$D$11*(1-(Input!$F$22*Parameters!$D$7)))+(AI51*(1-Parameters!$D$40)*(1-1/Parameters!$D$38)) + (AJ51*(1-Parameters!$D$40)*(1-(1/Parameters!$D$38))*(1-ART_drop_factor))),0)</f>
        <v>2178.2202469453227</v>
      </c>
      <c r="AJ52" s="24">
        <f>IF(AND(C52&gt;=(Input!$F$14+Input!$F$16), C52&lt;(Input!$F$14+Input!$F$17)),((AC51*(1-Parameters!$D$40)*(1-1/Parameters!$D$38)*(Input!$F$7*Parameters!$D$17*Parameters!$D$26*(1-Parameters!$D$27)*(1-(Parameters!$B$94 + Parameters!$B$95))*(Parameters!$D$24)*Parameters!$D$28*Parameters!$D$30))+(AD51*(1-Parameters!$D$40)*(1-(1/Parameters!$D$38))*ART_drop_factor)+(AJ51*(1-Parameters!$D$40)*(1-(1/Parameters!$D$38))*ART_drop_factor)),0)</f>
        <v>547.56254767161147</v>
      </c>
      <c r="AK52" s="22">
        <f>IF(AND(C52&gt;=(Input!$F$14+Input!$F$16), C52&lt;(Input!$F$14+Input!$F$17)),((AC51*(1-Parameters!$D$40)*(1/Parameters!$D$38)*(1-(Input!$F$7*Parameters!$D$17*(1-Parameters!$D$27)*Parameters!$D$26*(1-(Parameters!$B$94 + Parameters!$B$95))*(Parameters!$D$23)*Parameters!$D$28)))+(AE51*(1-Parameters!$D$40)*(1-(Input!$F$7*Parameters!$D$17*(1-Parameters!$D$27)*Parameters!$D$26*(1-(Parameters!$B$94 + Parameters!$B$95))*(Parameters!$D$23)*Parameters!$D$28)))+(AI51*(1-Parameters!$D$40)*(1/Parameters!$D$38))+(AK51*(1-Parameters!$D$40))),0)</f>
        <v>7513.589344649874</v>
      </c>
      <c r="AL52" s="24">
        <f>IF(AND(C52&gt;=(Input!$F$14+Input!$F$16), C52&lt;(Input!$F$14+Input!$F$17)),((AC51*(1-Parameters!$D$40)*(1/Parameters!$D$38)*Input!$F$7*Parameters!$D$17*Parameters!$D$26*(1-Parameters!$D$27)*(1-(Parameters!$B$94 + Parameters!$B$95))*Parameters!$D$28*(Parameters!$D$23)*(1-Parameters!$D$30))+(AE51*(1-Parameters!$D$40)*Input!$F$7*Parameters!$D$17*Parameters!$D$26*(1-Parameters!$D$27)*(1-(Parameters!$B$94 + Parameters!$B$95))*Parameters!$D$28*(Parameters!$D$23)*(1-Parameters!$D$30))+(AF51*(1-Parameters!$D$40)) + (AG51*(1-Parameters!$D$40)*(1-ART_drop_factor)) +(AL51*(1-Parameters!$D$40)) + (AM51*(1-Parameters!$D$40)*(1-ART_drop_factor))),0)</f>
        <v>20870.167532513449</v>
      </c>
      <c r="AM52" s="22">
        <f>IF(AND(C52&gt;=(Input!$F$14+Input!$F$16), C52&lt;(Input!$F$14+Input!$F$17)),((AC51*(1-Parameters!$D$40)*(1/Parameters!$D$38)*(Input!$F$7*Parameters!$D$17*(Parameters!$D$23)*Parameters!$D$26*(1-Parameters!$D$27)*(1-(Parameters!$B$94 + Parameters!$B$95))*Parameters!$D$28*Parameters!$D$30))+(AD51*(1-Parameters!$D$40)*(1/Parameters!$D$38))+(AE51*(1-Parameters!$D$40)*(Input!$F$7*Parameters!$D$17*(Parameters!$D$23)*Parameters!$D$26*(1-Parameters!$D$27)*(1-(Parameters!$B$94 + Parameters!$B$95))*Parameters!$D$28*Parameters!$D$30))+(AM51*(1-Parameters!$D$40)*ART_drop_factor)+(AJ51*(1-Parameters!$D$40)*(1/Parameters!$D$38))+(AG51*(1-Parameters!$D$40)*ART_drop_factor)),0)</f>
        <v>92942.030719250804</v>
      </c>
      <c r="AN52" s="24">
        <f>IF(AND(C52&gt;=(Input!$F$14+Input!$F$17), C52&lt;(Input!$F$14+Input!$F$18)),((AH51*(1-Parameters!$D$40)*(1-(Parameters!$D$11*(1-(Input!$F$22*Parameters!$D$7))))) + (AN51*(1-Parameters!$D$40)*(1-(Parameters!$D$11*(1-(Input!$F$22*Parameters!$D$7)))))),0)</f>
        <v>0</v>
      </c>
      <c r="AO52" s="22">
        <f>IF(AND(C52&gt;=(Input!$F$14+Input!$F$17), C52&lt;(Input!$F$14+Input!$F$18)),((AH51*(1-Parameters!$D$40)*Parameters!$D$11*(1-(Input!$F$22*Parameters!$D$7)))+(AI51*(1-Parameters!$D$40)*(1-1/Parameters!$D$38)*(1-(Input!$F$8*Parameters!$D$18*(1-Parameters!$D$27)*Parameters!$D$26*(Parameters!$D$24)*Parameters!$D$28*Parameters!$D$30))) + (AJ51*(1-Parameters!$D$40)*(1-(1/Parameters!$D$38))*(1-ART_drop_factor)) +(AN51*(1-Parameters!$D$40)*Parameters!$D$11*(1-(Input!$F$22*Parameters!$D$7)))+(AO51*(1-Parameters!$D$40)*(1-1/Parameters!$D$38)) + (AP51*(1-Parameters!$D$40)*(1-(1/Parameters!$D$38))*(1-ART_drop_factor))),0)</f>
        <v>0</v>
      </c>
      <c r="AP52" s="24">
        <f>IF(AND(C52&gt;=(Input!$F$14+Input!$F$17), C52&lt;(Input!$F$14+Input!$F$18)),((AI51*(1-Parameters!$D$40)*(1-1/Parameters!$D$38)*(Input!$F$8*Parameters!$D$18*Parameters!$D$26*(1-Parameters!$D$27)*(Parameters!$D$24)*Parameters!$D$28*Parameters!$D$30))+(AJ51*(1-Parameters!$D$40)*(1-(1/Parameters!$D$38))*ART_drop_factor)+(AP51*(1-Parameters!$D$40)*(1-(1/Parameters!$D$38))*ART_drop_factor)),0)</f>
        <v>0</v>
      </c>
      <c r="AQ52" s="22">
        <f>IF(AND(C52&gt;=(Input!$F$14+Input!$F$17), C52&lt;(Input!$F$14+Input!$F$18)),((AI51*(1-Parameters!$D$40)*(1/Parameters!$D$38)*(1-(Input!$F$8*Parameters!$D$18*(1-Parameters!$D$27)*Parameters!$D$26*(Parameters!$D$23)*Parameters!$D$28)))+(AK51*(1-Parameters!$D$40)*(1-(Input!$F$8*Parameters!$D$18*(1-Parameters!$D$27)*Parameters!$D$26*(Parameters!$D$23)*Parameters!$D$28)))+(AO51*(1-Parameters!$D$40)*(1/Parameters!$D$38))+(AQ51*(1-Parameters!$D$40))),0)</f>
        <v>0</v>
      </c>
      <c r="AR52" s="24">
        <f>IF(AND(C52&gt;=(Input!$F$14+Input!$F$17), C52&lt;(Input!$F$14+Input!$F$18)),((AI51*(1-Parameters!$D$40)*(1/Parameters!$D$38)*Input!$F$8*Parameters!$D$18*Parameters!$D$26*(1-Parameters!$D$27)*Parameters!$D$28*(Parameters!$D$23)*(1-Parameters!$D$30))+(AK51*(1-Parameters!$D$40)*Input!$F$8*Parameters!$D$18*Parameters!$D$26*(1-Parameters!$D$27)*Parameters!$D$28*(Parameters!$D$23)*(1-Parameters!$D$30))+(AL51*(1-Parameters!$D$40)) + (AM51*(1-Parameters!$D$40)*(1-ART_drop_factor)) +(AR51*(1-Parameters!$D$40)) + (AS51*(1-Parameters!$D$40)*(1-ART_drop_factor))),0)</f>
        <v>0</v>
      </c>
      <c r="AS52" s="22">
        <f>IF(AND(C52&gt;=(Input!$F$14+Input!$F$17), C52&lt;(Input!$F$14+Input!$F$18)),((AI51*(1-Parameters!$D$40)*(1/Parameters!$D$38)*(Input!$F$8*Parameters!$D$18*(Parameters!$D$23)*Parameters!$D$26*(1-Parameters!$D$27)*Parameters!$D$28*Parameters!$D$30))+(AJ51*(1-Parameters!$D$40)*(1/Parameters!$D$38))+(AK51*(1-Parameters!$D$40)*(Input!$F$8*Parameters!$D$18*(Parameters!$D$23)*Parameters!$D$26*(1-Parameters!$D$27)*Parameters!$D$28*Parameters!$D$30))+(AS51*(1-Parameters!$D$40)*ART_drop_factor)+(AP51*(1-Parameters!$D$40)*(1/Parameters!$D$38))+(AM51*(1-Parameters!$D$40)*ART_drop_factor)),0)</f>
        <v>0</v>
      </c>
      <c r="AT52" s="24">
        <f>IF(AND(C52&gt;=(Input!$F$14+Input!$F$18), C52&lt;(Input!$F$14+Input!$F$19)),((AN51*(1-Parameters!$D$40)*(1-(Parameters!$D$11*(1-(Input!$F$22*Parameters!$D$7))))) + (AT51*(1-Parameters!$D$40)*(1-(Parameters!$D$12*(1-(Input!$F$22*Parameters!$D$7)))))),0)</f>
        <v>0</v>
      </c>
      <c r="AU52" s="22">
        <f>IF(AND(C52&gt;=(Input!$F$14+Input!$F$18), C52&lt;(Input!$F$14+Input!$F$19)),((AN51*(1-Parameters!$D$40)*Parameters!$D$11*(1-(Input!$F$22*Parameters!$D$7)))+(AO51*(1-Parameters!$D$40)*(1-1/Parameters!$D$38)*(1-(Input!$F$9*Parameters!$D$19*(1-Parameters!$D$27)*Parameters!$D$26*(Parameters!$D$24)*Parameters!$D$28*Parameters!$D$30))) + (AP51*(1-Parameters!$D$40)*(1-(1/Parameters!$D$38))*(1-ART_drop_factor)) +(AT51*(1-Parameters!$D$40)*Parameters!$D$12*(1-(Input!$F$22*Parameters!$D$7)))+(AU51*(1-Parameters!$D$40)*(1-1/Parameters!$D$38)) + (AV51*(1-Parameters!$D$40)*(1-(1/Parameters!$D$38))*(1-ART_drop_factor))),0)</f>
        <v>0</v>
      </c>
      <c r="AV52" s="24">
        <f>IF(AND(C52&gt;=(Input!$F$14+Input!$F$18), C52&lt;(Input!$F$14+Input!$F$19)),((AO51*(1-Parameters!$D$40)*(1-1/Parameters!$D$38)*(Input!$F$9*Parameters!$D$19*Parameters!$D$26*(1-Parameters!$D$27)*(Parameters!$D$24)*Parameters!$D$28*Parameters!$D$30))+(AP51*(1-Parameters!$D$40)*(1-(1/Parameters!$D$38))*ART_drop_factor)+(AV51*(1-Parameters!$D$40)*(1-(1/Parameters!$D$38))*ART_drop_factor)),0)</f>
        <v>0</v>
      </c>
      <c r="AW52" s="22">
        <f>IF(AND(C52&gt;=(Input!$F$14+Input!$F$18), C52&lt;(Input!$F$14+Input!$F$19)),((AO51*(1-Parameters!$D$40)*(1/Parameters!$D$38)*(1-(Input!$F$9*Parameters!$D$19*(1-Parameters!$D$27)*Parameters!$D$26*(Parameters!$D$23)*Parameters!$D$28)))+(AQ51*(1-Parameters!$D$40)*(1-(Input!$F$9*Parameters!$D$19*(1-Parameters!$D$27)*Parameters!$D$26*(Parameters!$D$23)*Parameters!$D$28)))+(AU51*(1-Parameters!$D$40)*(1/Parameters!$D$38))+(AW51*(1-Parameters!$D$40))),0)</f>
        <v>0</v>
      </c>
      <c r="AX52" s="24">
        <f>IF(AND(C52&gt;=(Input!$F$14+Input!$F$18), C52&lt;(Input!$F$14+Input!$F$19)),((AO51*(1-Parameters!$D$40)*(1/Parameters!$D$38)*Input!$F$9*Parameters!$D$19*Parameters!$D$26*(1-Parameters!$D$27)*Parameters!$D$28*(Parameters!$D$23)*(1-Parameters!$D$30))+(AQ51*(1-Parameters!$D$40)*Input!$F$9*Parameters!$D$19*Parameters!$D$26*(1-Parameters!$D$27)*Parameters!$D$28*(Parameters!$D$23)*(1-Parameters!$D$30)) + (AS51*(1-Parameters!$D$40)*(1-ART_drop_factor)) +(AR51*(1-Parameters!$D$40))+ (AY51*(1-Parameters!$D$40)*(1-ART_drop_factor)) + (AX51*(1-Parameters!$D$40))),0)</f>
        <v>0</v>
      </c>
      <c r="AY52" s="22">
        <f>IF(AND(C52&gt;=(Input!$F$14+Input!$F$18), C52&lt;(Input!$F$14+Input!$F$19)),((AO51*(1-Parameters!$D$40)*(1/Parameters!$D$38)*(Input!$F$9*Parameters!$D$19*(Parameters!$D$23)*Parameters!$D$26*(1-Parameters!$D$27)*Parameters!$D$28*Parameters!$D$30))+(AP51*(1-Parameters!$D$40)*(1/Parameters!$D$38))+(AQ51*(1-Parameters!$D$40)*(Input!$F$9*Parameters!$D$19*(Parameters!$D$23)*Parameters!$D$26*(1-Parameters!$D$27)*Parameters!$D$28*Parameters!$D$30))+(AY51*(1-Parameters!$D$40)*ART_drop_factor)+(AV51*(1-Parameters!$D$40)*(1/Parameters!$D$38))+(AS51*(1-Parameters!$D$40)*ART_drop_factor)),0)</f>
        <v>0</v>
      </c>
      <c r="AZ52" s="24">
        <f>IF(C52&gt;=(Input!$F$14+Input!$F$19),((AT51*(1-Parameters!$D$40)*(1-(Parameters!$D$12*(1-(Input!$F$22*Parameters!$D$7))))) + (AZ51*(1-Parameters!$D$40)*(1-(Parameters!$D$12*(1-(Input!$F$22*Parameters!$D$7)))))),0)</f>
        <v>0</v>
      </c>
      <c r="BA52" s="22">
        <f>IF(C52&gt;=(Input!$F$14+Input!$F$19),((AT51*(1-Parameters!$D$40)*Parameters!$D$12*(1-(Input!$F$22*Parameters!$D$7)))+(AU51*(1-Parameters!$D$40)*(1-1/Parameters!$D$38)*(1-(Input!$F$10*Parameters!$D$20*(1-Parameters!$D$27)*Parameters!$D$26*(Parameters!$D$24)*Parameters!$D$28*Parameters!$D$30))) + (AV51*(1-Parameters!$D$40)*(1-(1/Parameters!$D$38))*(1-ART_drop_factor)) +(AZ51*(1-Parameters!$D$40)*Parameters!$D$12*(1-(Input!$F$22*Parameters!$D$7)))+(BA51*(1-Parameters!$D$40)*(1-1/Parameters!$D$38)) + (BB51*(1-Parameters!$D$40)*(1-(1/Parameters!$D$38))*(1-ART_drop_factor))),0)</f>
        <v>0</v>
      </c>
      <c r="BB52" s="24">
        <f>IF(C52&gt;=(Input!$F$14+Input!$F$19),((AU51*(1-Parameters!$D$40)*(1-1/Parameters!$D$38)*(Input!$F$10*Parameters!$D$20*Parameters!$D$26*(1-Parameters!$D$27)*(Parameters!$D$24)*Parameters!$D$28*Parameters!$D$30))+(AV51*(1-Parameters!$D$40)*(1-(1/Parameters!$D$38))*ART_drop_factor)+(BB51*(1-Parameters!$D$40)*(1-(1/Parameters!$D$38))*ART_drop_factor)),0)</f>
        <v>0</v>
      </c>
      <c r="BC52" s="22">
        <f>IF(C52&gt;=(Input!$F$14+Input!$F$19),((AU51*(1-Parameters!$D$40)*(1/Parameters!$D$38)*(1-(Input!$F$10*Parameters!$D$20*(1-Parameters!$D$27)*Parameters!$D$26*(Parameters!$D$23)*Parameters!$D$28)))+(AW51*(1-Parameters!$D$40)*(1-(Input!$F$10*Parameters!$D$20*(1-Parameters!$D$27)*Parameters!$D$26*(Parameters!$D$23)*Parameters!$D$28)))+(BA51*(1-Parameters!$D$40)*(1/Parameters!$D$38))+(BC51*(1-Parameters!$D$40))),0)</f>
        <v>0</v>
      </c>
      <c r="BD52" s="24">
        <f>IF(C52&gt;=(Input!$F$14+Input!$F$19),((AU51*(1-Parameters!$D$40)*(1/Parameters!$D$38)*Input!$F$10*Parameters!$D$20*Parameters!$D$26*(1-Parameters!$D$27)*Parameters!$D$28*(Parameters!$D$23)*(1-Parameters!$D$30))+(AW51*(1-Parameters!$D$40)*Input!$F$10*Parameters!$D$20*Parameters!$D$26*(1-Parameters!$D$27)*Parameters!$D$28*(Parameters!$D$23)*(1-Parameters!$D$30))+(AX51*(1-Parameters!$D$40)) + (AY51*(1-Parameters!$D$40)*(1-ART_drop_factor)) +(BD51*(1-Parameters!$D$40)) + (BE51*(1-Parameters!$D$40)*(1-ART_drop_factor))),0)</f>
        <v>0</v>
      </c>
      <c r="BE52" s="25">
        <f>IF(C52&gt;=(Input!$F$14+Input!$F$19),((AU51*(1-Parameters!$D$40)*(1/Parameters!$D$38)*(Input!$F$10*Parameters!$D$20*(Parameters!$D$23)*Parameters!$D$26*(1-Parameters!$D$27)*Parameters!$D$28*Parameters!$D$30))+(AV51*(1-Parameters!$D$40)*(1/Parameters!$D$38))+(AW51*(1-Parameters!$D$40)*(Input!$F$10*Parameters!$D$20*(Parameters!$D$23)*Parameters!$D$26*(1-Parameters!$D$27)*Parameters!$D$28*Parameters!$D$30))+(BE51*(1-Parameters!$D$40)*ART_drop_factor)+(BB51*(1-Parameters!$D$40)*(1/Parameters!$D$38))+(AY51*(1-Parameters!$D$40)*ART_drop_factor)),0)</f>
        <v>0</v>
      </c>
      <c r="BF52" s="135">
        <f>(Parameters!$D$40*(SUM(Model!D51:U51,Model!AH51:BE51)))+(Parameters!$D$41*(SUM(Model!V51:AG51)))</f>
        <v>93.591003086002331</v>
      </c>
      <c r="BG52" s="60"/>
    </row>
    <row r="53" spans="3:59" x14ac:dyDescent="0.2">
      <c r="C53" s="20">
        <v>48</v>
      </c>
      <c r="D53" s="21">
        <f>IF((C53&gt;=Input!$F$12),0,(D52*(1-Parameters!$D$40)*(1-(Parameters!$D$8*(1-(Input!$F$22*Parameters!$D$7))))))</f>
        <v>0</v>
      </c>
      <c r="E53" s="21">
        <f>IF((C53&gt;=Input!$F$12),0,(D52*(1-Parameters!$D$40)*Parameters!$D$8*(1-(Input!$F$22*Parameters!$D$7))+(E52*(1-Parameters!$D$40)*(1-1/Parameters!$D$38)) + (F52*(1-Parameters!$D$40)*(1-(1/Parameters!$D$38))*(1-ART_drop_factor))))</f>
        <v>0</v>
      </c>
      <c r="F53" s="26">
        <f>IF((C53&gt;=Input!$F$12),0,(F52*(1-Parameters!$D$40)*(1-(1/Parameters!$D$38))*ART_drop_factor))</f>
        <v>0</v>
      </c>
      <c r="G53" s="21">
        <f>IF((C53&gt;=Input!$F$12),0,((G52*(1-Parameters!$D$40)+(E52*(1-Parameters!$D$40)*(1/Parameters!$D$38)))))</f>
        <v>0</v>
      </c>
      <c r="H53" s="21">
        <f>IF((C53&gt;=Input!$F$12),0,(H52*(1-Parameters!$D$40) + I52*(1-Parameters!$D$40)*(1-ART_drop_factor)))</f>
        <v>0</v>
      </c>
      <c r="I53" s="21">
        <f>IF((C53&gt;=Input!$F$12),0,(((F52*(1-Parameters!$D$40)*(1/Parameters!$D$38)) + I52*(1-Parameters!$D$40)*ART_drop_factor)))</f>
        <v>0</v>
      </c>
      <c r="J53" s="23">
        <f>IF(AND(C53&gt;=Input!$F$12,C53&lt;Input!$F$13),((D52*(1-Parameters!$D$40)*(1-(Parameters!$D$8*(1-(Input!$F$22*Parameters!$D$7))))) + (J52*(1-Parameters!$D$40)*(1-(Parameters!$D$9*(1-(Input!$F$22*Parameters!$D$7)))))),0)</f>
        <v>0</v>
      </c>
      <c r="K53" s="23">
        <f>IF(AND(C53&gt;=Input!$F$12,C53&lt;Input!$F$13),((D52*(1-Parameters!$D$40)*(Parameters!$D$8*(1-(Input!$F$22*Parameters!$D$7))))+(E52*(1-Parameters!$D$40)*(1-1/Parameters!$D$38)*(1-(Input!$F$5*Parameters!$D$14*(1-Parameters!$D$27)*Parameters!$D$26*(Parameters!$D$24))*Parameters!$D$28*Parameters!$D$30)))+ (F52*(1-Parameters!$D$40)*(1-(1/Parameters!$D$38))*(1-ART_drop_factor)) + (J52*(1-Parameters!$D$40)*Parameters!$D$9*(1-(Input!$F$22*Parameters!$D$7)))+(K52*(1-Parameters!$D$40)*(1-1/Parameters!$D$38)) + (L52*(1-Parameters!$D$40)*(1-(1/Parameters!$D$38))*(1-ART_drop_factor)),0)</f>
        <v>0</v>
      </c>
      <c r="L53" s="23">
        <f>IF(AND(C53&gt;=Input!$F$12,C53&lt;Input!$F$13),((E52*(1-Parameters!$D$40)*(1-1/Parameters!$D$38)*(Input!$F$5*Parameters!$D$14*Parameters!$D$26*(1-Parameters!$D$27)*(Parameters!$D$24)*Parameters!$D$28*Parameters!$D$30))+(F52*(1-Parameters!$D$40)*(1-(1/Parameters!$D$38))*ART_drop_factor)+(L52*(1-Parameters!$D$40)*(1-(1/Parameters!$D$38))*ART_drop_factor)),0)</f>
        <v>0</v>
      </c>
      <c r="M53" s="23">
        <f>IF(AND(C53&gt;=Input!$F$12,C53&lt;Input!$F$13),((E52*(1-Parameters!$D$40)*(1/Parameters!$D$38)*(1-(Input!$F$5*Parameters!$D$14*(1-Parameters!$D$27)*Parameters!$D$26*(Parameters!$D$23))*Parameters!$D$28))+(G52*(1-Parameters!$D$40)*(1-(Input!$F$5*Parameters!$D$14*(1-Parameters!$D$27)*Parameters!$D$26*(Parameters!$D$23)*Parameters!$D$28)))+(K52*(1-Parameters!$D$40)*(1/Parameters!$D$38))+(M52*(1-Parameters!$D$40))),0)</f>
        <v>0</v>
      </c>
      <c r="N53" s="23">
        <f>IF(AND(C53&gt;=Input!$F$12,C53&lt;Input!$F$13),((E52*(1-Parameters!$D$40)*(1/Parameters!$D$38)*Input!$F$5*Parameters!$D$14*Parameters!$D$26*(1-Parameters!$D$27)*Parameters!$D$28*(Parameters!$D$23)*(1-Parameters!$D$30))+(G52*(1-Parameters!$D$40)*Input!$F$5*Parameters!$D$14*Parameters!$D$26*(1-Parameters!$D$27)*Parameters!$D$28*(Parameters!$D$23)*(1-Parameters!$D$30))+(H52*(1-Parameters!$D$40)) +(N52*(1-Parameters!$D$40)) + (O52*(1-Parameters!$D$40)*(1-ART_drop_factor)) + (I52*(1-Parameters!$D$40)*(1-ART_drop_factor))),0)</f>
        <v>0</v>
      </c>
      <c r="O53" s="23">
        <f>IF(AND(C53&gt;=Input!$F$12,C53&lt;Input!$F$13),((E52*(1-Parameters!$D$40)*(1/Parameters!$D$38)*(Input!$F$5*Parameters!$D$14*(Parameters!$D$23)*Parameters!$D$26*(1-Parameters!$D$27)*Parameters!$D$28*Parameters!$D$30))+(F52*(1-Parameters!$D$40)*(1/Parameters!$D$38))+(G52*(1-Parameters!$D$40)*(Input!$F$5*Parameters!$D$14*(Parameters!$D$23)*Parameters!$D$26*(1-Parameters!$D$27)*Parameters!$D$28*Parameters!$D$30))+(O52*(1-Parameters!$D$40)*ART_drop_factor)+(L52*(1-Parameters!$D$40)*(1/Parameters!$D$38))+(I52*(1-Parameters!$D$40)*ART_drop_factor)),0)</f>
        <v>0</v>
      </c>
      <c r="P53" s="24">
        <f>IF(AND(C53&gt;=Input!$F$13,C53&lt;Input!$F$14),((J52*(1-Parameters!$D$40)*(1-(Parameters!$D$9*(1-(Input!$F$22*Parameters!$D$7))))) + (P52*(1-Parameters!$D$40)*(1-(Parameters!$D$9*(1-(Input!$F$22*Parameters!$D$7)))))),0)</f>
        <v>0</v>
      </c>
      <c r="Q53" s="22">
        <f>IF(AND(C53&gt;=Input!$F$13,C53&lt;Input!$F$14),((J52*(1-Parameters!$D$40)*Parameters!$D$9*(1-(Input!$F$22*Parameters!$D$7)))+(K52*(1-Parameters!$D$40)*(1-1/Parameters!$D$38)*(1-(Input!$F$6*Parameters!$D$15*(1-Parameters!$D$27)*Parameters!$D$26*(Parameters!$D$24))*Parameters!$D$28*Parameters!$D$30))) + (L52*(1-Parameters!$D$40)*(1-(1/Parameters!$D$38))*(1-ART_drop_factor)) +(P52*(1-Parameters!$D$40)*Parameters!$D$9*(1-(Input!$F$22*Parameters!$D$7)))+(Q52*(1-Parameters!$D$40)*(1-1/Parameters!$D$38)) + (R52*(1-Parameters!$D$40)*(1-(1/Parameters!$D$38))*(1-ART_drop_factor)),0)</f>
        <v>0</v>
      </c>
      <c r="R53" s="24">
        <f>IF(AND(C53&gt;=Input!$F$13,C53&lt;Input!$F$14),((K52*(1-Parameters!$D$40)*(1-1/Parameters!$D$38)*(Input!$F$6*Parameters!$D$15*Parameters!$D$26*(1-Parameters!$D$27)*(Parameters!$D$24)*Parameters!$D$28*Parameters!$D$30))+(L52*(1-Parameters!$D$40)*(1-(1/Parameters!$D$38))*ART_drop_factor)+(R52*(1-Parameters!$D$40)*(1-(1/Parameters!$D$38))*ART_drop_factor)),0)</f>
        <v>0</v>
      </c>
      <c r="S53" s="22">
        <f>IF(AND(C53&gt;=Input!$F$13,C53&lt;Input!$F$14),((K52*(1-Parameters!$D$40)*(1/Parameters!$D$38)*(1-(Input!$F$6*Parameters!$D$15*(1-Parameters!$D$27)*Parameters!$D$26*(Parameters!$D$23)*Parameters!$D$28)))+(M52*(1-Parameters!$D$40)*(1-(Input!$F$6*Parameters!$D$15*(1-Parameters!$D$27)*Parameters!$D$26*(Parameters!$D$23)*Parameters!$D$28)))+(Q52*(1-Parameters!$D$40)*(1/Parameters!$D$38))+(S52*(1-Parameters!$D$40))),0)</f>
        <v>0</v>
      </c>
      <c r="T53" s="24">
        <f>IF(AND(C53&gt;=Input!$F$13,C53&lt;Input!$F$14),((K52*(1-Parameters!$D$40)*(1/Parameters!$D$38)*Input!$F$6*Parameters!$D$15*Parameters!$D$26*(1-Parameters!$D$27)*Parameters!$D$28*(Parameters!$D$23)*(1-Parameters!$D$30))+(M52*(1-Parameters!$D$40)*Input!$F$6*Parameters!$D$15*Parameters!$D$26*(1-Parameters!$D$27)*Parameters!$D$28*(Parameters!$D$23)*(1-Parameters!$D$30))+(N52*(1-Parameters!$D$40))+(T52*(1-Parameters!$D$40)) + (U52*(1-Parameters!$D$40)*(1-ART_drop_factor)) + (O52*(1-Parameters!$D$40)*(1-ART_drop_factor))),0)</f>
        <v>0</v>
      </c>
      <c r="U53" s="22">
        <f>IF(AND(C53&gt;=Input!$F$13,C53&lt;Input!$F$14),((K52*(1-Parameters!$D$40)*(1/Parameters!$D$38)*(Input!$F$6*Parameters!$D$15*(Parameters!$D$23)*Parameters!$D$26*(1-Parameters!$D$27)*Parameters!$D$28*Parameters!$D$30))+(L52*(1-Parameters!$D$40)*(1/Parameters!$D$38))+(M52*(1-Parameters!$D$40)*(Input!$F$6*Parameters!$D$15*(Parameters!$D$23)*Parameters!$D$26*(1-Parameters!$D$27)*Parameters!$D$28*Parameters!$D$30))+(U52*(1-Parameters!$D$40)*ART_drop_factor)+(R52*(1-Parameters!$D$40)*(1/Parameters!$D$38))+(O52*(1-Parameters!$D$40))*ART_drop_factor),0)</f>
        <v>0</v>
      </c>
      <c r="V53" s="24">
        <f>IF(C53=Input!$F$14,((P52*(1-Parameters!$D$41)*(1-(Parameters!$D$9*(1-(Input!$F$22*Parameters!$D$7))))) + (V52*(1-Parameters!$D$41)*(1-(Parameters!$D$9*(1-(Input!$F$22*Parameters!$D$7)))))),0)</f>
        <v>0</v>
      </c>
      <c r="W53" s="22">
        <f>IF(C53=Input!$F$14,((P52*(1-Parameters!$D$41)*Parameters!$D$9*(1-(Input!$F$22*Parameters!$D$7)))+(Q52*(1-Parameters!$D$41)*(1-1/Parameters!$D$38)*(1-(Input!$F$6*Parameters!$D$16*(1-Parameters!$D$27)*Parameters!$D$26*(1-Parameters!$B$94)*(Parameters!$D$24))*Parameters!$D$28*Parameters!$D$30)))+(V52*(1-Parameters!$D$41)*Parameters!$D$9*(1-(Input!$F$22*Parameters!$D$7)))+ (R52*(1-Parameters!$D$41)*(1-(1/Parameters!$D$38))*(1-ART_drop_factor)) + (W52*(1-Parameters!$D$41)*(1-1/Parameters!$D$38)) + (X52*(1-Parameters!$D$41)*(1-(1/Parameters!$D$38))*(1-ART_drop_factor)),0)</f>
        <v>0</v>
      </c>
      <c r="X53" s="24">
        <f>IF(C53=Input!$F$14,((Q52*(1-Parameters!$D$41)*(1-1/Parameters!$D$38)*(Input!$F$6*Parameters!$D$16*Parameters!$D$26*(1-Parameters!$D$27)*(1-Parameters!$B$94)*(Parameters!$D$24)*Parameters!$D$28*Parameters!$D$30))+(R52*(1-Parameters!$D$41)*(1-(1/Parameters!$D$38))*ART_drop_factor)+(X52*(1-Parameters!$D$41)*(1-(1/Parameters!$D$38))*ART_drop_factor)),0)</f>
        <v>0</v>
      </c>
      <c r="Y53" s="22">
        <f>IF(C53=Input!$F$14,((Q52*(1-Parameters!$D$41)*(1/Parameters!$D$38)*(1-(Input!$F$6*Parameters!$D$16*(1-Parameters!$D$27)*Parameters!$D$26*(1-Parameters!$B$94)*(Parameters!$D$23)*Parameters!$D$28)))+(S52*(1-Parameters!$D$41)*(1-(Input!$F$6*Parameters!$D$16*(1-Parameters!$D$27)*Parameters!$D$26*(1-Parameters!$B$94)*(Parameters!$D$23)*Parameters!$D$28)))+(W52*(1-Parameters!$D$41)*(1/Parameters!$D$38))+(Y52*(1-Parameters!$D$41))),0)</f>
        <v>0</v>
      </c>
      <c r="Z53" s="24">
        <f>IF(C53=Input!$F$14,((Q52*(1-Parameters!$D$41)*(1/Parameters!$D$38)*Input!$F$6*Parameters!$D$16*Parameters!$D$26*(1-Parameters!$D$27)*(1-Parameters!$B$94)*Parameters!$D$28*(Parameters!$D$23)*(1-Parameters!$D$30))+(S52*(1-Parameters!$D$41)*Input!$F$6*Parameters!$D$16*Parameters!$D$26*(1-Parameters!$D$27)*(1-Parameters!$B$94)*Parameters!$D$28*(Parameters!$D$23)*(1-Parameters!$D$30))+(T52*(1-Parameters!$D$41)) + (U52*(1-Parameters!$D$41)*(1-ART_drop_factor)) + (Z52*(1-Parameters!$D$41)) + (AA52*(1-Parameters!$D$41)*(1-ART_drop_factor))),0)</f>
        <v>0</v>
      </c>
      <c r="AA53" s="22">
        <f>IF(C53=Input!$F$14,((Q52*(1-Parameters!$D$41)*(1/Parameters!$D$38)*(Input!$F$6*Parameters!$D$16*(Parameters!$D$23)*Parameters!$D$26*(1-Parameters!$D$27)*(1-Parameters!$B$94)*Parameters!$D$28*Parameters!$D$30))+(R52*(1-Parameters!$D$41)*(1/Parameters!$D$38))+(S52*(1-Parameters!$D$41)*(Input!$F$6*Parameters!$D$16*(1-Parameters!$B$94)*(Parameters!$D$23)*Parameters!$D$26*(1-Parameters!$D$27)*Parameters!$D$28*Parameters!$D$30))+(AA52*(1-Parameters!$D$41)*ART_drop_factor)+(X52*(1-Parameters!$D$41)*(1/Parameters!$D$38))+(U52*(1-Parameters!$D$41)*ART_drop_factor)),0)</f>
        <v>0</v>
      </c>
      <c r="AB53" s="24">
        <f>IF(AND(C53&gt;Input!$F$14,C53&lt;(Input!$F$14+Input!$F$16)),((V52*(1-Parameters!$D$41)*(1-(Parameters!$D$9*(1-(Input!$F$22*Parameters!$D$7)))))+(AB52*(1-Parameters!$D$41)*(1-(Parameters!$D$10*(1-(Input!$F$22*Parameters!$D$7)))))),0)</f>
        <v>0</v>
      </c>
      <c r="AC53" s="24">
        <f>IF(AND(C53&gt;Input!$F$14, C53&lt;(Input!$F$14+Input!$F$16)),((V52*(1-Parameters!$D$41)*Parameters!$D$9*(1-(Input!$F$22*Parameters!$D$7)))+(W52*(1-Parameters!$D$41)*(1-1/Parameters!$D$38)) + (X52*(1-Parameters!$D$41)*(1-(1/Parameters!$D$38))*(1-ART_drop_factor)) +(AB52*(1-Parameters!$D$41)*Parameters!$D$10*(1-(Input!$F$22*Parameters!$D$7))))+(AC52*(1-Parameters!$D$41)*(1-1/Parameters!$D$38)) + (AD52*(1-Parameters!$D$41)*(1-(1/Parameters!$D$38))*(1-ART_drop_factor)),0)</f>
        <v>0</v>
      </c>
      <c r="AD53" s="24">
        <f>IF(AND(C53&gt;Input!$F$14, C53&lt;(Input!$F$14+Input!$F$16)),((X52*(1-Parameters!$D$41)*(1-(1/Parameters!$D$38))*ART_drop_factor)+(AD52*(1-Parameters!$D$41)*(1-(1/Parameters!$D$38))*ART_drop_factor)),0)</f>
        <v>0</v>
      </c>
      <c r="AE53" s="24">
        <f>IF(AND(C53&gt;Input!$F$14, C53&lt;(Input!$F$14+Input!$F$16)),((W52*(1-Parameters!$D$41)*(1/Parameters!$D$38))+(Y52*(1-Parameters!$D$41))+(AC52*(1-Parameters!$D$41)*(1/Parameters!$D$38))+(AE52*(1-Parameters!$D$41))),0)</f>
        <v>0</v>
      </c>
      <c r="AF53" s="24">
        <f>IF(AND(C53&gt;Input!$F$14, C53&lt;(Input!$F$14+Input!$F$16)),((Z52*(1-Parameters!$D$41)) + (AA52*(1-Parameters!$D$41)*(1-ART_drop_factor)) +(AF52*(1-Parameters!$D$41)) + (AG52*(1-Parameters!$D$41)*(1-ART_drop_factor))),0)</f>
        <v>0</v>
      </c>
      <c r="AG53" s="24">
        <f>IF(AND(C53&gt;Input!$F$14, C53&lt;(Input!$F$14+Input!$F$16)),((X52*(1-Parameters!$D$41)*(1/Parameters!$D$38))+(AG52*(1-Parameters!$D$41)*ART_drop_factor)+(AD52*(1-Parameters!$D$41)*(1/Parameters!$D$38))+(AA52*(1-Parameters!$D$41)*ART_drop_factor)),0)</f>
        <v>0</v>
      </c>
      <c r="AH53" s="24">
        <f>IF(AND(C53&gt;=(Input!$F$14+Input!$F$16),C53&lt;(Input!$F$14+Input!$F$17)),((AB52*(1-Parameters!$D$40)*(1-(Parameters!$D$10*(1-(Input!$F$22*Parameters!$D$7)))))+(AH52*(1-Parameters!$D$40)*(1-(Parameters!$D$11*(1-(Input!$F$22*Parameters!$D$7)))))),0)</f>
        <v>1497609.152266538</v>
      </c>
      <c r="AI53" s="24">
        <f>IF(AND(C53&gt;=(Input!$F$14+Input!$F$16), C53&lt;(Input!$F$14+Input!$F$17)),((AB52*(1-Parameters!$D$40)*Parameters!$D$10*(1-(Input!$F$22*Parameters!$D$7)))+(AC52*(1-Parameters!$D$40)*(1-1/Parameters!$D$38)*(1-(Input!$F$7*Parameters!$D$17*(1-Parameters!$D$27)*Parameters!$D$26*(1-(Parameters!$B$94 + Parameters!$B$95))*(Parameters!$D$24)*Parameters!$D$28*Parameters!$D$30))) + (AD52*(1-Parameters!$D$40)*(1-(1/Parameters!$D$38))*(1-ART_drop_factor)) +(AH52*(1-Parameters!$D$40)*Parameters!$D$11*(1-(Input!$F$22*Parameters!$D$7)))+(AI52*(1-Parameters!$D$40)*(1-1/Parameters!$D$38)) + (AJ52*(1-Parameters!$D$40)*(1-(1/Parameters!$D$38))*(1-ART_drop_factor))),0)</f>
        <v>2341.0172809816022</v>
      </c>
      <c r="AJ53" s="24">
        <f>IF(AND(C53&gt;=(Input!$F$14+Input!$F$16), C53&lt;(Input!$F$14+Input!$F$17)),((AC52*(1-Parameters!$D$40)*(1-1/Parameters!$D$38)*(Input!$F$7*Parameters!$D$17*Parameters!$D$26*(1-Parameters!$D$27)*(1-(Parameters!$B$94 + Parameters!$B$95))*(Parameters!$D$24)*Parameters!$D$28*Parameters!$D$30))+(AD52*(1-Parameters!$D$40)*(1-(1/Parameters!$D$38))*ART_drop_factor)+(AJ52*(1-Parameters!$D$40)*(1-(1/Parameters!$D$38))*ART_drop_factor)),0)</f>
        <v>485.07202276024049</v>
      </c>
      <c r="AK53" s="22">
        <f>IF(AND(C53&gt;=(Input!$F$14+Input!$F$16), C53&lt;(Input!$F$14+Input!$F$17)),((AC52*(1-Parameters!$D$40)*(1/Parameters!$D$38)*(1-(Input!$F$7*Parameters!$D$17*(1-Parameters!$D$27)*Parameters!$D$26*(1-(Parameters!$B$94 + Parameters!$B$95))*(Parameters!$D$23)*Parameters!$D$28)))+(AE52*(1-Parameters!$D$40)*(1-(Input!$F$7*Parameters!$D$17*(1-Parameters!$D$27)*Parameters!$D$26*(1-(Parameters!$B$94 + Parameters!$B$95))*(Parameters!$D$23)*Parameters!$D$28)))+(AI52*(1-Parameters!$D$40)*(1/Parameters!$D$38))+(AK52*(1-Parameters!$D$40))),0)</f>
        <v>7755.1663772740412</v>
      </c>
      <c r="AL53" s="24">
        <f>IF(AND(C53&gt;=(Input!$F$14+Input!$F$16), C53&lt;(Input!$F$14+Input!$F$17)),((AC52*(1-Parameters!$D$40)*(1/Parameters!$D$38)*Input!$F$7*Parameters!$D$17*Parameters!$D$26*(1-Parameters!$D$27)*(1-(Parameters!$B$94 + Parameters!$B$95))*Parameters!$D$28*(Parameters!$D$23)*(1-Parameters!$D$30))+(AE52*(1-Parameters!$D$40)*Input!$F$7*Parameters!$D$17*Parameters!$D$26*(1-Parameters!$D$27)*(1-(Parameters!$B$94 + Parameters!$B$95))*Parameters!$D$28*(Parameters!$D$23)*(1-Parameters!$D$30))+(AF52*(1-Parameters!$D$40)) + (AG52*(1-Parameters!$D$40)*(1-ART_drop_factor)) +(AL52*(1-Parameters!$D$40)) + (AM52*(1-Parameters!$D$40)*(1-ART_drop_factor))),0)</f>
        <v>21178.723308594665</v>
      </c>
      <c r="AM53" s="22">
        <f>IF(AND(C53&gt;=(Input!$F$14+Input!$F$16), C53&lt;(Input!$F$14+Input!$F$17)),((AC52*(1-Parameters!$D$40)*(1/Parameters!$D$38)*(Input!$F$7*Parameters!$D$17*(Parameters!$D$23)*Parameters!$D$26*(1-Parameters!$D$27)*(1-(Parameters!$B$94 + Parameters!$B$95))*Parameters!$D$28*Parameters!$D$30))+(AD52*(1-Parameters!$D$40)*(1/Parameters!$D$38))+(AE52*(1-Parameters!$D$40)*(Input!$F$7*Parameters!$D$17*(Parameters!$D$23)*Parameters!$D$26*(1-Parameters!$D$27)*(1-(Parameters!$B$94 + Parameters!$B$95))*Parameters!$D$28*Parameters!$D$30))+(AM52*(1-Parameters!$D$40)*ART_drop_factor)+(AJ52*(1-Parameters!$D$40)*(1/Parameters!$D$38))+(AG52*(1-Parameters!$D$40)*ART_drop_factor)),0)</f>
        <v>92687.745627867218</v>
      </c>
      <c r="AN53" s="24">
        <f>IF(AND(C53&gt;=(Input!$F$14+Input!$F$17), C53&lt;(Input!$F$14+Input!$F$18)),((AH52*(1-Parameters!$D$40)*(1-(Parameters!$D$11*(1-(Input!$F$22*Parameters!$D$7))))) + (AN52*(1-Parameters!$D$40)*(1-(Parameters!$D$11*(1-(Input!$F$22*Parameters!$D$7)))))),0)</f>
        <v>0</v>
      </c>
      <c r="AO53" s="22">
        <f>IF(AND(C53&gt;=(Input!$F$14+Input!$F$17), C53&lt;(Input!$F$14+Input!$F$18)),((AH52*(1-Parameters!$D$40)*Parameters!$D$11*(1-(Input!$F$22*Parameters!$D$7)))+(AI52*(1-Parameters!$D$40)*(1-1/Parameters!$D$38)*(1-(Input!$F$8*Parameters!$D$18*(1-Parameters!$D$27)*Parameters!$D$26*(Parameters!$D$24)*Parameters!$D$28*Parameters!$D$30))) + (AJ52*(1-Parameters!$D$40)*(1-(1/Parameters!$D$38))*(1-ART_drop_factor)) +(AN52*(1-Parameters!$D$40)*Parameters!$D$11*(1-(Input!$F$22*Parameters!$D$7)))+(AO52*(1-Parameters!$D$40)*(1-1/Parameters!$D$38)) + (AP52*(1-Parameters!$D$40)*(1-(1/Parameters!$D$38))*(1-ART_drop_factor))),0)</f>
        <v>0</v>
      </c>
      <c r="AP53" s="24">
        <f>IF(AND(C53&gt;=(Input!$F$14+Input!$F$17), C53&lt;(Input!$F$14+Input!$F$18)),((AI52*(1-Parameters!$D$40)*(1-1/Parameters!$D$38)*(Input!$F$8*Parameters!$D$18*Parameters!$D$26*(1-Parameters!$D$27)*(Parameters!$D$24)*Parameters!$D$28*Parameters!$D$30))+(AJ52*(1-Parameters!$D$40)*(1-(1/Parameters!$D$38))*ART_drop_factor)+(AP52*(1-Parameters!$D$40)*(1-(1/Parameters!$D$38))*ART_drop_factor)),0)</f>
        <v>0</v>
      </c>
      <c r="AQ53" s="22">
        <f>IF(AND(C53&gt;=(Input!$F$14+Input!$F$17), C53&lt;(Input!$F$14+Input!$F$18)),((AI52*(1-Parameters!$D$40)*(1/Parameters!$D$38)*(1-(Input!$F$8*Parameters!$D$18*(1-Parameters!$D$27)*Parameters!$D$26*(Parameters!$D$23)*Parameters!$D$28)))+(AK52*(1-Parameters!$D$40)*(1-(Input!$F$8*Parameters!$D$18*(1-Parameters!$D$27)*Parameters!$D$26*(Parameters!$D$23)*Parameters!$D$28)))+(AO52*(1-Parameters!$D$40)*(1/Parameters!$D$38))+(AQ52*(1-Parameters!$D$40))),0)</f>
        <v>0</v>
      </c>
      <c r="AR53" s="24">
        <f>IF(AND(C53&gt;=(Input!$F$14+Input!$F$17), C53&lt;(Input!$F$14+Input!$F$18)),((AI52*(1-Parameters!$D$40)*(1/Parameters!$D$38)*Input!$F$8*Parameters!$D$18*Parameters!$D$26*(1-Parameters!$D$27)*Parameters!$D$28*(Parameters!$D$23)*(1-Parameters!$D$30))+(AK52*(1-Parameters!$D$40)*Input!$F$8*Parameters!$D$18*Parameters!$D$26*(1-Parameters!$D$27)*Parameters!$D$28*(Parameters!$D$23)*(1-Parameters!$D$30))+(AL52*(1-Parameters!$D$40)) + (AM52*(1-Parameters!$D$40)*(1-ART_drop_factor)) +(AR52*(1-Parameters!$D$40)) + (AS52*(1-Parameters!$D$40)*(1-ART_drop_factor))),0)</f>
        <v>0</v>
      </c>
      <c r="AS53" s="22">
        <f>IF(AND(C53&gt;=(Input!$F$14+Input!$F$17), C53&lt;(Input!$F$14+Input!$F$18)),((AI52*(1-Parameters!$D$40)*(1/Parameters!$D$38)*(Input!$F$8*Parameters!$D$18*(Parameters!$D$23)*Parameters!$D$26*(1-Parameters!$D$27)*Parameters!$D$28*Parameters!$D$30))+(AJ52*(1-Parameters!$D$40)*(1/Parameters!$D$38))+(AK52*(1-Parameters!$D$40)*(Input!$F$8*Parameters!$D$18*(Parameters!$D$23)*Parameters!$D$26*(1-Parameters!$D$27)*Parameters!$D$28*Parameters!$D$30))+(AS52*(1-Parameters!$D$40)*ART_drop_factor)+(AP52*(1-Parameters!$D$40)*(1/Parameters!$D$38))+(AM52*(1-Parameters!$D$40)*ART_drop_factor)),0)</f>
        <v>0</v>
      </c>
      <c r="AT53" s="24">
        <f>IF(AND(C53&gt;=(Input!$F$14+Input!$F$18), C53&lt;(Input!$F$14+Input!$F$19)),((AN52*(1-Parameters!$D$40)*(1-(Parameters!$D$11*(1-(Input!$F$22*Parameters!$D$7))))) + (AT52*(1-Parameters!$D$40)*(1-(Parameters!$D$12*(1-(Input!$F$22*Parameters!$D$7)))))),0)</f>
        <v>0</v>
      </c>
      <c r="AU53" s="22">
        <f>IF(AND(C53&gt;=(Input!$F$14+Input!$F$18), C53&lt;(Input!$F$14+Input!$F$19)),((AN52*(1-Parameters!$D$40)*Parameters!$D$11*(1-(Input!$F$22*Parameters!$D$7)))+(AO52*(1-Parameters!$D$40)*(1-1/Parameters!$D$38)*(1-(Input!$F$9*Parameters!$D$19*(1-Parameters!$D$27)*Parameters!$D$26*(Parameters!$D$24)*Parameters!$D$28*Parameters!$D$30))) + (AP52*(1-Parameters!$D$40)*(1-(1/Parameters!$D$38))*(1-ART_drop_factor)) +(AT52*(1-Parameters!$D$40)*Parameters!$D$12*(1-(Input!$F$22*Parameters!$D$7)))+(AU52*(1-Parameters!$D$40)*(1-1/Parameters!$D$38)) + (AV52*(1-Parameters!$D$40)*(1-(1/Parameters!$D$38))*(1-ART_drop_factor))),0)</f>
        <v>0</v>
      </c>
      <c r="AV53" s="24">
        <f>IF(AND(C53&gt;=(Input!$F$14+Input!$F$18), C53&lt;(Input!$F$14+Input!$F$19)),((AO52*(1-Parameters!$D$40)*(1-1/Parameters!$D$38)*(Input!$F$9*Parameters!$D$19*Parameters!$D$26*(1-Parameters!$D$27)*(Parameters!$D$24)*Parameters!$D$28*Parameters!$D$30))+(AP52*(1-Parameters!$D$40)*(1-(1/Parameters!$D$38))*ART_drop_factor)+(AV52*(1-Parameters!$D$40)*(1-(1/Parameters!$D$38))*ART_drop_factor)),0)</f>
        <v>0</v>
      </c>
      <c r="AW53" s="22">
        <f>IF(AND(C53&gt;=(Input!$F$14+Input!$F$18), C53&lt;(Input!$F$14+Input!$F$19)),((AO52*(1-Parameters!$D$40)*(1/Parameters!$D$38)*(1-(Input!$F$9*Parameters!$D$19*(1-Parameters!$D$27)*Parameters!$D$26*(Parameters!$D$23)*Parameters!$D$28)))+(AQ52*(1-Parameters!$D$40)*(1-(Input!$F$9*Parameters!$D$19*(1-Parameters!$D$27)*Parameters!$D$26*(Parameters!$D$23)*Parameters!$D$28)))+(AU52*(1-Parameters!$D$40)*(1/Parameters!$D$38))+(AW52*(1-Parameters!$D$40))),0)</f>
        <v>0</v>
      </c>
      <c r="AX53" s="24">
        <f>IF(AND(C53&gt;=(Input!$F$14+Input!$F$18), C53&lt;(Input!$F$14+Input!$F$19)),((AO52*(1-Parameters!$D$40)*(1/Parameters!$D$38)*Input!$F$9*Parameters!$D$19*Parameters!$D$26*(1-Parameters!$D$27)*Parameters!$D$28*(Parameters!$D$23)*(1-Parameters!$D$30))+(AQ52*(1-Parameters!$D$40)*Input!$F$9*Parameters!$D$19*Parameters!$D$26*(1-Parameters!$D$27)*Parameters!$D$28*(Parameters!$D$23)*(1-Parameters!$D$30)) + (AS52*(1-Parameters!$D$40)*(1-ART_drop_factor)) +(AR52*(1-Parameters!$D$40))+ (AY52*(1-Parameters!$D$40)*(1-ART_drop_factor)) + (AX52*(1-Parameters!$D$40))),0)</f>
        <v>0</v>
      </c>
      <c r="AY53" s="22">
        <f>IF(AND(C53&gt;=(Input!$F$14+Input!$F$18), C53&lt;(Input!$F$14+Input!$F$19)),((AO52*(1-Parameters!$D$40)*(1/Parameters!$D$38)*(Input!$F$9*Parameters!$D$19*(Parameters!$D$23)*Parameters!$D$26*(1-Parameters!$D$27)*Parameters!$D$28*Parameters!$D$30))+(AP52*(1-Parameters!$D$40)*(1/Parameters!$D$38))+(AQ52*(1-Parameters!$D$40)*(Input!$F$9*Parameters!$D$19*(Parameters!$D$23)*Parameters!$D$26*(1-Parameters!$D$27)*Parameters!$D$28*Parameters!$D$30))+(AY52*(1-Parameters!$D$40)*ART_drop_factor)+(AV52*(1-Parameters!$D$40)*(1/Parameters!$D$38))+(AS52*(1-Parameters!$D$40)*ART_drop_factor)),0)</f>
        <v>0</v>
      </c>
      <c r="AZ53" s="24">
        <f>IF(C53&gt;=(Input!$F$14+Input!$F$19),((AT52*(1-Parameters!$D$40)*(1-(Parameters!$D$12*(1-(Input!$F$22*Parameters!$D$7))))) + (AZ52*(1-Parameters!$D$40)*(1-(Parameters!$D$12*(1-(Input!$F$22*Parameters!$D$7)))))),0)</f>
        <v>0</v>
      </c>
      <c r="BA53" s="22">
        <f>IF(C53&gt;=(Input!$F$14+Input!$F$19),((AT52*(1-Parameters!$D$40)*Parameters!$D$12*(1-(Input!$F$22*Parameters!$D$7)))+(AU52*(1-Parameters!$D$40)*(1-1/Parameters!$D$38)*(1-(Input!$F$10*Parameters!$D$20*(1-Parameters!$D$27)*Parameters!$D$26*(Parameters!$D$24)*Parameters!$D$28*Parameters!$D$30))) + (AV52*(1-Parameters!$D$40)*(1-(1/Parameters!$D$38))*(1-ART_drop_factor)) +(AZ52*(1-Parameters!$D$40)*Parameters!$D$12*(1-(Input!$F$22*Parameters!$D$7)))+(BA52*(1-Parameters!$D$40)*(1-1/Parameters!$D$38)) + (BB52*(1-Parameters!$D$40)*(1-(1/Parameters!$D$38))*(1-ART_drop_factor))),0)</f>
        <v>0</v>
      </c>
      <c r="BB53" s="24">
        <f>IF(C53&gt;=(Input!$F$14+Input!$F$19),((AU52*(1-Parameters!$D$40)*(1-1/Parameters!$D$38)*(Input!$F$10*Parameters!$D$20*Parameters!$D$26*(1-Parameters!$D$27)*(Parameters!$D$24)*Parameters!$D$28*Parameters!$D$30))+(AV52*(1-Parameters!$D$40)*(1-(1/Parameters!$D$38))*ART_drop_factor)+(BB52*(1-Parameters!$D$40)*(1-(1/Parameters!$D$38))*ART_drop_factor)),0)</f>
        <v>0</v>
      </c>
      <c r="BC53" s="22">
        <f>IF(C53&gt;=(Input!$F$14+Input!$F$19),((AU52*(1-Parameters!$D$40)*(1/Parameters!$D$38)*(1-(Input!$F$10*Parameters!$D$20*(1-Parameters!$D$27)*Parameters!$D$26*(Parameters!$D$23)*Parameters!$D$28)))+(AW52*(1-Parameters!$D$40)*(1-(Input!$F$10*Parameters!$D$20*(1-Parameters!$D$27)*Parameters!$D$26*(Parameters!$D$23)*Parameters!$D$28)))+(BA52*(1-Parameters!$D$40)*(1/Parameters!$D$38))+(BC52*(1-Parameters!$D$40))),0)</f>
        <v>0</v>
      </c>
      <c r="BD53" s="24">
        <f>IF(C53&gt;=(Input!$F$14+Input!$F$19),((AU52*(1-Parameters!$D$40)*(1/Parameters!$D$38)*Input!$F$10*Parameters!$D$20*Parameters!$D$26*(1-Parameters!$D$27)*Parameters!$D$28*(Parameters!$D$23)*(1-Parameters!$D$30))+(AW52*(1-Parameters!$D$40)*Input!$F$10*Parameters!$D$20*Parameters!$D$26*(1-Parameters!$D$27)*Parameters!$D$28*(Parameters!$D$23)*(1-Parameters!$D$30))+(AX52*(1-Parameters!$D$40)) + (AY52*(1-Parameters!$D$40)*(1-ART_drop_factor)) +(BD52*(1-Parameters!$D$40)) + (BE52*(1-Parameters!$D$40)*(1-ART_drop_factor))),0)</f>
        <v>0</v>
      </c>
      <c r="BE53" s="25">
        <f>IF(C53&gt;=(Input!$F$14+Input!$F$19),((AU52*(1-Parameters!$D$40)*(1/Parameters!$D$38)*(Input!$F$10*Parameters!$D$20*(Parameters!$D$23)*Parameters!$D$26*(1-Parameters!$D$27)*Parameters!$D$28*Parameters!$D$30))+(AV52*(1-Parameters!$D$40)*(1/Parameters!$D$38))+(AW52*(1-Parameters!$D$40)*(Input!$F$10*Parameters!$D$20*(Parameters!$D$23)*Parameters!$D$26*(1-Parameters!$D$27)*Parameters!$D$28*Parameters!$D$30))+(BE52*(1-Parameters!$D$40)*ART_drop_factor)+(BB52*(1-Parameters!$D$40)*(1/Parameters!$D$38))+(AY52*(1-Parameters!$D$40)*ART_drop_factor)),0)</f>
        <v>0</v>
      </c>
      <c r="BF53" s="135">
        <f>(Parameters!$D$40*(SUM(Model!D52:U52,Model!AH52:BE52)))+(Parameters!$D$41*(SUM(Model!V52:AG52)))</f>
        <v>93.58560360505507</v>
      </c>
      <c r="BG53" s="60"/>
    </row>
    <row r="54" spans="3:59" x14ac:dyDescent="0.2">
      <c r="C54" s="20">
        <v>49</v>
      </c>
      <c r="D54" s="21">
        <f>IF((C54&gt;=Input!$F$12),0,(D53*(1-Parameters!$D$40)*(1-(Parameters!$D$8*(1-(Input!$F$22*Parameters!$D$7))))))</f>
        <v>0</v>
      </c>
      <c r="E54" s="21">
        <f>IF((C54&gt;=Input!$F$12),0,(D53*(1-Parameters!$D$40)*Parameters!$D$8*(1-(Input!$F$22*Parameters!$D$7))+(E53*(1-Parameters!$D$40)*(1-1/Parameters!$D$38)) + (F53*(1-Parameters!$D$40)*(1-(1/Parameters!$D$38))*(1-ART_drop_factor))))</f>
        <v>0</v>
      </c>
      <c r="F54" s="26">
        <f>IF((C54&gt;=Input!$F$12),0,(F53*(1-Parameters!$D$40)*(1-(1/Parameters!$D$38))*ART_drop_factor))</f>
        <v>0</v>
      </c>
      <c r="G54" s="21">
        <f>IF((C54&gt;=Input!$F$12),0,((G53*(1-Parameters!$D$40)+(E53*(1-Parameters!$D$40)*(1/Parameters!$D$38)))))</f>
        <v>0</v>
      </c>
      <c r="H54" s="21">
        <f>IF((C54&gt;=Input!$F$12),0,(H53*(1-Parameters!$D$40) + I53*(1-Parameters!$D$40)*(1-ART_drop_factor)))</f>
        <v>0</v>
      </c>
      <c r="I54" s="21">
        <f>IF((C54&gt;=Input!$F$12),0,(((F53*(1-Parameters!$D$40)*(1/Parameters!$D$38)) + I53*(1-Parameters!$D$40)*ART_drop_factor)))</f>
        <v>0</v>
      </c>
      <c r="J54" s="23">
        <f>IF(AND(C54&gt;=Input!$F$12,C54&lt;Input!$F$13),((D53*(1-Parameters!$D$40)*(1-(Parameters!$D$8*(1-(Input!$F$22*Parameters!$D$7))))) + (J53*(1-Parameters!$D$40)*(1-(Parameters!$D$9*(1-(Input!$F$22*Parameters!$D$7)))))),0)</f>
        <v>0</v>
      </c>
      <c r="K54" s="23">
        <f>IF(AND(C54&gt;=Input!$F$12,C54&lt;Input!$F$13),((D53*(1-Parameters!$D$40)*(Parameters!$D$8*(1-(Input!$F$22*Parameters!$D$7))))+(E53*(1-Parameters!$D$40)*(1-1/Parameters!$D$38)*(1-(Input!$F$5*Parameters!$D$14*(1-Parameters!$D$27)*Parameters!$D$26*(Parameters!$D$24))*Parameters!$D$28*Parameters!$D$30)))+ (F53*(1-Parameters!$D$40)*(1-(1/Parameters!$D$38))*(1-ART_drop_factor)) + (J53*(1-Parameters!$D$40)*Parameters!$D$9*(1-(Input!$F$22*Parameters!$D$7)))+(K53*(1-Parameters!$D$40)*(1-1/Parameters!$D$38)) + (L53*(1-Parameters!$D$40)*(1-(1/Parameters!$D$38))*(1-ART_drop_factor)),0)</f>
        <v>0</v>
      </c>
      <c r="L54" s="23">
        <f>IF(AND(C54&gt;=Input!$F$12,C54&lt;Input!$F$13),((E53*(1-Parameters!$D$40)*(1-1/Parameters!$D$38)*(Input!$F$5*Parameters!$D$14*Parameters!$D$26*(1-Parameters!$D$27)*(Parameters!$D$24)*Parameters!$D$28*Parameters!$D$30))+(F53*(1-Parameters!$D$40)*(1-(1/Parameters!$D$38))*ART_drop_factor)+(L53*(1-Parameters!$D$40)*(1-(1/Parameters!$D$38))*ART_drop_factor)),0)</f>
        <v>0</v>
      </c>
      <c r="M54" s="23">
        <f>IF(AND(C54&gt;=Input!$F$12,C54&lt;Input!$F$13),((E53*(1-Parameters!$D$40)*(1/Parameters!$D$38)*(1-(Input!$F$5*Parameters!$D$14*(1-Parameters!$D$27)*Parameters!$D$26*(Parameters!$D$23))*Parameters!$D$28))+(G53*(1-Parameters!$D$40)*(1-(Input!$F$5*Parameters!$D$14*(1-Parameters!$D$27)*Parameters!$D$26*(Parameters!$D$23)*Parameters!$D$28)))+(K53*(1-Parameters!$D$40)*(1/Parameters!$D$38))+(M53*(1-Parameters!$D$40))),0)</f>
        <v>0</v>
      </c>
      <c r="N54" s="23">
        <f>IF(AND(C54&gt;=Input!$F$12,C54&lt;Input!$F$13),((E53*(1-Parameters!$D$40)*(1/Parameters!$D$38)*Input!$F$5*Parameters!$D$14*Parameters!$D$26*(1-Parameters!$D$27)*Parameters!$D$28*(Parameters!$D$23)*(1-Parameters!$D$30))+(G53*(1-Parameters!$D$40)*Input!$F$5*Parameters!$D$14*Parameters!$D$26*(1-Parameters!$D$27)*Parameters!$D$28*(Parameters!$D$23)*(1-Parameters!$D$30))+(H53*(1-Parameters!$D$40)) +(N53*(1-Parameters!$D$40)) + (O53*(1-Parameters!$D$40)*(1-ART_drop_factor)) + (I53*(1-Parameters!$D$40)*(1-ART_drop_factor))),0)</f>
        <v>0</v>
      </c>
      <c r="O54" s="23">
        <f>IF(AND(C54&gt;=Input!$F$12,C54&lt;Input!$F$13),((E53*(1-Parameters!$D$40)*(1/Parameters!$D$38)*(Input!$F$5*Parameters!$D$14*(Parameters!$D$23)*Parameters!$D$26*(1-Parameters!$D$27)*Parameters!$D$28*Parameters!$D$30))+(F53*(1-Parameters!$D$40)*(1/Parameters!$D$38))+(G53*(1-Parameters!$D$40)*(Input!$F$5*Parameters!$D$14*(Parameters!$D$23)*Parameters!$D$26*(1-Parameters!$D$27)*Parameters!$D$28*Parameters!$D$30))+(O53*(1-Parameters!$D$40)*ART_drop_factor)+(L53*(1-Parameters!$D$40)*(1/Parameters!$D$38))+(I53*(1-Parameters!$D$40)*ART_drop_factor)),0)</f>
        <v>0</v>
      </c>
      <c r="P54" s="24">
        <f>IF(AND(C54&gt;=Input!$F$13,C54&lt;Input!$F$14),((J53*(1-Parameters!$D$40)*(1-(Parameters!$D$9*(1-(Input!$F$22*Parameters!$D$7))))) + (P53*(1-Parameters!$D$40)*(1-(Parameters!$D$9*(1-(Input!$F$22*Parameters!$D$7)))))),0)</f>
        <v>0</v>
      </c>
      <c r="Q54" s="22">
        <f>IF(AND(C54&gt;=Input!$F$13,C54&lt;Input!$F$14),((J53*(1-Parameters!$D$40)*Parameters!$D$9*(1-(Input!$F$22*Parameters!$D$7)))+(K53*(1-Parameters!$D$40)*(1-1/Parameters!$D$38)*(1-(Input!$F$6*Parameters!$D$15*(1-Parameters!$D$27)*Parameters!$D$26*(Parameters!$D$24))*Parameters!$D$28*Parameters!$D$30))) + (L53*(1-Parameters!$D$40)*(1-(1/Parameters!$D$38))*(1-ART_drop_factor)) +(P53*(1-Parameters!$D$40)*Parameters!$D$9*(1-(Input!$F$22*Parameters!$D$7)))+(Q53*(1-Parameters!$D$40)*(1-1/Parameters!$D$38)) + (R53*(1-Parameters!$D$40)*(1-(1/Parameters!$D$38))*(1-ART_drop_factor)),0)</f>
        <v>0</v>
      </c>
      <c r="R54" s="24">
        <f>IF(AND(C54&gt;=Input!$F$13,C54&lt;Input!$F$14),((K53*(1-Parameters!$D$40)*(1-1/Parameters!$D$38)*(Input!$F$6*Parameters!$D$15*Parameters!$D$26*(1-Parameters!$D$27)*(Parameters!$D$24)*Parameters!$D$28*Parameters!$D$30))+(L53*(1-Parameters!$D$40)*(1-(1/Parameters!$D$38))*ART_drop_factor)+(R53*(1-Parameters!$D$40)*(1-(1/Parameters!$D$38))*ART_drop_factor)),0)</f>
        <v>0</v>
      </c>
      <c r="S54" s="22">
        <f>IF(AND(C54&gt;=Input!$F$13,C54&lt;Input!$F$14),((K53*(1-Parameters!$D$40)*(1/Parameters!$D$38)*(1-(Input!$F$6*Parameters!$D$15*(1-Parameters!$D$27)*Parameters!$D$26*(Parameters!$D$23)*Parameters!$D$28)))+(M53*(1-Parameters!$D$40)*(1-(Input!$F$6*Parameters!$D$15*(1-Parameters!$D$27)*Parameters!$D$26*(Parameters!$D$23)*Parameters!$D$28)))+(Q53*(1-Parameters!$D$40)*(1/Parameters!$D$38))+(S53*(1-Parameters!$D$40))),0)</f>
        <v>0</v>
      </c>
      <c r="T54" s="24">
        <f>IF(AND(C54&gt;=Input!$F$13,C54&lt;Input!$F$14),((K53*(1-Parameters!$D$40)*(1/Parameters!$D$38)*Input!$F$6*Parameters!$D$15*Parameters!$D$26*(1-Parameters!$D$27)*Parameters!$D$28*(Parameters!$D$23)*(1-Parameters!$D$30))+(M53*(1-Parameters!$D$40)*Input!$F$6*Parameters!$D$15*Parameters!$D$26*(1-Parameters!$D$27)*Parameters!$D$28*(Parameters!$D$23)*(1-Parameters!$D$30))+(N53*(1-Parameters!$D$40))+(T53*(1-Parameters!$D$40)) + (U53*(1-Parameters!$D$40)*(1-ART_drop_factor)) + (O53*(1-Parameters!$D$40)*(1-ART_drop_factor))),0)</f>
        <v>0</v>
      </c>
      <c r="U54" s="22">
        <f>IF(AND(C54&gt;=Input!$F$13,C54&lt;Input!$F$14),((K53*(1-Parameters!$D$40)*(1/Parameters!$D$38)*(Input!$F$6*Parameters!$D$15*(Parameters!$D$23)*Parameters!$D$26*(1-Parameters!$D$27)*Parameters!$D$28*Parameters!$D$30))+(L53*(1-Parameters!$D$40)*(1/Parameters!$D$38))+(M53*(1-Parameters!$D$40)*(Input!$F$6*Parameters!$D$15*(Parameters!$D$23)*Parameters!$D$26*(1-Parameters!$D$27)*Parameters!$D$28*Parameters!$D$30))+(U53*(1-Parameters!$D$40)*ART_drop_factor)+(R53*(1-Parameters!$D$40)*(1/Parameters!$D$38))+(O53*(1-Parameters!$D$40))*ART_drop_factor),0)</f>
        <v>0</v>
      </c>
      <c r="V54" s="24">
        <f>IF(C54=Input!$F$14,((P53*(1-Parameters!$D$41)*(1-(Parameters!$D$9*(1-(Input!$F$22*Parameters!$D$7))))) + (V53*(1-Parameters!$D$41)*(1-(Parameters!$D$9*(1-(Input!$F$22*Parameters!$D$7)))))),0)</f>
        <v>0</v>
      </c>
      <c r="W54" s="22">
        <f>IF(C54=Input!$F$14,((P53*(1-Parameters!$D$41)*Parameters!$D$9*(1-(Input!$F$22*Parameters!$D$7)))+(Q53*(1-Parameters!$D$41)*(1-1/Parameters!$D$38)*(1-(Input!$F$6*Parameters!$D$16*(1-Parameters!$D$27)*Parameters!$D$26*(1-Parameters!$B$94)*(Parameters!$D$24))*Parameters!$D$28*Parameters!$D$30)))+(V53*(1-Parameters!$D$41)*Parameters!$D$9*(1-(Input!$F$22*Parameters!$D$7)))+ (R53*(1-Parameters!$D$41)*(1-(1/Parameters!$D$38))*(1-ART_drop_factor)) + (W53*(1-Parameters!$D$41)*(1-1/Parameters!$D$38)) + (X53*(1-Parameters!$D$41)*(1-(1/Parameters!$D$38))*(1-ART_drop_factor)),0)</f>
        <v>0</v>
      </c>
      <c r="X54" s="24">
        <f>IF(C54=Input!$F$14,((Q53*(1-Parameters!$D$41)*(1-1/Parameters!$D$38)*(Input!$F$6*Parameters!$D$16*Parameters!$D$26*(1-Parameters!$D$27)*(1-Parameters!$B$94)*(Parameters!$D$24)*Parameters!$D$28*Parameters!$D$30))+(R53*(1-Parameters!$D$41)*(1-(1/Parameters!$D$38))*ART_drop_factor)+(X53*(1-Parameters!$D$41)*(1-(1/Parameters!$D$38))*ART_drop_factor)),0)</f>
        <v>0</v>
      </c>
      <c r="Y54" s="22">
        <f>IF(C54=Input!$F$14,((Q53*(1-Parameters!$D$41)*(1/Parameters!$D$38)*(1-(Input!$F$6*Parameters!$D$16*(1-Parameters!$D$27)*Parameters!$D$26*(1-Parameters!$B$94)*(Parameters!$D$23)*Parameters!$D$28)))+(S53*(1-Parameters!$D$41)*(1-(Input!$F$6*Parameters!$D$16*(1-Parameters!$D$27)*Parameters!$D$26*(1-Parameters!$B$94)*(Parameters!$D$23)*Parameters!$D$28)))+(W53*(1-Parameters!$D$41)*(1/Parameters!$D$38))+(Y53*(1-Parameters!$D$41))),0)</f>
        <v>0</v>
      </c>
      <c r="Z54" s="24">
        <f>IF(C54=Input!$F$14,((Q53*(1-Parameters!$D$41)*(1/Parameters!$D$38)*Input!$F$6*Parameters!$D$16*Parameters!$D$26*(1-Parameters!$D$27)*(1-Parameters!$B$94)*Parameters!$D$28*(Parameters!$D$23)*(1-Parameters!$D$30))+(S53*(1-Parameters!$D$41)*Input!$F$6*Parameters!$D$16*Parameters!$D$26*(1-Parameters!$D$27)*(1-Parameters!$B$94)*Parameters!$D$28*(Parameters!$D$23)*(1-Parameters!$D$30))+(T53*(1-Parameters!$D$41)) + (U53*(1-Parameters!$D$41)*(1-ART_drop_factor)) + (Z53*(1-Parameters!$D$41)) + (AA53*(1-Parameters!$D$41)*(1-ART_drop_factor))),0)</f>
        <v>0</v>
      </c>
      <c r="AA54" s="22">
        <f>IF(C54=Input!$F$14,((Q53*(1-Parameters!$D$41)*(1/Parameters!$D$38)*(Input!$F$6*Parameters!$D$16*(Parameters!$D$23)*Parameters!$D$26*(1-Parameters!$D$27)*(1-Parameters!$B$94)*Parameters!$D$28*Parameters!$D$30))+(R53*(1-Parameters!$D$41)*(1/Parameters!$D$38))+(S53*(1-Parameters!$D$41)*(Input!$F$6*Parameters!$D$16*(1-Parameters!$B$94)*(Parameters!$D$23)*Parameters!$D$26*(1-Parameters!$D$27)*Parameters!$D$28*Parameters!$D$30))+(AA53*(1-Parameters!$D$41)*ART_drop_factor)+(X53*(1-Parameters!$D$41)*(1/Parameters!$D$38))+(U53*(1-Parameters!$D$41)*ART_drop_factor)),0)</f>
        <v>0</v>
      </c>
      <c r="AB54" s="24">
        <f>IF(AND(C54&gt;Input!$F$14,C54&lt;(Input!$F$14+Input!$F$16)),((V53*(1-Parameters!$D$41)*(1-(Parameters!$D$9*(1-(Input!$F$22*Parameters!$D$7)))))+(AB53*(1-Parameters!$D$41)*(1-(Parameters!$D$10*(1-(Input!$F$22*Parameters!$D$7)))))),0)</f>
        <v>0</v>
      </c>
      <c r="AC54" s="24">
        <f>IF(AND(C54&gt;Input!$F$14, C54&lt;(Input!$F$14+Input!$F$16)),((V53*(1-Parameters!$D$41)*Parameters!$D$9*(1-(Input!$F$22*Parameters!$D$7)))+(W53*(1-Parameters!$D$41)*(1-1/Parameters!$D$38)) + (X53*(1-Parameters!$D$41)*(1-(1/Parameters!$D$38))*(1-ART_drop_factor)) +(AB53*(1-Parameters!$D$41)*Parameters!$D$10*(1-(Input!$F$22*Parameters!$D$7))))+(AC53*(1-Parameters!$D$41)*(1-1/Parameters!$D$38)) + (AD53*(1-Parameters!$D$41)*(1-(1/Parameters!$D$38))*(1-ART_drop_factor)),0)</f>
        <v>0</v>
      </c>
      <c r="AD54" s="24">
        <f>IF(AND(C54&gt;Input!$F$14, C54&lt;(Input!$F$14+Input!$F$16)),((X53*(1-Parameters!$D$41)*(1-(1/Parameters!$D$38))*ART_drop_factor)+(AD53*(1-Parameters!$D$41)*(1-(1/Parameters!$D$38))*ART_drop_factor)),0)</f>
        <v>0</v>
      </c>
      <c r="AE54" s="24">
        <f>IF(AND(C54&gt;Input!$F$14, C54&lt;(Input!$F$14+Input!$F$16)),((W53*(1-Parameters!$D$41)*(1/Parameters!$D$38))+(Y53*(1-Parameters!$D$41))+(AC53*(1-Parameters!$D$41)*(1/Parameters!$D$38))+(AE53*(1-Parameters!$D$41))),0)</f>
        <v>0</v>
      </c>
      <c r="AF54" s="24">
        <f>IF(AND(C54&gt;Input!$F$14, C54&lt;(Input!$F$14+Input!$F$16)),((Z53*(1-Parameters!$D$41)) + (AA53*(1-Parameters!$D$41)*(1-ART_drop_factor)) +(AF53*(1-Parameters!$D$41)) + (AG53*(1-Parameters!$D$41)*(1-ART_drop_factor))),0)</f>
        <v>0</v>
      </c>
      <c r="AG54" s="24">
        <f>IF(AND(C54&gt;Input!$F$14, C54&lt;(Input!$F$14+Input!$F$16)),((X53*(1-Parameters!$D$41)*(1/Parameters!$D$38))+(AG53*(1-Parameters!$D$41)*ART_drop_factor)+(AD53*(1-Parameters!$D$41)*(1/Parameters!$D$38))+(AA53*(1-Parameters!$D$41)*ART_drop_factor)),0)</f>
        <v>0</v>
      </c>
      <c r="AH54" s="24">
        <f>IF(AND(C54&gt;=(Input!$F$14+Input!$F$16),C54&lt;(Input!$F$14+Input!$F$17)),((AB53*(1-Parameters!$D$40)*(1-(Parameters!$D$10*(1-(Input!$F$22*Parameters!$D$7)))))+(AH53*(1-Parameters!$D$40)*(1-(Parameters!$D$11*(1-(Input!$F$22*Parameters!$D$7)))))),0)</f>
        <v>1497119.5725361314</v>
      </c>
      <c r="AI54" s="24">
        <f>IF(AND(C54&gt;=(Input!$F$14+Input!$F$16), C54&lt;(Input!$F$14+Input!$F$17)),((AB53*(1-Parameters!$D$40)*Parameters!$D$10*(1-(Input!$F$22*Parameters!$D$7)))+(AC53*(1-Parameters!$D$40)*(1-1/Parameters!$D$38)*(1-(Input!$F$7*Parameters!$D$17*(1-Parameters!$D$27)*Parameters!$D$26*(1-(Parameters!$B$94 + Parameters!$B$95))*(Parameters!$D$24)*Parameters!$D$28*Parameters!$D$30))) + (AD53*(1-Parameters!$D$40)*(1-(1/Parameters!$D$38))*(1-ART_drop_factor)) +(AH53*(1-Parameters!$D$40)*Parameters!$D$11*(1-(Input!$F$22*Parameters!$D$7)))+(AI53*(1-Parameters!$D$40)*(1-1/Parameters!$D$38)) + (AJ53*(1-Parameters!$D$40)*(1-(1/Parameters!$D$38))*(1-ART_drop_factor))),0)</f>
        <v>2485.4004326363179</v>
      </c>
      <c r="AJ54" s="24">
        <f>IF(AND(C54&gt;=(Input!$F$14+Input!$F$16), C54&lt;(Input!$F$14+Input!$F$17)),((AC53*(1-Parameters!$D$40)*(1-1/Parameters!$D$38)*(Input!$F$7*Parameters!$D$17*Parameters!$D$26*(1-Parameters!$D$27)*(1-(Parameters!$B$94 + Parameters!$B$95))*(Parameters!$D$24)*Parameters!$D$28*Parameters!$D$30))+(AD53*(1-Parameters!$D$40)*(1-(1/Parameters!$D$38))*ART_drop_factor)+(AJ53*(1-Parameters!$D$40)*(1-(1/Parameters!$D$38))*ART_drop_factor)),0)</f>
        <v>429.71322320208088</v>
      </c>
      <c r="AK54" s="22">
        <f>IF(AND(C54&gt;=(Input!$F$14+Input!$F$16), C54&lt;(Input!$F$14+Input!$F$17)),((AC53*(1-Parameters!$D$40)*(1/Parameters!$D$38)*(1-(Input!$F$7*Parameters!$D$17*(1-Parameters!$D$27)*Parameters!$D$26*(1-(Parameters!$B$94 + Parameters!$B$95))*(Parameters!$D$23)*Parameters!$D$28)))+(AE53*(1-Parameters!$D$40)*(1-(Input!$F$7*Parameters!$D$17*(1-Parameters!$D$27)*Parameters!$D$26*(1-(Parameters!$B$94 + Parameters!$B$95))*(Parameters!$D$23)*Parameters!$D$28)))+(AI53*(1-Parameters!$D$40)*(1/Parameters!$D$38))+(AK53*(1-Parameters!$D$40))),0)</f>
        <v>8014.8169885283451</v>
      </c>
      <c r="AL54" s="24">
        <f>IF(AND(C54&gt;=(Input!$F$14+Input!$F$16), C54&lt;(Input!$F$14+Input!$F$17)),((AC53*(1-Parameters!$D$40)*(1/Parameters!$D$38)*Input!$F$7*Parameters!$D$17*Parameters!$D$26*(1-Parameters!$D$27)*(1-(Parameters!$B$94 + Parameters!$B$95))*Parameters!$D$28*(Parameters!$D$23)*(1-Parameters!$D$30))+(AE53*(1-Parameters!$D$40)*Input!$F$7*Parameters!$D$17*Parameters!$D$26*(1-Parameters!$D$27)*(1-(Parameters!$B$94 + Parameters!$B$95))*Parameters!$D$28*(Parameters!$D$23)*(1-Parameters!$D$30))+(AF53*(1-Parameters!$D$40)) + (AG53*(1-Parameters!$D$40)*(1-ART_drop_factor)) +(AL53*(1-Parameters!$D$40)) + (AM53*(1-Parameters!$D$40)*(1-ART_drop_factor))),0)</f>
        <v>21486.413794848777</v>
      </c>
      <c r="AM54" s="22">
        <f>IF(AND(C54&gt;=(Input!$F$14+Input!$F$16), C54&lt;(Input!$F$14+Input!$F$17)),((AC53*(1-Parameters!$D$40)*(1/Parameters!$D$38)*(Input!$F$7*Parameters!$D$17*(Parameters!$D$23)*Parameters!$D$26*(1-Parameters!$D$27)*(1-(Parameters!$B$94 + Parameters!$B$95))*Parameters!$D$28*Parameters!$D$30))+(AD53*(1-Parameters!$D$40)*(1/Parameters!$D$38))+(AE53*(1-Parameters!$D$40)*(Input!$F$7*Parameters!$D$17*(Parameters!$D$23)*Parameters!$D$26*(1-Parameters!$D$27)*(1-(Parameters!$B$94 + Parameters!$B$95))*Parameters!$D$28*Parameters!$D$30))+(AM53*(1-Parameters!$D$40)*ART_drop_factor)+(AJ53*(1-Parameters!$D$40)*(1/Parameters!$D$38))+(AG53*(1-Parameters!$D$40)*ART_drop_factor)),0)</f>
        <v>92427.379704233157</v>
      </c>
      <c r="AN54" s="24">
        <f>IF(AND(C54&gt;=(Input!$F$14+Input!$F$17), C54&lt;(Input!$F$14+Input!$F$18)),((AH53*(1-Parameters!$D$40)*(1-(Parameters!$D$11*(1-(Input!$F$22*Parameters!$D$7))))) + (AN53*(1-Parameters!$D$40)*(1-(Parameters!$D$11*(1-(Input!$F$22*Parameters!$D$7)))))),0)</f>
        <v>0</v>
      </c>
      <c r="AO54" s="22">
        <f>IF(AND(C54&gt;=(Input!$F$14+Input!$F$17), C54&lt;(Input!$F$14+Input!$F$18)),((AH53*(1-Parameters!$D$40)*Parameters!$D$11*(1-(Input!$F$22*Parameters!$D$7)))+(AI53*(1-Parameters!$D$40)*(1-1/Parameters!$D$38)*(1-(Input!$F$8*Parameters!$D$18*(1-Parameters!$D$27)*Parameters!$D$26*(Parameters!$D$24)*Parameters!$D$28*Parameters!$D$30))) + (AJ53*(1-Parameters!$D$40)*(1-(1/Parameters!$D$38))*(1-ART_drop_factor)) +(AN53*(1-Parameters!$D$40)*Parameters!$D$11*(1-(Input!$F$22*Parameters!$D$7)))+(AO53*(1-Parameters!$D$40)*(1-1/Parameters!$D$38)) + (AP53*(1-Parameters!$D$40)*(1-(1/Parameters!$D$38))*(1-ART_drop_factor))),0)</f>
        <v>0</v>
      </c>
      <c r="AP54" s="24">
        <f>IF(AND(C54&gt;=(Input!$F$14+Input!$F$17), C54&lt;(Input!$F$14+Input!$F$18)),((AI53*(1-Parameters!$D$40)*(1-1/Parameters!$D$38)*(Input!$F$8*Parameters!$D$18*Parameters!$D$26*(1-Parameters!$D$27)*(Parameters!$D$24)*Parameters!$D$28*Parameters!$D$30))+(AJ53*(1-Parameters!$D$40)*(1-(1/Parameters!$D$38))*ART_drop_factor)+(AP53*(1-Parameters!$D$40)*(1-(1/Parameters!$D$38))*ART_drop_factor)),0)</f>
        <v>0</v>
      </c>
      <c r="AQ54" s="22">
        <f>IF(AND(C54&gt;=(Input!$F$14+Input!$F$17), C54&lt;(Input!$F$14+Input!$F$18)),((AI53*(1-Parameters!$D$40)*(1/Parameters!$D$38)*(1-(Input!$F$8*Parameters!$D$18*(1-Parameters!$D$27)*Parameters!$D$26*(Parameters!$D$23)*Parameters!$D$28)))+(AK53*(1-Parameters!$D$40)*(1-(Input!$F$8*Parameters!$D$18*(1-Parameters!$D$27)*Parameters!$D$26*(Parameters!$D$23)*Parameters!$D$28)))+(AO53*(1-Parameters!$D$40)*(1/Parameters!$D$38))+(AQ53*(1-Parameters!$D$40))),0)</f>
        <v>0</v>
      </c>
      <c r="AR54" s="24">
        <f>IF(AND(C54&gt;=(Input!$F$14+Input!$F$17), C54&lt;(Input!$F$14+Input!$F$18)),((AI53*(1-Parameters!$D$40)*(1/Parameters!$D$38)*Input!$F$8*Parameters!$D$18*Parameters!$D$26*(1-Parameters!$D$27)*Parameters!$D$28*(Parameters!$D$23)*(1-Parameters!$D$30))+(AK53*(1-Parameters!$D$40)*Input!$F$8*Parameters!$D$18*Parameters!$D$26*(1-Parameters!$D$27)*Parameters!$D$28*(Parameters!$D$23)*(1-Parameters!$D$30))+(AL53*(1-Parameters!$D$40)) + (AM53*(1-Parameters!$D$40)*(1-ART_drop_factor)) +(AR53*(1-Parameters!$D$40)) + (AS53*(1-Parameters!$D$40)*(1-ART_drop_factor))),0)</f>
        <v>0</v>
      </c>
      <c r="AS54" s="22">
        <f>IF(AND(C54&gt;=(Input!$F$14+Input!$F$17), C54&lt;(Input!$F$14+Input!$F$18)),((AI53*(1-Parameters!$D$40)*(1/Parameters!$D$38)*(Input!$F$8*Parameters!$D$18*(Parameters!$D$23)*Parameters!$D$26*(1-Parameters!$D$27)*Parameters!$D$28*Parameters!$D$30))+(AJ53*(1-Parameters!$D$40)*(1/Parameters!$D$38))+(AK53*(1-Parameters!$D$40)*(Input!$F$8*Parameters!$D$18*(Parameters!$D$23)*Parameters!$D$26*(1-Parameters!$D$27)*Parameters!$D$28*Parameters!$D$30))+(AS53*(1-Parameters!$D$40)*ART_drop_factor)+(AP53*(1-Parameters!$D$40)*(1/Parameters!$D$38))+(AM53*(1-Parameters!$D$40)*ART_drop_factor)),0)</f>
        <v>0</v>
      </c>
      <c r="AT54" s="24">
        <f>IF(AND(C54&gt;=(Input!$F$14+Input!$F$18), C54&lt;(Input!$F$14+Input!$F$19)),((AN53*(1-Parameters!$D$40)*(1-(Parameters!$D$11*(1-(Input!$F$22*Parameters!$D$7))))) + (AT53*(1-Parameters!$D$40)*(1-(Parameters!$D$12*(1-(Input!$F$22*Parameters!$D$7)))))),0)</f>
        <v>0</v>
      </c>
      <c r="AU54" s="22">
        <f>IF(AND(C54&gt;=(Input!$F$14+Input!$F$18), C54&lt;(Input!$F$14+Input!$F$19)),((AN53*(1-Parameters!$D$40)*Parameters!$D$11*(1-(Input!$F$22*Parameters!$D$7)))+(AO53*(1-Parameters!$D$40)*(1-1/Parameters!$D$38)*(1-(Input!$F$9*Parameters!$D$19*(1-Parameters!$D$27)*Parameters!$D$26*(Parameters!$D$24)*Parameters!$D$28*Parameters!$D$30))) + (AP53*(1-Parameters!$D$40)*(1-(1/Parameters!$D$38))*(1-ART_drop_factor)) +(AT53*(1-Parameters!$D$40)*Parameters!$D$12*(1-(Input!$F$22*Parameters!$D$7)))+(AU53*(1-Parameters!$D$40)*(1-1/Parameters!$D$38)) + (AV53*(1-Parameters!$D$40)*(1-(1/Parameters!$D$38))*(1-ART_drop_factor))),0)</f>
        <v>0</v>
      </c>
      <c r="AV54" s="24">
        <f>IF(AND(C54&gt;=(Input!$F$14+Input!$F$18), C54&lt;(Input!$F$14+Input!$F$19)),((AO53*(1-Parameters!$D$40)*(1-1/Parameters!$D$38)*(Input!$F$9*Parameters!$D$19*Parameters!$D$26*(1-Parameters!$D$27)*(Parameters!$D$24)*Parameters!$D$28*Parameters!$D$30))+(AP53*(1-Parameters!$D$40)*(1-(1/Parameters!$D$38))*ART_drop_factor)+(AV53*(1-Parameters!$D$40)*(1-(1/Parameters!$D$38))*ART_drop_factor)),0)</f>
        <v>0</v>
      </c>
      <c r="AW54" s="22">
        <f>IF(AND(C54&gt;=(Input!$F$14+Input!$F$18), C54&lt;(Input!$F$14+Input!$F$19)),((AO53*(1-Parameters!$D$40)*(1/Parameters!$D$38)*(1-(Input!$F$9*Parameters!$D$19*(1-Parameters!$D$27)*Parameters!$D$26*(Parameters!$D$23)*Parameters!$D$28)))+(AQ53*(1-Parameters!$D$40)*(1-(Input!$F$9*Parameters!$D$19*(1-Parameters!$D$27)*Parameters!$D$26*(Parameters!$D$23)*Parameters!$D$28)))+(AU53*(1-Parameters!$D$40)*(1/Parameters!$D$38))+(AW53*(1-Parameters!$D$40))),0)</f>
        <v>0</v>
      </c>
      <c r="AX54" s="24">
        <f>IF(AND(C54&gt;=(Input!$F$14+Input!$F$18), C54&lt;(Input!$F$14+Input!$F$19)),((AO53*(1-Parameters!$D$40)*(1/Parameters!$D$38)*Input!$F$9*Parameters!$D$19*Parameters!$D$26*(1-Parameters!$D$27)*Parameters!$D$28*(Parameters!$D$23)*(1-Parameters!$D$30))+(AQ53*(1-Parameters!$D$40)*Input!$F$9*Parameters!$D$19*Parameters!$D$26*(1-Parameters!$D$27)*Parameters!$D$28*(Parameters!$D$23)*(1-Parameters!$D$30)) + (AS53*(1-Parameters!$D$40)*(1-ART_drop_factor)) +(AR53*(1-Parameters!$D$40))+ (AY53*(1-Parameters!$D$40)*(1-ART_drop_factor)) + (AX53*(1-Parameters!$D$40))),0)</f>
        <v>0</v>
      </c>
      <c r="AY54" s="22">
        <f>IF(AND(C54&gt;=(Input!$F$14+Input!$F$18), C54&lt;(Input!$F$14+Input!$F$19)),((AO53*(1-Parameters!$D$40)*(1/Parameters!$D$38)*(Input!$F$9*Parameters!$D$19*(Parameters!$D$23)*Parameters!$D$26*(1-Parameters!$D$27)*Parameters!$D$28*Parameters!$D$30))+(AP53*(1-Parameters!$D$40)*(1/Parameters!$D$38))+(AQ53*(1-Parameters!$D$40)*(Input!$F$9*Parameters!$D$19*(Parameters!$D$23)*Parameters!$D$26*(1-Parameters!$D$27)*Parameters!$D$28*Parameters!$D$30))+(AY53*(1-Parameters!$D$40)*ART_drop_factor)+(AV53*(1-Parameters!$D$40)*(1/Parameters!$D$38))+(AS53*(1-Parameters!$D$40)*ART_drop_factor)),0)</f>
        <v>0</v>
      </c>
      <c r="AZ54" s="24">
        <f>IF(C54&gt;=(Input!$F$14+Input!$F$19),((AT53*(1-Parameters!$D$40)*(1-(Parameters!$D$12*(1-(Input!$F$22*Parameters!$D$7))))) + (AZ53*(1-Parameters!$D$40)*(1-(Parameters!$D$12*(1-(Input!$F$22*Parameters!$D$7)))))),0)</f>
        <v>0</v>
      </c>
      <c r="BA54" s="22">
        <f>IF(C54&gt;=(Input!$F$14+Input!$F$19),((AT53*(1-Parameters!$D$40)*Parameters!$D$12*(1-(Input!$F$22*Parameters!$D$7)))+(AU53*(1-Parameters!$D$40)*(1-1/Parameters!$D$38)*(1-(Input!$F$10*Parameters!$D$20*(1-Parameters!$D$27)*Parameters!$D$26*(Parameters!$D$24)*Parameters!$D$28*Parameters!$D$30))) + (AV53*(1-Parameters!$D$40)*(1-(1/Parameters!$D$38))*(1-ART_drop_factor)) +(AZ53*(1-Parameters!$D$40)*Parameters!$D$12*(1-(Input!$F$22*Parameters!$D$7)))+(BA53*(1-Parameters!$D$40)*(1-1/Parameters!$D$38)) + (BB53*(1-Parameters!$D$40)*(1-(1/Parameters!$D$38))*(1-ART_drop_factor))),0)</f>
        <v>0</v>
      </c>
      <c r="BB54" s="24">
        <f>IF(C54&gt;=(Input!$F$14+Input!$F$19),((AU53*(1-Parameters!$D$40)*(1-1/Parameters!$D$38)*(Input!$F$10*Parameters!$D$20*Parameters!$D$26*(1-Parameters!$D$27)*(Parameters!$D$24)*Parameters!$D$28*Parameters!$D$30))+(AV53*(1-Parameters!$D$40)*(1-(1/Parameters!$D$38))*ART_drop_factor)+(BB53*(1-Parameters!$D$40)*(1-(1/Parameters!$D$38))*ART_drop_factor)),0)</f>
        <v>0</v>
      </c>
      <c r="BC54" s="22">
        <f>IF(C54&gt;=(Input!$F$14+Input!$F$19),((AU53*(1-Parameters!$D$40)*(1/Parameters!$D$38)*(1-(Input!$F$10*Parameters!$D$20*(1-Parameters!$D$27)*Parameters!$D$26*(Parameters!$D$23)*Parameters!$D$28)))+(AW53*(1-Parameters!$D$40)*(1-(Input!$F$10*Parameters!$D$20*(1-Parameters!$D$27)*Parameters!$D$26*(Parameters!$D$23)*Parameters!$D$28)))+(BA53*(1-Parameters!$D$40)*(1/Parameters!$D$38))+(BC53*(1-Parameters!$D$40))),0)</f>
        <v>0</v>
      </c>
      <c r="BD54" s="24">
        <f>IF(C54&gt;=(Input!$F$14+Input!$F$19),((AU53*(1-Parameters!$D$40)*(1/Parameters!$D$38)*Input!$F$10*Parameters!$D$20*Parameters!$D$26*(1-Parameters!$D$27)*Parameters!$D$28*(Parameters!$D$23)*(1-Parameters!$D$30))+(AW53*(1-Parameters!$D$40)*Input!$F$10*Parameters!$D$20*Parameters!$D$26*(1-Parameters!$D$27)*Parameters!$D$28*(Parameters!$D$23)*(1-Parameters!$D$30))+(AX53*(1-Parameters!$D$40)) + (AY53*(1-Parameters!$D$40)*(1-ART_drop_factor)) +(BD53*(1-Parameters!$D$40)) + (BE53*(1-Parameters!$D$40)*(1-ART_drop_factor))),0)</f>
        <v>0</v>
      </c>
      <c r="BE54" s="25">
        <f>IF(C54&gt;=(Input!$F$14+Input!$F$19),((AU53*(1-Parameters!$D$40)*(1/Parameters!$D$38)*(Input!$F$10*Parameters!$D$20*(Parameters!$D$23)*Parameters!$D$26*(1-Parameters!$D$27)*Parameters!$D$28*Parameters!$D$30))+(AV53*(1-Parameters!$D$40)*(1/Parameters!$D$38))+(AW53*(1-Parameters!$D$40)*(Input!$F$10*Parameters!$D$20*(Parameters!$D$23)*Parameters!$D$26*(1-Parameters!$D$27)*Parameters!$D$28*Parameters!$D$30))+(BE53*(1-Parameters!$D$40)*ART_drop_factor)+(BB53*(1-Parameters!$D$40)*(1/Parameters!$D$38))+(AY53*(1-Parameters!$D$40)*ART_drop_factor)),0)</f>
        <v>0</v>
      </c>
      <c r="BF54" s="135">
        <f>(Parameters!$D$40*(SUM(Model!D53:U53,Model!AH53:BE53)))+(Parameters!$D$41*(SUM(Model!V53:AG53)))</f>
        <v>93.580204435616324</v>
      </c>
      <c r="BG54" s="60"/>
    </row>
    <row r="55" spans="3:59" x14ac:dyDescent="0.2">
      <c r="C55" s="20">
        <v>50</v>
      </c>
      <c r="D55" s="21">
        <f>IF((C55&gt;=Input!$F$12),0,(D54*(1-Parameters!$D$40)*(1-(Parameters!$D$8*(1-(Input!$F$22*Parameters!$D$7))))))</f>
        <v>0</v>
      </c>
      <c r="E55" s="21">
        <f>IF((C55&gt;=Input!$F$12),0,(D54*(1-Parameters!$D$40)*Parameters!$D$8*(1-(Input!$F$22*Parameters!$D$7))+(E54*(1-Parameters!$D$40)*(1-1/Parameters!$D$38)) + (F54*(1-Parameters!$D$40)*(1-(1/Parameters!$D$38))*(1-ART_drop_factor))))</f>
        <v>0</v>
      </c>
      <c r="F55" s="26">
        <f>IF((C55&gt;=Input!$F$12),0,(F54*(1-Parameters!$D$40)*(1-(1/Parameters!$D$38))*ART_drop_factor))</f>
        <v>0</v>
      </c>
      <c r="G55" s="21">
        <f>IF((C55&gt;=Input!$F$12),0,((G54*(1-Parameters!$D$40)+(E54*(1-Parameters!$D$40)*(1/Parameters!$D$38)))))</f>
        <v>0</v>
      </c>
      <c r="H55" s="21">
        <f>IF((C55&gt;=Input!$F$12),0,(H54*(1-Parameters!$D$40) + I54*(1-Parameters!$D$40)*(1-ART_drop_factor)))</f>
        <v>0</v>
      </c>
      <c r="I55" s="21">
        <f>IF((C55&gt;=Input!$F$12),0,(((F54*(1-Parameters!$D$40)*(1/Parameters!$D$38)) + I54*(1-Parameters!$D$40)*ART_drop_factor)))</f>
        <v>0</v>
      </c>
      <c r="J55" s="23">
        <f>IF(AND(C55&gt;=Input!$F$12,C55&lt;Input!$F$13),((D54*(1-Parameters!$D$40)*(1-(Parameters!$D$8*(1-(Input!$F$22*Parameters!$D$7))))) + (J54*(1-Parameters!$D$40)*(1-(Parameters!$D$9*(1-(Input!$F$22*Parameters!$D$7)))))),0)</f>
        <v>0</v>
      </c>
      <c r="K55" s="23">
        <f>IF(AND(C55&gt;=Input!$F$12,C55&lt;Input!$F$13),((D54*(1-Parameters!$D$40)*(Parameters!$D$8*(1-(Input!$F$22*Parameters!$D$7))))+(E54*(1-Parameters!$D$40)*(1-1/Parameters!$D$38)*(1-(Input!$F$5*Parameters!$D$14*(1-Parameters!$D$27)*Parameters!$D$26*(Parameters!$D$24))*Parameters!$D$28*Parameters!$D$30)))+ (F54*(1-Parameters!$D$40)*(1-(1/Parameters!$D$38))*(1-ART_drop_factor)) + (J54*(1-Parameters!$D$40)*Parameters!$D$9*(1-(Input!$F$22*Parameters!$D$7)))+(K54*(1-Parameters!$D$40)*(1-1/Parameters!$D$38)) + (L54*(1-Parameters!$D$40)*(1-(1/Parameters!$D$38))*(1-ART_drop_factor)),0)</f>
        <v>0</v>
      </c>
      <c r="L55" s="23">
        <f>IF(AND(C55&gt;=Input!$F$12,C55&lt;Input!$F$13),((E54*(1-Parameters!$D$40)*(1-1/Parameters!$D$38)*(Input!$F$5*Parameters!$D$14*Parameters!$D$26*(1-Parameters!$D$27)*(Parameters!$D$24)*Parameters!$D$28*Parameters!$D$30))+(F54*(1-Parameters!$D$40)*(1-(1/Parameters!$D$38))*ART_drop_factor)+(L54*(1-Parameters!$D$40)*(1-(1/Parameters!$D$38))*ART_drop_factor)),0)</f>
        <v>0</v>
      </c>
      <c r="M55" s="23">
        <f>IF(AND(C55&gt;=Input!$F$12,C55&lt;Input!$F$13),((E54*(1-Parameters!$D$40)*(1/Parameters!$D$38)*(1-(Input!$F$5*Parameters!$D$14*(1-Parameters!$D$27)*Parameters!$D$26*(Parameters!$D$23))*Parameters!$D$28))+(G54*(1-Parameters!$D$40)*(1-(Input!$F$5*Parameters!$D$14*(1-Parameters!$D$27)*Parameters!$D$26*(Parameters!$D$23)*Parameters!$D$28)))+(K54*(1-Parameters!$D$40)*(1/Parameters!$D$38))+(M54*(1-Parameters!$D$40))),0)</f>
        <v>0</v>
      </c>
      <c r="N55" s="23">
        <f>IF(AND(C55&gt;=Input!$F$12,C55&lt;Input!$F$13),((E54*(1-Parameters!$D$40)*(1/Parameters!$D$38)*Input!$F$5*Parameters!$D$14*Parameters!$D$26*(1-Parameters!$D$27)*Parameters!$D$28*(Parameters!$D$23)*(1-Parameters!$D$30))+(G54*(1-Parameters!$D$40)*Input!$F$5*Parameters!$D$14*Parameters!$D$26*(1-Parameters!$D$27)*Parameters!$D$28*(Parameters!$D$23)*(1-Parameters!$D$30))+(H54*(1-Parameters!$D$40)) +(N54*(1-Parameters!$D$40)) + (O54*(1-Parameters!$D$40)*(1-ART_drop_factor)) + (I54*(1-Parameters!$D$40)*(1-ART_drop_factor))),0)</f>
        <v>0</v>
      </c>
      <c r="O55" s="23">
        <f>IF(AND(C55&gt;=Input!$F$12,C55&lt;Input!$F$13),((E54*(1-Parameters!$D$40)*(1/Parameters!$D$38)*(Input!$F$5*Parameters!$D$14*(Parameters!$D$23)*Parameters!$D$26*(1-Parameters!$D$27)*Parameters!$D$28*Parameters!$D$30))+(F54*(1-Parameters!$D$40)*(1/Parameters!$D$38))+(G54*(1-Parameters!$D$40)*(Input!$F$5*Parameters!$D$14*(Parameters!$D$23)*Parameters!$D$26*(1-Parameters!$D$27)*Parameters!$D$28*Parameters!$D$30))+(O54*(1-Parameters!$D$40)*ART_drop_factor)+(L54*(1-Parameters!$D$40)*(1/Parameters!$D$38))+(I54*(1-Parameters!$D$40)*ART_drop_factor)),0)</f>
        <v>0</v>
      </c>
      <c r="P55" s="24">
        <f>IF(AND(C55&gt;=Input!$F$13,C55&lt;Input!$F$14),((J54*(1-Parameters!$D$40)*(1-(Parameters!$D$9*(1-(Input!$F$22*Parameters!$D$7))))) + (P54*(1-Parameters!$D$40)*(1-(Parameters!$D$9*(1-(Input!$F$22*Parameters!$D$7)))))),0)</f>
        <v>0</v>
      </c>
      <c r="Q55" s="22">
        <f>IF(AND(C55&gt;=Input!$F$13,C55&lt;Input!$F$14),((J54*(1-Parameters!$D$40)*Parameters!$D$9*(1-(Input!$F$22*Parameters!$D$7)))+(K54*(1-Parameters!$D$40)*(1-1/Parameters!$D$38)*(1-(Input!$F$6*Parameters!$D$15*(1-Parameters!$D$27)*Parameters!$D$26*(Parameters!$D$24))*Parameters!$D$28*Parameters!$D$30))) + (L54*(1-Parameters!$D$40)*(1-(1/Parameters!$D$38))*(1-ART_drop_factor)) +(P54*(1-Parameters!$D$40)*Parameters!$D$9*(1-(Input!$F$22*Parameters!$D$7)))+(Q54*(1-Parameters!$D$40)*(1-1/Parameters!$D$38)) + (R54*(1-Parameters!$D$40)*(1-(1/Parameters!$D$38))*(1-ART_drop_factor)),0)</f>
        <v>0</v>
      </c>
      <c r="R55" s="24">
        <f>IF(AND(C55&gt;=Input!$F$13,C55&lt;Input!$F$14),((K54*(1-Parameters!$D$40)*(1-1/Parameters!$D$38)*(Input!$F$6*Parameters!$D$15*Parameters!$D$26*(1-Parameters!$D$27)*(Parameters!$D$24)*Parameters!$D$28*Parameters!$D$30))+(L54*(1-Parameters!$D$40)*(1-(1/Parameters!$D$38))*ART_drop_factor)+(R54*(1-Parameters!$D$40)*(1-(1/Parameters!$D$38))*ART_drop_factor)),0)</f>
        <v>0</v>
      </c>
      <c r="S55" s="22">
        <f>IF(AND(C55&gt;=Input!$F$13,C55&lt;Input!$F$14),((K54*(1-Parameters!$D$40)*(1/Parameters!$D$38)*(1-(Input!$F$6*Parameters!$D$15*(1-Parameters!$D$27)*Parameters!$D$26*(Parameters!$D$23)*Parameters!$D$28)))+(M54*(1-Parameters!$D$40)*(1-(Input!$F$6*Parameters!$D$15*(1-Parameters!$D$27)*Parameters!$D$26*(Parameters!$D$23)*Parameters!$D$28)))+(Q54*(1-Parameters!$D$40)*(1/Parameters!$D$38))+(S54*(1-Parameters!$D$40))),0)</f>
        <v>0</v>
      </c>
      <c r="T55" s="24">
        <f>IF(AND(C55&gt;=Input!$F$13,C55&lt;Input!$F$14),((K54*(1-Parameters!$D$40)*(1/Parameters!$D$38)*Input!$F$6*Parameters!$D$15*Parameters!$D$26*(1-Parameters!$D$27)*Parameters!$D$28*(Parameters!$D$23)*(1-Parameters!$D$30))+(M54*(1-Parameters!$D$40)*Input!$F$6*Parameters!$D$15*Parameters!$D$26*(1-Parameters!$D$27)*Parameters!$D$28*(Parameters!$D$23)*(1-Parameters!$D$30))+(N54*(1-Parameters!$D$40))+(T54*(1-Parameters!$D$40)) + (U54*(1-Parameters!$D$40)*(1-ART_drop_factor)) + (O54*(1-Parameters!$D$40)*(1-ART_drop_factor))),0)</f>
        <v>0</v>
      </c>
      <c r="U55" s="22">
        <f>IF(AND(C55&gt;=Input!$F$13,C55&lt;Input!$F$14),((K54*(1-Parameters!$D$40)*(1/Parameters!$D$38)*(Input!$F$6*Parameters!$D$15*(Parameters!$D$23)*Parameters!$D$26*(1-Parameters!$D$27)*Parameters!$D$28*Parameters!$D$30))+(L54*(1-Parameters!$D$40)*(1/Parameters!$D$38))+(M54*(1-Parameters!$D$40)*(Input!$F$6*Parameters!$D$15*(Parameters!$D$23)*Parameters!$D$26*(1-Parameters!$D$27)*Parameters!$D$28*Parameters!$D$30))+(U54*(1-Parameters!$D$40)*ART_drop_factor)+(R54*(1-Parameters!$D$40)*(1/Parameters!$D$38))+(O54*(1-Parameters!$D$40))*ART_drop_factor),0)</f>
        <v>0</v>
      </c>
      <c r="V55" s="24">
        <f>IF(C55=Input!$F$14,((P54*(1-Parameters!$D$41)*(1-(Parameters!$D$9*(1-(Input!$F$22*Parameters!$D$7))))) + (V54*(1-Parameters!$D$41)*(1-(Parameters!$D$9*(1-(Input!$F$22*Parameters!$D$7)))))),0)</f>
        <v>0</v>
      </c>
      <c r="W55" s="22">
        <f>IF(C55=Input!$F$14,((P54*(1-Parameters!$D$41)*Parameters!$D$9*(1-(Input!$F$22*Parameters!$D$7)))+(Q54*(1-Parameters!$D$41)*(1-1/Parameters!$D$38)*(1-(Input!$F$6*Parameters!$D$16*(1-Parameters!$D$27)*Parameters!$D$26*(1-Parameters!$B$94)*(Parameters!$D$24))*Parameters!$D$28*Parameters!$D$30)))+(V54*(1-Parameters!$D$41)*Parameters!$D$9*(1-(Input!$F$22*Parameters!$D$7)))+ (R54*(1-Parameters!$D$41)*(1-(1/Parameters!$D$38))*(1-ART_drop_factor)) + (W54*(1-Parameters!$D$41)*(1-1/Parameters!$D$38)) + (X54*(1-Parameters!$D$41)*(1-(1/Parameters!$D$38))*(1-ART_drop_factor)),0)</f>
        <v>0</v>
      </c>
      <c r="X55" s="24">
        <f>IF(C55=Input!$F$14,((Q54*(1-Parameters!$D$41)*(1-1/Parameters!$D$38)*(Input!$F$6*Parameters!$D$16*Parameters!$D$26*(1-Parameters!$D$27)*(1-Parameters!$B$94)*(Parameters!$D$24)*Parameters!$D$28*Parameters!$D$30))+(R54*(1-Parameters!$D$41)*(1-(1/Parameters!$D$38))*ART_drop_factor)+(X54*(1-Parameters!$D$41)*(1-(1/Parameters!$D$38))*ART_drop_factor)),0)</f>
        <v>0</v>
      </c>
      <c r="Y55" s="22">
        <f>IF(C55=Input!$F$14,((Q54*(1-Parameters!$D$41)*(1/Parameters!$D$38)*(1-(Input!$F$6*Parameters!$D$16*(1-Parameters!$D$27)*Parameters!$D$26*(1-Parameters!$B$94)*(Parameters!$D$23)*Parameters!$D$28)))+(S54*(1-Parameters!$D$41)*(1-(Input!$F$6*Parameters!$D$16*(1-Parameters!$D$27)*Parameters!$D$26*(1-Parameters!$B$94)*(Parameters!$D$23)*Parameters!$D$28)))+(W54*(1-Parameters!$D$41)*(1/Parameters!$D$38))+(Y54*(1-Parameters!$D$41))),0)</f>
        <v>0</v>
      </c>
      <c r="Z55" s="24">
        <f>IF(C55=Input!$F$14,((Q54*(1-Parameters!$D$41)*(1/Parameters!$D$38)*Input!$F$6*Parameters!$D$16*Parameters!$D$26*(1-Parameters!$D$27)*(1-Parameters!$B$94)*Parameters!$D$28*(Parameters!$D$23)*(1-Parameters!$D$30))+(S54*(1-Parameters!$D$41)*Input!$F$6*Parameters!$D$16*Parameters!$D$26*(1-Parameters!$D$27)*(1-Parameters!$B$94)*Parameters!$D$28*(Parameters!$D$23)*(1-Parameters!$D$30))+(T54*(1-Parameters!$D$41)) + (U54*(1-Parameters!$D$41)*(1-ART_drop_factor)) + (Z54*(1-Parameters!$D$41)) + (AA54*(1-Parameters!$D$41)*(1-ART_drop_factor))),0)</f>
        <v>0</v>
      </c>
      <c r="AA55" s="22">
        <f>IF(C55=Input!$F$14,((Q54*(1-Parameters!$D$41)*(1/Parameters!$D$38)*(Input!$F$6*Parameters!$D$16*(Parameters!$D$23)*Parameters!$D$26*(1-Parameters!$D$27)*(1-Parameters!$B$94)*Parameters!$D$28*Parameters!$D$30))+(R54*(1-Parameters!$D$41)*(1/Parameters!$D$38))+(S54*(1-Parameters!$D$41)*(Input!$F$6*Parameters!$D$16*(1-Parameters!$B$94)*(Parameters!$D$23)*Parameters!$D$26*(1-Parameters!$D$27)*Parameters!$D$28*Parameters!$D$30))+(AA54*(1-Parameters!$D$41)*ART_drop_factor)+(X54*(1-Parameters!$D$41)*(1/Parameters!$D$38))+(U54*(1-Parameters!$D$41)*ART_drop_factor)),0)</f>
        <v>0</v>
      </c>
      <c r="AB55" s="24">
        <f>IF(AND(C55&gt;Input!$F$14,C55&lt;(Input!$F$14+Input!$F$16)),((V54*(1-Parameters!$D$41)*(1-(Parameters!$D$9*(1-(Input!$F$22*Parameters!$D$7)))))+(AB54*(1-Parameters!$D$41)*(1-(Parameters!$D$10*(1-(Input!$F$22*Parameters!$D$7)))))),0)</f>
        <v>0</v>
      </c>
      <c r="AC55" s="24">
        <f>IF(AND(C55&gt;Input!$F$14, C55&lt;(Input!$F$14+Input!$F$16)),((V54*(1-Parameters!$D$41)*Parameters!$D$9*(1-(Input!$F$22*Parameters!$D$7)))+(W54*(1-Parameters!$D$41)*(1-1/Parameters!$D$38)) + (X54*(1-Parameters!$D$41)*(1-(1/Parameters!$D$38))*(1-ART_drop_factor)) +(AB54*(1-Parameters!$D$41)*Parameters!$D$10*(1-(Input!$F$22*Parameters!$D$7))))+(AC54*(1-Parameters!$D$41)*(1-1/Parameters!$D$38)) + (AD54*(1-Parameters!$D$41)*(1-(1/Parameters!$D$38))*(1-ART_drop_factor)),0)</f>
        <v>0</v>
      </c>
      <c r="AD55" s="24">
        <f>IF(AND(C55&gt;Input!$F$14, C55&lt;(Input!$F$14+Input!$F$16)),((X54*(1-Parameters!$D$41)*(1-(1/Parameters!$D$38))*ART_drop_factor)+(AD54*(1-Parameters!$D$41)*(1-(1/Parameters!$D$38))*ART_drop_factor)),0)</f>
        <v>0</v>
      </c>
      <c r="AE55" s="24">
        <f>IF(AND(C55&gt;Input!$F$14, C55&lt;(Input!$F$14+Input!$F$16)),((W54*(1-Parameters!$D$41)*(1/Parameters!$D$38))+(Y54*(1-Parameters!$D$41))+(AC54*(1-Parameters!$D$41)*(1/Parameters!$D$38))+(AE54*(1-Parameters!$D$41))),0)</f>
        <v>0</v>
      </c>
      <c r="AF55" s="24">
        <f>IF(AND(C55&gt;Input!$F$14, C55&lt;(Input!$F$14+Input!$F$16)),((Z54*(1-Parameters!$D$41)) + (AA54*(1-Parameters!$D$41)*(1-ART_drop_factor)) +(AF54*(1-Parameters!$D$41)) + (AG54*(1-Parameters!$D$41)*(1-ART_drop_factor))),0)</f>
        <v>0</v>
      </c>
      <c r="AG55" s="24">
        <f>IF(AND(C55&gt;Input!$F$14, C55&lt;(Input!$F$14+Input!$F$16)),((X54*(1-Parameters!$D$41)*(1/Parameters!$D$38))+(AG54*(1-Parameters!$D$41)*ART_drop_factor)+(AD54*(1-Parameters!$D$41)*(1/Parameters!$D$38))+(AA54*(1-Parameters!$D$41)*ART_drop_factor)),0)</f>
        <v>0</v>
      </c>
      <c r="AH55" s="24">
        <f>IF(AND(C55&gt;=(Input!$F$14+Input!$F$16),C55&lt;(Input!$F$14+Input!$F$17)),((AB54*(1-Parameters!$D$40)*(1-(Parameters!$D$10*(1-(Input!$F$22*Parameters!$D$7)))))+(AH54*(1-Parameters!$D$40)*(1-(Parameters!$D$11*(1-(Input!$F$22*Parameters!$D$7)))))),0)</f>
        <v>1496630.1528530323</v>
      </c>
      <c r="AI55" s="24">
        <f>IF(AND(C55&gt;=(Input!$F$14+Input!$F$16), C55&lt;(Input!$F$14+Input!$F$17)),((AB54*(1-Parameters!$D$40)*Parameters!$D$10*(1-(Input!$F$22*Parameters!$D$7)))+(AC54*(1-Parameters!$D$40)*(1-1/Parameters!$D$38)*(1-(Input!$F$7*Parameters!$D$17*(1-Parameters!$D$27)*Parameters!$D$26*(1-(Parameters!$B$94 + Parameters!$B$95))*(Parameters!$D$24)*Parameters!$D$28*Parameters!$D$30))) + (AD54*(1-Parameters!$D$40)*(1-(1/Parameters!$D$38))*(1-ART_drop_factor)) +(AH54*(1-Parameters!$D$40)*Parameters!$D$11*(1-(Input!$F$22*Parameters!$D$7)))+(AI54*(1-Parameters!$D$40)*(1-1/Parameters!$D$38)) + (AJ54*(1-Parameters!$D$40)*(1-(1/Parameters!$D$38))*(1-ART_drop_factor))),0)</f>
        <v>2613.4378040797878</v>
      </c>
      <c r="AJ55" s="24">
        <f>IF(AND(C55&gt;=(Input!$F$14+Input!$F$16), C55&lt;(Input!$F$14+Input!$F$17)),((AC54*(1-Parameters!$D$40)*(1-1/Parameters!$D$38)*(Input!$F$7*Parameters!$D$17*Parameters!$D$26*(1-Parameters!$D$27)*(1-(Parameters!$B$94 + Parameters!$B$95))*(Parameters!$D$24)*Parameters!$D$28*Parameters!$D$30))+(AD54*(1-Parameters!$D$40)*(1-(1/Parameters!$D$38))*ART_drop_factor)+(AJ54*(1-Parameters!$D$40)*(1-(1/Parameters!$D$38))*ART_drop_factor)),0)</f>
        <v>380.67224150338433</v>
      </c>
      <c r="AK55" s="22">
        <f>IF(AND(C55&gt;=(Input!$F$14+Input!$F$16), C55&lt;(Input!$F$14+Input!$F$17)),((AC54*(1-Parameters!$D$40)*(1/Parameters!$D$38)*(1-(Input!$F$7*Parameters!$D$17*(1-Parameters!$D$27)*Parameters!$D$26*(1-(Parameters!$B$94 + Parameters!$B$95))*(Parameters!$D$23)*Parameters!$D$28)))+(AE54*(1-Parameters!$D$40)*(1-(Input!$F$7*Parameters!$D$17*(1-Parameters!$D$27)*Parameters!$D$26*(1-(Parameters!$B$94 + Parameters!$B$95))*(Parameters!$D$23)*Parameters!$D$28)))+(AI54*(1-Parameters!$D$40)*(1/Parameters!$D$38))+(AK54*(1-Parameters!$D$40))),0)</f>
        <v>8290.4942668127478</v>
      </c>
      <c r="AL55" s="24">
        <f>IF(AND(C55&gt;=(Input!$F$14+Input!$F$16), C55&lt;(Input!$F$14+Input!$F$17)),((AC54*(1-Parameters!$D$40)*(1/Parameters!$D$38)*Input!$F$7*Parameters!$D$17*Parameters!$D$26*(1-Parameters!$D$27)*(1-(Parameters!$B$94 + Parameters!$B$95))*Parameters!$D$28*(Parameters!$D$23)*(1-Parameters!$D$30))+(AE54*(1-Parameters!$D$40)*Input!$F$7*Parameters!$D$17*Parameters!$D$26*(1-Parameters!$D$27)*(1-(Parameters!$B$94 + Parameters!$B$95))*Parameters!$D$28*(Parameters!$D$23)*(1-Parameters!$D$30))+(AF54*(1-Parameters!$D$40)) + (AG54*(1-Parameters!$D$40)*(1-ART_drop_factor)) +(AL54*(1-Parameters!$D$40)) + (AM54*(1-Parameters!$D$40)*(1-ART_drop_factor))),0)</f>
        <v>21793.218774826939</v>
      </c>
      <c r="AM55" s="22">
        <f>IF(AND(C55&gt;=(Input!$F$14+Input!$F$16), C55&lt;(Input!$F$14+Input!$F$17)),((AC54*(1-Parameters!$D$40)*(1/Parameters!$D$38)*(Input!$F$7*Parameters!$D$17*(Parameters!$D$23)*Parameters!$D$26*(1-Parameters!$D$27)*(1-(Parameters!$B$94 + Parameters!$B$95))*Parameters!$D$28*Parameters!$D$30))+(AD54*(1-Parameters!$D$40)*(1/Parameters!$D$38))+(AE54*(1-Parameters!$D$40)*(Input!$F$7*Parameters!$D$17*(Parameters!$D$23)*Parameters!$D$26*(1-Parameters!$D$27)*(1-(Parameters!$B$94 + Parameters!$B$95))*Parameters!$D$28*Parameters!$D$30))+(AM54*(1-Parameters!$D$40)*ART_drop_factor)+(AJ54*(1-Parameters!$D$40)*(1/Parameters!$D$38))+(AG54*(1-Parameters!$D$40)*ART_drop_factor)),0)</f>
        <v>92161.745933747225</v>
      </c>
      <c r="AN55" s="24">
        <f>IF(AND(C55&gt;=(Input!$F$14+Input!$F$17), C55&lt;(Input!$F$14+Input!$F$18)),((AH54*(1-Parameters!$D$40)*(1-(Parameters!$D$11*(1-(Input!$F$22*Parameters!$D$7))))) + (AN54*(1-Parameters!$D$40)*(1-(Parameters!$D$11*(1-(Input!$F$22*Parameters!$D$7)))))),0)</f>
        <v>0</v>
      </c>
      <c r="AO55" s="22">
        <f>IF(AND(C55&gt;=(Input!$F$14+Input!$F$17), C55&lt;(Input!$F$14+Input!$F$18)),((AH54*(1-Parameters!$D$40)*Parameters!$D$11*(1-(Input!$F$22*Parameters!$D$7)))+(AI54*(1-Parameters!$D$40)*(1-1/Parameters!$D$38)*(1-(Input!$F$8*Parameters!$D$18*(1-Parameters!$D$27)*Parameters!$D$26*(Parameters!$D$24)*Parameters!$D$28*Parameters!$D$30))) + (AJ54*(1-Parameters!$D$40)*(1-(1/Parameters!$D$38))*(1-ART_drop_factor)) +(AN54*(1-Parameters!$D$40)*Parameters!$D$11*(1-(Input!$F$22*Parameters!$D$7)))+(AO54*(1-Parameters!$D$40)*(1-1/Parameters!$D$38)) + (AP54*(1-Parameters!$D$40)*(1-(1/Parameters!$D$38))*(1-ART_drop_factor))),0)</f>
        <v>0</v>
      </c>
      <c r="AP55" s="24">
        <f>IF(AND(C55&gt;=(Input!$F$14+Input!$F$17), C55&lt;(Input!$F$14+Input!$F$18)),((AI54*(1-Parameters!$D$40)*(1-1/Parameters!$D$38)*(Input!$F$8*Parameters!$D$18*Parameters!$D$26*(1-Parameters!$D$27)*(Parameters!$D$24)*Parameters!$D$28*Parameters!$D$30))+(AJ54*(1-Parameters!$D$40)*(1-(1/Parameters!$D$38))*ART_drop_factor)+(AP54*(1-Parameters!$D$40)*(1-(1/Parameters!$D$38))*ART_drop_factor)),0)</f>
        <v>0</v>
      </c>
      <c r="AQ55" s="22">
        <f>IF(AND(C55&gt;=(Input!$F$14+Input!$F$17), C55&lt;(Input!$F$14+Input!$F$18)),((AI54*(1-Parameters!$D$40)*(1/Parameters!$D$38)*(1-(Input!$F$8*Parameters!$D$18*(1-Parameters!$D$27)*Parameters!$D$26*(Parameters!$D$23)*Parameters!$D$28)))+(AK54*(1-Parameters!$D$40)*(1-(Input!$F$8*Parameters!$D$18*(1-Parameters!$D$27)*Parameters!$D$26*(Parameters!$D$23)*Parameters!$D$28)))+(AO54*(1-Parameters!$D$40)*(1/Parameters!$D$38))+(AQ54*(1-Parameters!$D$40))),0)</f>
        <v>0</v>
      </c>
      <c r="AR55" s="24">
        <f>IF(AND(C55&gt;=(Input!$F$14+Input!$F$17), C55&lt;(Input!$F$14+Input!$F$18)),((AI54*(1-Parameters!$D$40)*(1/Parameters!$D$38)*Input!$F$8*Parameters!$D$18*Parameters!$D$26*(1-Parameters!$D$27)*Parameters!$D$28*(Parameters!$D$23)*(1-Parameters!$D$30))+(AK54*(1-Parameters!$D$40)*Input!$F$8*Parameters!$D$18*Parameters!$D$26*(1-Parameters!$D$27)*Parameters!$D$28*(Parameters!$D$23)*(1-Parameters!$D$30))+(AL54*(1-Parameters!$D$40)) + (AM54*(1-Parameters!$D$40)*(1-ART_drop_factor)) +(AR54*(1-Parameters!$D$40)) + (AS54*(1-Parameters!$D$40)*(1-ART_drop_factor))),0)</f>
        <v>0</v>
      </c>
      <c r="AS55" s="22">
        <f>IF(AND(C55&gt;=(Input!$F$14+Input!$F$17), C55&lt;(Input!$F$14+Input!$F$18)),((AI54*(1-Parameters!$D$40)*(1/Parameters!$D$38)*(Input!$F$8*Parameters!$D$18*(Parameters!$D$23)*Parameters!$D$26*(1-Parameters!$D$27)*Parameters!$D$28*Parameters!$D$30))+(AJ54*(1-Parameters!$D$40)*(1/Parameters!$D$38))+(AK54*(1-Parameters!$D$40)*(Input!$F$8*Parameters!$D$18*(Parameters!$D$23)*Parameters!$D$26*(1-Parameters!$D$27)*Parameters!$D$28*Parameters!$D$30))+(AS54*(1-Parameters!$D$40)*ART_drop_factor)+(AP54*(1-Parameters!$D$40)*(1/Parameters!$D$38))+(AM54*(1-Parameters!$D$40)*ART_drop_factor)),0)</f>
        <v>0</v>
      </c>
      <c r="AT55" s="24">
        <f>IF(AND(C55&gt;=(Input!$F$14+Input!$F$18), C55&lt;(Input!$F$14+Input!$F$19)),((AN54*(1-Parameters!$D$40)*(1-(Parameters!$D$11*(1-(Input!$F$22*Parameters!$D$7))))) + (AT54*(1-Parameters!$D$40)*(1-(Parameters!$D$12*(1-(Input!$F$22*Parameters!$D$7)))))),0)</f>
        <v>0</v>
      </c>
      <c r="AU55" s="22">
        <f>IF(AND(C55&gt;=(Input!$F$14+Input!$F$18), C55&lt;(Input!$F$14+Input!$F$19)),((AN54*(1-Parameters!$D$40)*Parameters!$D$11*(1-(Input!$F$22*Parameters!$D$7)))+(AO54*(1-Parameters!$D$40)*(1-1/Parameters!$D$38)*(1-(Input!$F$9*Parameters!$D$19*(1-Parameters!$D$27)*Parameters!$D$26*(Parameters!$D$24)*Parameters!$D$28*Parameters!$D$30))) + (AP54*(1-Parameters!$D$40)*(1-(1/Parameters!$D$38))*(1-ART_drop_factor)) +(AT54*(1-Parameters!$D$40)*Parameters!$D$12*(1-(Input!$F$22*Parameters!$D$7)))+(AU54*(1-Parameters!$D$40)*(1-1/Parameters!$D$38)) + (AV54*(1-Parameters!$D$40)*(1-(1/Parameters!$D$38))*(1-ART_drop_factor))),0)</f>
        <v>0</v>
      </c>
      <c r="AV55" s="24">
        <f>IF(AND(C55&gt;=(Input!$F$14+Input!$F$18), C55&lt;(Input!$F$14+Input!$F$19)),((AO54*(1-Parameters!$D$40)*(1-1/Parameters!$D$38)*(Input!$F$9*Parameters!$D$19*Parameters!$D$26*(1-Parameters!$D$27)*(Parameters!$D$24)*Parameters!$D$28*Parameters!$D$30))+(AP54*(1-Parameters!$D$40)*(1-(1/Parameters!$D$38))*ART_drop_factor)+(AV54*(1-Parameters!$D$40)*(1-(1/Parameters!$D$38))*ART_drop_factor)),0)</f>
        <v>0</v>
      </c>
      <c r="AW55" s="22">
        <f>IF(AND(C55&gt;=(Input!$F$14+Input!$F$18), C55&lt;(Input!$F$14+Input!$F$19)),((AO54*(1-Parameters!$D$40)*(1/Parameters!$D$38)*(1-(Input!$F$9*Parameters!$D$19*(1-Parameters!$D$27)*Parameters!$D$26*(Parameters!$D$23)*Parameters!$D$28)))+(AQ54*(1-Parameters!$D$40)*(1-(Input!$F$9*Parameters!$D$19*(1-Parameters!$D$27)*Parameters!$D$26*(Parameters!$D$23)*Parameters!$D$28)))+(AU54*(1-Parameters!$D$40)*(1/Parameters!$D$38))+(AW54*(1-Parameters!$D$40))),0)</f>
        <v>0</v>
      </c>
      <c r="AX55" s="24">
        <f>IF(AND(C55&gt;=(Input!$F$14+Input!$F$18), C55&lt;(Input!$F$14+Input!$F$19)),((AO54*(1-Parameters!$D$40)*(1/Parameters!$D$38)*Input!$F$9*Parameters!$D$19*Parameters!$D$26*(1-Parameters!$D$27)*Parameters!$D$28*(Parameters!$D$23)*(1-Parameters!$D$30))+(AQ54*(1-Parameters!$D$40)*Input!$F$9*Parameters!$D$19*Parameters!$D$26*(1-Parameters!$D$27)*Parameters!$D$28*(Parameters!$D$23)*(1-Parameters!$D$30)) + (AS54*(1-Parameters!$D$40)*(1-ART_drop_factor)) +(AR54*(1-Parameters!$D$40))+ (AY54*(1-Parameters!$D$40)*(1-ART_drop_factor)) + (AX54*(1-Parameters!$D$40))),0)</f>
        <v>0</v>
      </c>
      <c r="AY55" s="22">
        <f>IF(AND(C55&gt;=(Input!$F$14+Input!$F$18), C55&lt;(Input!$F$14+Input!$F$19)),((AO54*(1-Parameters!$D$40)*(1/Parameters!$D$38)*(Input!$F$9*Parameters!$D$19*(Parameters!$D$23)*Parameters!$D$26*(1-Parameters!$D$27)*Parameters!$D$28*Parameters!$D$30))+(AP54*(1-Parameters!$D$40)*(1/Parameters!$D$38))+(AQ54*(1-Parameters!$D$40)*(Input!$F$9*Parameters!$D$19*(Parameters!$D$23)*Parameters!$D$26*(1-Parameters!$D$27)*Parameters!$D$28*Parameters!$D$30))+(AY54*(1-Parameters!$D$40)*ART_drop_factor)+(AV54*(1-Parameters!$D$40)*(1/Parameters!$D$38))+(AS54*(1-Parameters!$D$40)*ART_drop_factor)),0)</f>
        <v>0</v>
      </c>
      <c r="AZ55" s="24">
        <f>IF(C55&gt;=(Input!$F$14+Input!$F$19),((AT54*(1-Parameters!$D$40)*(1-(Parameters!$D$12*(1-(Input!$F$22*Parameters!$D$7))))) + (AZ54*(1-Parameters!$D$40)*(1-(Parameters!$D$12*(1-(Input!$F$22*Parameters!$D$7)))))),0)</f>
        <v>0</v>
      </c>
      <c r="BA55" s="22">
        <f>IF(C55&gt;=(Input!$F$14+Input!$F$19),((AT54*(1-Parameters!$D$40)*Parameters!$D$12*(1-(Input!$F$22*Parameters!$D$7)))+(AU54*(1-Parameters!$D$40)*(1-1/Parameters!$D$38)*(1-(Input!$F$10*Parameters!$D$20*(1-Parameters!$D$27)*Parameters!$D$26*(Parameters!$D$24)*Parameters!$D$28*Parameters!$D$30))) + (AV54*(1-Parameters!$D$40)*(1-(1/Parameters!$D$38))*(1-ART_drop_factor)) +(AZ54*(1-Parameters!$D$40)*Parameters!$D$12*(1-(Input!$F$22*Parameters!$D$7)))+(BA54*(1-Parameters!$D$40)*(1-1/Parameters!$D$38)) + (BB54*(1-Parameters!$D$40)*(1-(1/Parameters!$D$38))*(1-ART_drop_factor))),0)</f>
        <v>0</v>
      </c>
      <c r="BB55" s="24">
        <f>IF(C55&gt;=(Input!$F$14+Input!$F$19),((AU54*(1-Parameters!$D$40)*(1-1/Parameters!$D$38)*(Input!$F$10*Parameters!$D$20*Parameters!$D$26*(1-Parameters!$D$27)*(Parameters!$D$24)*Parameters!$D$28*Parameters!$D$30))+(AV54*(1-Parameters!$D$40)*(1-(1/Parameters!$D$38))*ART_drop_factor)+(BB54*(1-Parameters!$D$40)*(1-(1/Parameters!$D$38))*ART_drop_factor)),0)</f>
        <v>0</v>
      </c>
      <c r="BC55" s="22">
        <f>IF(C55&gt;=(Input!$F$14+Input!$F$19),((AU54*(1-Parameters!$D$40)*(1/Parameters!$D$38)*(1-(Input!$F$10*Parameters!$D$20*(1-Parameters!$D$27)*Parameters!$D$26*(Parameters!$D$23)*Parameters!$D$28)))+(AW54*(1-Parameters!$D$40)*(1-(Input!$F$10*Parameters!$D$20*(1-Parameters!$D$27)*Parameters!$D$26*(Parameters!$D$23)*Parameters!$D$28)))+(BA54*(1-Parameters!$D$40)*(1/Parameters!$D$38))+(BC54*(1-Parameters!$D$40))),0)</f>
        <v>0</v>
      </c>
      <c r="BD55" s="24">
        <f>IF(C55&gt;=(Input!$F$14+Input!$F$19),((AU54*(1-Parameters!$D$40)*(1/Parameters!$D$38)*Input!$F$10*Parameters!$D$20*Parameters!$D$26*(1-Parameters!$D$27)*Parameters!$D$28*(Parameters!$D$23)*(1-Parameters!$D$30))+(AW54*(1-Parameters!$D$40)*Input!$F$10*Parameters!$D$20*Parameters!$D$26*(1-Parameters!$D$27)*Parameters!$D$28*(Parameters!$D$23)*(1-Parameters!$D$30))+(AX54*(1-Parameters!$D$40)) + (AY54*(1-Parameters!$D$40)*(1-ART_drop_factor)) +(BD54*(1-Parameters!$D$40)) + (BE54*(1-Parameters!$D$40)*(1-ART_drop_factor))),0)</f>
        <v>0</v>
      </c>
      <c r="BE55" s="25">
        <f>IF(C55&gt;=(Input!$F$14+Input!$F$19),((AU54*(1-Parameters!$D$40)*(1/Parameters!$D$38)*(Input!$F$10*Parameters!$D$20*(Parameters!$D$23)*Parameters!$D$26*(1-Parameters!$D$27)*Parameters!$D$28*Parameters!$D$30))+(AV54*(1-Parameters!$D$40)*(1/Parameters!$D$38))+(AW54*(1-Parameters!$D$40)*(Input!$F$10*Parameters!$D$20*(Parameters!$D$23)*Parameters!$D$26*(1-Parameters!$D$27)*Parameters!$D$28*Parameters!$D$30))+(BE54*(1-Parameters!$D$40)*ART_drop_factor)+(BB54*(1-Parameters!$D$40)*(1/Parameters!$D$38))+(AY54*(1-Parameters!$D$40)*ART_drop_factor)),0)</f>
        <v>0</v>
      </c>
      <c r="BF55" s="135">
        <f>(Parameters!$D$40*(SUM(Model!D54:U54,Model!AH54:BE54)))+(Parameters!$D$41*(SUM(Model!V54:AG54)))</f>
        <v>93.574805577668101</v>
      </c>
      <c r="BG55" s="60"/>
    </row>
    <row r="56" spans="3:59" x14ac:dyDescent="0.2">
      <c r="C56" s="20">
        <v>51</v>
      </c>
      <c r="D56" s="21">
        <f>IF((C56&gt;=Input!$F$12),0,(D55*(1-Parameters!$D$40)*(1-(Parameters!$D$8*(1-(Input!$F$22*Parameters!$D$7))))))</f>
        <v>0</v>
      </c>
      <c r="E56" s="21">
        <f>IF((C56&gt;=Input!$F$12),0,(D55*(1-Parameters!$D$40)*Parameters!$D$8*(1-(Input!$F$22*Parameters!$D$7))+(E55*(1-Parameters!$D$40)*(1-1/Parameters!$D$38)) + (F55*(1-Parameters!$D$40)*(1-(1/Parameters!$D$38))*(1-ART_drop_factor))))</f>
        <v>0</v>
      </c>
      <c r="F56" s="26">
        <f>IF((C56&gt;=Input!$F$12),0,(F55*(1-Parameters!$D$40)*(1-(1/Parameters!$D$38))*ART_drop_factor))</f>
        <v>0</v>
      </c>
      <c r="G56" s="21">
        <f>IF((C56&gt;=Input!$F$12),0,((G55*(1-Parameters!$D$40)+(E55*(1-Parameters!$D$40)*(1/Parameters!$D$38)))))</f>
        <v>0</v>
      </c>
      <c r="H56" s="21">
        <f>IF((C56&gt;=Input!$F$12),0,(H55*(1-Parameters!$D$40) + I55*(1-Parameters!$D$40)*(1-ART_drop_factor)))</f>
        <v>0</v>
      </c>
      <c r="I56" s="21">
        <f>IF((C56&gt;=Input!$F$12),0,(((F55*(1-Parameters!$D$40)*(1/Parameters!$D$38)) + I55*(1-Parameters!$D$40)*ART_drop_factor)))</f>
        <v>0</v>
      </c>
      <c r="J56" s="23">
        <f>IF(AND(C56&gt;=Input!$F$12,C56&lt;Input!$F$13),((D55*(1-Parameters!$D$40)*(1-(Parameters!$D$8*(1-(Input!$F$22*Parameters!$D$7))))) + (J55*(1-Parameters!$D$40)*(1-(Parameters!$D$9*(1-(Input!$F$22*Parameters!$D$7)))))),0)</f>
        <v>0</v>
      </c>
      <c r="K56" s="23">
        <f>IF(AND(C56&gt;=Input!$F$12,C56&lt;Input!$F$13),((D55*(1-Parameters!$D$40)*(Parameters!$D$8*(1-(Input!$F$22*Parameters!$D$7))))+(E55*(1-Parameters!$D$40)*(1-1/Parameters!$D$38)*(1-(Input!$F$5*Parameters!$D$14*(1-Parameters!$D$27)*Parameters!$D$26*(Parameters!$D$24))*Parameters!$D$28*Parameters!$D$30)))+ (F55*(1-Parameters!$D$40)*(1-(1/Parameters!$D$38))*(1-ART_drop_factor)) + (J55*(1-Parameters!$D$40)*Parameters!$D$9*(1-(Input!$F$22*Parameters!$D$7)))+(K55*(1-Parameters!$D$40)*(1-1/Parameters!$D$38)) + (L55*(1-Parameters!$D$40)*(1-(1/Parameters!$D$38))*(1-ART_drop_factor)),0)</f>
        <v>0</v>
      </c>
      <c r="L56" s="23">
        <f>IF(AND(C56&gt;=Input!$F$12,C56&lt;Input!$F$13),((E55*(1-Parameters!$D$40)*(1-1/Parameters!$D$38)*(Input!$F$5*Parameters!$D$14*Parameters!$D$26*(1-Parameters!$D$27)*(Parameters!$D$24)*Parameters!$D$28*Parameters!$D$30))+(F55*(1-Parameters!$D$40)*(1-(1/Parameters!$D$38))*ART_drop_factor)+(L55*(1-Parameters!$D$40)*(1-(1/Parameters!$D$38))*ART_drop_factor)),0)</f>
        <v>0</v>
      </c>
      <c r="M56" s="23">
        <f>IF(AND(C56&gt;=Input!$F$12,C56&lt;Input!$F$13),((E55*(1-Parameters!$D$40)*(1/Parameters!$D$38)*(1-(Input!$F$5*Parameters!$D$14*(1-Parameters!$D$27)*Parameters!$D$26*(Parameters!$D$23))*Parameters!$D$28))+(G55*(1-Parameters!$D$40)*(1-(Input!$F$5*Parameters!$D$14*(1-Parameters!$D$27)*Parameters!$D$26*(Parameters!$D$23)*Parameters!$D$28)))+(K55*(1-Parameters!$D$40)*(1/Parameters!$D$38))+(M55*(1-Parameters!$D$40))),0)</f>
        <v>0</v>
      </c>
      <c r="N56" s="23">
        <f>IF(AND(C56&gt;=Input!$F$12,C56&lt;Input!$F$13),((E55*(1-Parameters!$D$40)*(1/Parameters!$D$38)*Input!$F$5*Parameters!$D$14*Parameters!$D$26*(1-Parameters!$D$27)*Parameters!$D$28*(Parameters!$D$23)*(1-Parameters!$D$30))+(G55*(1-Parameters!$D$40)*Input!$F$5*Parameters!$D$14*Parameters!$D$26*(1-Parameters!$D$27)*Parameters!$D$28*(Parameters!$D$23)*(1-Parameters!$D$30))+(H55*(1-Parameters!$D$40)) +(N55*(1-Parameters!$D$40)) + (O55*(1-Parameters!$D$40)*(1-ART_drop_factor)) + (I55*(1-Parameters!$D$40)*(1-ART_drop_factor))),0)</f>
        <v>0</v>
      </c>
      <c r="O56" s="23">
        <f>IF(AND(C56&gt;=Input!$F$12,C56&lt;Input!$F$13),((E55*(1-Parameters!$D$40)*(1/Parameters!$D$38)*(Input!$F$5*Parameters!$D$14*(Parameters!$D$23)*Parameters!$D$26*(1-Parameters!$D$27)*Parameters!$D$28*Parameters!$D$30))+(F55*(1-Parameters!$D$40)*(1/Parameters!$D$38))+(G55*(1-Parameters!$D$40)*(Input!$F$5*Parameters!$D$14*(Parameters!$D$23)*Parameters!$D$26*(1-Parameters!$D$27)*Parameters!$D$28*Parameters!$D$30))+(O55*(1-Parameters!$D$40)*ART_drop_factor)+(L55*(1-Parameters!$D$40)*(1/Parameters!$D$38))+(I55*(1-Parameters!$D$40)*ART_drop_factor)),0)</f>
        <v>0</v>
      </c>
      <c r="P56" s="24">
        <f>IF(AND(C56&gt;=Input!$F$13,C56&lt;Input!$F$14),((J55*(1-Parameters!$D$40)*(1-(Parameters!$D$9*(1-(Input!$F$22*Parameters!$D$7))))) + (P55*(1-Parameters!$D$40)*(1-(Parameters!$D$9*(1-(Input!$F$22*Parameters!$D$7)))))),0)</f>
        <v>0</v>
      </c>
      <c r="Q56" s="22">
        <f>IF(AND(C56&gt;=Input!$F$13,C56&lt;Input!$F$14),((J55*(1-Parameters!$D$40)*Parameters!$D$9*(1-(Input!$F$22*Parameters!$D$7)))+(K55*(1-Parameters!$D$40)*(1-1/Parameters!$D$38)*(1-(Input!$F$6*Parameters!$D$15*(1-Parameters!$D$27)*Parameters!$D$26*(Parameters!$D$24))*Parameters!$D$28*Parameters!$D$30))) + (L55*(1-Parameters!$D$40)*(1-(1/Parameters!$D$38))*(1-ART_drop_factor)) +(P55*(1-Parameters!$D$40)*Parameters!$D$9*(1-(Input!$F$22*Parameters!$D$7)))+(Q55*(1-Parameters!$D$40)*(1-1/Parameters!$D$38)) + (R55*(1-Parameters!$D$40)*(1-(1/Parameters!$D$38))*(1-ART_drop_factor)),0)</f>
        <v>0</v>
      </c>
      <c r="R56" s="24">
        <f>IF(AND(C56&gt;=Input!$F$13,C56&lt;Input!$F$14),((K55*(1-Parameters!$D$40)*(1-1/Parameters!$D$38)*(Input!$F$6*Parameters!$D$15*Parameters!$D$26*(1-Parameters!$D$27)*(Parameters!$D$24)*Parameters!$D$28*Parameters!$D$30))+(L55*(1-Parameters!$D$40)*(1-(1/Parameters!$D$38))*ART_drop_factor)+(R55*(1-Parameters!$D$40)*(1-(1/Parameters!$D$38))*ART_drop_factor)),0)</f>
        <v>0</v>
      </c>
      <c r="S56" s="22">
        <f>IF(AND(C56&gt;=Input!$F$13,C56&lt;Input!$F$14),((K55*(1-Parameters!$D$40)*(1/Parameters!$D$38)*(1-(Input!$F$6*Parameters!$D$15*(1-Parameters!$D$27)*Parameters!$D$26*(Parameters!$D$23)*Parameters!$D$28)))+(M55*(1-Parameters!$D$40)*(1-(Input!$F$6*Parameters!$D$15*(1-Parameters!$D$27)*Parameters!$D$26*(Parameters!$D$23)*Parameters!$D$28)))+(Q55*(1-Parameters!$D$40)*(1/Parameters!$D$38))+(S55*(1-Parameters!$D$40))),0)</f>
        <v>0</v>
      </c>
      <c r="T56" s="24">
        <f>IF(AND(C56&gt;=Input!$F$13,C56&lt;Input!$F$14),((K55*(1-Parameters!$D$40)*(1/Parameters!$D$38)*Input!$F$6*Parameters!$D$15*Parameters!$D$26*(1-Parameters!$D$27)*Parameters!$D$28*(Parameters!$D$23)*(1-Parameters!$D$30))+(M55*(1-Parameters!$D$40)*Input!$F$6*Parameters!$D$15*Parameters!$D$26*(1-Parameters!$D$27)*Parameters!$D$28*(Parameters!$D$23)*(1-Parameters!$D$30))+(N55*(1-Parameters!$D$40))+(T55*(1-Parameters!$D$40)) + (U55*(1-Parameters!$D$40)*(1-ART_drop_factor)) + (O55*(1-Parameters!$D$40)*(1-ART_drop_factor))),0)</f>
        <v>0</v>
      </c>
      <c r="U56" s="22">
        <f>IF(AND(C56&gt;=Input!$F$13,C56&lt;Input!$F$14),((K55*(1-Parameters!$D$40)*(1/Parameters!$D$38)*(Input!$F$6*Parameters!$D$15*(Parameters!$D$23)*Parameters!$D$26*(1-Parameters!$D$27)*Parameters!$D$28*Parameters!$D$30))+(L55*(1-Parameters!$D$40)*(1/Parameters!$D$38))+(M55*(1-Parameters!$D$40)*(Input!$F$6*Parameters!$D$15*(Parameters!$D$23)*Parameters!$D$26*(1-Parameters!$D$27)*Parameters!$D$28*Parameters!$D$30))+(U55*(1-Parameters!$D$40)*ART_drop_factor)+(R55*(1-Parameters!$D$40)*(1/Parameters!$D$38))+(O55*(1-Parameters!$D$40))*ART_drop_factor),0)</f>
        <v>0</v>
      </c>
      <c r="V56" s="24">
        <f>IF(C56=Input!$F$14,((P55*(1-Parameters!$D$41)*(1-(Parameters!$D$9*(1-(Input!$F$22*Parameters!$D$7))))) + (V55*(1-Parameters!$D$41)*(1-(Parameters!$D$9*(1-(Input!$F$22*Parameters!$D$7)))))),0)</f>
        <v>0</v>
      </c>
      <c r="W56" s="22">
        <f>IF(C56=Input!$F$14,((P55*(1-Parameters!$D$41)*Parameters!$D$9*(1-(Input!$F$22*Parameters!$D$7)))+(Q55*(1-Parameters!$D$41)*(1-1/Parameters!$D$38)*(1-(Input!$F$6*Parameters!$D$16*(1-Parameters!$D$27)*Parameters!$D$26*(1-Parameters!$B$94)*(Parameters!$D$24))*Parameters!$D$28*Parameters!$D$30)))+(V55*(1-Parameters!$D$41)*Parameters!$D$9*(1-(Input!$F$22*Parameters!$D$7)))+ (R55*(1-Parameters!$D$41)*(1-(1/Parameters!$D$38))*(1-ART_drop_factor)) + (W55*(1-Parameters!$D$41)*(1-1/Parameters!$D$38)) + (X55*(1-Parameters!$D$41)*(1-(1/Parameters!$D$38))*(1-ART_drop_factor)),0)</f>
        <v>0</v>
      </c>
      <c r="X56" s="24">
        <f>IF(C56=Input!$F$14,((Q55*(1-Parameters!$D$41)*(1-1/Parameters!$D$38)*(Input!$F$6*Parameters!$D$16*Parameters!$D$26*(1-Parameters!$D$27)*(1-Parameters!$B$94)*(Parameters!$D$24)*Parameters!$D$28*Parameters!$D$30))+(R55*(1-Parameters!$D$41)*(1-(1/Parameters!$D$38))*ART_drop_factor)+(X55*(1-Parameters!$D$41)*(1-(1/Parameters!$D$38))*ART_drop_factor)),0)</f>
        <v>0</v>
      </c>
      <c r="Y56" s="22">
        <f>IF(C56=Input!$F$14,((Q55*(1-Parameters!$D$41)*(1/Parameters!$D$38)*(1-(Input!$F$6*Parameters!$D$16*(1-Parameters!$D$27)*Parameters!$D$26*(1-Parameters!$B$94)*(Parameters!$D$23)*Parameters!$D$28)))+(S55*(1-Parameters!$D$41)*(1-(Input!$F$6*Parameters!$D$16*(1-Parameters!$D$27)*Parameters!$D$26*(1-Parameters!$B$94)*(Parameters!$D$23)*Parameters!$D$28)))+(W55*(1-Parameters!$D$41)*(1/Parameters!$D$38))+(Y55*(1-Parameters!$D$41))),0)</f>
        <v>0</v>
      </c>
      <c r="Z56" s="24">
        <f>IF(C56=Input!$F$14,((Q55*(1-Parameters!$D$41)*(1/Parameters!$D$38)*Input!$F$6*Parameters!$D$16*Parameters!$D$26*(1-Parameters!$D$27)*(1-Parameters!$B$94)*Parameters!$D$28*(Parameters!$D$23)*(1-Parameters!$D$30))+(S55*(1-Parameters!$D$41)*Input!$F$6*Parameters!$D$16*Parameters!$D$26*(1-Parameters!$D$27)*(1-Parameters!$B$94)*Parameters!$D$28*(Parameters!$D$23)*(1-Parameters!$D$30))+(T55*(1-Parameters!$D$41)) + (U55*(1-Parameters!$D$41)*(1-ART_drop_factor)) + (Z55*(1-Parameters!$D$41)) + (AA55*(1-Parameters!$D$41)*(1-ART_drop_factor))),0)</f>
        <v>0</v>
      </c>
      <c r="AA56" s="22">
        <f>IF(C56=Input!$F$14,((Q55*(1-Parameters!$D$41)*(1/Parameters!$D$38)*(Input!$F$6*Parameters!$D$16*(Parameters!$D$23)*Parameters!$D$26*(1-Parameters!$D$27)*(1-Parameters!$B$94)*Parameters!$D$28*Parameters!$D$30))+(R55*(1-Parameters!$D$41)*(1/Parameters!$D$38))+(S55*(1-Parameters!$D$41)*(Input!$F$6*Parameters!$D$16*(1-Parameters!$B$94)*(Parameters!$D$23)*Parameters!$D$26*(1-Parameters!$D$27)*Parameters!$D$28*Parameters!$D$30))+(AA55*(1-Parameters!$D$41)*ART_drop_factor)+(X55*(1-Parameters!$D$41)*(1/Parameters!$D$38))+(U55*(1-Parameters!$D$41)*ART_drop_factor)),0)</f>
        <v>0</v>
      </c>
      <c r="AB56" s="24">
        <f>IF(AND(C56&gt;Input!$F$14,C56&lt;(Input!$F$14+Input!$F$16)),((V55*(1-Parameters!$D$41)*(1-(Parameters!$D$9*(1-(Input!$F$22*Parameters!$D$7)))))+(AB55*(1-Parameters!$D$41)*(1-(Parameters!$D$10*(1-(Input!$F$22*Parameters!$D$7)))))),0)</f>
        <v>0</v>
      </c>
      <c r="AC56" s="24">
        <f>IF(AND(C56&gt;Input!$F$14, C56&lt;(Input!$F$14+Input!$F$16)),((V55*(1-Parameters!$D$41)*Parameters!$D$9*(1-(Input!$F$22*Parameters!$D$7)))+(W55*(1-Parameters!$D$41)*(1-1/Parameters!$D$38)) + (X55*(1-Parameters!$D$41)*(1-(1/Parameters!$D$38))*(1-ART_drop_factor)) +(AB55*(1-Parameters!$D$41)*Parameters!$D$10*(1-(Input!$F$22*Parameters!$D$7))))+(AC55*(1-Parameters!$D$41)*(1-1/Parameters!$D$38)) + (AD55*(1-Parameters!$D$41)*(1-(1/Parameters!$D$38))*(1-ART_drop_factor)),0)</f>
        <v>0</v>
      </c>
      <c r="AD56" s="24">
        <f>IF(AND(C56&gt;Input!$F$14, C56&lt;(Input!$F$14+Input!$F$16)),((X55*(1-Parameters!$D$41)*(1-(1/Parameters!$D$38))*ART_drop_factor)+(AD55*(1-Parameters!$D$41)*(1-(1/Parameters!$D$38))*ART_drop_factor)),0)</f>
        <v>0</v>
      </c>
      <c r="AE56" s="24">
        <f>IF(AND(C56&gt;Input!$F$14, C56&lt;(Input!$F$14+Input!$F$16)),((W55*(1-Parameters!$D$41)*(1/Parameters!$D$38))+(Y55*(1-Parameters!$D$41))+(AC55*(1-Parameters!$D$41)*(1/Parameters!$D$38))+(AE55*(1-Parameters!$D$41))),0)</f>
        <v>0</v>
      </c>
      <c r="AF56" s="24">
        <f>IF(AND(C56&gt;Input!$F$14, C56&lt;(Input!$F$14+Input!$F$16)),((Z55*(1-Parameters!$D$41)) + (AA55*(1-Parameters!$D$41)*(1-ART_drop_factor)) +(AF55*(1-Parameters!$D$41)) + (AG55*(1-Parameters!$D$41)*(1-ART_drop_factor))),0)</f>
        <v>0</v>
      </c>
      <c r="AG56" s="24">
        <f>IF(AND(C56&gt;Input!$F$14, C56&lt;(Input!$F$14+Input!$F$16)),((X55*(1-Parameters!$D$41)*(1/Parameters!$D$38))+(AG55*(1-Parameters!$D$41)*ART_drop_factor)+(AD55*(1-Parameters!$D$41)*(1/Parameters!$D$38))+(AA55*(1-Parameters!$D$41)*ART_drop_factor)),0)</f>
        <v>0</v>
      </c>
      <c r="AH56" s="24">
        <f>IF(AND(C56&gt;=(Input!$F$14+Input!$F$16),C56&lt;(Input!$F$14+Input!$F$17)),((AB55*(1-Parameters!$D$40)*(1-(Parameters!$D$10*(1-(Input!$F$22*Parameters!$D$7)))))+(AH55*(1-Parameters!$D$40)*(1-(Parameters!$D$11*(1-(Input!$F$22*Parameters!$D$7)))))),0)</f>
        <v>1496140.8931649202</v>
      </c>
      <c r="AI56" s="24">
        <f>IF(AND(C56&gt;=(Input!$F$14+Input!$F$16), C56&lt;(Input!$F$14+Input!$F$17)),((AB55*(1-Parameters!$D$40)*Parameters!$D$10*(1-(Input!$F$22*Parameters!$D$7)))+(AC55*(1-Parameters!$D$40)*(1-1/Parameters!$D$38)*(1-(Input!$F$7*Parameters!$D$17*(1-Parameters!$D$27)*Parameters!$D$26*(1-(Parameters!$B$94 + Parameters!$B$95))*(Parameters!$D$24)*Parameters!$D$28*Parameters!$D$30))) + (AD55*(1-Parameters!$D$40)*(1-(1/Parameters!$D$38))*(1-ART_drop_factor)) +(AH55*(1-Parameters!$D$40)*Parameters!$D$11*(1-(Input!$F$22*Parameters!$D$7)))+(AI55*(1-Parameters!$D$40)*(1-1/Parameters!$D$38)) + (AJ55*(1-Parameters!$D$40)*(1-(1/Parameters!$D$38))*(1-ART_drop_factor))),0)</f>
        <v>2726.9651910693478</v>
      </c>
      <c r="AJ56" s="24">
        <f>IF(AND(C56&gt;=(Input!$F$14+Input!$F$16), C56&lt;(Input!$F$14+Input!$F$17)),((AC55*(1-Parameters!$D$40)*(1-1/Parameters!$D$38)*(Input!$F$7*Parameters!$D$17*Parameters!$D$26*(1-Parameters!$D$27)*(1-(Parameters!$B$94 + Parameters!$B$95))*(Parameters!$D$24)*Parameters!$D$28*Parameters!$D$30))+(AD55*(1-Parameters!$D$40)*(1-(1/Parameters!$D$38))*ART_drop_factor)+(AJ55*(1-Parameters!$D$40)*(1-(1/Parameters!$D$38))*ART_drop_factor)),0)</f>
        <v>337.22805728755429</v>
      </c>
      <c r="AK56" s="22">
        <f>IF(AND(C56&gt;=(Input!$F$14+Input!$F$16), C56&lt;(Input!$F$14+Input!$F$17)),((AC55*(1-Parameters!$D$40)*(1/Parameters!$D$38)*(1-(Input!$F$7*Parameters!$D$17*(1-Parameters!$D$27)*Parameters!$D$26*(1-(Parameters!$B$94 + Parameters!$B$95))*(Parameters!$D$23)*Parameters!$D$28)))+(AE55*(1-Parameters!$D$40)*(1-(Input!$F$7*Parameters!$D$17*(1-Parameters!$D$27)*Parameters!$D$26*(1-(Parameters!$B$94 + Parameters!$B$95))*(Parameters!$D$23)*Parameters!$D$28)))+(AI55*(1-Parameters!$D$40)*(1/Parameters!$D$38))+(AK55*(1-Parameters!$D$40))),0)</f>
        <v>8580.3811944912377</v>
      </c>
      <c r="AL56" s="24">
        <f>IF(AND(C56&gt;=(Input!$F$14+Input!$F$16), C56&lt;(Input!$F$14+Input!$F$17)),((AC55*(1-Parameters!$D$40)*(1/Parameters!$D$38)*Input!$F$7*Parameters!$D$17*Parameters!$D$26*(1-Parameters!$D$27)*(1-(Parameters!$B$94 + Parameters!$B$95))*Parameters!$D$28*(Parameters!$D$23)*(1-Parameters!$D$30))+(AE55*(1-Parameters!$D$40)*Input!$F$7*Parameters!$D$17*Parameters!$D$26*(1-Parameters!$D$27)*(1-(Parameters!$B$94 + Parameters!$B$95))*Parameters!$D$28*(Parameters!$D$23)*(1-Parameters!$D$30))+(AF55*(1-Parameters!$D$40)) + (AG55*(1-Parameters!$D$40)*(1-ART_drop_factor)) +(AL55*(1-Parameters!$D$40)) + (AM55*(1-Parameters!$D$40)*(1-ART_drop_factor))),0)</f>
        <v>22099.120742787323</v>
      </c>
      <c r="AM56" s="22">
        <f>IF(AND(C56&gt;=(Input!$F$14+Input!$F$16), C56&lt;(Input!$F$14+Input!$F$17)),((AC55*(1-Parameters!$D$40)*(1/Parameters!$D$38)*(Input!$F$7*Parameters!$D$17*(Parameters!$D$23)*Parameters!$D$26*(1-Parameters!$D$27)*(1-(Parameters!$B$94 + Parameters!$B$95))*Parameters!$D$28*Parameters!$D$30))+(AD55*(1-Parameters!$D$40)*(1/Parameters!$D$38))+(AE55*(1-Parameters!$D$40)*(Input!$F$7*Parameters!$D$17*(Parameters!$D$23)*Parameters!$D$26*(1-Parameters!$D$27)*(1-(Parameters!$B$94 + Parameters!$B$95))*Parameters!$D$28*Parameters!$D$30))+(AM55*(1-Parameters!$D$40)*ART_drop_factor)+(AJ55*(1-Parameters!$D$40)*(1/Parameters!$D$38))+(AG55*(1-Parameters!$D$40)*ART_drop_factor)),0)</f>
        <v>91891.564116415742</v>
      </c>
      <c r="AN56" s="24">
        <f>IF(AND(C56&gt;=(Input!$F$14+Input!$F$17), C56&lt;(Input!$F$14+Input!$F$18)),((AH55*(1-Parameters!$D$40)*(1-(Parameters!$D$11*(1-(Input!$F$22*Parameters!$D$7))))) + (AN55*(1-Parameters!$D$40)*(1-(Parameters!$D$11*(1-(Input!$F$22*Parameters!$D$7)))))),0)</f>
        <v>0</v>
      </c>
      <c r="AO56" s="22">
        <f>IF(AND(C56&gt;=(Input!$F$14+Input!$F$17), C56&lt;(Input!$F$14+Input!$F$18)),((AH55*(1-Parameters!$D$40)*Parameters!$D$11*(1-(Input!$F$22*Parameters!$D$7)))+(AI55*(1-Parameters!$D$40)*(1-1/Parameters!$D$38)*(1-(Input!$F$8*Parameters!$D$18*(1-Parameters!$D$27)*Parameters!$D$26*(Parameters!$D$24)*Parameters!$D$28*Parameters!$D$30))) + (AJ55*(1-Parameters!$D$40)*(1-(1/Parameters!$D$38))*(1-ART_drop_factor)) +(AN55*(1-Parameters!$D$40)*Parameters!$D$11*(1-(Input!$F$22*Parameters!$D$7)))+(AO55*(1-Parameters!$D$40)*(1-1/Parameters!$D$38)) + (AP55*(1-Parameters!$D$40)*(1-(1/Parameters!$D$38))*(1-ART_drop_factor))),0)</f>
        <v>0</v>
      </c>
      <c r="AP56" s="24">
        <f>IF(AND(C56&gt;=(Input!$F$14+Input!$F$17), C56&lt;(Input!$F$14+Input!$F$18)),((AI55*(1-Parameters!$D$40)*(1-1/Parameters!$D$38)*(Input!$F$8*Parameters!$D$18*Parameters!$D$26*(1-Parameters!$D$27)*(Parameters!$D$24)*Parameters!$D$28*Parameters!$D$30))+(AJ55*(1-Parameters!$D$40)*(1-(1/Parameters!$D$38))*ART_drop_factor)+(AP55*(1-Parameters!$D$40)*(1-(1/Parameters!$D$38))*ART_drop_factor)),0)</f>
        <v>0</v>
      </c>
      <c r="AQ56" s="22">
        <f>IF(AND(C56&gt;=(Input!$F$14+Input!$F$17), C56&lt;(Input!$F$14+Input!$F$18)),((AI55*(1-Parameters!$D$40)*(1/Parameters!$D$38)*(1-(Input!$F$8*Parameters!$D$18*(1-Parameters!$D$27)*Parameters!$D$26*(Parameters!$D$23)*Parameters!$D$28)))+(AK55*(1-Parameters!$D$40)*(1-(Input!$F$8*Parameters!$D$18*(1-Parameters!$D$27)*Parameters!$D$26*(Parameters!$D$23)*Parameters!$D$28)))+(AO55*(1-Parameters!$D$40)*(1/Parameters!$D$38))+(AQ55*(1-Parameters!$D$40))),0)</f>
        <v>0</v>
      </c>
      <c r="AR56" s="24">
        <f>IF(AND(C56&gt;=(Input!$F$14+Input!$F$17), C56&lt;(Input!$F$14+Input!$F$18)),((AI55*(1-Parameters!$D$40)*(1/Parameters!$D$38)*Input!$F$8*Parameters!$D$18*Parameters!$D$26*(1-Parameters!$D$27)*Parameters!$D$28*(Parameters!$D$23)*(1-Parameters!$D$30))+(AK55*(1-Parameters!$D$40)*Input!$F$8*Parameters!$D$18*Parameters!$D$26*(1-Parameters!$D$27)*Parameters!$D$28*(Parameters!$D$23)*(1-Parameters!$D$30))+(AL55*(1-Parameters!$D$40)) + (AM55*(1-Parameters!$D$40)*(1-ART_drop_factor)) +(AR55*(1-Parameters!$D$40)) + (AS55*(1-Parameters!$D$40)*(1-ART_drop_factor))),0)</f>
        <v>0</v>
      </c>
      <c r="AS56" s="22">
        <f>IF(AND(C56&gt;=(Input!$F$14+Input!$F$17), C56&lt;(Input!$F$14+Input!$F$18)),((AI55*(1-Parameters!$D$40)*(1/Parameters!$D$38)*(Input!$F$8*Parameters!$D$18*(Parameters!$D$23)*Parameters!$D$26*(1-Parameters!$D$27)*Parameters!$D$28*Parameters!$D$30))+(AJ55*(1-Parameters!$D$40)*(1/Parameters!$D$38))+(AK55*(1-Parameters!$D$40)*(Input!$F$8*Parameters!$D$18*(Parameters!$D$23)*Parameters!$D$26*(1-Parameters!$D$27)*Parameters!$D$28*Parameters!$D$30))+(AS55*(1-Parameters!$D$40)*ART_drop_factor)+(AP55*(1-Parameters!$D$40)*(1/Parameters!$D$38))+(AM55*(1-Parameters!$D$40)*ART_drop_factor)),0)</f>
        <v>0</v>
      </c>
      <c r="AT56" s="24">
        <f>IF(AND(C56&gt;=(Input!$F$14+Input!$F$18), C56&lt;(Input!$F$14+Input!$F$19)),((AN55*(1-Parameters!$D$40)*(1-(Parameters!$D$11*(1-(Input!$F$22*Parameters!$D$7))))) + (AT55*(1-Parameters!$D$40)*(1-(Parameters!$D$12*(1-(Input!$F$22*Parameters!$D$7)))))),0)</f>
        <v>0</v>
      </c>
      <c r="AU56" s="22">
        <f>IF(AND(C56&gt;=(Input!$F$14+Input!$F$18), C56&lt;(Input!$F$14+Input!$F$19)),((AN55*(1-Parameters!$D$40)*Parameters!$D$11*(1-(Input!$F$22*Parameters!$D$7)))+(AO55*(1-Parameters!$D$40)*(1-1/Parameters!$D$38)*(1-(Input!$F$9*Parameters!$D$19*(1-Parameters!$D$27)*Parameters!$D$26*(Parameters!$D$24)*Parameters!$D$28*Parameters!$D$30))) + (AP55*(1-Parameters!$D$40)*(1-(1/Parameters!$D$38))*(1-ART_drop_factor)) +(AT55*(1-Parameters!$D$40)*Parameters!$D$12*(1-(Input!$F$22*Parameters!$D$7)))+(AU55*(1-Parameters!$D$40)*(1-1/Parameters!$D$38)) + (AV55*(1-Parameters!$D$40)*(1-(1/Parameters!$D$38))*(1-ART_drop_factor))),0)</f>
        <v>0</v>
      </c>
      <c r="AV56" s="24">
        <f>IF(AND(C56&gt;=(Input!$F$14+Input!$F$18), C56&lt;(Input!$F$14+Input!$F$19)),((AO55*(1-Parameters!$D$40)*(1-1/Parameters!$D$38)*(Input!$F$9*Parameters!$D$19*Parameters!$D$26*(1-Parameters!$D$27)*(Parameters!$D$24)*Parameters!$D$28*Parameters!$D$30))+(AP55*(1-Parameters!$D$40)*(1-(1/Parameters!$D$38))*ART_drop_factor)+(AV55*(1-Parameters!$D$40)*(1-(1/Parameters!$D$38))*ART_drop_factor)),0)</f>
        <v>0</v>
      </c>
      <c r="AW56" s="22">
        <f>IF(AND(C56&gt;=(Input!$F$14+Input!$F$18), C56&lt;(Input!$F$14+Input!$F$19)),((AO55*(1-Parameters!$D$40)*(1/Parameters!$D$38)*(1-(Input!$F$9*Parameters!$D$19*(1-Parameters!$D$27)*Parameters!$D$26*(Parameters!$D$23)*Parameters!$D$28)))+(AQ55*(1-Parameters!$D$40)*(1-(Input!$F$9*Parameters!$D$19*(1-Parameters!$D$27)*Parameters!$D$26*(Parameters!$D$23)*Parameters!$D$28)))+(AU55*(1-Parameters!$D$40)*(1/Parameters!$D$38))+(AW55*(1-Parameters!$D$40))),0)</f>
        <v>0</v>
      </c>
      <c r="AX56" s="24">
        <f>IF(AND(C56&gt;=(Input!$F$14+Input!$F$18), C56&lt;(Input!$F$14+Input!$F$19)),((AO55*(1-Parameters!$D$40)*(1/Parameters!$D$38)*Input!$F$9*Parameters!$D$19*Parameters!$D$26*(1-Parameters!$D$27)*Parameters!$D$28*(Parameters!$D$23)*(1-Parameters!$D$30))+(AQ55*(1-Parameters!$D$40)*Input!$F$9*Parameters!$D$19*Parameters!$D$26*(1-Parameters!$D$27)*Parameters!$D$28*(Parameters!$D$23)*(1-Parameters!$D$30)) + (AS55*(1-Parameters!$D$40)*(1-ART_drop_factor)) +(AR55*(1-Parameters!$D$40))+ (AY55*(1-Parameters!$D$40)*(1-ART_drop_factor)) + (AX55*(1-Parameters!$D$40))),0)</f>
        <v>0</v>
      </c>
      <c r="AY56" s="22">
        <f>IF(AND(C56&gt;=(Input!$F$14+Input!$F$18), C56&lt;(Input!$F$14+Input!$F$19)),((AO55*(1-Parameters!$D$40)*(1/Parameters!$D$38)*(Input!$F$9*Parameters!$D$19*(Parameters!$D$23)*Parameters!$D$26*(1-Parameters!$D$27)*Parameters!$D$28*Parameters!$D$30))+(AP55*(1-Parameters!$D$40)*(1/Parameters!$D$38))+(AQ55*(1-Parameters!$D$40)*(Input!$F$9*Parameters!$D$19*(Parameters!$D$23)*Parameters!$D$26*(1-Parameters!$D$27)*Parameters!$D$28*Parameters!$D$30))+(AY55*(1-Parameters!$D$40)*ART_drop_factor)+(AV55*(1-Parameters!$D$40)*(1/Parameters!$D$38))+(AS55*(1-Parameters!$D$40)*ART_drop_factor)),0)</f>
        <v>0</v>
      </c>
      <c r="AZ56" s="24">
        <f>IF(C56&gt;=(Input!$F$14+Input!$F$19),((AT55*(1-Parameters!$D$40)*(1-(Parameters!$D$12*(1-(Input!$F$22*Parameters!$D$7))))) + (AZ55*(1-Parameters!$D$40)*(1-(Parameters!$D$12*(1-(Input!$F$22*Parameters!$D$7)))))),0)</f>
        <v>0</v>
      </c>
      <c r="BA56" s="22">
        <f>IF(C56&gt;=(Input!$F$14+Input!$F$19),((AT55*(1-Parameters!$D$40)*Parameters!$D$12*(1-(Input!$F$22*Parameters!$D$7)))+(AU55*(1-Parameters!$D$40)*(1-1/Parameters!$D$38)*(1-(Input!$F$10*Parameters!$D$20*(1-Parameters!$D$27)*Parameters!$D$26*(Parameters!$D$24)*Parameters!$D$28*Parameters!$D$30))) + (AV55*(1-Parameters!$D$40)*(1-(1/Parameters!$D$38))*(1-ART_drop_factor)) +(AZ55*(1-Parameters!$D$40)*Parameters!$D$12*(1-(Input!$F$22*Parameters!$D$7)))+(BA55*(1-Parameters!$D$40)*(1-1/Parameters!$D$38)) + (BB55*(1-Parameters!$D$40)*(1-(1/Parameters!$D$38))*(1-ART_drop_factor))),0)</f>
        <v>0</v>
      </c>
      <c r="BB56" s="24">
        <f>IF(C56&gt;=(Input!$F$14+Input!$F$19),((AU55*(1-Parameters!$D$40)*(1-1/Parameters!$D$38)*(Input!$F$10*Parameters!$D$20*Parameters!$D$26*(1-Parameters!$D$27)*(Parameters!$D$24)*Parameters!$D$28*Parameters!$D$30))+(AV55*(1-Parameters!$D$40)*(1-(1/Parameters!$D$38))*ART_drop_factor)+(BB55*(1-Parameters!$D$40)*(1-(1/Parameters!$D$38))*ART_drop_factor)),0)</f>
        <v>0</v>
      </c>
      <c r="BC56" s="22">
        <f>IF(C56&gt;=(Input!$F$14+Input!$F$19),((AU55*(1-Parameters!$D$40)*(1/Parameters!$D$38)*(1-(Input!$F$10*Parameters!$D$20*(1-Parameters!$D$27)*Parameters!$D$26*(Parameters!$D$23)*Parameters!$D$28)))+(AW55*(1-Parameters!$D$40)*(1-(Input!$F$10*Parameters!$D$20*(1-Parameters!$D$27)*Parameters!$D$26*(Parameters!$D$23)*Parameters!$D$28)))+(BA55*(1-Parameters!$D$40)*(1/Parameters!$D$38))+(BC55*(1-Parameters!$D$40))),0)</f>
        <v>0</v>
      </c>
      <c r="BD56" s="24">
        <f>IF(C56&gt;=(Input!$F$14+Input!$F$19),((AU55*(1-Parameters!$D$40)*(1/Parameters!$D$38)*Input!$F$10*Parameters!$D$20*Parameters!$D$26*(1-Parameters!$D$27)*Parameters!$D$28*(Parameters!$D$23)*(1-Parameters!$D$30))+(AW55*(1-Parameters!$D$40)*Input!$F$10*Parameters!$D$20*Parameters!$D$26*(1-Parameters!$D$27)*Parameters!$D$28*(Parameters!$D$23)*(1-Parameters!$D$30))+(AX55*(1-Parameters!$D$40)) + (AY55*(1-Parameters!$D$40)*(1-ART_drop_factor)) +(BD55*(1-Parameters!$D$40)) + (BE55*(1-Parameters!$D$40)*(1-ART_drop_factor))),0)</f>
        <v>0</v>
      </c>
      <c r="BE56" s="25">
        <f>IF(C56&gt;=(Input!$F$14+Input!$F$19),((AU55*(1-Parameters!$D$40)*(1/Parameters!$D$38)*(Input!$F$10*Parameters!$D$20*(Parameters!$D$23)*Parameters!$D$26*(1-Parameters!$D$27)*Parameters!$D$28*Parameters!$D$30))+(AV55*(1-Parameters!$D$40)*(1/Parameters!$D$38))+(AW55*(1-Parameters!$D$40)*(Input!$F$10*Parameters!$D$20*(Parameters!$D$23)*Parameters!$D$26*(1-Parameters!$D$27)*Parameters!$D$28*Parameters!$D$30))+(BE55*(1-Parameters!$D$40)*ART_drop_factor)+(BB55*(1-Parameters!$D$40)*(1/Parameters!$D$38))+(AY55*(1-Parameters!$D$40)*ART_drop_factor)),0)</f>
        <v>0</v>
      </c>
      <c r="BF56" s="135">
        <f>(Parameters!$D$40*(SUM(Model!D55:U55,Model!AH55:BE55)))+(Parameters!$D$41*(SUM(Model!V55:AG55)))</f>
        <v>93.569407031192469</v>
      </c>
      <c r="BG56" s="60"/>
    </row>
    <row r="57" spans="3:59" x14ac:dyDescent="0.2">
      <c r="C57" s="20">
        <v>52</v>
      </c>
      <c r="D57" s="21">
        <f>IF((C57&gt;=Input!$F$12),0,(D56*(1-Parameters!$D$40)*(1-(Parameters!$D$8*(1-(Input!$F$22*Parameters!$D$7))))))</f>
        <v>0</v>
      </c>
      <c r="E57" s="21">
        <f>IF((C57&gt;=Input!$F$12),0,(D56*(1-Parameters!$D$40)*Parameters!$D$8*(1-(Input!$F$22*Parameters!$D$7))+(E56*(1-Parameters!$D$40)*(1-1/Parameters!$D$38)) + (F56*(1-Parameters!$D$40)*(1-(1/Parameters!$D$38))*(1-ART_drop_factor))))</f>
        <v>0</v>
      </c>
      <c r="F57" s="26">
        <f>IF((C57&gt;=Input!$F$12),0,(F56*(1-Parameters!$D$40)*(1-(1/Parameters!$D$38))*ART_drop_factor))</f>
        <v>0</v>
      </c>
      <c r="G57" s="21">
        <f>IF((C57&gt;=Input!$F$12),0,((G56*(1-Parameters!$D$40)+(E56*(1-Parameters!$D$40)*(1/Parameters!$D$38)))))</f>
        <v>0</v>
      </c>
      <c r="H57" s="21">
        <f>IF((C57&gt;=Input!$F$12),0,(H56*(1-Parameters!$D$40) + I56*(1-Parameters!$D$40)*(1-ART_drop_factor)))</f>
        <v>0</v>
      </c>
      <c r="I57" s="21">
        <f>IF((C57&gt;=Input!$F$12),0,(((F56*(1-Parameters!$D$40)*(1/Parameters!$D$38)) + I56*(1-Parameters!$D$40)*ART_drop_factor)))</f>
        <v>0</v>
      </c>
      <c r="J57" s="23">
        <f>IF(AND(C57&gt;=Input!$F$12,C57&lt;Input!$F$13),((D56*(1-Parameters!$D$40)*(1-(Parameters!$D$8*(1-(Input!$F$22*Parameters!$D$7))))) + (J56*(1-Parameters!$D$40)*(1-(Parameters!$D$9*(1-(Input!$F$22*Parameters!$D$7)))))),0)</f>
        <v>0</v>
      </c>
      <c r="K57" s="23">
        <f>IF(AND(C57&gt;=Input!$F$12,C57&lt;Input!$F$13),((D56*(1-Parameters!$D$40)*(Parameters!$D$8*(1-(Input!$F$22*Parameters!$D$7))))+(E56*(1-Parameters!$D$40)*(1-1/Parameters!$D$38)*(1-(Input!$F$5*Parameters!$D$14*(1-Parameters!$D$27)*Parameters!$D$26*(Parameters!$D$24))*Parameters!$D$28*Parameters!$D$30)))+ (F56*(1-Parameters!$D$40)*(1-(1/Parameters!$D$38))*(1-ART_drop_factor)) + (J56*(1-Parameters!$D$40)*Parameters!$D$9*(1-(Input!$F$22*Parameters!$D$7)))+(K56*(1-Parameters!$D$40)*(1-1/Parameters!$D$38)) + (L56*(1-Parameters!$D$40)*(1-(1/Parameters!$D$38))*(1-ART_drop_factor)),0)</f>
        <v>0</v>
      </c>
      <c r="L57" s="23">
        <f>IF(AND(C57&gt;=Input!$F$12,C57&lt;Input!$F$13),((E56*(1-Parameters!$D$40)*(1-1/Parameters!$D$38)*(Input!$F$5*Parameters!$D$14*Parameters!$D$26*(1-Parameters!$D$27)*(Parameters!$D$24)*Parameters!$D$28*Parameters!$D$30))+(F56*(1-Parameters!$D$40)*(1-(1/Parameters!$D$38))*ART_drop_factor)+(L56*(1-Parameters!$D$40)*(1-(1/Parameters!$D$38))*ART_drop_factor)),0)</f>
        <v>0</v>
      </c>
      <c r="M57" s="23">
        <f>IF(AND(C57&gt;=Input!$F$12,C57&lt;Input!$F$13),((E56*(1-Parameters!$D$40)*(1/Parameters!$D$38)*(1-(Input!$F$5*Parameters!$D$14*(1-Parameters!$D$27)*Parameters!$D$26*(Parameters!$D$23))*Parameters!$D$28))+(G56*(1-Parameters!$D$40)*(1-(Input!$F$5*Parameters!$D$14*(1-Parameters!$D$27)*Parameters!$D$26*(Parameters!$D$23)*Parameters!$D$28)))+(K56*(1-Parameters!$D$40)*(1/Parameters!$D$38))+(M56*(1-Parameters!$D$40))),0)</f>
        <v>0</v>
      </c>
      <c r="N57" s="23">
        <f>IF(AND(C57&gt;=Input!$F$12,C57&lt;Input!$F$13),((E56*(1-Parameters!$D$40)*(1/Parameters!$D$38)*Input!$F$5*Parameters!$D$14*Parameters!$D$26*(1-Parameters!$D$27)*Parameters!$D$28*(Parameters!$D$23)*(1-Parameters!$D$30))+(G56*(1-Parameters!$D$40)*Input!$F$5*Parameters!$D$14*Parameters!$D$26*(1-Parameters!$D$27)*Parameters!$D$28*(Parameters!$D$23)*(1-Parameters!$D$30))+(H56*(1-Parameters!$D$40)) +(N56*(1-Parameters!$D$40)) + (O56*(1-Parameters!$D$40)*(1-ART_drop_factor)) + (I56*(1-Parameters!$D$40)*(1-ART_drop_factor))),0)</f>
        <v>0</v>
      </c>
      <c r="O57" s="23">
        <f>IF(AND(C57&gt;=Input!$F$12,C57&lt;Input!$F$13),((E56*(1-Parameters!$D$40)*(1/Parameters!$D$38)*(Input!$F$5*Parameters!$D$14*(Parameters!$D$23)*Parameters!$D$26*(1-Parameters!$D$27)*Parameters!$D$28*Parameters!$D$30))+(F56*(1-Parameters!$D$40)*(1/Parameters!$D$38))+(G56*(1-Parameters!$D$40)*(Input!$F$5*Parameters!$D$14*(Parameters!$D$23)*Parameters!$D$26*(1-Parameters!$D$27)*Parameters!$D$28*Parameters!$D$30))+(O56*(1-Parameters!$D$40)*ART_drop_factor)+(L56*(1-Parameters!$D$40)*(1/Parameters!$D$38))+(I56*(1-Parameters!$D$40)*ART_drop_factor)),0)</f>
        <v>0</v>
      </c>
      <c r="P57" s="24">
        <f>IF(AND(C57&gt;=Input!$F$13,C57&lt;Input!$F$14),((J56*(1-Parameters!$D$40)*(1-(Parameters!$D$9*(1-(Input!$F$22*Parameters!$D$7))))) + (P56*(1-Parameters!$D$40)*(1-(Parameters!$D$9*(1-(Input!$F$22*Parameters!$D$7)))))),0)</f>
        <v>0</v>
      </c>
      <c r="Q57" s="22">
        <f>IF(AND(C57&gt;=Input!$F$13,C57&lt;Input!$F$14),((J56*(1-Parameters!$D$40)*Parameters!$D$9*(1-(Input!$F$22*Parameters!$D$7)))+(K56*(1-Parameters!$D$40)*(1-1/Parameters!$D$38)*(1-(Input!$F$6*Parameters!$D$15*(1-Parameters!$D$27)*Parameters!$D$26*(Parameters!$D$24))*Parameters!$D$28*Parameters!$D$30))) + (L56*(1-Parameters!$D$40)*(1-(1/Parameters!$D$38))*(1-ART_drop_factor)) +(P56*(1-Parameters!$D$40)*Parameters!$D$9*(1-(Input!$F$22*Parameters!$D$7)))+(Q56*(1-Parameters!$D$40)*(1-1/Parameters!$D$38)) + (R56*(1-Parameters!$D$40)*(1-(1/Parameters!$D$38))*(1-ART_drop_factor)),0)</f>
        <v>0</v>
      </c>
      <c r="R57" s="24">
        <f>IF(AND(C57&gt;=Input!$F$13,C57&lt;Input!$F$14),((K56*(1-Parameters!$D$40)*(1-1/Parameters!$D$38)*(Input!$F$6*Parameters!$D$15*Parameters!$D$26*(1-Parameters!$D$27)*(Parameters!$D$24)*Parameters!$D$28*Parameters!$D$30))+(L56*(1-Parameters!$D$40)*(1-(1/Parameters!$D$38))*ART_drop_factor)+(R56*(1-Parameters!$D$40)*(1-(1/Parameters!$D$38))*ART_drop_factor)),0)</f>
        <v>0</v>
      </c>
      <c r="S57" s="22">
        <f>IF(AND(C57&gt;=Input!$F$13,C57&lt;Input!$F$14),((K56*(1-Parameters!$D$40)*(1/Parameters!$D$38)*(1-(Input!$F$6*Parameters!$D$15*(1-Parameters!$D$27)*Parameters!$D$26*(Parameters!$D$23)*Parameters!$D$28)))+(M56*(1-Parameters!$D$40)*(1-(Input!$F$6*Parameters!$D$15*(1-Parameters!$D$27)*Parameters!$D$26*(Parameters!$D$23)*Parameters!$D$28)))+(Q56*(1-Parameters!$D$40)*(1/Parameters!$D$38))+(S56*(1-Parameters!$D$40))),0)</f>
        <v>0</v>
      </c>
      <c r="T57" s="24">
        <f>IF(AND(C57&gt;=Input!$F$13,C57&lt;Input!$F$14),((K56*(1-Parameters!$D$40)*(1/Parameters!$D$38)*Input!$F$6*Parameters!$D$15*Parameters!$D$26*(1-Parameters!$D$27)*Parameters!$D$28*(Parameters!$D$23)*(1-Parameters!$D$30))+(M56*(1-Parameters!$D$40)*Input!$F$6*Parameters!$D$15*Parameters!$D$26*(1-Parameters!$D$27)*Parameters!$D$28*(Parameters!$D$23)*(1-Parameters!$D$30))+(N56*(1-Parameters!$D$40))+(T56*(1-Parameters!$D$40)) + (U56*(1-Parameters!$D$40)*(1-ART_drop_factor)) + (O56*(1-Parameters!$D$40)*(1-ART_drop_factor))),0)</f>
        <v>0</v>
      </c>
      <c r="U57" s="22">
        <f>IF(AND(C57&gt;=Input!$F$13,C57&lt;Input!$F$14),((K56*(1-Parameters!$D$40)*(1/Parameters!$D$38)*(Input!$F$6*Parameters!$D$15*(Parameters!$D$23)*Parameters!$D$26*(1-Parameters!$D$27)*Parameters!$D$28*Parameters!$D$30))+(L56*(1-Parameters!$D$40)*(1/Parameters!$D$38))+(M56*(1-Parameters!$D$40)*(Input!$F$6*Parameters!$D$15*(Parameters!$D$23)*Parameters!$D$26*(1-Parameters!$D$27)*Parameters!$D$28*Parameters!$D$30))+(U56*(1-Parameters!$D$40)*ART_drop_factor)+(R56*(1-Parameters!$D$40)*(1/Parameters!$D$38))+(O56*(1-Parameters!$D$40))*ART_drop_factor),0)</f>
        <v>0</v>
      </c>
      <c r="V57" s="24">
        <f>IF(C57=Input!$F$14,((P56*(1-Parameters!$D$41)*(1-(Parameters!$D$9*(1-(Input!$F$22*Parameters!$D$7))))) + (V56*(1-Parameters!$D$41)*(1-(Parameters!$D$9*(1-(Input!$F$22*Parameters!$D$7)))))),0)</f>
        <v>0</v>
      </c>
      <c r="W57" s="22">
        <f>IF(C57=Input!$F$14,((P56*(1-Parameters!$D$41)*Parameters!$D$9*(1-(Input!$F$22*Parameters!$D$7)))+(Q56*(1-Parameters!$D$41)*(1-1/Parameters!$D$38)*(1-(Input!$F$6*Parameters!$D$16*(1-Parameters!$D$27)*Parameters!$D$26*(1-Parameters!$B$94)*(Parameters!$D$24))*Parameters!$D$28*Parameters!$D$30)))+(V56*(1-Parameters!$D$41)*Parameters!$D$9*(1-(Input!$F$22*Parameters!$D$7)))+ (R56*(1-Parameters!$D$41)*(1-(1/Parameters!$D$38))*(1-ART_drop_factor)) + (W56*(1-Parameters!$D$41)*(1-1/Parameters!$D$38)) + (X56*(1-Parameters!$D$41)*(1-(1/Parameters!$D$38))*(1-ART_drop_factor)),0)</f>
        <v>0</v>
      </c>
      <c r="X57" s="24">
        <f>IF(C57=Input!$F$14,((Q56*(1-Parameters!$D$41)*(1-1/Parameters!$D$38)*(Input!$F$6*Parameters!$D$16*Parameters!$D$26*(1-Parameters!$D$27)*(1-Parameters!$B$94)*(Parameters!$D$24)*Parameters!$D$28*Parameters!$D$30))+(R56*(1-Parameters!$D$41)*(1-(1/Parameters!$D$38))*ART_drop_factor)+(X56*(1-Parameters!$D$41)*(1-(1/Parameters!$D$38))*ART_drop_factor)),0)</f>
        <v>0</v>
      </c>
      <c r="Y57" s="22">
        <f>IF(C57=Input!$F$14,((Q56*(1-Parameters!$D$41)*(1/Parameters!$D$38)*(1-(Input!$F$6*Parameters!$D$16*(1-Parameters!$D$27)*Parameters!$D$26*(1-Parameters!$B$94)*(Parameters!$D$23)*Parameters!$D$28)))+(S56*(1-Parameters!$D$41)*(1-(Input!$F$6*Parameters!$D$16*(1-Parameters!$D$27)*Parameters!$D$26*(1-Parameters!$B$94)*(Parameters!$D$23)*Parameters!$D$28)))+(W56*(1-Parameters!$D$41)*(1/Parameters!$D$38))+(Y56*(1-Parameters!$D$41))),0)</f>
        <v>0</v>
      </c>
      <c r="Z57" s="24">
        <f>IF(C57=Input!$F$14,((Q56*(1-Parameters!$D$41)*(1/Parameters!$D$38)*Input!$F$6*Parameters!$D$16*Parameters!$D$26*(1-Parameters!$D$27)*(1-Parameters!$B$94)*Parameters!$D$28*(Parameters!$D$23)*(1-Parameters!$D$30))+(S56*(1-Parameters!$D$41)*Input!$F$6*Parameters!$D$16*Parameters!$D$26*(1-Parameters!$D$27)*(1-Parameters!$B$94)*Parameters!$D$28*(Parameters!$D$23)*(1-Parameters!$D$30))+(T56*(1-Parameters!$D$41)) + (U56*(1-Parameters!$D$41)*(1-ART_drop_factor)) + (Z56*(1-Parameters!$D$41)) + (AA56*(1-Parameters!$D$41)*(1-ART_drop_factor))),0)</f>
        <v>0</v>
      </c>
      <c r="AA57" s="22">
        <f>IF(C57=Input!$F$14,((Q56*(1-Parameters!$D$41)*(1/Parameters!$D$38)*(Input!$F$6*Parameters!$D$16*(Parameters!$D$23)*Parameters!$D$26*(1-Parameters!$D$27)*(1-Parameters!$B$94)*Parameters!$D$28*Parameters!$D$30))+(R56*(1-Parameters!$D$41)*(1/Parameters!$D$38))+(S56*(1-Parameters!$D$41)*(Input!$F$6*Parameters!$D$16*(1-Parameters!$B$94)*(Parameters!$D$23)*Parameters!$D$26*(1-Parameters!$D$27)*Parameters!$D$28*Parameters!$D$30))+(AA56*(1-Parameters!$D$41)*ART_drop_factor)+(X56*(1-Parameters!$D$41)*(1/Parameters!$D$38))+(U56*(1-Parameters!$D$41)*ART_drop_factor)),0)</f>
        <v>0</v>
      </c>
      <c r="AB57" s="24">
        <f>IF(AND(C57&gt;Input!$F$14,C57&lt;(Input!$F$14+Input!$F$16)),((V56*(1-Parameters!$D$41)*(1-(Parameters!$D$9*(1-(Input!$F$22*Parameters!$D$7)))))+(AB56*(1-Parameters!$D$41)*(1-(Parameters!$D$10*(1-(Input!$F$22*Parameters!$D$7)))))),0)</f>
        <v>0</v>
      </c>
      <c r="AC57" s="24">
        <f>IF(AND(C57&gt;Input!$F$14, C57&lt;(Input!$F$14+Input!$F$16)),((V56*(1-Parameters!$D$41)*Parameters!$D$9*(1-(Input!$F$22*Parameters!$D$7)))+(W56*(1-Parameters!$D$41)*(1-1/Parameters!$D$38)) + (X56*(1-Parameters!$D$41)*(1-(1/Parameters!$D$38))*(1-ART_drop_factor)) +(AB56*(1-Parameters!$D$41)*Parameters!$D$10*(1-(Input!$F$22*Parameters!$D$7))))+(AC56*(1-Parameters!$D$41)*(1-1/Parameters!$D$38)) + (AD56*(1-Parameters!$D$41)*(1-(1/Parameters!$D$38))*(1-ART_drop_factor)),0)</f>
        <v>0</v>
      </c>
      <c r="AD57" s="24">
        <f>IF(AND(C57&gt;Input!$F$14, C57&lt;(Input!$F$14+Input!$F$16)),((X56*(1-Parameters!$D$41)*(1-(1/Parameters!$D$38))*ART_drop_factor)+(AD56*(1-Parameters!$D$41)*(1-(1/Parameters!$D$38))*ART_drop_factor)),0)</f>
        <v>0</v>
      </c>
      <c r="AE57" s="24">
        <f>IF(AND(C57&gt;Input!$F$14, C57&lt;(Input!$F$14+Input!$F$16)),((W56*(1-Parameters!$D$41)*(1/Parameters!$D$38))+(Y56*(1-Parameters!$D$41))+(AC56*(1-Parameters!$D$41)*(1/Parameters!$D$38))+(AE56*(1-Parameters!$D$41))),0)</f>
        <v>0</v>
      </c>
      <c r="AF57" s="24">
        <f>IF(AND(C57&gt;Input!$F$14, C57&lt;(Input!$F$14+Input!$F$16)),((Z56*(1-Parameters!$D$41)) + (AA56*(1-Parameters!$D$41)*(1-ART_drop_factor)) +(AF56*(1-Parameters!$D$41)) + (AG56*(1-Parameters!$D$41)*(1-ART_drop_factor))),0)</f>
        <v>0</v>
      </c>
      <c r="AG57" s="24">
        <f>IF(AND(C57&gt;Input!$F$14, C57&lt;(Input!$F$14+Input!$F$16)),((X56*(1-Parameters!$D$41)*(1/Parameters!$D$38))+(AG56*(1-Parameters!$D$41)*ART_drop_factor)+(AD56*(1-Parameters!$D$41)*(1/Parameters!$D$38))+(AA56*(1-Parameters!$D$41)*ART_drop_factor)),0)</f>
        <v>0</v>
      </c>
      <c r="AH57" s="24">
        <f>IF(AND(C57&gt;=(Input!$F$14+Input!$F$16),C57&lt;(Input!$F$14+Input!$F$17)),((AB56*(1-Parameters!$D$40)*(1-(Parameters!$D$10*(1-(Input!$F$22*Parameters!$D$7)))))+(AH56*(1-Parameters!$D$40)*(1-(Parameters!$D$11*(1-(Input!$F$22*Parameters!$D$7)))))),0)</f>
        <v>1495651.793419491</v>
      </c>
      <c r="AI57" s="24">
        <f>IF(AND(C57&gt;=(Input!$F$14+Input!$F$16), C57&lt;(Input!$F$14+Input!$F$17)),((AB56*(1-Parameters!$D$40)*Parameters!$D$10*(1-(Input!$F$22*Parameters!$D$7)))+(AC56*(1-Parameters!$D$40)*(1-1/Parameters!$D$38)*(1-(Input!$F$7*Parameters!$D$17*(1-Parameters!$D$27)*Parameters!$D$26*(1-(Parameters!$B$94 + Parameters!$B$95))*(Parameters!$D$24)*Parameters!$D$28*Parameters!$D$30))) + (AD56*(1-Parameters!$D$40)*(1-(1/Parameters!$D$38))*(1-ART_drop_factor)) +(AH56*(1-Parameters!$D$40)*Parameters!$D$11*(1-(Input!$F$22*Parameters!$D$7)))+(AI56*(1-Parameters!$D$40)*(1-1/Parameters!$D$38)) + (AJ56*(1-Parameters!$D$40)*(1-(1/Parameters!$D$38))*(1-ART_drop_factor))),0)</f>
        <v>2827.612181865557</v>
      </c>
      <c r="AJ57" s="24">
        <f>IF(AND(C57&gt;=(Input!$F$14+Input!$F$16), C57&lt;(Input!$F$14+Input!$F$17)),((AC56*(1-Parameters!$D$40)*(1-1/Parameters!$D$38)*(Input!$F$7*Parameters!$D$17*Parameters!$D$26*(1-Parameters!$D$27)*(1-(Parameters!$B$94 + Parameters!$B$95))*(Parameters!$D$24)*Parameters!$D$28*Parameters!$D$30))+(AD56*(1-Parameters!$D$40)*(1-(1/Parameters!$D$38))*ART_drop_factor)+(AJ56*(1-Parameters!$D$40)*(1-(1/Parameters!$D$38))*ART_drop_factor)),0)</f>
        <v>298.74193656152619</v>
      </c>
      <c r="AK57" s="22">
        <f>IF(AND(C57&gt;=(Input!$F$14+Input!$F$16), C57&lt;(Input!$F$14+Input!$F$17)),((AC56*(1-Parameters!$D$40)*(1/Parameters!$D$38)*(1-(Input!$F$7*Parameters!$D$17*(1-Parameters!$D$27)*Parameters!$D$26*(1-(Parameters!$B$94 + Parameters!$B$95))*(Parameters!$D$23)*Parameters!$D$28)))+(AE56*(1-Parameters!$D$40)*(1-(Input!$F$7*Parameters!$D$17*(1-Parameters!$D$27)*Parameters!$D$26*(1-(Parameters!$B$94 + Parameters!$B$95))*(Parameters!$D$23)*Parameters!$D$28)))+(AI56*(1-Parameters!$D$40)*(1/Parameters!$D$38))+(AK56*(1-Parameters!$D$40))),0)</f>
        <v>8882.864824294189</v>
      </c>
      <c r="AL57" s="24">
        <f>IF(AND(C57&gt;=(Input!$F$14+Input!$F$16), C57&lt;(Input!$F$14+Input!$F$17)),((AC56*(1-Parameters!$D$40)*(1/Parameters!$D$38)*Input!$F$7*Parameters!$D$17*Parameters!$D$26*(1-Parameters!$D$27)*(1-(Parameters!$B$94 + Parameters!$B$95))*Parameters!$D$28*(Parameters!$D$23)*(1-Parameters!$D$30))+(AE56*(1-Parameters!$D$40)*Input!$F$7*Parameters!$D$17*Parameters!$D$26*(1-Parameters!$D$27)*(1-(Parameters!$B$94 + Parameters!$B$95))*Parameters!$D$28*(Parameters!$D$23)*(1-Parameters!$D$30))+(AF56*(1-Parameters!$D$40)) + (AG56*(1-Parameters!$D$40)*(1-ART_drop_factor)) +(AL56*(1-Parameters!$D$40)) + (AM56*(1-Parameters!$D$40)*(1-ART_drop_factor))),0)</f>
        <v>22404.104592967837</v>
      </c>
      <c r="AM57" s="22">
        <f>IF(AND(C57&gt;=(Input!$F$14+Input!$F$16), C57&lt;(Input!$F$14+Input!$F$17)),((AC56*(1-Parameters!$D$40)*(1/Parameters!$D$38)*(Input!$F$7*Parameters!$D$17*(Parameters!$D$23)*Parameters!$D$26*(1-Parameters!$D$27)*(1-(Parameters!$B$94 + Parameters!$B$95))*Parameters!$D$28*Parameters!$D$30))+(AD56*(1-Parameters!$D$40)*(1/Parameters!$D$38))+(AE56*(1-Parameters!$D$40)*(Input!$F$7*Parameters!$D$17*(Parameters!$D$23)*Parameters!$D$26*(1-Parameters!$D$27)*(1-(Parameters!$B$94 + Parameters!$B$95))*Parameters!$D$28*Parameters!$D$30))+(AM56*(1-Parameters!$D$40)*ART_drop_factor)+(AJ56*(1-Parameters!$D$40)*(1/Parameters!$D$38))+(AG56*(1-Parameters!$D$40)*ART_drop_factor)),0)</f>
        <v>91617.471502995031</v>
      </c>
      <c r="AN57" s="24">
        <f>IF(AND(C57&gt;=(Input!$F$14+Input!$F$17), C57&lt;(Input!$F$14+Input!$F$18)),((AH56*(1-Parameters!$D$40)*(1-(Parameters!$D$11*(1-(Input!$F$22*Parameters!$D$7))))) + (AN56*(1-Parameters!$D$40)*(1-(Parameters!$D$11*(1-(Input!$F$22*Parameters!$D$7)))))),0)</f>
        <v>0</v>
      </c>
      <c r="AO57" s="22">
        <f>IF(AND(C57&gt;=(Input!$F$14+Input!$F$17), C57&lt;(Input!$F$14+Input!$F$18)),((AH56*(1-Parameters!$D$40)*Parameters!$D$11*(1-(Input!$F$22*Parameters!$D$7)))+(AI56*(1-Parameters!$D$40)*(1-1/Parameters!$D$38)*(1-(Input!$F$8*Parameters!$D$18*(1-Parameters!$D$27)*Parameters!$D$26*(Parameters!$D$24)*Parameters!$D$28*Parameters!$D$30))) + (AJ56*(1-Parameters!$D$40)*(1-(1/Parameters!$D$38))*(1-ART_drop_factor)) +(AN56*(1-Parameters!$D$40)*Parameters!$D$11*(1-(Input!$F$22*Parameters!$D$7)))+(AO56*(1-Parameters!$D$40)*(1-1/Parameters!$D$38)) + (AP56*(1-Parameters!$D$40)*(1-(1/Parameters!$D$38))*(1-ART_drop_factor))),0)</f>
        <v>0</v>
      </c>
      <c r="AP57" s="24">
        <f>IF(AND(C57&gt;=(Input!$F$14+Input!$F$17), C57&lt;(Input!$F$14+Input!$F$18)),((AI56*(1-Parameters!$D$40)*(1-1/Parameters!$D$38)*(Input!$F$8*Parameters!$D$18*Parameters!$D$26*(1-Parameters!$D$27)*(Parameters!$D$24)*Parameters!$D$28*Parameters!$D$30))+(AJ56*(1-Parameters!$D$40)*(1-(1/Parameters!$D$38))*ART_drop_factor)+(AP56*(1-Parameters!$D$40)*(1-(1/Parameters!$D$38))*ART_drop_factor)),0)</f>
        <v>0</v>
      </c>
      <c r="AQ57" s="22">
        <f>IF(AND(C57&gt;=(Input!$F$14+Input!$F$17), C57&lt;(Input!$F$14+Input!$F$18)),((AI56*(1-Parameters!$D$40)*(1/Parameters!$D$38)*(1-(Input!$F$8*Parameters!$D$18*(1-Parameters!$D$27)*Parameters!$D$26*(Parameters!$D$23)*Parameters!$D$28)))+(AK56*(1-Parameters!$D$40)*(1-(Input!$F$8*Parameters!$D$18*(1-Parameters!$D$27)*Parameters!$D$26*(Parameters!$D$23)*Parameters!$D$28)))+(AO56*(1-Parameters!$D$40)*(1/Parameters!$D$38))+(AQ56*(1-Parameters!$D$40))),0)</f>
        <v>0</v>
      </c>
      <c r="AR57" s="24">
        <f>IF(AND(C57&gt;=(Input!$F$14+Input!$F$17), C57&lt;(Input!$F$14+Input!$F$18)),((AI56*(1-Parameters!$D$40)*(1/Parameters!$D$38)*Input!$F$8*Parameters!$D$18*Parameters!$D$26*(1-Parameters!$D$27)*Parameters!$D$28*(Parameters!$D$23)*(1-Parameters!$D$30))+(AK56*(1-Parameters!$D$40)*Input!$F$8*Parameters!$D$18*Parameters!$D$26*(1-Parameters!$D$27)*Parameters!$D$28*(Parameters!$D$23)*(1-Parameters!$D$30))+(AL56*(1-Parameters!$D$40)) + (AM56*(1-Parameters!$D$40)*(1-ART_drop_factor)) +(AR56*(1-Parameters!$D$40)) + (AS56*(1-Parameters!$D$40)*(1-ART_drop_factor))),0)</f>
        <v>0</v>
      </c>
      <c r="AS57" s="22">
        <f>IF(AND(C57&gt;=(Input!$F$14+Input!$F$17), C57&lt;(Input!$F$14+Input!$F$18)),((AI56*(1-Parameters!$D$40)*(1/Parameters!$D$38)*(Input!$F$8*Parameters!$D$18*(Parameters!$D$23)*Parameters!$D$26*(1-Parameters!$D$27)*Parameters!$D$28*Parameters!$D$30))+(AJ56*(1-Parameters!$D$40)*(1/Parameters!$D$38))+(AK56*(1-Parameters!$D$40)*(Input!$F$8*Parameters!$D$18*(Parameters!$D$23)*Parameters!$D$26*(1-Parameters!$D$27)*Parameters!$D$28*Parameters!$D$30))+(AS56*(1-Parameters!$D$40)*ART_drop_factor)+(AP56*(1-Parameters!$D$40)*(1/Parameters!$D$38))+(AM56*(1-Parameters!$D$40)*ART_drop_factor)),0)</f>
        <v>0</v>
      </c>
      <c r="AT57" s="24">
        <f>IF(AND(C57&gt;=(Input!$F$14+Input!$F$18), C57&lt;(Input!$F$14+Input!$F$19)),((AN56*(1-Parameters!$D$40)*(1-(Parameters!$D$11*(1-(Input!$F$22*Parameters!$D$7))))) + (AT56*(1-Parameters!$D$40)*(1-(Parameters!$D$12*(1-(Input!$F$22*Parameters!$D$7)))))),0)</f>
        <v>0</v>
      </c>
      <c r="AU57" s="22">
        <f>IF(AND(C57&gt;=(Input!$F$14+Input!$F$18), C57&lt;(Input!$F$14+Input!$F$19)),((AN56*(1-Parameters!$D$40)*Parameters!$D$11*(1-(Input!$F$22*Parameters!$D$7)))+(AO56*(1-Parameters!$D$40)*(1-1/Parameters!$D$38)*(1-(Input!$F$9*Parameters!$D$19*(1-Parameters!$D$27)*Parameters!$D$26*(Parameters!$D$24)*Parameters!$D$28*Parameters!$D$30))) + (AP56*(1-Parameters!$D$40)*(1-(1/Parameters!$D$38))*(1-ART_drop_factor)) +(AT56*(1-Parameters!$D$40)*Parameters!$D$12*(1-(Input!$F$22*Parameters!$D$7)))+(AU56*(1-Parameters!$D$40)*(1-1/Parameters!$D$38)) + (AV56*(1-Parameters!$D$40)*(1-(1/Parameters!$D$38))*(1-ART_drop_factor))),0)</f>
        <v>0</v>
      </c>
      <c r="AV57" s="24">
        <f>IF(AND(C57&gt;=(Input!$F$14+Input!$F$18), C57&lt;(Input!$F$14+Input!$F$19)),((AO56*(1-Parameters!$D$40)*(1-1/Parameters!$D$38)*(Input!$F$9*Parameters!$D$19*Parameters!$D$26*(1-Parameters!$D$27)*(Parameters!$D$24)*Parameters!$D$28*Parameters!$D$30))+(AP56*(1-Parameters!$D$40)*(1-(1/Parameters!$D$38))*ART_drop_factor)+(AV56*(1-Parameters!$D$40)*(1-(1/Parameters!$D$38))*ART_drop_factor)),0)</f>
        <v>0</v>
      </c>
      <c r="AW57" s="22">
        <f>IF(AND(C57&gt;=(Input!$F$14+Input!$F$18), C57&lt;(Input!$F$14+Input!$F$19)),((AO56*(1-Parameters!$D$40)*(1/Parameters!$D$38)*(1-(Input!$F$9*Parameters!$D$19*(1-Parameters!$D$27)*Parameters!$D$26*(Parameters!$D$23)*Parameters!$D$28)))+(AQ56*(1-Parameters!$D$40)*(1-(Input!$F$9*Parameters!$D$19*(1-Parameters!$D$27)*Parameters!$D$26*(Parameters!$D$23)*Parameters!$D$28)))+(AU56*(1-Parameters!$D$40)*(1/Parameters!$D$38))+(AW56*(1-Parameters!$D$40))),0)</f>
        <v>0</v>
      </c>
      <c r="AX57" s="24">
        <f>IF(AND(C57&gt;=(Input!$F$14+Input!$F$18), C57&lt;(Input!$F$14+Input!$F$19)),((AO56*(1-Parameters!$D$40)*(1/Parameters!$D$38)*Input!$F$9*Parameters!$D$19*Parameters!$D$26*(1-Parameters!$D$27)*Parameters!$D$28*(Parameters!$D$23)*(1-Parameters!$D$30))+(AQ56*(1-Parameters!$D$40)*Input!$F$9*Parameters!$D$19*Parameters!$D$26*(1-Parameters!$D$27)*Parameters!$D$28*(Parameters!$D$23)*(1-Parameters!$D$30)) + (AS56*(1-Parameters!$D$40)*(1-ART_drop_factor)) +(AR56*(1-Parameters!$D$40))+ (AY56*(1-Parameters!$D$40)*(1-ART_drop_factor)) + (AX56*(1-Parameters!$D$40))),0)</f>
        <v>0</v>
      </c>
      <c r="AY57" s="22">
        <f>IF(AND(C57&gt;=(Input!$F$14+Input!$F$18), C57&lt;(Input!$F$14+Input!$F$19)),((AO56*(1-Parameters!$D$40)*(1/Parameters!$D$38)*(Input!$F$9*Parameters!$D$19*(Parameters!$D$23)*Parameters!$D$26*(1-Parameters!$D$27)*Parameters!$D$28*Parameters!$D$30))+(AP56*(1-Parameters!$D$40)*(1/Parameters!$D$38))+(AQ56*(1-Parameters!$D$40)*(Input!$F$9*Parameters!$D$19*(Parameters!$D$23)*Parameters!$D$26*(1-Parameters!$D$27)*Parameters!$D$28*Parameters!$D$30))+(AY56*(1-Parameters!$D$40)*ART_drop_factor)+(AV56*(1-Parameters!$D$40)*(1/Parameters!$D$38))+(AS56*(1-Parameters!$D$40)*ART_drop_factor)),0)</f>
        <v>0</v>
      </c>
      <c r="AZ57" s="24">
        <f>IF(C57&gt;=(Input!$F$14+Input!$F$19),((AT56*(1-Parameters!$D$40)*(1-(Parameters!$D$12*(1-(Input!$F$22*Parameters!$D$7))))) + (AZ56*(1-Parameters!$D$40)*(1-(Parameters!$D$12*(1-(Input!$F$22*Parameters!$D$7)))))),0)</f>
        <v>0</v>
      </c>
      <c r="BA57" s="22">
        <f>IF(C57&gt;=(Input!$F$14+Input!$F$19),((AT56*(1-Parameters!$D$40)*Parameters!$D$12*(1-(Input!$F$22*Parameters!$D$7)))+(AU56*(1-Parameters!$D$40)*(1-1/Parameters!$D$38)*(1-(Input!$F$10*Parameters!$D$20*(1-Parameters!$D$27)*Parameters!$D$26*(Parameters!$D$24)*Parameters!$D$28*Parameters!$D$30))) + (AV56*(1-Parameters!$D$40)*(1-(1/Parameters!$D$38))*(1-ART_drop_factor)) +(AZ56*(1-Parameters!$D$40)*Parameters!$D$12*(1-(Input!$F$22*Parameters!$D$7)))+(BA56*(1-Parameters!$D$40)*(1-1/Parameters!$D$38)) + (BB56*(1-Parameters!$D$40)*(1-(1/Parameters!$D$38))*(1-ART_drop_factor))),0)</f>
        <v>0</v>
      </c>
      <c r="BB57" s="24">
        <f>IF(C57&gt;=(Input!$F$14+Input!$F$19),((AU56*(1-Parameters!$D$40)*(1-1/Parameters!$D$38)*(Input!$F$10*Parameters!$D$20*Parameters!$D$26*(1-Parameters!$D$27)*(Parameters!$D$24)*Parameters!$D$28*Parameters!$D$30))+(AV56*(1-Parameters!$D$40)*(1-(1/Parameters!$D$38))*ART_drop_factor)+(BB56*(1-Parameters!$D$40)*(1-(1/Parameters!$D$38))*ART_drop_factor)),0)</f>
        <v>0</v>
      </c>
      <c r="BC57" s="22">
        <f>IF(C57&gt;=(Input!$F$14+Input!$F$19),((AU56*(1-Parameters!$D$40)*(1/Parameters!$D$38)*(1-(Input!$F$10*Parameters!$D$20*(1-Parameters!$D$27)*Parameters!$D$26*(Parameters!$D$23)*Parameters!$D$28)))+(AW56*(1-Parameters!$D$40)*(1-(Input!$F$10*Parameters!$D$20*(1-Parameters!$D$27)*Parameters!$D$26*(Parameters!$D$23)*Parameters!$D$28)))+(BA56*(1-Parameters!$D$40)*(1/Parameters!$D$38))+(BC56*(1-Parameters!$D$40))),0)</f>
        <v>0</v>
      </c>
      <c r="BD57" s="24">
        <f>IF(C57&gt;=(Input!$F$14+Input!$F$19),((AU56*(1-Parameters!$D$40)*(1/Parameters!$D$38)*Input!$F$10*Parameters!$D$20*Parameters!$D$26*(1-Parameters!$D$27)*Parameters!$D$28*(Parameters!$D$23)*(1-Parameters!$D$30))+(AW56*(1-Parameters!$D$40)*Input!$F$10*Parameters!$D$20*Parameters!$D$26*(1-Parameters!$D$27)*Parameters!$D$28*(Parameters!$D$23)*(1-Parameters!$D$30))+(AX56*(1-Parameters!$D$40)) + (AY56*(1-Parameters!$D$40)*(1-ART_drop_factor)) +(BD56*(1-Parameters!$D$40)) + (BE56*(1-Parameters!$D$40)*(1-ART_drop_factor))),0)</f>
        <v>0</v>
      </c>
      <c r="BE57" s="25">
        <f>IF(C57&gt;=(Input!$F$14+Input!$F$19),((AU56*(1-Parameters!$D$40)*(1/Parameters!$D$38)*(Input!$F$10*Parameters!$D$20*(Parameters!$D$23)*Parameters!$D$26*(1-Parameters!$D$27)*Parameters!$D$28*Parameters!$D$30))+(AV56*(1-Parameters!$D$40)*(1/Parameters!$D$38))+(AW56*(1-Parameters!$D$40)*(Input!$F$10*Parameters!$D$20*(Parameters!$D$23)*Parameters!$D$26*(1-Parameters!$D$27)*Parameters!$D$28*Parameters!$D$30))+(BE56*(1-Parameters!$D$40)*ART_drop_factor)+(BB56*(1-Parameters!$D$40)*(1/Parameters!$D$38))+(AY56*(1-Parameters!$D$40)*ART_drop_factor)),0)</f>
        <v>0</v>
      </c>
      <c r="BF57" s="135">
        <f>(Parameters!$D$40*(SUM(Model!D56:U56,Model!AH56:BE56)))+(Parameters!$D$41*(SUM(Model!V56:AG56)))</f>
        <v>93.56400879617145</v>
      </c>
      <c r="BG57" s="60"/>
    </row>
    <row r="58" spans="3:59" x14ac:dyDescent="0.2">
      <c r="C58" s="20">
        <v>53</v>
      </c>
      <c r="D58" s="21">
        <f>IF((C58&gt;=Input!$F$12),0,(D57*(1-Parameters!$D$40)*(1-(Parameters!$D$8*(1-(Input!$F$22*Parameters!$D$7))))))</f>
        <v>0</v>
      </c>
      <c r="E58" s="21">
        <f>IF((C58&gt;=Input!$F$12),0,(D57*(1-Parameters!$D$40)*Parameters!$D$8*(1-(Input!$F$22*Parameters!$D$7))+(E57*(1-Parameters!$D$40)*(1-1/Parameters!$D$38)) + (F57*(1-Parameters!$D$40)*(1-(1/Parameters!$D$38))*(1-ART_drop_factor))))</f>
        <v>0</v>
      </c>
      <c r="F58" s="26">
        <f>IF((C58&gt;=Input!$F$12),0,(F57*(1-Parameters!$D$40)*(1-(1/Parameters!$D$38))*ART_drop_factor))</f>
        <v>0</v>
      </c>
      <c r="G58" s="21">
        <f>IF((C58&gt;=Input!$F$12),0,((G57*(1-Parameters!$D$40)+(E57*(1-Parameters!$D$40)*(1/Parameters!$D$38)))))</f>
        <v>0</v>
      </c>
      <c r="H58" s="21">
        <f>IF((C58&gt;=Input!$F$12),0,(H57*(1-Parameters!$D$40) + I57*(1-Parameters!$D$40)*(1-ART_drop_factor)))</f>
        <v>0</v>
      </c>
      <c r="I58" s="21">
        <f>IF((C58&gt;=Input!$F$12),0,(((F57*(1-Parameters!$D$40)*(1/Parameters!$D$38)) + I57*(1-Parameters!$D$40)*ART_drop_factor)))</f>
        <v>0</v>
      </c>
      <c r="J58" s="23">
        <f>IF(AND(C58&gt;=Input!$F$12,C58&lt;Input!$F$13),((D57*(1-Parameters!$D$40)*(1-(Parameters!$D$8*(1-(Input!$F$22*Parameters!$D$7))))) + (J57*(1-Parameters!$D$40)*(1-(Parameters!$D$9*(1-(Input!$F$22*Parameters!$D$7)))))),0)</f>
        <v>0</v>
      </c>
      <c r="K58" s="23">
        <f>IF(AND(C58&gt;=Input!$F$12,C58&lt;Input!$F$13),((D57*(1-Parameters!$D$40)*(Parameters!$D$8*(1-(Input!$F$22*Parameters!$D$7))))+(E57*(1-Parameters!$D$40)*(1-1/Parameters!$D$38)*(1-(Input!$F$5*Parameters!$D$14*(1-Parameters!$D$27)*Parameters!$D$26*(Parameters!$D$24))*Parameters!$D$28*Parameters!$D$30)))+ (F57*(1-Parameters!$D$40)*(1-(1/Parameters!$D$38))*(1-ART_drop_factor)) + (J57*(1-Parameters!$D$40)*Parameters!$D$9*(1-(Input!$F$22*Parameters!$D$7)))+(K57*(1-Parameters!$D$40)*(1-1/Parameters!$D$38)) + (L57*(1-Parameters!$D$40)*(1-(1/Parameters!$D$38))*(1-ART_drop_factor)),0)</f>
        <v>0</v>
      </c>
      <c r="L58" s="23">
        <f>IF(AND(C58&gt;=Input!$F$12,C58&lt;Input!$F$13),((E57*(1-Parameters!$D$40)*(1-1/Parameters!$D$38)*(Input!$F$5*Parameters!$D$14*Parameters!$D$26*(1-Parameters!$D$27)*(Parameters!$D$24)*Parameters!$D$28*Parameters!$D$30))+(F57*(1-Parameters!$D$40)*(1-(1/Parameters!$D$38))*ART_drop_factor)+(L57*(1-Parameters!$D$40)*(1-(1/Parameters!$D$38))*ART_drop_factor)),0)</f>
        <v>0</v>
      </c>
      <c r="M58" s="23">
        <f>IF(AND(C58&gt;=Input!$F$12,C58&lt;Input!$F$13),((E57*(1-Parameters!$D$40)*(1/Parameters!$D$38)*(1-(Input!$F$5*Parameters!$D$14*(1-Parameters!$D$27)*Parameters!$D$26*(Parameters!$D$23))*Parameters!$D$28))+(G57*(1-Parameters!$D$40)*(1-(Input!$F$5*Parameters!$D$14*(1-Parameters!$D$27)*Parameters!$D$26*(Parameters!$D$23)*Parameters!$D$28)))+(K57*(1-Parameters!$D$40)*(1/Parameters!$D$38))+(M57*(1-Parameters!$D$40))),0)</f>
        <v>0</v>
      </c>
      <c r="N58" s="23">
        <f>IF(AND(C58&gt;=Input!$F$12,C58&lt;Input!$F$13),((E57*(1-Parameters!$D$40)*(1/Parameters!$D$38)*Input!$F$5*Parameters!$D$14*Parameters!$D$26*(1-Parameters!$D$27)*Parameters!$D$28*(Parameters!$D$23)*(1-Parameters!$D$30))+(G57*(1-Parameters!$D$40)*Input!$F$5*Parameters!$D$14*Parameters!$D$26*(1-Parameters!$D$27)*Parameters!$D$28*(Parameters!$D$23)*(1-Parameters!$D$30))+(H57*(1-Parameters!$D$40)) +(N57*(1-Parameters!$D$40)) + (O57*(1-Parameters!$D$40)*(1-ART_drop_factor)) + (I57*(1-Parameters!$D$40)*(1-ART_drop_factor))),0)</f>
        <v>0</v>
      </c>
      <c r="O58" s="23">
        <f>IF(AND(C58&gt;=Input!$F$12,C58&lt;Input!$F$13),((E57*(1-Parameters!$D$40)*(1/Parameters!$D$38)*(Input!$F$5*Parameters!$D$14*(Parameters!$D$23)*Parameters!$D$26*(1-Parameters!$D$27)*Parameters!$D$28*Parameters!$D$30))+(F57*(1-Parameters!$D$40)*(1/Parameters!$D$38))+(G57*(1-Parameters!$D$40)*(Input!$F$5*Parameters!$D$14*(Parameters!$D$23)*Parameters!$D$26*(1-Parameters!$D$27)*Parameters!$D$28*Parameters!$D$30))+(O57*(1-Parameters!$D$40)*ART_drop_factor)+(L57*(1-Parameters!$D$40)*(1/Parameters!$D$38))+(I57*(1-Parameters!$D$40)*ART_drop_factor)),0)</f>
        <v>0</v>
      </c>
      <c r="P58" s="24">
        <f>IF(AND(C58&gt;=Input!$F$13,C58&lt;Input!$F$14),((J57*(1-Parameters!$D$40)*(1-(Parameters!$D$9*(1-(Input!$F$22*Parameters!$D$7))))) + (P57*(1-Parameters!$D$40)*(1-(Parameters!$D$9*(1-(Input!$F$22*Parameters!$D$7)))))),0)</f>
        <v>0</v>
      </c>
      <c r="Q58" s="22">
        <f>IF(AND(C58&gt;=Input!$F$13,C58&lt;Input!$F$14),((J57*(1-Parameters!$D$40)*Parameters!$D$9*(1-(Input!$F$22*Parameters!$D$7)))+(K57*(1-Parameters!$D$40)*(1-1/Parameters!$D$38)*(1-(Input!$F$6*Parameters!$D$15*(1-Parameters!$D$27)*Parameters!$D$26*(Parameters!$D$24))*Parameters!$D$28*Parameters!$D$30))) + (L57*(1-Parameters!$D$40)*(1-(1/Parameters!$D$38))*(1-ART_drop_factor)) +(P57*(1-Parameters!$D$40)*Parameters!$D$9*(1-(Input!$F$22*Parameters!$D$7)))+(Q57*(1-Parameters!$D$40)*(1-1/Parameters!$D$38)) + (R57*(1-Parameters!$D$40)*(1-(1/Parameters!$D$38))*(1-ART_drop_factor)),0)</f>
        <v>0</v>
      </c>
      <c r="R58" s="24">
        <f>IF(AND(C58&gt;=Input!$F$13,C58&lt;Input!$F$14),((K57*(1-Parameters!$D$40)*(1-1/Parameters!$D$38)*(Input!$F$6*Parameters!$D$15*Parameters!$D$26*(1-Parameters!$D$27)*(Parameters!$D$24)*Parameters!$D$28*Parameters!$D$30))+(L57*(1-Parameters!$D$40)*(1-(1/Parameters!$D$38))*ART_drop_factor)+(R57*(1-Parameters!$D$40)*(1-(1/Parameters!$D$38))*ART_drop_factor)),0)</f>
        <v>0</v>
      </c>
      <c r="S58" s="22">
        <f>IF(AND(C58&gt;=Input!$F$13,C58&lt;Input!$F$14),((K57*(1-Parameters!$D$40)*(1/Parameters!$D$38)*(1-(Input!$F$6*Parameters!$D$15*(1-Parameters!$D$27)*Parameters!$D$26*(Parameters!$D$23)*Parameters!$D$28)))+(M57*(1-Parameters!$D$40)*(1-(Input!$F$6*Parameters!$D$15*(1-Parameters!$D$27)*Parameters!$D$26*(Parameters!$D$23)*Parameters!$D$28)))+(Q57*(1-Parameters!$D$40)*(1/Parameters!$D$38))+(S57*(1-Parameters!$D$40))),0)</f>
        <v>0</v>
      </c>
      <c r="T58" s="24">
        <f>IF(AND(C58&gt;=Input!$F$13,C58&lt;Input!$F$14),((K57*(1-Parameters!$D$40)*(1/Parameters!$D$38)*Input!$F$6*Parameters!$D$15*Parameters!$D$26*(1-Parameters!$D$27)*Parameters!$D$28*(Parameters!$D$23)*(1-Parameters!$D$30))+(M57*(1-Parameters!$D$40)*Input!$F$6*Parameters!$D$15*Parameters!$D$26*(1-Parameters!$D$27)*Parameters!$D$28*(Parameters!$D$23)*(1-Parameters!$D$30))+(N57*(1-Parameters!$D$40))+(T57*(1-Parameters!$D$40)) + (U57*(1-Parameters!$D$40)*(1-ART_drop_factor)) + (O57*(1-Parameters!$D$40)*(1-ART_drop_factor))),0)</f>
        <v>0</v>
      </c>
      <c r="U58" s="22">
        <f>IF(AND(C58&gt;=Input!$F$13,C58&lt;Input!$F$14),((K57*(1-Parameters!$D$40)*(1/Parameters!$D$38)*(Input!$F$6*Parameters!$D$15*(Parameters!$D$23)*Parameters!$D$26*(1-Parameters!$D$27)*Parameters!$D$28*Parameters!$D$30))+(L57*(1-Parameters!$D$40)*(1/Parameters!$D$38))+(M57*(1-Parameters!$D$40)*(Input!$F$6*Parameters!$D$15*(Parameters!$D$23)*Parameters!$D$26*(1-Parameters!$D$27)*Parameters!$D$28*Parameters!$D$30))+(U57*(1-Parameters!$D$40)*ART_drop_factor)+(R57*(1-Parameters!$D$40)*(1/Parameters!$D$38))+(O57*(1-Parameters!$D$40))*ART_drop_factor),0)</f>
        <v>0</v>
      </c>
      <c r="V58" s="24">
        <f>IF(C58=Input!$F$14,((P57*(1-Parameters!$D$41)*(1-(Parameters!$D$9*(1-(Input!$F$22*Parameters!$D$7))))) + (V57*(1-Parameters!$D$41)*(1-(Parameters!$D$9*(1-(Input!$F$22*Parameters!$D$7)))))),0)</f>
        <v>0</v>
      </c>
      <c r="W58" s="22">
        <f>IF(C58=Input!$F$14,((P57*(1-Parameters!$D$41)*Parameters!$D$9*(1-(Input!$F$22*Parameters!$D$7)))+(Q57*(1-Parameters!$D$41)*(1-1/Parameters!$D$38)*(1-(Input!$F$6*Parameters!$D$16*(1-Parameters!$D$27)*Parameters!$D$26*(1-Parameters!$B$94)*(Parameters!$D$24))*Parameters!$D$28*Parameters!$D$30)))+(V57*(1-Parameters!$D$41)*Parameters!$D$9*(1-(Input!$F$22*Parameters!$D$7)))+ (R57*(1-Parameters!$D$41)*(1-(1/Parameters!$D$38))*(1-ART_drop_factor)) + (W57*(1-Parameters!$D$41)*(1-1/Parameters!$D$38)) + (X57*(1-Parameters!$D$41)*(1-(1/Parameters!$D$38))*(1-ART_drop_factor)),0)</f>
        <v>0</v>
      </c>
      <c r="X58" s="24">
        <f>IF(C58=Input!$F$14,((Q57*(1-Parameters!$D$41)*(1-1/Parameters!$D$38)*(Input!$F$6*Parameters!$D$16*Parameters!$D$26*(1-Parameters!$D$27)*(1-Parameters!$B$94)*(Parameters!$D$24)*Parameters!$D$28*Parameters!$D$30))+(R57*(1-Parameters!$D$41)*(1-(1/Parameters!$D$38))*ART_drop_factor)+(X57*(1-Parameters!$D$41)*(1-(1/Parameters!$D$38))*ART_drop_factor)),0)</f>
        <v>0</v>
      </c>
      <c r="Y58" s="22">
        <f>IF(C58=Input!$F$14,((Q57*(1-Parameters!$D$41)*(1/Parameters!$D$38)*(1-(Input!$F$6*Parameters!$D$16*(1-Parameters!$D$27)*Parameters!$D$26*(1-Parameters!$B$94)*(Parameters!$D$23)*Parameters!$D$28)))+(S57*(1-Parameters!$D$41)*(1-(Input!$F$6*Parameters!$D$16*(1-Parameters!$D$27)*Parameters!$D$26*(1-Parameters!$B$94)*(Parameters!$D$23)*Parameters!$D$28)))+(W57*(1-Parameters!$D$41)*(1/Parameters!$D$38))+(Y57*(1-Parameters!$D$41))),0)</f>
        <v>0</v>
      </c>
      <c r="Z58" s="24">
        <f>IF(C58=Input!$F$14,((Q57*(1-Parameters!$D$41)*(1/Parameters!$D$38)*Input!$F$6*Parameters!$D$16*Parameters!$D$26*(1-Parameters!$D$27)*(1-Parameters!$B$94)*Parameters!$D$28*(Parameters!$D$23)*(1-Parameters!$D$30))+(S57*(1-Parameters!$D$41)*Input!$F$6*Parameters!$D$16*Parameters!$D$26*(1-Parameters!$D$27)*(1-Parameters!$B$94)*Parameters!$D$28*(Parameters!$D$23)*(1-Parameters!$D$30))+(T57*(1-Parameters!$D$41)) + (U57*(1-Parameters!$D$41)*(1-ART_drop_factor)) + (Z57*(1-Parameters!$D$41)) + (AA57*(1-Parameters!$D$41)*(1-ART_drop_factor))),0)</f>
        <v>0</v>
      </c>
      <c r="AA58" s="22">
        <f>IF(C58=Input!$F$14,((Q57*(1-Parameters!$D$41)*(1/Parameters!$D$38)*(Input!$F$6*Parameters!$D$16*(Parameters!$D$23)*Parameters!$D$26*(1-Parameters!$D$27)*(1-Parameters!$B$94)*Parameters!$D$28*Parameters!$D$30))+(R57*(1-Parameters!$D$41)*(1/Parameters!$D$38))+(S57*(1-Parameters!$D$41)*(Input!$F$6*Parameters!$D$16*(1-Parameters!$B$94)*(Parameters!$D$23)*Parameters!$D$26*(1-Parameters!$D$27)*Parameters!$D$28*Parameters!$D$30))+(AA57*(1-Parameters!$D$41)*ART_drop_factor)+(X57*(1-Parameters!$D$41)*(1/Parameters!$D$38))+(U57*(1-Parameters!$D$41)*ART_drop_factor)),0)</f>
        <v>0</v>
      </c>
      <c r="AB58" s="24">
        <f>IF(AND(C58&gt;Input!$F$14,C58&lt;(Input!$F$14+Input!$F$16)),((V57*(1-Parameters!$D$41)*(1-(Parameters!$D$9*(1-(Input!$F$22*Parameters!$D$7)))))+(AB57*(1-Parameters!$D$41)*(1-(Parameters!$D$10*(1-(Input!$F$22*Parameters!$D$7)))))),0)</f>
        <v>0</v>
      </c>
      <c r="AC58" s="24">
        <f>IF(AND(C58&gt;Input!$F$14, C58&lt;(Input!$F$14+Input!$F$16)),((V57*(1-Parameters!$D$41)*Parameters!$D$9*(1-(Input!$F$22*Parameters!$D$7)))+(W57*(1-Parameters!$D$41)*(1-1/Parameters!$D$38)) + (X57*(1-Parameters!$D$41)*(1-(1/Parameters!$D$38))*(1-ART_drop_factor)) +(AB57*(1-Parameters!$D$41)*Parameters!$D$10*(1-(Input!$F$22*Parameters!$D$7))))+(AC57*(1-Parameters!$D$41)*(1-1/Parameters!$D$38)) + (AD57*(1-Parameters!$D$41)*(1-(1/Parameters!$D$38))*(1-ART_drop_factor)),0)</f>
        <v>0</v>
      </c>
      <c r="AD58" s="24">
        <f>IF(AND(C58&gt;Input!$F$14, C58&lt;(Input!$F$14+Input!$F$16)),((X57*(1-Parameters!$D$41)*(1-(1/Parameters!$D$38))*ART_drop_factor)+(AD57*(1-Parameters!$D$41)*(1-(1/Parameters!$D$38))*ART_drop_factor)),0)</f>
        <v>0</v>
      </c>
      <c r="AE58" s="24">
        <f>IF(AND(C58&gt;Input!$F$14, C58&lt;(Input!$F$14+Input!$F$16)),((W57*(1-Parameters!$D$41)*(1/Parameters!$D$38))+(Y57*(1-Parameters!$D$41))+(AC57*(1-Parameters!$D$41)*(1/Parameters!$D$38))+(AE57*(1-Parameters!$D$41))),0)</f>
        <v>0</v>
      </c>
      <c r="AF58" s="24">
        <f>IF(AND(C58&gt;Input!$F$14, C58&lt;(Input!$F$14+Input!$F$16)),((Z57*(1-Parameters!$D$41)) + (AA57*(1-Parameters!$D$41)*(1-ART_drop_factor)) +(AF57*(1-Parameters!$D$41)) + (AG57*(1-Parameters!$D$41)*(1-ART_drop_factor))),0)</f>
        <v>0</v>
      </c>
      <c r="AG58" s="24">
        <f>IF(AND(C58&gt;Input!$F$14, C58&lt;(Input!$F$14+Input!$F$16)),((X57*(1-Parameters!$D$41)*(1/Parameters!$D$38))+(AG57*(1-Parameters!$D$41)*ART_drop_factor)+(AD57*(1-Parameters!$D$41)*(1/Parameters!$D$38))+(AA57*(1-Parameters!$D$41)*ART_drop_factor)),0)</f>
        <v>0</v>
      </c>
      <c r="AH58" s="24">
        <f>IF(AND(C58&gt;=(Input!$F$14+Input!$F$16),C58&lt;(Input!$F$14+Input!$F$17)),((AB57*(1-Parameters!$D$40)*(1-(Parameters!$D$10*(1-(Input!$F$22*Parameters!$D$7)))))+(AH57*(1-Parameters!$D$40)*(1-(Parameters!$D$11*(1-(Input!$F$22*Parameters!$D$7)))))),0)</f>
        <v>0</v>
      </c>
      <c r="AI58" s="24">
        <f>IF(AND(C58&gt;=(Input!$F$14+Input!$F$16), C58&lt;(Input!$F$14+Input!$F$17)),((AB57*(1-Parameters!$D$40)*Parameters!$D$10*(1-(Input!$F$22*Parameters!$D$7)))+(AC57*(1-Parameters!$D$40)*(1-1/Parameters!$D$38)*(1-(Input!$F$7*Parameters!$D$17*(1-Parameters!$D$27)*Parameters!$D$26*(1-(Parameters!$B$94 + Parameters!$B$95))*(Parameters!$D$24)*Parameters!$D$28*Parameters!$D$30))) + (AD57*(1-Parameters!$D$40)*(1-(1/Parameters!$D$38))*(1-ART_drop_factor)) +(AH57*(1-Parameters!$D$40)*Parameters!$D$11*(1-(Input!$F$22*Parameters!$D$7)))+(AI57*(1-Parameters!$D$40)*(1-1/Parameters!$D$38)) + (AJ57*(1-Parameters!$D$40)*(1-(1/Parameters!$D$38))*(1-ART_drop_factor))),0)</f>
        <v>0</v>
      </c>
      <c r="AJ58" s="24">
        <f>IF(AND(C58&gt;=(Input!$F$14+Input!$F$16), C58&lt;(Input!$F$14+Input!$F$17)),((AC57*(1-Parameters!$D$40)*(1-1/Parameters!$D$38)*(Input!$F$7*Parameters!$D$17*Parameters!$D$26*(1-Parameters!$D$27)*(1-(Parameters!$B$94 + Parameters!$B$95))*(Parameters!$D$24)*Parameters!$D$28*Parameters!$D$30))+(AD57*(1-Parameters!$D$40)*(1-(1/Parameters!$D$38))*ART_drop_factor)+(AJ57*(1-Parameters!$D$40)*(1-(1/Parameters!$D$38))*ART_drop_factor)),0)</f>
        <v>0</v>
      </c>
      <c r="AK58" s="22">
        <f>IF(AND(C58&gt;=(Input!$F$14+Input!$F$16), C58&lt;(Input!$F$14+Input!$F$17)),((AC57*(1-Parameters!$D$40)*(1/Parameters!$D$38)*(1-(Input!$F$7*Parameters!$D$17*(1-Parameters!$D$27)*Parameters!$D$26*(1-(Parameters!$B$94 + Parameters!$B$95))*(Parameters!$D$23)*Parameters!$D$28)))+(AE57*(1-Parameters!$D$40)*(1-(Input!$F$7*Parameters!$D$17*(1-Parameters!$D$27)*Parameters!$D$26*(1-(Parameters!$B$94 + Parameters!$B$95))*(Parameters!$D$23)*Parameters!$D$28)))+(AI57*(1-Parameters!$D$40)*(1/Parameters!$D$38))+(AK57*(1-Parameters!$D$40))),0)</f>
        <v>0</v>
      </c>
      <c r="AL58" s="24">
        <f>IF(AND(C58&gt;=(Input!$F$14+Input!$F$16), C58&lt;(Input!$F$14+Input!$F$17)),((AC57*(1-Parameters!$D$40)*(1/Parameters!$D$38)*Input!$F$7*Parameters!$D$17*Parameters!$D$26*(1-Parameters!$D$27)*(1-(Parameters!$B$94 + Parameters!$B$95))*Parameters!$D$28*(Parameters!$D$23)*(1-Parameters!$D$30))+(AE57*(1-Parameters!$D$40)*Input!$F$7*Parameters!$D$17*Parameters!$D$26*(1-Parameters!$D$27)*(1-(Parameters!$B$94 + Parameters!$B$95))*Parameters!$D$28*(Parameters!$D$23)*(1-Parameters!$D$30))+(AF57*(1-Parameters!$D$40)) + (AG57*(1-Parameters!$D$40)*(1-ART_drop_factor)) +(AL57*(1-Parameters!$D$40)) + (AM57*(1-Parameters!$D$40)*(1-ART_drop_factor))),0)</f>
        <v>0</v>
      </c>
      <c r="AM58" s="22">
        <f>IF(AND(C58&gt;=(Input!$F$14+Input!$F$16), C58&lt;(Input!$F$14+Input!$F$17)),((AC57*(1-Parameters!$D$40)*(1/Parameters!$D$38)*(Input!$F$7*Parameters!$D$17*(Parameters!$D$23)*Parameters!$D$26*(1-Parameters!$D$27)*(1-(Parameters!$B$94 + Parameters!$B$95))*Parameters!$D$28*Parameters!$D$30))+(AD57*(1-Parameters!$D$40)*(1/Parameters!$D$38))+(AE57*(1-Parameters!$D$40)*(Input!$F$7*Parameters!$D$17*(Parameters!$D$23)*Parameters!$D$26*(1-Parameters!$D$27)*(1-(Parameters!$B$94 + Parameters!$B$95))*Parameters!$D$28*Parameters!$D$30))+(AM57*(1-Parameters!$D$40)*ART_drop_factor)+(AJ57*(1-Parameters!$D$40)*(1/Parameters!$D$38))+(AG57*(1-Parameters!$D$40)*ART_drop_factor)),0)</f>
        <v>0</v>
      </c>
      <c r="AN58" s="24">
        <f>IF(AND(C58&gt;=(Input!$F$14+Input!$F$17), C58&lt;(Input!$F$14+Input!$F$18)),((AH57*(1-Parameters!$D$40)*(1-(Parameters!$D$11*(1-(Input!$F$22*Parameters!$D$7))))) + (AN57*(1-Parameters!$D$40)*(1-(Parameters!$D$11*(1-(Input!$F$22*Parameters!$D$7)))))),0)</f>
        <v>1495162.8535644587</v>
      </c>
      <c r="AO58" s="22">
        <f>IF(AND(C58&gt;=(Input!$F$14+Input!$F$17), C58&lt;(Input!$F$14+Input!$F$18)),((AH57*(1-Parameters!$D$40)*Parameters!$D$11*(1-(Input!$F$22*Parameters!$D$7)))+(AI57*(1-Parameters!$D$40)*(1-1/Parameters!$D$38)*(1-(Input!$F$8*Parameters!$D$18*(1-Parameters!$D$27)*Parameters!$D$26*(Parameters!$D$24)*Parameters!$D$28*Parameters!$D$30))) + (AJ57*(1-Parameters!$D$40)*(1-(1/Parameters!$D$38))*(1-ART_drop_factor)) +(AN57*(1-Parameters!$D$40)*Parameters!$D$11*(1-(Input!$F$22*Parameters!$D$7)))+(AO57*(1-Parameters!$D$40)*(1-1/Parameters!$D$38)) + (AP57*(1-Parameters!$D$40)*(1-(1/Parameters!$D$38))*(1-ART_drop_factor))),0)</f>
        <v>2916.8253235255902</v>
      </c>
      <c r="AP58" s="24">
        <f>IF(AND(C58&gt;=(Input!$F$14+Input!$F$17), C58&lt;(Input!$F$14+Input!$F$18)),((AI57*(1-Parameters!$D$40)*(1-1/Parameters!$D$38)*(Input!$F$8*Parameters!$D$18*Parameters!$D$26*(1-Parameters!$D$27)*(Parameters!$D$24)*Parameters!$D$28*Parameters!$D$30))+(AJ57*(1-Parameters!$D$40)*(1-(1/Parameters!$D$38))*ART_drop_factor)+(AP57*(1-Parameters!$D$40)*(1-(1/Parameters!$D$38))*ART_drop_factor)),0)</f>
        <v>264.64804078988675</v>
      </c>
      <c r="AQ58" s="22">
        <f>IF(AND(C58&gt;=(Input!$F$14+Input!$F$17), C58&lt;(Input!$F$14+Input!$F$18)),((AI57*(1-Parameters!$D$40)*(1/Parameters!$D$38)*(1-(Input!$F$8*Parameters!$D$18*(1-Parameters!$D$27)*Parameters!$D$26*(Parameters!$D$23)*Parameters!$D$28)))+(AK57*(1-Parameters!$D$40)*(1-(Input!$F$8*Parameters!$D$18*(1-Parameters!$D$27)*Parameters!$D$26*(Parameters!$D$23)*Parameters!$D$28)))+(AO57*(1-Parameters!$D$40)*(1/Parameters!$D$38))+(AQ57*(1-Parameters!$D$40))),0)</f>
        <v>9196.5133569228383</v>
      </c>
      <c r="AR58" s="24">
        <f>IF(AND(C58&gt;=(Input!$F$14+Input!$F$17), C58&lt;(Input!$F$14+Input!$F$18)),((AI57*(1-Parameters!$D$40)*(1/Parameters!$D$38)*Input!$F$8*Parameters!$D$18*Parameters!$D$26*(1-Parameters!$D$27)*Parameters!$D$28*(Parameters!$D$23)*(1-Parameters!$D$30))+(AK57*(1-Parameters!$D$40)*Input!$F$8*Parameters!$D$18*Parameters!$D$26*(1-Parameters!$D$27)*Parameters!$D$28*(Parameters!$D$23)*(1-Parameters!$D$30))+(AL57*(1-Parameters!$D$40)) + (AM57*(1-Parameters!$D$40)*(1-ART_drop_factor)) +(AR57*(1-Parameters!$D$40)) + (AS57*(1-Parameters!$D$40)*(1-ART_drop_factor))),0)</f>
        <v>22708.157344325187</v>
      </c>
      <c r="AS58" s="22">
        <f>IF(AND(C58&gt;=(Input!$F$14+Input!$F$17), C58&lt;(Input!$F$14+Input!$F$18)),((AI57*(1-Parameters!$D$40)*(1/Parameters!$D$38)*(Input!$F$8*Parameters!$D$18*(Parameters!$D$23)*Parameters!$D$26*(1-Parameters!$D$27)*Parameters!$D$28*Parameters!$D$30))+(AJ57*(1-Parameters!$D$40)*(1/Parameters!$D$38))+(AK57*(1-Parameters!$D$40)*(Input!$F$8*Parameters!$D$18*(Parameters!$D$23)*Parameters!$D$26*(1-Parameters!$D$27)*Parameters!$D$28*Parameters!$D$30))+(AS57*(1-Parameters!$D$40)*ART_drop_factor)+(AP57*(1-Parameters!$D$40)*(1/Parameters!$D$38))+(AM57*(1-Parameters!$D$40)*ART_drop_factor)),0)</f>
        <v>91340.032217280415</v>
      </c>
      <c r="AT58" s="24">
        <f>IF(AND(C58&gt;=(Input!$F$14+Input!$F$18), C58&lt;(Input!$F$14+Input!$F$19)),((AN57*(1-Parameters!$D$40)*(1-(Parameters!$D$11*(1-(Input!$F$22*Parameters!$D$7))))) + (AT57*(1-Parameters!$D$40)*(1-(Parameters!$D$12*(1-(Input!$F$22*Parameters!$D$7)))))),0)</f>
        <v>0</v>
      </c>
      <c r="AU58" s="22">
        <f>IF(AND(C58&gt;=(Input!$F$14+Input!$F$18), C58&lt;(Input!$F$14+Input!$F$19)),((AN57*(1-Parameters!$D$40)*Parameters!$D$11*(1-(Input!$F$22*Parameters!$D$7)))+(AO57*(1-Parameters!$D$40)*(1-1/Parameters!$D$38)*(1-(Input!$F$9*Parameters!$D$19*(1-Parameters!$D$27)*Parameters!$D$26*(Parameters!$D$24)*Parameters!$D$28*Parameters!$D$30))) + (AP57*(1-Parameters!$D$40)*(1-(1/Parameters!$D$38))*(1-ART_drop_factor)) +(AT57*(1-Parameters!$D$40)*Parameters!$D$12*(1-(Input!$F$22*Parameters!$D$7)))+(AU57*(1-Parameters!$D$40)*(1-1/Parameters!$D$38)) + (AV57*(1-Parameters!$D$40)*(1-(1/Parameters!$D$38))*(1-ART_drop_factor))),0)</f>
        <v>0</v>
      </c>
      <c r="AV58" s="24">
        <f>IF(AND(C58&gt;=(Input!$F$14+Input!$F$18), C58&lt;(Input!$F$14+Input!$F$19)),((AO57*(1-Parameters!$D$40)*(1-1/Parameters!$D$38)*(Input!$F$9*Parameters!$D$19*Parameters!$D$26*(1-Parameters!$D$27)*(Parameters!$D$24)*Parameters!$D$28*Parameters!$D$30))+(AP57*(1-Parameters!$D$40)*(1-(1/Parameters!$D$38))*ART_drop_factor)+(AV57*(1-Parameters!$D$40)*(1-(1/Parameters!$D$38))*ART_drop_factor)),0)</f>
        <v>0</v>
      </c>
      <c r="AW58" s="22">
        <f>IF(AND(C58&gt;=(Input!$F$14+Input!$F$18), C58&lt;(Input!$F$14+Input!$F$19)),((AO57*(1-Parameters!$D$40)*(1/Parameters!$D$38)*(1-(Input!$F$9*Parameters!$D$19*(1-Parameters!$D$27)*Parameters!$D$26*(Parameters!$D$23)*Parameters!$D$28)))+(AQ57*(1-Parameters!$D$40)*(1-(Input!$F$9*Parameters!$D$19*(1-Parameters!$D$27)*Parameters!$D$26*(Parameters!$D$23)*Parameters!$D$28)))+(AU57*(1-Parameters!$D$40)*(1/Parameters!$D$38))+(AW57*(1-Parameters!$D$40))),0)</f>
        <v>0</v>
      </c>
      <c r="AX58" s="24">
        <f>IF(AND(C58&gt;=(Input!$F$14+Input!$F$18), C58&lt;(Input!$F$14+Input!$F$19)),((AO57*(1-Parameters!$D$40)*(1/Parameters!$D$38)*Input!$F$9*Parameters!$D$19*Parameters!$D$26*(1-Parameters!$D$27)*Parameters!$D$28*(Parameters!$D$23)*(1-Parameters!$D$30))+(AQ57*(1-Parameters!$D$40)*Input!$F$9*Parameters!$D$19*Parameters!$D$26*(1-Parameters!$D$27)*Parameters!$D$28*(Parameters!$D$23)*(1-Parameters!$D$30)) + (AS57*(1-Parameters!$D$40)*(1-ART_drop_factor)) +(AR57*(1-Parameters!$D$40))+ (AY57*(1-Parameters!$D$40)*(1-ART_drop_factor)) + (AX57*(1-Parameters!$D$40))),0)</f>
        <v>0</v>
      </c>
      <c r="AY58" s="22">
        <f>IF(AND(C58&gt;=(Input!$F$14+Input!$F$18), C58&lt;(Input!$F$14+Input!$F$19)),((AO57*(1-Parameters!$D$40)*(1/Parameters!$D$38)*(Input!$F$9*Parameters!$D$19*(Parameters!$D$23)*Parameters!$D$26*(1-Parameters!$D$27)*Parameters!$D$28*Parameters!$D$30))+(AP57*(1-Parameters!$D$40)*(1/Parameters!$D$38))+(AQ57*(1-Parameters!$D$40)*(Input!$F$9*Parameters!$D$19*(Parameters!$D$23)*Parameters!$D$26*(1-Parameters!$D$27)*Parameters!$D$28*Parameters!$D$30))+(AY57*(1-Parameters!$D$40)*ART_drop_factor)+(AV57*(1-Parameters!$D$40)*(1/Parameters!$D$38))+(AS57*(1-Parameters!$D$40)*ART_drop_factor)),0)</f>
        <v>0</v>
      </c>
      <c r="AZ58" s="24">
        <f>IF(C58&gt;=(Input!$F$14+Input!$F$19),((AT57*(1-Parameters!$D$40)*(1-(Parameters!$D$12*(1-(Input!$F$22*Parameters!$D$7))))) + (AZ57*(1-Parameters!$D$40)*(1-(Parameters!$D$12*(1-(Input!$F$22*Parameters!$D$7)))))),0)</f>
        <v>0</v>
      </c>
      <c r="BA58" s="22">
        <f>IF(C58&gt;=(Input!$F$14+Input!$F$19),((AT57*(1-Parameters!$D$40)*Parameters!$D$12*(1-(Input!$F$22*Parameters!$D$7)))+(AU57*(1-Parameters!$D$40)*(1-1/Parameters!$D$38)*(1-(Input!$F$10*Parameters!$D$20*(1-Parameters!$D$27)*Parameters!$D$26*(Parameters!$D$24)*Parameters!$D$28*Parameters!$D$30))) + (AV57*(1-Parameters!$D$40)*(1-(1/Parameters!$D$38))*(1-ART_drop_factor)) +(AZ57*(1-Parameters!$D$40)*Parameters!$D$12*(1-(Input!$F$22*Parameters!$D$7)))+(BA57*(1-Parameters!$D$40)*(1-1/Parameters!$D$38)) + (BB57*(1-Parameters!$D$40)*(1-(1/Parameters!$D$38))*(1-ART_drop_factor))),0)</f>
        <v>0</v>
      </c>
      <c r="BB58" s="24">
        <f>IF(C58&gt;=(Input!$F$14+Input!$F$19),((AU57*(1-Parameters!$D$40)*(1-1/Parameters!$D$38)*(Input!$F$10*Parameters!$D$20*Parameters!$D$26*(1-Parameters!$D$27)*(Parameters!$D$24)*Parameters!$D$28*Parameters!$D$30))+(AV57*(1-Parameters!$D$40)*(1-(1/Parameters!$D$38))*ART_drop_factor)+(BB57*(1-Parameters!$D$40)*(1-(1/Parameters!$D$38))*ART_drop_factor)),0)</f>
        <v>0</v>
      </c>
      <c r="BC58" s="22">
        <f>IF(C58&gt;=(Input!$F$14+Input!$F$19),((AU57*(1-Parameters!$D$40)*(1/Parameters!$D$38)*(1-(Input!$F$10*Parameters!$D$20*(1-Parameters!$D$27)*Parameters!$D$26*(Parameters!$D$23)*Parameters!$D$28)))+(AW57*(1-Parameters!$D$40)*(1-(Input!$F$10*Parameters!$D$20*(1-Parameters!$D$27)*Parameters!$D$26*(Parameters!$D$23)*Parameters!$D$28)))+(BA57*(1-Parameters!$D$40)*(1/Parameters!$D$38))+(BC57*(1-Parameters!$D$40))),0)</f>
        <v>0</v>
      </c>
      <c r="BD58" s="24">
        <f>IF(C58&gt;=(Input!$F$14+Input!$F$19),((AU57*(1-Parameters!$D$40)*(1/Parameters!$D$38)*Input!$F$10*Parameters!$D$20*Parameters!$D$26*(1-Parameters!$D$27)*Parameters!$D$28*(Parameters!$D$23)*(1-Parameters!$D$30))+(AW57*(1-Parameters!$D$40)*Input!$F$10*Parameters!$D$20*Parameters!$D$26*(1-Parameters!$D$27)*Parameters!$D$28*(Parameters!$D$23)*(1-Parameters!$D$30))+(AX57*(1-Parameters!$D$40)) + (AY57*(1-Parameters!$D$40)*(1-ART_drop_factor)) +(BD57*(1-Parameters!$D$40)) + (BE57*(1-Parameters!$D$40)*(1-ART_drop_factor))),0)</f>
        <v>0</v>
      </c>
      <c r="BE58" s="25">
        <f>IF(C58&gt;=(Input!$F$14+Input!$F$19),((AU57*(1-Parameters!$D$40)*(1/Parameters!$D$38)*(Input!$F$10*Parameters!$D$20*(Parameters!$D$23)*Parameters!$D$26*(1-Parameters!$D$27)*Parameters!$D$28*Parameters!$D$30))+(AV57*(1-Parameters!$D$40)*(1/Parameters!$D$38))+(AW57*(1-Parameters!$D$40)*(Input!$F$10*Parameters!$D$20*(Parameters!$D$23)*Parameters!$D$26*(1-Parameters!$D$27)*Parameters!$D$28*Parameters!$D$30))+(BE57*(1-Parameters!$D$40)*ART_drop_factor)+(BB57*(1-Parameters!$D$40)*(1/Parameters!$D$38))+(AY57*(1-Parameters!$D$40)*ART_drop_factor)),0)</f>
        <v>0</v>
      </c>
      <c r="BF58" s="135">
        <f>(Parameters!$D$40*(SUM(Model!D57:U57,Model!AH57:BE57)))+(Parameters!$D$41*(SUM(Model!V57:AG57)))</f>
        <v>93.558610872587039</v>
      </c>
      <c r="BG58" s="60"/>
    </row>
    <row r="59" spans="3:59" x14ac:dyDescent="0.2">
      <c r="C59" s="20">
        <v>54</v>
      </c>
      <c r="D59" s="21">
        <f>IF((C59&gt;=Input!$F$12),0,(D58*(1-Parameters!$D$40)*(1-(Parameters!$D$8*(1-(Input!$F$22*Parameters!$D$7))))))</f>
        <v>0</v>
      </c>
      <c r="E59" s="21">
        <f>IF((C59&gt;=Input!$F$12),0,(D58*(1-Parameters!$D$40)*Parameters!$D$8*(1-(Input!$F$22*Parameters!$D$7))+(E58*(1-Parameters!$D$40)*(1-1/Parameters!$D$38)) + (F58*(1-Parameters!$D$40)*(1-(1/Parameters!$D$38))*(1-ART_drop_factor))))</f>
        <v>0</v>
      </c>
      <c r="F59" s="26">
        <f>IF((C59&gt;=Input!$F$12),0,(F58*(1-Parameters!$D$40)*(1-(1/Parameters!$D$38))*ART_drop_factor))</f>
        <v>0</v>
      </c>
      <c r="G59" s="21">
        <f>IF((C59&gt;=Input!$F$12),0,((G58*(1-Parameters!$D$40)+(E58*(1-Parameters!$D$40)*(1/Parameters!$D$38)))))</f>
        <v>0</v>
      </c>
      <c r="H59" s="21">
        <f>IF((C59&gt;=Input!$F$12),0,(H58*(1-Parameters!$D$40) + I58*(1-Parameters!$D$40)*(1-ART_drop_factor)))</f>
        <v>0</v>
      </c>
      <c r="I59" s="21">
        <f>IF((C59&gt;=Input!$F$12),0,(((F58*(1-Parameters!$D$40)*(1/Parameters!$D$38)) + I58*(1-Parameters!$D$40)*ART_drop_factor)))</f>
        <v>0</v>
      </c>
      <c r="J59" s="23">
        <f>IF(AND(C59&gt;=Input!$F$12,C59&lt;Input!$F$13),((D58*(1-Parameters!$D$40)*(1-(Parameters!$D$8*(1-(Input!$F$22*Parameters!$D$7))))) + (J58*(1-Parameters!$D$40)*(1-(Parameters!$D$9*(1-(Input!$F$22*Parameters!$D$7)))))),0)</f>
        <v>0</v>
      </c>
      <c r="K59" s="23">
        <f>IF(AND(C59&gt;=Input!$F$12,C59&lt;Input!$F$13),((D58*(1-Parameters!$D$40)*(Parameters!$D$8*(1-(Input!$F$22*Parameters!$D$7))))+(E58*(1-Parameters!$D$40)*(1-1/Parameters!$D$38)*(1-(Input!$F$5*Parameters!$D$14*(1-Parameters!$D$27)*Parameters!$D$26*(Parameters!$D$24))*Parameters!$D$28*Parameters!$D$30)))+ (F58*(1-Parameters!$D$40)*(1-(1/Parameters!$D$38))*(1-ART_drop_factor)) + (J58*(1-Parameters!$D$40)*Parameters!$D$9*(1-(Input!$F$22*Parameters!$D$7)))+(K58*(1-Parameters!$D$40)*(1-1/Parameters!$D$38)) + (L58*(1-Parameters!$D$40)*(1-(1/Parameters!$D$38))*(1-ART_drop_factor)),0)</f>
        <v>0</v>
      </c>
      <c r="L59" s="23">
        <f>IF(AND(C59&gt;=Input!$F$12,C59&lt;Input!$F$13),((E58*(1-Parameters!$D$40)*(1-1/Parameters!$D$38)*(Input!$F$5*Parameters!$D$14*Parameters!$D$26*(1-Parameters!$D$27)*(Parameters!$D$24)*Parameters!$D$28*Parameters!$D$30))+(F58*(1-Parameters!$D$40)*(1-(1/Parameters!$D$38))*ART_drop_factor)+(L58*(1-Parameters!$D$40)*(1-(1/Parameters!$D$38))*ART_drop_factor)),0)</f>
        <v>0</v>
      </c>
      <c r="M59" s="23">
        <f>IF(AND(C59&gt;=Input!$F$12,C59&lt;Input!$F$13),((E58*(1-Parameters!$D$40)*(1/Parameters!$D$38)*(1-(Input!$F$5*Parameters!$D$14*(1-Parameters!$D$27)*Parameters!$D$26*(Parameters!$D$23))*Parameters!$D$28))+(G58*(1-Parameters!$D$40)*(1-(Input!$F$5*Parameters!$D$14*(1-Parameters!$D$27)*Parameters!$D$26*(Parameters!$D$23)*Parameters!$D$28)))+(K58*(1-Parameters!$D$40)*(1/Parameters!$D$38))+(M58*(1-Parameters!$D$40))),0)</f>
        <v>0</v>
      </c>
      <c r="N59" s="23">
        <f>IF(AND(C59&gt;=Input!$F$12,C59&lt;Input!$F$13),((E58*(1-Parameters!$D$40)*(1/Parameters!$D$38)*Input!$F$5*Parameters!$D$14*Parameters!$D$26*(1-Parameters!$D$27)*Parameters!$D$28*(Parameters!$D$23)*(1-Parameters!$D$30))+(G58*(1-Parameters!$D$40)*Input!$F$5*Parameters!$D$14*Parameters!$D$26*(1-Parameters!$D$27)*Parameters!$D$28*(Parameters!$D$23)*(1-Parameters!$D$30))+(H58*(1-Parameters!$D$40)) +(N58*(1-Parameters!$D$40)) + (O58*(1-Parameters!$D$40)*(1-ART_drop_factor)) + (I58*(1-Parameters!$D$40)*(1-ART_drop_factor))),0)</f>
        <v>0</v>
      </c>
      <c r="O59" s="23">
        <f>IF(AND(C59&gt;=Input!$F$12,C59&lt;Input!$F$13),((E58*(1-Parameters!$D$40)*(1/Parameters!$D$38)*(Input!$F$5*Parameters!$D$14*(Parameters!$D$23)*Parameters!$D$26*(1-Parameters!$D$27)*Parameters!$D$28*Parameters!$D$30))+(F58*(1-Parameters!$D$40)*(1/Parameters!$D$38))+(G58*(1-Parameters!$D$40)*(Input!$F$5*Parameters!$D$14*(Parameters!$D$23)*Parameters!$D$26*(1-Parameters!$D$27)*Parameters!$D$28*Parameters!$D$30))+(O58*(1-Parameters!$D$40)*ART_drop_factor)+(L58*(1-Parameters!$D$40)*(1/Parameters!$D$38))+(I58*(1-Parameters!$D$40)*ART_drop_factor)),0)</f>
        <v>0</v>
      </c>
      <c r="P59" s="24">
        <f>IF(AND(C59&gt;=Input!$F$13,C59&lt;Input!$F$14),((J58*(1-Parameters!$D$40)*(1-(Parameters!$D$9*(1-(Input!$F$22*Parameters!$D$7))))) + (P58*(1-Parameters!$D$40)*(1-(Parameters!$D$9*(1-(Input!$F$22*Parameters!$D$7)))))),0)</f>
        <v>0</v>
      </c>
      <c r="Q59" s="22">
        <f>IF(AND(C59&gt;=Input!$F$13,C59&lt;Input!$F$14),((J58*(1-Parameters!$D$40)*Parameters!$D$9*(1-(Input!$F$22*Parameters!$D$7)))+(K58*(1-Parameters!$D$40)*(1-1/Parameters!$D$38)*(1-(Input!$F$6*Parameters!$D$15*(1-Parameters!$D$27)*Parameters!$D$26*(Parameters!$D$24))*Parameters!$D$28*Parameters!$D$30))) + (L58*(1-Parameters!$D$40)*(1-(1/Parameters!$D$38))*(1-ART_drop_factor)) +(P58*(1-Parameters!$D$40)*Parameters!$D$9*(1-(Input!$F$22*Parameters!$D$7)))+(Q58*(1-Parameters!$D$40)*(1-1/Parameters!$D$38)) + (R58*(1-Parameters!$D$40)*(1-(1/Parameters!$D$38))*(1-ART_drop_factor)),0)</f>
        <v>0</v>
      </c>
      <c r="R59" s="24">
        <f>IF(AND(C59&gt;=Input!$F$13,C59&lt;Input!$F$14),((K58*(1-Parameters!$D$40)*(1-1/Parameters!$D$38)*(Input!$F$6*Parameters!$D$15*Parameters!$D$26*(1-Parameters!$D$27)*(Parameters!$D$24)*Parameters!$D$28*Parameters!$D$30))+(L58*(1-Parameters!$D$40)*(1-(1/Parameters!$D$38))*ART_drop_factor)+(R58*(1-Parameters!$D$40)*(1-(1/Parameters!$D$38))*ART_drop_factor)),0)</f>
        <v>0</v>
      </c>
      <c r="S59" s="22">
        <f>IF(AND(C59&gt;=Input!$F$13,C59&lt;Input!$F$14),((K58*(1-Parameters!$D$40)*(1/Parameters!$D$38)*(1-(Input!$F$6*Parameters!$D$15*(1-Parameters!$D$27)*Parameters!$D$26*(Parameters!$D$23)*Parameters!$D$28)))+(M58*(1-Parameters!$D$40)*(1-(Input!$F$6*Parameters!$D$15*(1-Parameters!$D$27)*Parameters!$D$26*(Parameters!$D$23)*Parameters!$D$28)))+(Q58*(1-Parameters!$D$40)*(1/Parameters!$D$38))+(S58*(1-Parameters!$D$40))),0)</f>
        <v>0</v>
      </c>
      <c r="T59" s="24">
        <f>IF(AND(C59&gt;=Input!$F$13,C59&lt;Input!$F$14),((K58*(1-Parameters!$D$40)*(1/Parameters!$D$38)*Input!$F$6*Parameters!$D$15*Parameters!$D$26*(1-Parameters!$D$27)*Parameters!$D$28*(Parameters!$D$23)*(1-Parameters!$D$30))+(M58*(1-Parameters!$D$40)*Input!$F$6*Parameters!$D$15*Parameters!$D$26*(1-Parameters!$D$27)*Parameters!$D$28*(Parameters!$D$23)*(1-Parameters!$D$30))+(N58*(1-Parameters!$D$40))+(T58*(1-Parameters!$D$40)) + (U58*(1-Parameters!$D$40)*(1-ART_drop_factor)) + (O58*(1-Parameters!$D$40)*(1-ART_drop_factor))),0)</f>
        <v>0</v>
      </c>
      <c r="U59" s="22">
        <f>IF(AND(C59&gt;=Input!$F$13,C59&lt;Input!$F$14),((K58*(1-Parameters!$D$40)*(1/Parameters!$D$38)*(Input!$F$6*Parameters!$D$15*(Parameters!$D$23)*Parameters!$D$26*(1-Parameters!$D$27)*Parameters!$D$28*Parameters!$D$30))+(L58*(1-Parameters!$D$40)*(1/Parameters!$D$38))+(M58*(1-Parameters!$D$40)*(Input!$F$6*Parameters!$D$15*(Parameters!$D$23)*Parameters!$D$26*(1-Parameters!$D$27)*Parameters!$D$28*Parameters!$D$30))+(U58*(1-Parameters!$D$40)*ART_drop_factor)+(R58*(1-Parameters!$D$40)*(1/Parameters!$D$38))+(O58*(1-Parameters!$D$40))*ART_drop_factor),0)</f>
        <v>0</v>
      </c>
      <c r="V59" s="24">
        <f>IF(C59=Input!$F$14,((P58*(1-Parameters!$D$41)*(1-(Parameters!$D$9*(1-(Input!$F$22*Parameters!$D$7))))) + (V58*(1-Parameters!$D$41)*(1-(Parameters!$D$9*(1-(Input!$F$22*Parameters!$D$7)))))),0)</f>
        <v>0</v>
      </c>
      <c r="W59" s="22">
        <f>IF(C59=Input!$F$14,((P58*(1-Parameters!$D$41)*Parameters!$D$9*(1-(Input!$F$22*Parameters!$D$7)))+(Q58*(1-Parameters!$D$41)*(1-1/Parameters!$D$38)*(1-(Input!$F$6*Parameters!$D$16*(1-Parameters!$D$27)*Parameters!$D$26*(1-Parameters!$B$94)*(Parameters!$D$24))*Parameters!$D$28*Parameters!$D$30)))+(V58*(1-Parameters!$D$41)*Parameters!$D$9*(1-(Input!$F$22*Parameters!$D$7)))+ (R58*(1-Parameters!$D$41)*(1-(1/Parameters!$D$38))*(1-ART_drop_factor)) + (W58*(1-Parameters!$D$41)*(1-1/Parameters!$D$38)) + (X58*(1-Parameters!$D$41)*(1-(1/Parameters!$D$38))*(1-ART_drop_factor)),0)</f>
        <v>0</v>
      </c>
      <c r="X59" s="24">
        <f>IF(C59=Input!$F$14,((Q58*(1-Parameters!$D$41)*(1-1/Parameters!$D$38)*(Input!$F$6*Parameters!$D$16*Parameters!$D$26*(1-Parameters!$D$27)*(1-Parameters!$B$94)*(Parameters!$D$24)*Parameters!$D$28*Parameters!$D$30))+(R58*(1-Parameters!$D$41)*(1-(1/Parameters!$D$38))*ART_drop_factor)+(X58*(1-Parameters!$D$41)*(1-(1/Parameters!$D$38))*ART_drop_factor)),0)</f>
        <v>0</v>
      </c>
      <c r="Y59" s="22">
        <f>IF(C59=Input!$F$14,((Q58*(1-Parameters!$D$41)*(1/Parameters!$D$38)*(1-(Input!$F$6*Parameters!$D$16*(1-Parameters!$D$27)*Parameters!$D$26*(1-Parameters!$B$94)*(Parameters!$D$23)*Parameters!$D$28)))+(S58*(1-Parameters!$D$41)*(1-(Input!$F$6*Parameters!$D$16*(1-Parameters!$D$27)*Parameters!$D$26*(1-Parameters!$B$94)*(Parameters!$D$23)*Parameters!$D$28)))+(W58*(1-Parameters!$D$41)*(1/Parameters!$D$38))+(Y58*(1-Parameters!$D$41))),0)</f>
        <v>0</v>
      </c>
      <c r="Z59" s="24">
        <f>IF(C59=Input!$F$14,((Q58*(1-Parameters!$D$41)*(1/Parameters!$D$38)*Input!$F$6*Parameters!$D$16*Parameters!$D$26*(1-Parameters!$D$27)*(1-Parameters!$B$94)*Parameters!$D$28*(Parameters!$D$23)*(1-Parameters!$D$30))+(S58*(1-Parameters!$D$41)*Input!$F$6*Parameters!$D$16*Parameters!$D$26*(1-Parameters!$D$27)*(1-Parameters!$B$94)*Parameters!$D$28*(Parameters!$D$23)*(1-Parameters!$D$30))+(T58*(1-Parameters!$D$41)) + (U58*(1-Parameters!$D$41)*(1-ART_drop_factor)) + (Z58*(1-Parameters!$D$41)) + (AA58*(1-Parameters!$D$41)*(1-ART_drop_factor))),0)</f>
        <v>0</v>
      </c>
      <c r="AA59" s="22">
        <f>IF(C59=Input!$F$14,((Q58*(1-Parameters!$D$41)*(1/Parameters!$D$38)*(Input!$F$6*Parameters!$D$16*(Parameters!$D$23)*Parameters!$D$26*(1-Parameters!$D$27)*(1-Parameters!$B$94)*Parameters!$D$28*Parameters!$D$30))+(R58*(1-Parameters!$D$41)*(1/Parameters!$D$38))+(S58*(1-Parameters!$D$41)*(Input!$F$6*Parameters!$D$16*(1-Parameters!$B$94)*(Parameters!$D$23)*Parameters!$D$26*(1-Parameters!$D$27)*Parameters!$D$28*Parameters!$D$30))+(AA58*(1-Parameters!$D$41)*ART_drop_factor)+(X58*(1-Parameters!$D$41)*(1/Parameters!$D$38))+(U58*(1-Parameters!$D$41)*ART_drop_factor)),0)</f>
        <v>0</v>
      </c>
      <c r="AB59" s="24">
        <f>IF(AND(C59&gt;Input!$F$14,C59&lt;(Input!$F$14+Input!$F$16)),((V58*(1-Parameters!$D$41)*(1-(Parameters!$D$9*(1-(Input!$F$22*Parameters!$D$7)))))+(AB58*(1-Parameters!$D$41)*(1-(Parameters!$D$10*(1-(Input!$F$22*Parameters!$D$7)))))),0)</f>
        <v>0</v>
      </c>
      <c r="AC59" s="24">
        <f>IF(AND(C59&gt;Input!$F$14, C59&lt;(Input!$F$14+Input!$F$16)),((V58*(1-Parameters!$D$41)*Parameters!$D$9*(1-(Input!$F$22*Parameters!$D$7)))+(W58*(1-Parameters!$D$41)*(1-1/Parameters!$D$38)) + (X58*(1-Parameters!$D$41)*(1-(1/Parameters!$D$38))*(1-ART_drop_factor)) +(AB58*(1-Parameters!$D$41)*Parameters!$D$10*(1-(Input!$F$22*Parameters!$D$7))))+(AC58*(1-Parameters!$D$41)*(1-1/Parameters!$D$38)) + (AD58*(1-Parameters!$D$41)*(1-(1/Parameters!$D$38))*(1-ART_drop_factor)),0)</f>
        <v>0</v>
      </c>
      <c r="AD59" s="24">
        <f>IF(AND(C59&gt;Input!$F$14, C59&lt;(Input!$F$14+Input!$F$16)),((X58*(1-Parameters!$D$41)*(1-(1/Parameters!$D$38))*ART_drop_factor)+(AD58*(1-Parameters!$D$41)*(1-(1/Parameters!$D$38))*ART_drop_factor)),0)</f>
        <v>0</v>
      </c>
      <c r="AE59" s="24">
        <f>IF(AND(C59&gt;Input!$F$14, C59&lt;(Input!$F$14+Input!$F$16)),((W58*(1-Parameters!$D$41)*(1/Parameters!$D$38))+(Y58*(1-Parameters!$D$41))+(AC58*(1-Parameters!$D$41)*(1/Parameters!$D$38))+(AE58*(1-Parameters!$D$41))),0)</f>
        <v>0</v>
      </c>
      <c r="AF59" s="24">
        <f>IF(AND(C59&gt;Input!$F$14, C59&lt;(Input!$F$14+Input!$F$16)),((Z58*(1-Parameters!$D$41)) + (AA58*(1-Parameters!$D$41)*(1-ART_drop_factor)) +(AF58*(1-Parameters!$D$41)) + (AG58*(1-Parameters!$D$41)*(1-ART_drop_factor))),0)</f>
        <v>0</v>
      </c>
      <c r="AG59" s="24">
        <f>IF(AND(C59&gt;Input!$F$14, C59&lt;(Input!$F$14+Input!$F$16)),((X58*(1-Parameters!$D$41)*(1/Parameters!$D$38))+(AG58*(1-Parameters!$D$41)*ART_drop_factor)+(AD58*(1-Parameters!$D$41)*(1/Parameters!$D$38))+(AA58*(1-Parameters!$D$41)*ART_drop_factor)),0)</f>
        <v>0</v>
      </c>
      <c r="AH59" s="24">
        <f>IF(AND(C59&gt;=(Input!$F$14+Input!$F$16),C59&lt;(Input!$F$14+Input!$F$17)),((AB58*(1-Parameters!$D$40)*(1-(Parameters!$D$10*(1-(Input!$F$22*Parameters!$D$7)))))+(AH58*(1-Parameters!$D$40)*(1-(Parameters!$D$11*(1-(Input!$F$22*Parameters!$D$7)))))),0)</f>
        <v>0</v>
      </c>
      <c r="AI59" s="24">
        <f>IF(AND(C59&gt;=(Input!$F$14+Input!$F$16), C59&lt;(Input!$F$14+Input!$F$17)),((AB58*(1-Parameters!$D$40)*Parameters!$D$10*(1-(Input!$F$22*Parameters!$D$7)))+(AC58*(1-Parameters!$D$40)*(1-1/Parameters!$D$38)*(1-(Input!$F$7*Parameters!$D$17*(1-Parameters!$D$27)*Parameters!$D$26*(1-(Parameters!$B$94 + Parameters!$B$95))*(Parameters!$D$24)*Parameters!$D$28*Parameters!$D$30))) + (AD58*(1-Parameters!$D$40)*(1-(1/Parameters!$D$38))*(1-ART_drop_factor)) +(AH58*(1-Parameters!$D$40)*Parameters!$D$11*(1-(Input!$F$22*Parameters!$D$7)))+(AI58*(1-Parameters!$D$40)*(1-1/Parameters!$D$38)) + (AJ58*(1-Parameters!$D$40)*(1-(1/Parameters!$D$38))*(1-ART_drop_factor))),0)</f>
        <v>0</v>
      </c>
      <c r="AJ59" s="24">
        <f>IF(AND(C59&gt;=(Input!$F$14+Input!$F$16), C59&lt;(Input!$F$14+Input!$F$17)),((AC58*(1-Parameters!$D$40)*(1-1/Parameters!$D$38)*(Input!$F$7*Parameters!$D$17*Parameters!$D$26*(1-Parameters!$D$27)*(1-(Parameters!$B$94 + Parameters!$B$95))*(Parameters!$D$24)*Parameters!$D$28*Parameters!$D$30))+(AD58*(1-Parameters!$D$40)*(1-(1/Parameters!$D$38))*ART_drop_factor)+(AJ58*(1-Parameters!$D$40)*(1-(1/Parameters!$D$38))*ART_drop_factor)),0)</f>
        <v>0</v>
      </c>
      <c r="AK59" s="22">
        <f>IF(AND(C59&gt;=(Input!$F$14+Input!$F$16), C59&lt;(Input!$F$14+Input!$F$17)),((AC58*(1-Parameters!$D$40)*(1/Parameters!$D$38)*(1-(Input!$F$7*Parameters!$D$17*(1-Parameters!$D$27)*Parameters!$D$26*(1-(Parameters!$B$94 + Parameters!$B$95))*(Parameters!$D$23)*Parameters!$D$28)))+(AE58*(1-Parameters!$D$40)*(1-(Input!$F$7*Parameters!$D$17*(1-Parameters!$D$27)*Parameters!$D$26*(1-(Parameters!$B$94 + Parameters!$B$95))*(Parameters!$D$23)*Parameters!$D$28)))+(AI58*(1-Parameters!$D$40)*(1/Parameters!$D$38))+(AK58*(1-Parameters!$D$40))),0)</f>
        <v>0</v>
      </c>
      <c r="AL59" s="24">
        <f>IF(AND(C59&gt;=(Input!$F$14+Input!$F$16), C59&lt;(Input!$F$14+Input!$F$17)),((AC58*(1-Parameters!$D$40)*(1/Parameters!$D$38)*Input!$F$7*Parameters!$D$17*Parameters!$D$26*(1-Parameters!$D$27)*(1-(Parameters!$B$94 + Parameters!$B$95))*Parameters!$D$28*(Parameters!$D$23)*(1-Parameters!$D$30))+(AE58*(1-Parameters!$D$40)*Input!$F$7*Parameters!$D$17*Parameters!$D$26*(1-Parameters!$D$27)*(1-(Parameters!$B$94 + Parameters!$B$95))*Parameters!$D$28*(Parameters!$D$23)*(1-Parameters!$D$30))+(AF58*(1-Parameters!$D$40)) + (AG58*(1-Parameters!$D$40)*(1-ART_drop_factor)) +(AL58*(1-Parameters!$D$40)) + (AM58*(1-Parameters!$D$40)*(1-ART_drop_factor))),0)</f>
        <v>0</v>
      </c>
      <c r="AM59" s="22">
        <f>IF(AND(C59&gt;=(Input!$F$14+Input!$F$16), C59&lt;(Input!$F$14+Input!$F$17)),((AC58*(1-Parameters!$D$40)*(1/Parameters!$D$38)*(Input!$F$7*Parameters!$D$17*(Parameters!$D$23)*Parameters!$D$26*(1-Parameters!$D$27)*(1-(Parameters!$B$94 + Parameters!$B$95))*Parameters!$D$28*Parameters!$D$30))+(AD58*(1-Parameters!$D$40)*(1/Parameters!$D$38))+(AE58*(1-Parameters!$D$40)*(Input!$F$7*Parameters!$D$17*(Parameters!$D$23)*Parameters!$D$26*(1-Parameters!$D$27)*(1-(Parameters!$B$94 + Parameters!$B$95))*Parameters!$D$28*Parameters!$D$30))+(AM58*(1-Parameters!$D$40)*ART_drop_factor)+(AJ58*(1-Parameters!$D$40)*(1/Parameters!$D$38))+(AG58*(1-Parameters!$D$40)*ART_drop_factor)),0)</f>
        <v>0</v>
      </c>
      <c r="AN59" s="24">
        <f>IF(AND(C59&gt;=(Input!$F$14+Input!$F$17), C59&lt;(Input!$F$14+Input!$F$18)),((AH58*(1-Parameters!$D$40)*(1-(Parameters!$D$11*(1-(Input!$F$22*Parameters!$D$7))))) + (AN58*(1-Parameters!$D$40)*(1-(Parameters!$D$11*(1-(Input!$F$22*Parameters!$D$7)))))),0)</f>
        <v>1494674.0735475535</v>
      </c>
      <c r="AO59" s="22">
        <f>IF(AND(C59&gt;=(Input!$F$14+Input!$F$17), C59&lt;(Input!$F$14+Input!$F$18)),((AH58*(1-Parameters!$D$40)*Parameters!$D$11*(1-(Input!$F$22*Parameters!$D$7)))+(AI58*(1-Parameters!$D$40)*(1-1/Parameters!$D$38)*(1-(Input!$F$8*Parameters!$D$18*(1-Parameters!$D$27)*Parameters!$D$26*(Parameters!$D$24)*Parameters!$D$28*Parameters!$D$30))) + (AJ58*(1-Parameters!$D$40)*(1-(1/Parameters!$D$38))*(1-ART_drop_factor)) +(AN58*(1-Parameters!$D$40)*Parameters!$D$11*(1-(Input!$F$22*Parameters!$D$7)))+(AO58*(1-Parameters!$D$40)*(1-1/Parameters!$D$38)) + (AP58*(1-Parameters!$D$40)*(1-(1/Parameters!$D$38))*(1-ART_drop_factor))),0)</f>
        <v>2995.8886851552752</v>
      </c>
      <c r="AP59" s="24">
        <f>IF(AND(C59&gt;=(Input!$F$14+Input!$F$17), C59&lt;(Input!$F$14+Input!$F$18)),((AI58*(1-Parameters!$D$40)*(1-1/Parameters!$D$38)*(Input!$F$8*Parameters!$D$18*Parameters!$D$26*(1-Parameters!$D$27)*(Parameters!$D$24)*Parameters!$D$28*Parameters!$D$30))+(AJ58*(1-Parameters!$D$40)*(1-(1/Parameters!$D$38))*ART_drop_factor)+(AP58*(1-Parameters!$D$40)*(1-(1/Parameters!$D$38))*ART_drop_factor)),0)</f>
        <v>234.44510770753823</v>
      </c>
      <c r="AQ59" s="22">
        <f>IF(AND(C59&gt;=(Input!$F$14+Input!$F$17), C59&lt;(Input!$F$14+Input!$F$18)),((AI58*(1-Parameters!$D$40)*(1/Parameters!$D$38)*(1-(Input!$F$8*Parameters!$D$18*(1-Parameters!$D$27)*Parameters!$D$26*(Parameters!$D$23)*Parameters!$D$28)))+(AK58*(1-Parameters!$D$40)*(1-(Input!$F$8*Parameters!$D$18*(1-Parameters!$D$27)*Parameters!$D$26*(Parameters!$D$23)*Parameters!$D$28)))+(AO58*(1-Parameters!$D$40)*(1/Parameters!$D$38))+(AQ58*(1-Parameters!$D$40))),0)</f>
        <v>9520.0557938602815</v>
      </c>
      <c r="AR59" s="24">
        <f>IF(AND(C59&gt;=(Input!$F$14+Input!$F$17), C59&lt;(Input!$F$14+Input!$F$18)),((AI58*(1-Parameters!$D$40)*(1/Parameters!$D$38)*Input!$F$8*Parameters!$D$18*Parameters!$D$26*(1-Parameters!$D$27)*Parameters!$D$28*(Parameters!$D$23)*(1-Parameters!$D$30))+(AK58*(1-Parameters!$D$40)*Input!$F$8*Parameters!$D$18*Parameters!$D$26*(1-Parameters!$D$27)*Parameters!$D$28*(Parameters!$D$23)*(1-Parameters!$D$30))+(AL58*(1-Parameters!$D$40)) + (AM58*(1-Parameters!$D$40)*(1-ART_drop_factor)) +(AR58*(1-Parameters!$D$40)) + (AS58*(1-Parameters!$D$40)*(1-ART_drop_factor))),0)</f>
        <v>23011.267896692694</v>
      </c>
      <c r="AS59" s="22">
        <f>IF(AND(C59&gt;=(Input!$F$14+Input!$F$17), C59&lt;(Input!$F$14+Input!$F$18)),((AI58*(1-Parameters!$D$40)*(1/Parameters!$D$38)*(Input!$F$8*Parameters!$D$18*(Parameters!$D$23)*Parameters!$D$26*(1-Parameters!$D$27)*Parameters!$D$28*Parameters!$D$30))+(AJ58*(1-Parameters!$D$40)*(1/Parameters!$D$38))+(AK58*(1-Parameters!$D$40)*(Input!$F$8*Parameters!$D$18*(Parameters!$D$23)*Parameters!$D$26*(1-Parameters!$D$27)*Parameters!$D$28*Parameters!$D$30))+(AS58*(1-Parameters!$D$40)*ART_drop_factor)+(AP58*(1-Parameters!$D$40)*(1/Parameters!$D$38))+(AM58*(1-Parameters!$D$40)*ART_drop_factor)),0)</f>
        <v>91059.745603072704</v>
      </c>
      <c r="AT59" s="24">
        <f>IF(AND(C59&gt;=(Input!$F$14+Input!$F$18), C59&lt;(Input!$F$14+Input!$F$19)),((AN58*(1-Parameters!$D$40)*(1-(Parameters!$D$11*(1-(Input!$F$22*Parameters!$D$7))))) + (AT58*(1-Parameters!$D$40)*(1-(Parameters!$D$12*(1-(Input!$F$22*Parameters!$D$7)))))),0)</f>
        <v>0</v>
      </c>
      <c r="AU59" s="22">
        <f>IF(AND(C59&gt;=(Input!$F$14+Input!$F$18), C59&lt;(Input!$F$14+Input!$F$19)),((AN58*(1-Parameters!$D$40)*Parameters!$D$11*(1-(Input!$F$22*Parameters!$D$7)))+(AO58*(1-Parameters!$D$40)*(1-1/Parameters!$D$38)*(1-(Input!$F$9*Parameters!$D$19*(1-Parameters!$D$27)*Parameters!$D$26*(Parameters!$D$24)*Parameters!$D$28*Parameters!$D$30))) + (AP58*(1-Parameters!$D$40)*(1-(1/Parameters!$D$38))*(1-ART_drop_factor)) +(AT58*(1-Parameters!$D$40)*Parameters!$D$12*(1-(Input!$F$22*Parameters!$D$7)))+(AU58*(1-Parameters!$D$40)*(1-1/Parameters!$D$38)) + (AV58*(1-Parameters!$D$40)*(1-(1/Parameters!$D$38))*(1-ART_drop_factor))),0)</f>
        <v>0</v>
      </c>
      <c r="AV59" s="24">
        <f>IF(AND(C59&gt;=(Input!$F$14+Input!$F$18), C59&lt;(Input!$F$14+Input!$F$19)),((AO58*(1-Parameters!$D$40)*(1-1/Parameters!$D$38)*(Input!$F$9*Parameters!$D$19*Parameters!$D$26*(1-Parameters!$D$27)*(Parameters!$D$24)*Parameters!$D$28*Parameters!$D$30))+(AP58*(1-Parameters!$D$40)*(1-(1/Parameters!$D$38))*ART_drop_factor)+(AV58*(1-Parameters!$D$40)*(1-(1/Parameters!$D$38))*ART_drop_factor)),0)</f>
        <v>0</v>
      </c>
      <c r="AW59" s="22">
        <f>IF(AND(C59&gt;=(Input!$F$14+Input!$F$18), C59&lt;(Input!$F$14+Input!$F$19)),((AO58*(1-Parameters!$D$40)*(1/Parameters!$D$38)*(1-(Input!$F$9*Parameters!$D$19*(1-Parameters!$D$27)*Parameters!$D$26*(Parameters!$D$23)*Parameters!$D$28)))+(AQ58*(1-Parameters!$D$40)*(1-(Input!$F$9*Parameters!$D$19*(1-Parameters!$D$27)*Parameters!$D$26*(Parameters!$D$23)*Parameters!$D$28)))+(AU58*(1-Parameters!$D$40)*(1/Parameters!$D$38))+(AW58*(1-Parameters!$D$40))),0)</f>
        <v>0</v>
      </c>
      <c r="AX59" s="24">
        <f>IF(AND(C59&gt;=(Input!$F$14+Input!$F$18), C59&lt;(Input!$F$14+Input!$F$19)),((AO58*(1-Parameters!$D$40)*(1/Parameters!$D$38)*Input!$F$9*Parameters!$D$19*Parameters!$D$26*(1-Parameters!$D$27)*Parameters!$D$28*(Parameters!$D$23)*(1-Parameters!$D$30))+(AQ58*(1-Parameters!$D$40)*Input!$F$9*Parameters!$D$19*Parameters!$D$26*(1-Parameters!$D$27)*Parameters!$D$28*(Parameters!$D$23)*(1-Parameters!$D$30)) + (AS58*(1-Parameters!$D$40)*(1-ART_drop_factor)) +(AR58*(1-Parameters!$D$40))+ (AY58*(1-Parameters!$D$40)*(1-ART_drop_factor)) + (AX58*(1-Parameters!$D$40))),0)</f>
        <v>0</v>
      </c>
      <c r="AY59" s="22">
        <f>IF(AND(C59&gt;=(Input!$F$14+Input!$F$18), C59&lt;(Input!$F$14+Input!$F$19)),((AO58*(1-Parameters!$D$40)*(1/Parameters!$D$38)*(Input!$F$9*Parameters!$D$19*(Parameters!$D$23)*Parameters!$D$26*(1-Parameters!$D$27)*Parameters!$D$28*Parameters!$D$30))+(AP58*(1-Parameters!$D$40)*(1/Parameters!$D$38))+(AQ58*(1-Parameters!$D$40)*(Input!$F$9*Parameters!$D$19*(Parameters!$D$23)*Parameters!$D$26*(1-Parameters!$D$27)*Parameters!$D$28*Parameters!$D$30))+(AY58*(1-Parameters!$D$40)*ART_drop_factor)+(AV58*(1-Parameters!$D$40)*(1/Parameters!$D$38))+(AS58*(1-Parameters!$D$40)*ART_drop_factor)),0)</f>
        <v>0</v>
      </c>
      <c r="AZ59" s="24">
        <f>IF(C59&gt;=(Input!$F$14+Input!$F$19),((AT58*(1-Parameters!$D$40)*(1-(Parameters!$D$12*(1-(Input!$F$22*Parameters!$D$7))))) + (AZ58*(1-Parameters!$D$40)*(1-(Parameters!$D$12*(1-(Input!$F$22*Parameters!$D$7)))))),0)</f>
        <v>0</v>
      </c>
      <c r="BA59" s="22">
        <f>IF(C59&gt;=(Input!$F$14+Input!$F$19),((AT58*(1-Parameters!$D$40)*Parameters!$D$12*(1-(Input!$F$22*Parameters!$D$7)))+(AU58*(1-Parameters!$D$40)*(1-1/Parameters!$D$38)*(1-(Input!$F$10*Parameters!$D$20*(1-Parameters!$D$27)*Parameters!$D$26*(Parameters!$D$24)*Parameters!$D$28*Parameters!$D$30))) + (AV58*(1-Parameters!$D$40)*(1-(1/Parameters!$D$38))*(1-ART_drop_factor)) +(AZ58*(1-Parameters!$D$40)*Parameters!$D$12*(1-(Input!$F$22*Parameters!$D$7)))+(BA58*(1-Parameters!$D$40)*(1-1/Parameters!$D$38)) + (BB58*(1-Parameters!$D$40)*(1-(1/Parameters!$D$38))*(1-ART_drop_factor))),0)</f>
        <v>0</v>
      </c>
      <c r="BB59" s="24">
        <f>IF(C59&gt;=(Input!$F$14+Input!$F$19),((AU58*(1-Parameters!$D$40)*(1-1/Parameters!$D$38)*(Input!$F$10*Parameters!$D$20*Parameters!$D$26*(1-Parameters!$D$27)*(Parameters!$D$24)*Parameters!$D$28*Parameters!$D$30))+(AV58*(1-Parameters!$D$40)*(1-(1/Parameters!$D$38))*ART_drop_factor)+(BB58*(1-Parameters!$D$40)*(1-(1/Parameters!$D$38))*ART_drop_factor)),0)</f>
        <v>0</v>
      </c>
      <c r="BC59" s="22">
        <f>IF(C59&gt;=(Input!$F$14+Input!$F$19),((AU58*(1-Parameters!$D$40)*(1/Parameters!$D$38)*(1-(Input!$F$10*Parameters!$D$20*(1-Parameters!$D$27)*Parameters!$D$26*(Parameters!$D$23)*Parameters!$D$28)))+(AW58*(1-Parameters!$D$40)*(1-(Input!$F$10*Parameters!$D$20*(1-Parameters!$D$27)*Parameters!$D$26*(Parameters!$D$23)*Parameters!$D$28)))+(BA58*(1-Parameters!$D$40)*(1/Parameters!$D$38))+(BC58*(1-Parameters!$D$40))),0)</f>
        <v>0</v>
      </c>
      <c r="BD59" s="24">
        <f>IF(C59&gt;=(Input!$F$14+Input!$F$19),((AU58*(1-Parameters!$D$40)*(1/Parameters!$D$38)*Input!$F$10*Parameters!$D$20*Parameters!$D$26*(1-Parameters!$D$27)*Parameters!$D$28*(Parameters!$D$23)*(1-Parameters!$D$30))+(AW58*(1-Parameters!$D$40)*Input!$F$10*Parameters!$D$20*Parameters!$D$26*(1-Parameters!$D$27)*Parameters!$D$28*(Parameters!$D$23)*(1-Parameters!$D$30))+(AX58*(1-Parameters!$D$40)) + (AY58*(1-Parameters!$D$40)*(1-ART_drop_factor)) +(BD58*(1-Parameters!$D$40)) + (BE58*(1-Parameters!$D$40)*(1-ART_drop_factor))),0)</f>
        <v>0</v>
      </c>
      <c r="BE59" s="25">
        <f>IF(C59&gt;=(Input!$F$14+Input!$F$19),((AU58*(1-Parameters!$D$40)*(1/Parameters!$D$38)*(Input!$F$10*Parameters!$D$20*(Parameters!$D$23)*Parameters!$D$26*(1-Parameters!$D$27)*Parameters!$D$28*Parameters!$D$30))+(AV58*(1-Parameters!$D$40)*(1/Parameters!$D$38))+(AW58*(1-Parameters!$D$40)*(Input!$F$10*Parameters!$D$20*(Parameters!$D$23)*Parameters!$D$26*(1-Parameters!$D$27)*Parameters!$D$28*Parameters!$D$30))+(BE58*(1-Parameters!$D$40)*ART_drop_factor)+(BB58*(1-Parameters!$D$40)*(1/Parameters!$D$38))+(AY58*(1-Parameters!$D$40)*ART_drop_factor)),0)</f>
        <v>0</v>
      </c>
      <c r="BF59" s="135">
        <f>(Parameters!$D$40*(SUM(Model!D58:U58,Model!AH58:BE58)))+(Parameters!$D$41*(SUM(Model!V58:AG58)))</f>
        <v>93.55321326042133</v>
      </c>
      <c r="BG59" s="60"/>
    </row>
    <row r="60" spans="3:59" x14ac:dyDescent="0.2">
      <c r="C60" s="20">
        <v>55</v>
      </c>
      <c r="D60" s="21">
        <f>IF((C60&gt;=Input!$F$12),0,(D59*(1-Parameters!$D$40)*(1-(Parameters!$D$8*(1-(Input!$F$22*Parameters!$D$7))))))</f>
        <v>0</v>
      </c>
      <c r="E60" s="21">
        <f>IF((C60&gt;=Input!$F$12),0,(D59*(1-Parameters!$D$40)*Parameters!$D$8*(1-(Input!$F$22*Parameters!$D$7))+(E59*(1-Parameters!$D$40)*(1-1/Parameters!$D$38)) + (F59*(1-Parameters!$D$40)*(1-(1/Parameters!$D$38))*(1-ART_drop_factor))))</f>
        <v>0</v>
      </c>
      <c r="F60" s="26">
        <f>IF((C60&gt;=Input!$F$12),0,(F59*(1-Parameters!$D$40)*(1-(1/Parameters!$D$38))*ART_drop_factor))</f>
        <v>0</v>
      </c>
      <c r="G60" s="21">
        <f>IF((C60&gt;=Input!$F$12),0,((G59*(1-Parameters!$D$40)+(E59*(1-Parameters!$D$40)*(1/Parameters!$D$38)))))</f>
        <v>0</v>
      </c>
      <c r="H60" s="21">
        <f>IF((C60&gt;=Input!$F$12),0,(H59*(1-Parameters!$D$40) + I59*(1-Parameters!$D$40)*(1-ART_drop_factor)))</f>
        <v>0</v>
      </c>
      <c r="I60" s="21">
        <f>IF((C60&gt;=Input!$F$12),0,(((F59*(1-Parameters!$D$40)*(1/Parameters!$D$38)) + I59*(1-Parameters!$D$40)*ART_drop_factor)))</f>
        <v>0</v>
      </c>
      <c r="J60" s="23">
        <f>IF(AND(C60&gt;=Input!$F$12,C60&lt;Input!$F$13),((D59*(1-Parameters!$D$40)*(1-(Parameters!$D$8*(1-(Input!$F$22*Parameters!$D$7))))) + (J59*(1-Parameters!$D$40)*(1-(Parameters!$D$9*(1-(Input!$F$22*Parameters!$D$7)))))),0)</f>
        <v>0</v>
      </c>
      <c r="K60" s="23">
        <f>IF(AND(C60&gt;=Input!$F$12,C60&lt;Input!$F$13),((D59*(1-Parameters!$D$40)*(Parameters!$D$8*(1-(Input!$F$22*Parameters!$D$7))))+(E59*(1-Parameters!$D$40)*(1-1/Parameters!$D$38)*(1-(Input!$F$5*Parameters!$D$14*(1-Parameters!$D$27)*Parameters!$D$26*(Parameters!$D$24))*Parameters!$D$28*Parameters!$D$30)))+ (F59*(1-Parameters!$D$40)*(1-(1/Parameters!$D$38))*(1-ART_drop_factor)) + (J59*(1-Parameters!$D$40)*Parameters!$D$9*(1-(Input!$F$22*Parameters!$D$7)))+(K59*(1-Parameters!$D$40)*(1-1/Parameters!$D$38)) + (L59*(1-Parameters!$D$40)*(1-(1/Parameters!$D$38))*(1-ART_drop_factor)),0)</f>
        <v>0</v>
      </c>
      <c r="L60" s="23">
        <f>IF(AND(C60&gt;=Input!$F$12,C60&lt;Input!$F$13),((E59*(1-Parameters!$D$40)*(1-1/Parameters!$D$38)*(Input!$F$5*Parameters!$D$14*Parameters!$D$26*(1-Parameters!$D$27)*(Parameters!$D$24)*Parameters!$D$28*Parameters!$D$30))+(F59*(1-Parameters!$D$40)*(1-(1/Parameters!$D$38))*ART_drop_factor)+(L59*(1-Parameters!$D$40)*(1-(1/Parameters!$D$38))*ART_drop_factor)),0)</f>
        <v>0</v>
      </c>
      <c r="M60" s="23">
        <f>IF(AND(C60&gt;=Input!$F$12,C60&lt;Input!$F$13),((E59*(1-Parameters!$D$40)*(1/Parameters!$D$38)*(1-(Input!$F$5*Parameters!$D$14*(1-Parameters!$D$27)*Parameters!$D$26*(Parameters!$D$23))*Parameters!$D$28))+(G59*(1-Parameters!$D$40)*(1-(Input!$F$5*Parameters!$D$14*(1-Parameters!$D$27)*Parameters!$D$26*(Parameters!$D$23)*Parameters!$D$28)))+(K59*(1-Parameters!$D$40)*(1/Parameters!$D$38))+(M59*(1-Parameters!$D$40))),0)</f>
        <v>0</v>
      </c>
      <c r="N60" s="23">
        <f>IF(AND(C60&gt;=Input!$F$12,C60&lt;Input!$F$13),((E59*(1-Parameters!$D$40)*(1/Parameters!$D$38)*Input!$F$5*Parameters!$D$14*Parameters!$D$26*(1-Parameters!$D$27)*Parameters!$D$28*(Parameters!$D$23)*(1-Parameters!$D$30))+(G59*(1-Parameters!$D$40)*Input!$F$5*Parameters!$D$14*Parameters!$D$26*(1-Parameters!$D$27)*Parameters!$D$28*(Parameters!$D$23)*(1-Parameters!$D$30))+(H59*(1-Parameters!$D$40)) +(N59*(1-Parameters!$D$40)) + (O59*(1-Parameters!$D$40)*(1-ART_drop_factor)) + (I59*(1-Parameters!$D$40)*(1-ART_drop_factor))),0)</f>
        <v>0</v>
      </c>
      <c r="O60" s="23">
        <f>IF(AND(C60&gt;=Input!$F$12,C60&lt;Input!$F$13),((E59*(1-Parameters!$D$40)*(1/Parameters!$D$38)*(Input!$F$5*Parameters!$D$14*(Parameters!$D$23)*Parameters!$D$26*(1-Parameters!$D$27)*Parameters!$D$28*Parameters!$D$30))+(F59*(1-Parameters!$D$40)*(1/Parameters!$D$38))+(G59*(1-Parameters!$D$40)*(Input!$F$5*Parameters!$D$14*(Parameters!$D$23)*Parameters!$D$26*(1-Parameters!$D$27)*Parameters!$D$28*Parameters!$D$30))+(O59*(1-Parameters!$D$40)*ART_drop_factor)+(L59*(1-Parameters!$D$40)*(1/Parameters!$D$38))+(I59*(1-Parameters!$D$40)*ART_drop_factor)),0)</f>
        <v>0</v>
      </c>
      <c r="P60" s="24">
        <f>IF(AND(C60&gt;=Input!$F$13,C60&lt;Input!$F$14),((J59*(1-Parameters!$D$40)*(1-(Parameters!$D$9*(1-(Input!$F$22*Parameters!$D$7))))) + (P59*(1-Parameters!$D$40)*(1-(Parameters!$D$9*(1-(Input!$F$22*Parameters!$D$7)))))),0)</f>
        <v>0</v>
      </c>
      <c r="Q60" s="22">
        <f>IF(AND(C60&gt;=Input!$F$13,C60&lt;Input!$F$14),((J59*(1-Parameters!$D$40)*Parameters!$D$9*(1-(Input!$F$22*Parameters!$D$7)))+(K59*(1-Parameters!$D$40)*(1-1/Parameters!$D$38)*(1-(Input!$F$6*Parameters!$D$15*(1-Parameters!$D$27)*Parameters!$D$26*(Parameters!$D$24))*Parameters!$D$28*Parameters!$D$30))) + (L59*(1-Parameters!$D$40)*(1-(1/Parameters!$D$38))*(1-ART_drop_factor)) +(P59*(1-Parameters!$D$40)*Parameters!$D$9*(1-(Input!$F$22*Parameters!$D$7)))+(Q59*(1-Parameters!$D$40)*(1-1/Parameters!$D$38)) + (R59*(1-Parameters!$D$40)*(1-(1/Parameters!$D$38))*(1-ART_drop_factor)),0)</f>
        <v>0</v>
      </c>
      <c r="R60" s="24">
        <f>IF(AND(C60&gt;=Input!$F$13,C60&lt;Input!$F$14),((K59*(1-Parameters!$D$40)*(1-1/Parameters!$D$38)*(Input!$F$6*Parameters!$D$15*Parameters!$D$26*(1-Parameters!$D$27)*(Parameters!$D$24)*Parameters!$D$28*Parameters!$D$30))+(L59*(1-Parameters!$D$40)*(1-(1/Parameters!$D$38))*ART_drop_factor)+(R59*(1-Parameters!$D$40)*(1-(1/Parameters!$D$38))*ART_drop_factor)),0)</f>
        <v>0</v>
      </c>
      <c r="S60" s="22">
        <f>IF(AND(C60&gt;=Input!$F$13,C60&lt;Input!$F$14),((K59*(1-Parameters!$D$40)*(1/Parameters!$D$38)*(1-(Input!$F$6*Parameters!$D$15*(1-Parameters!$D$27)*Parameters!$D$26*(Parameters!$D$23)*Parameters!$D$28)))+(M59*(1-Parameters!$D$40)*(1-(Input!$F$6*Parameters!$D$15*(1-Parameters!$D$27)*Parameters!$D$26*(Parameters!$D$23)*Parameters!$D$28)))+(Q59*(1-Parameters!$D$40)*(1/Parameters!$D$38))+(S59*(1-Parameters!$D$40))),0)</f>
        <v>0</v>
      </c>
      <c r="T60" s="24">
        <f>IF(AND(C60&gt;=Input!$F$13,C60&lt;Input!$F$14),((K59*(1-Parameters!$D$40)*(1/Parameters!$D$38)*Input!$F$6*Parameters!$D$15*Parameters!$D$26*(1-Parameters!$D$27)*Parameters!$D$28*(Parameters!$D$23)*(1-Parameters!$D$30))+(M59*(1-Parameters!$D$40)*Input!$F$6*Parameters!$D$15*Parameters!$D$26*(1-Parameters!$D$27)*Parameters!$D$28*(Parameters!$D$23)*(1-Parameters!$D$30))+(N59*(1-Parameters!$D$40))+(T59*(1-Parameters!$D$40)) + (U59*(1-Parameters!$D$40)*(1-ART_drop_factor)) + (O59*(1-Parameters!$D$40)*(1-ART_drop_factor))),0)</f>
        <v>0</v>
      </c>
      <c r="U60" s="22">
        <f>IF(AND(C60&gt;=Input!$F$13,C60&lt;Input!$F$14),((K59*(1-Parameters!$D$40)*(1/Parameters!$D$38)*(Input!$F$6*Parameters!$D$15*(Parameters!$D$23)*Parameters!$D$26*(1-Parameters!$D$27)*Parameters!$D$28*Parameters!$D$30))+(L59*(1-Parameters!$D$40)*(1/Parameters!$D$38))+(M59*(1-Parameters!$D$40)*(Input!$F$6*Parameters!$D$15*(Parameters!$D$23)*Parameters!$D$26*(1-Parameters!$D$27)*Parameters!$D$28*Parameters!$D$30))+(U59*(1-Parameters!$D$40)*ART_drop_factor)+(R59*(1-Parameters!$D$40)*(1/Parameters!$D$38))+(O59*(1-Parameters!$D$40))*ART_drop_factor),0)</f>
        <v>0</v>
      </c>
      <c r="V60" s="24">
        <f>IF(C60=Input!$F$14,((P59*(1-Parameters!$D$41)*(1-(Parameters!$D$9*(1-(Input!$F$22*Parameters!$D$7))))) + (V59*(1-Parameters!$D$41)*(1-(Parameters!$D$9*(1-(Input!$F$22*Parameters!$D$7)))))),0)</f>
        <v>0</v>
      </c>
      <c r="W60" s="22">
        <f>IF(C60=Input!$F$14,((P59*(1-Parameters!$D$41)*Parameters!$D$9*(1-(Input!$F$22*Parameters!$D$7)))+(Q59*(1-Parameters!$D$41)*(1-1/Parameters!$D$38)*(1-(Input!$F$6*Parameters!$D$16*(1-Parameters!$D$27)*Parameters!$D$26*(1-Parameters!$B$94)*(Parameters!$D$24))*Parameters!$D$28*Parameters!$D$30)))+(V59*(1-Parameters!$D$41)*Parameters!$D$9*(1-(Input!$F$22*Parameters!$D$7)))+ (R59*(1-Parameters!$D$41)*(1-(1/Parameters!$D$38))*(1-ART_drop_factor)) + (W59*(1-Parameters!$D$41)*(1-1/Parameters!$D$38)) + (X59*(1-Parameters!$D$41)*(1-(1/Parameters!$D$38))*(1-ART_drop_factor)),0)</f>
        <v>0</v>
      </c>
      <c r="X60" s="24">
        <f>IF(C60=Input!$F$14,((Q59*(1-Parameters!$D$41)*(1-1/Parameters!$D$38)*(Input!$F$6*Parameters!$D$16*Parameters!$D$26*(1-Parameters!$D$27)*(1-Parameters!$B$94)*(Parameters!$D$24)*Parameters!$D$28*Parameters!$D$30))+(R59*(1-Parameters!$D$41)*(1-(1/Parameters!$D$38))*ART_drop_factor)+(X59*(1-Parameters!$D$41)*(1-(1/Parameters!$D$38))*ART_drop_factor)),0)</f>
        <v>0</v>
      </c>
      <c r="Y60" s="22">
        <f>IF(C60=Input!$F$14,((Q59*(1-Parameters!$D$41)*(1/Parameters!$D$38)*(1-(Input!$F$6*Parameters!$D$16*(1-Parameters!$D$27)*Parameters!$D$26*(1-Parameters!$B$94)*(Parameters!$D$23)*Parameters!$D$28)))+(S59*(1-Parameters!$D$41)*(1-(Input!$F$6*Parameters!$D$16*(1-Parameters!$D$27)*Parameters!$D$26*(1-Parameters!$B$94)*(Parameters!$D$23)*Parameters!$D$28)))+(W59*(1-Parameters!$D$41)*(1/Parameters!$D$38))+(Y59*(1-Parameters!$D$41))),0)</f>
        <v>0</v>
      </c>
      <c r="Z60" s="24">
        <f>IF(C60=Input!$F$14,((Q59*(1-Parameters!$D$41)*(1/Parameters!$D$38)*Input!$F$6*Parameters!$D$16*Parameters!$D$26*(1-Parameters!$D$27)*(1-Parameters!$B$94)*Parameters!$D$28*(Parameters!$D$23)*(1-Parameters!$D$30))+(S59*(1-Parameters!$D$41)*Input!$F$6*Parameters!$D$16*Parameters!$D$26*(1-Parameters!$D$27)*(1-Parameters!$B$94)*Parameters!$D$28*(Parameters!$D$23)*(1-Parameters!$D$30))+(T59*(1-Parameters!$D$41)) + (U59*(1-Parameters!$D$41)*(1-ART_drop_factor)) + (Z59*(1-Parameters!$D$41)) + (AA59*(1-Parameters!$D$41)*(1-ART_drop_factor))),0)</f>
        <v>0</v>
      </c>
      <c r="AA60" s="22">
        <f>IF(C60=Input!$F$14,((Q59*(1-Parameters!$D$41)*(1/Parameters!$D$38)*(Input!$F$6*Parameters!$D$16*(Parameters!$D$23)*Parameters!$D$26*(1-Parameters!$D$27)*(1-Parameters!$B$94)*Parameters!$D$28*Parameters!$D$30))+(R59*(1-Parameters!$D$41)*(1/Parameters!$D$38))+(S59*(1-Parameters!$D$41)*(Input!$F$6*Parameters!$D$16*(1-Parameters!$B$94)*(Parameters!$D$23)*Parameters!$D$26*(1-Parameters!$D$27)*Parameters!$D$28*Parameters!$D$30))+(AA59*(1-Parameters!$D$41)*ART_drop_factor)+(X59*(1-Parameters!$D$41)*(1/Parameters!$D$38))+(U59*(1-Parameters!$D$41)*ART_drop_factor)),0)</f>
        <v>0</v>
      </c>
      <c r="AB60" s="24">
        <f>IF(AND(C60&gt;Input!$F$14,C60&lt;(Input!$F$14+Input!$F$16)),((V59*(1-Parameters!$D$41)*(1-(Parameters!$D$9*(1-(Input!$F$22*Parameters!$D$7)))))+(AB59*(1-Parameters!$D$41)*(1-(Parameters!$D$10*(1-(Input!$F$22*Parameters!$D$7)))))),0)</f>
        <v>0</v>
      </c>
      <c r="AC60" s="24">
        <f>IF(AND(C60&gt;Input!$F$14, C60&lt;(Input!$F$14+Input!$F$16)),((V59*(1-Parameters!$D$41)*Parameters!$D$9*(1-(Input!$F$22*Parameters!$D$7)))+(W59*(1-Parameters!$D$41)*(1-1/Parameters!$D$38)) + (X59*(1-Parameters!$D$41)*(1-(1/Parameters!$D$38))*(1-ART_drop_factor)) +(AB59*(1-Parameters!$D$41)*Parameters!$D$10*(1-(Input!$F$22*Parameters!$D$7))))+(AC59*(1-Parameters!$D$41)*(1-1/Parameters!$D$38)) + (AD59*(1-Parameters!$D$41)*(1-(1/Parameters!$D$38))*(1-ART_drop_factor)),0)</f>
        <v>0</v>
      </c>
      <c r="AD60" s="24">
        <f>IF(AND(C60&gt;Input!$F$14, C60&lt;(Input!$F$14+Input!$F$16)),((X59*(1-Parameters!$D$41)*(1-(1/Parameters!$D$38))*ART_drop_factor)+(AD59*(1-Parameters!$D$41)*(1-(1/Parameters!$D$38))*ART_drop_factor)),0)</f>
        <v>0</v>
      </c>
      <c r="AE60" s="24">
        <f>IF(AND(C60&gt;Input!$F$14, C60&lt;(Input!$F$14+Input!$F$16)),((W59*(1-Parameters!$D$41)*(1/Parameters!$D$38))+(Y59*(1-Parameters!$D$41))+(AC59*(1-Parameters!$D$41)*(1/Parameters!$D$38))+(AE59*(1-Parameters!$D$41))),0)</f>
        <v>0</v>
      </c>
      <c r="AF60" s="24">
        <f>IF(AND(C60&gt;Input!$F$14, C60&lt;(Input!$F$14+Input!$F$16)),((Z59*(1-Parameters!$D$41)) + (AA59*(1-Parameters!$D$41)*(1-ART_drop_factor)) +(AF59*(1-Parameters!$D$41)) + (AG59*(1-Parameters!$D$41)*(1-ART_drop_factor))),0)</f>
        <v>0</v>
      </c>
      <c r="AG60" s="24">
        <f>IF(AND(C60&gt;Input!$F$14, C60&lt;(Input!$F$14+Input!$F$16)),((X59*(1-Parameters!$D$41)*(1/Parameters!$D$38))+(AG59*(1-Parameters!$D$41)*ART_drop_factor)+(AD59*(1-Parameters!$D$41)*(1/Parameters!$D$38))+(AA59*(1-Parameters!$D$41)*ART_drop_factor)),0)</f>
        <v>0</v>
      </c>
      <c r="AH60" s="24">
        <f>IF(AND(C60&gt;=(Input!$F$14+Input!$F$16),C60&lt;(Input!$F$14+Input!$F$17)),((AB59*(1-Parameters!$D$40)*(1-(Parameters!$D$10*(1-(Input!$F$22*Parameters!$D$7)))))+(AH59*(1-Parameters!$D$40)*(1-(Parameters!$D$11*(1-(Input!$F$22*Parameters!$D$7)))))),0)</f>
        <v>0</v>
      </c>
      <c r="AI60" s="24">
        <f>IF(AND(C60&gt;=(Input!$F$14+Input!$F$16), C60&lt;(Input!$F$14+Input!$F$17)),((AB59*(1-Parameters!$D$40)*Parameters!$D$10*(1-(Input!$F$22*Parameters!$D$7)))+(AC59*(1-Parameters!$D$40)*(1-1/Parameters!$D$38)*(1-(Input!$F$7*Parameters!$D$17*(1-Parameters!$D$27)*Parameters!$D$26*(1-(Parameters!$B$94 + Parameters!$B$95))*(Parameters!$D$24)*Parameters!$D$28*Parameters!$D$30))) + (AD59*(1-Parameters!$D$40)*(1-(1/Parameters!$D$38))*(1-ART_drop_factor)) +(AH59*(1-Parameters!$D$40)*Parameters!$D$11*(1-(Input!$F$22*Parameters!$D$7)))+(AI59*(1-Parameters!$D$40)*(1-1/Parameters!$D$38)) + (AJ59*(1-Parameters!$D$40)*(1-(1/Parameters!$D$38))*(1-ART_drop_factor))),0)</f>
        <v>0</v>
      </c>
      <c r="AJ60" s="24">
        <f>IF(AND(C60&gt;=(Input!$F$14+Input!$F$16), C60&lt;(Input!$F$14+Input!$F$17)),((AC59*(1-Parameters!$D$40)*(1-1/Parameters!$D$38)*(Input!$F$7*Parameters!$D$17*Parameters!$D$26*(1-Parameters!$D$27)*(1-(Parameters!$B$94 + Parameters!$B$95))*(Parameters!$D$24)*Parameters!$D$28*Parameters!$D$30))+(AD59*(1-Parameters!$D$40)*(1-(1/Parameters!$D$38))*ART_drop_factor)+(AJ59*(1-Parameters!$D$40)*(1-(1/Parameters!$D$38))*ART_drop_factor)),0)</f>
        <v>0</v>
      </c>
      <c r="AK60" s="22">
        <f>IF(AND(C60&gt;=(Input!$F$14+Input!$F$16), C60&lt;(Input!$F$14+Input!$F$17)),((AC59*(1-Parameters!$D$40)*(1/Parameters!$D$38)*(1-(Input!$F$7*Parameters!$D$17*(1-Parameters!$D$27)*Parameters!$D$26*(1-(Parameters!$B$94 + Parameters!$B$95))*(Parameters!$D$23)*Parameters!$D$28)))+(AE59*(1-Parameters!$D$40)*(1-(Input!$F$7*Parameters!$D$17*(1-Parameters!$D$27)*Parameters!$D$26*(1-(Parameters!$B$94 + Parameters!$B$95))*(Parameters!$D$23)*Parameters!$D$28)))+(AI59*(1-Parameters!$D$40)*(1/Parameters!$D$38))+(AK59*(1-Parameters!$D$40))),0)</f>
        <v>0</v>
      </c>
      <c r="AL60" s="24">
        <f>IF(AND(C60&gt;=(Input!$F$14+Input!$F$16), C60&lt;(Input!$F$14+Input!$F$17)),((AC59*(1-Parameters!$D$40)*(1/Parameters!$D$38)*Input!$F$7*Parameters!$D$17*Parameters!$D$26*(1-Parameters!$D$27)*(1-(Parameters!$B$94 + Parameters!$B$95))*Parameters!$D$28*(Parameters!$D$23)*(1-Parameters!$D$30))+(AE59*(1-Parameters!$D$40)*Input!$F$7*Parameters!$D$17*Parameters!$D$26*(1-Parameters!$D$27)*(1-(Parameters!$B$94 + Parameters!$B$95))*Parameters!$D$28*(Parameters!$D$23)*(1-Parameters!$D$30))+(AF59*(1-Parameters!$D$40)) + (AG59*(1-Parameters!$D$40)*(1-ART_drop_factor)) +(AL59*(1-Parameters!$D$40)) + (AM59*(1-Parameters!$D$40)*(1-ART_drop_factor))),0)</f>
        <v>0</v>
      </c>
      <c r="AM60" s="22">
        <f>IF(AND(C60&gt;=(Input!$F$14+Input!$F$16), C60&lt;(Input!$F$14+Input!$F$17)),((AC59*(1-Parameters!$D$40)*(1/Parameters!$D$38)*(Input!$F$7*Parameters!$D$17*(Parameters!$D$23)*Parameters!$D$26*(1-Parameters!$D$27)*(1-(Parameters!$B$94 + Parameters!$B$95))*Parameters!$D$28*Parameters!$D$30))+(AD59*(1-Parameters!$D$40)*(1/Parameters!$D$38))+(AE59*(1-Parameters!$D$40)*(Input!$F$7*Parameters!$D$17*(Parameters!$D$23)*Parameters!$D$26*(1-Parameters!$D$27)*(1-(Parameters!$B$94 + Parameters!$B$95))*Parameters!$D$28*Parameters!$D$30))+(AM59*(1-Parameters!$D$40)*ART_drop_factor)+(AJ59*(1-Parameters!$D$40)*(1/Parameters!$D$38))+(AG59*(1-Parameters!$D$40)*ART_drop_factor)),0)</f>
        <v>0</v>
      </c>
      <c r="AN60" s="24">
        <f>IF(AND(C60&gt;=(Input!$F$14+Input!$F$17), C60&lt;(Input!$F$14+Input!$F$18)),((AH59*(1-Parameters!$D$40)*(1-(Parameters!$D$11*(1-(Input!$F$22*Parameters!$D$7))))) + (AN59*(1-Parameters!$D$40)*(1-(Parameters!$D$11*(1-(Input!$F$22*Parameters!$D$7)))))),0)</f>
        <v>1494185.4533165237</v>
      </c>
      <c r="AO60" s="22">
        <f>IF(AND(C60&gt;=(Input!$F$14+Input!$F$17), C60&lt;(Input!$F$14+Input!$F$18)),((AH59*(1-Parameters!$D$40)*Parameters!$D$11*(1-(Input!$F$22*Parameters!$D$7)))+(AI59*(1-Parameters!$D$40)*(1-1/Parameters!$D$38)*(1-(Input!$F$8*Parameters!$D$18*(1-Parameters!$D$27)*Parameters!$D$26*(Parameters!$D$24)*Parameters!$D$28*Parameters!$D$30))) + (AJ59*(1-Parameters!$D$40)*(1-(1/Parameters!$D$38))*(1-ART_drop_factor)) +(AN59*(1-Parameters!$D$40)*Parameters!$D$11*(1-(Input!$F$22*Parameters!$D$7)))+(AO59*(1-Parameters!$D$40)*(1-1/Parameters!$D$38)) + (AP59*(1-Parameters!$D$40)*(1-(1/Parameters!$D$38))*(1-ART_drop_factor))),0)</f>
        <v>3065.942110655104</v>
      </c>
      <c r="AP60" s="24">
        <f>IF(AND(C60&gt;=(Input!$F$14+Input!$F$17), C60&lt;(Input!$F$14+Input!$F$18)),((AI59*(1-Parameters!$D$40)*(1-1/Parameters!$D$38)*(Input!$F$8*Parameters!$D$18*Parameters!$D$26*(1-Parameters!$D$27)*(Parameters!$D$24)*Parameters!$D$28*Parameters!$D$30))+(AJ59*(1-Parameters!$D$40)*(1-(1/Parameters!$D$38))*ART_drop_factor)+(AP59*(1-Parameters!$D$40)*(1-(1/Parameters!$D$38))*ART_drop_factor)),0)</f>
        <v>207.68908155884452</v>
      </c>
      <c r="AQ60" s="22">
        <f>IF(AND(C60&gt;=(Input!$F$14+Input!$F$17), C60&lt;(Input!$F$14+Input!$F$18)),((AI59*(1-Parameters!$D$40)*(1/Parameters!$D$38)*(1-(Input!$F$8*Parameters!$D$18*(1-Parameters!$D$27)*Parameters!$D$26*(Parameters!$D$23)*Parameters!$D$28)))+(AK59*(1-Parameters!$D$40)*(1-(Input!$F$8*Parameters!$D$18*(1-Parameters!$D$27)*Parameters!$D$26*(Parameters!$D$23)*Parameters!$D$28)))+(AO59*(1-Parameters!$D$40)*(1/Parameters!$D$38))+(AQ59*(1-Parameters!$D$40))),0)</f>
        <v>9852.3638760303347</v>
      </c>
      <c r="AR60" s="24">
        <f>IF(AND(C60&gt;=(Input!$F$14+Input!$F$17), C60&lt;(Input!$F$14+Input!$F$18)),((AI59*(1-Parameters!$D$40)*(1/Parameters!$D$38)*Input!$F$8*Parameters!$D$18*Parameters!$D$26*(1-Parameters!$D$27)*Parameters!$D$28*(Parameters!$D$23)*(1-Parameters!$D$30))+(AK59*(1-Parameters!$D$40)*Input!$F$8*Parameters!$D$18*Parameters!$D$26*(1-Parameters!$D$27)*Parameters!$D$28*(Parameters!$D$23)*(1-Parameters!$D$30))+(AL59*(1-Parameters!$D$40)) + (AM59*(1-Parameters!$D$40)*(1-ART_drop_factor)) +(AR59*(1-Parameters!$D$40)) + (AS59*(1-Parameters!$D$40)*(1-ART_drop_factor))),0)</f>
        <v>23313.426814771199</v>
      </c>
      <c r="AS60" s="22">
        <f>IF(AND(C60&gt;=(Input!$F$14+Input!$F$17), C60&lt;(Input!$F$14+Input!$F$18)),((AI59*(1-Parameters!$D$40)*(1/Parameters!$D$38)*(Input!$F$8*Parameters!$D$18*(Parameters!$D$23)*Parameters!$D$26*(1-Parameters!$D$27)*Parameters!$D$28*Parameters!$D$30))+(AJ59*(1-Parameters!$D$40)*(1/Parameters!$D$38))+(AK59*(1-Parameters!$D$40)*(Input!$F$8*Parameters!$D$18*(Parameters!$D$23)*Parameters!$D$26*(1-Parameters!$D$27)*Parameters!$D$28*Parameters!$D$30))+(AS59*(1-Parameters!$D$40)*ART_drop_factor)+(AP59*(1-Parameters!$D$40)*(1/Parameters!$D$38))+(AM59*(1-Parameters!$D$40)*ART_drop_factor)),0)</f>
        <v>90777.053618543301</v>
      </c>
      <c r="AT60" s="24">
        <f>IF(AND(C60&gt;=(Input!$F$14+Input!$F$18), C60&lt;(Input!$F$14+Input!$F$19)),((AN59*(1-Parameters!$D$40)*(1-(Parameters!$D$11*(1-(Input!$F$22*Parameters!$D$7))))) + (AT59*(1-Parameters!$D$40)*(1-(Parameters!$D$12*(1-(Input!$F$22*Parameters!$D$7)))))),0)</f>
        <v>0</v>
      </c>
      <c r="AU60" s="22">
        <f>IF(AND(C60&gt;=(Input!$F$14+Input!$F$18), C60&lt;(Input!$F$14+Input!$F$19)),((AN59*(1-Parameters!$D$40)*Parameters!$D$11*(1-(Input!$F$22*Parameters!$D$7)))+(AO59*(1-Parameters!$D$40)*(1-1/Parameters!$D$38)*(1-(Input!$F$9*Parameters!$D$19*(1-Parameters!$D$27)*Parameters!$D$26*(Parameters!$D$24)*Parameters!$D$28*Parameters!$D$30))) + (AP59*(1-Parameters!$D$40)*(1-(1/Parameters!$D$38))*(1-ART_drop_factor)) +(AT59*(1-Parameters!$D$40)*Parameters!$D$12*(1-(Input!$F$22*Parameters!$D$7)))+(AU59*(1-Parameters!$D$40)*(1-1/Parameters!$D$38)) + (AV59*(1-Parameters!$D$40)*(1-(1/Parameters!$D$38))*(1-ART_drop_factor))),0)</f>
        <v>0</v>
      </c>
      <c r="AV60" s="24">
        <f>IF(AND(C60&gt;=(Input!$F$14+Input!$F$18), C60&lt;(Input!$F$14+Input!$F$19)),((AO59*(1-Parameters!$D$40)*(1-1/Parameters!$D$38)*(Input!$F$9*Parameters!$D$19*Parameters!$D$26*(1-Parameters!$D$27)*(Parameters!$D$24)*Parameters!$D$28*Parameters!$D$30))+(AP59*(1-Parameters!$D$40)*(1-(1/Parameters!$D$38))*ART_drop_factor)+(AV59*(1-Parameters!$D$40)*(1-(1/Parameters!$D$38))*ART_drop_factor)),0)</f>
        <v>0</v>
      </c>
      <c r="AW60" s="22">
        <f>IF(AND(C60&gt;=(Input!$F$14+Input!$F$18), C60&lt;(Input!$F$14+Input!$F$19)),((AO59*(1-Parameters!$D$40)*(1/Parameters!$D$38)*(1-(Input!$F$9*Parameters!$D$19*(1-Parameters!$D$27)*Parameters!$D$26*(Parameters!$D$23)*Parameters!$D$28)))+(AQ59*(1-Parameters!$D$40)*(1-(Input!$F$9*Parameters!$D$19*(1-Parameters!$D$27)*Parameters!$D$26*(Parameters!$D$23)*Parameters!$D$28)))+(AU59*(1-Parameters!$D$40)*(1/Parameters!$D$38))+(AW59*(1-Parameters!$D$40))),0)</f>
        <v>0</v>
      </c>
      <c r="AX60" s="24">
        <f>IF(AND(C60&gt;=(Input!$F$14+Input!$F$18), C60&lt;(Input!$F$14+Input!$F$19)),((AO59*(1-Parameters!$D$40)*(1/Parameters!$D$38)*Input!$F$9*Parameters!$D$19*Parameters!$D$26*(1-Parameters!$D$27)*Parameters!$D$28*(Parameters!$D$23)*(1-Parameters!$D$30))+(AQ59*(1-Parameters!$D$40)*Input!$F$9*Parameters!$D$19*Parameters!$D$26*(1-Parameters!$D$27)*Parameters!$D$28*(Parameters!$D$23)*(1-Parameters!$D$30)) + (AS59*(1-Parameters!$D$40)*(1-ART_drop_factor)) +(AR59*(1-Parameters!$D$40))+ (AY59*(1-Parameters!$D$40)*(1-ART_drop_factor)) + (AX59*(1-Parameters!$D$40))),0)</f>
        <v>0</v>
      </c>
      <c r="AY60" s="22">
        <f>IF(AND(C60&gt;=(Input!$F$14+Input!$F$18), C60&lt;(Input!$F$14+Input!$F$19)),((AO59*(1-Parameters!$D$40)*(1/Parameters!$D$38)*(Input!$F$9*Parameters!$D$19*(Parameters!$D$23)*Parameters!$D$26*(1-Parameters!$D$27)*Parameters!$D$28*Parameters!$D$30))+(AP59*(1-Parameters!$D$40)*(1/Parameters!$D$38))+(AQ59*(1-Parameters!$D$40)*(Input!$F$9*Parameters!$D$19*(Parameters!$D$23)*Parameters!$D$26*(1-Parameters!$D$27)*Parameters!$D$28*Parameters!$D$30))+(AY59*(1-Parameters!$D$40)*ART_drop_factor)+(AV59*(1-Parameters!$D$40)*(1/Parameters!$D$38))+(AS59*(1-Parameters!$D$40)*ART_drop_factor)),0)</f>
        <v>0</v>
      </c>
      <c r="AZ60" s="24">
        <f>IF(C60&gt;=(Input!$F$14+Input!$F$19),((AT59*(1-Parameters!$D$40)*(1-(Parameters!$D$12*(1-(Input!$F$22*Parameters!$D$7))))) + (AZ59*(1-Parameters!$D$40)*(1-(Parameters!$D$12*(1-(Input!$F$22*Parameters!$D$7)))))),0)</f>
        <v>0</v>
      </c>
      <c r="BA60" s="22">
        <f>IF(C60&gt;=(Input!$F$14+Input!$F$19),((AT59*(1-Parameters!$D$40)*Parameters!$D$12*(1-(Input!$F$22*Parameters!$D$7)))+(AU59*(1-Parameters!$D$40)*(1-1/Parameters!$D$38)*(1-(Input!$F$10*Parameters!$D$20*(1-Parameters!$D$27)*Parameters!$D$26*(Parameters!$D$24)*Parameters!$D$28*Parameters!$D$30))) + (AV59*(1-Parameters!$D$40)*(1-(1/Parameters!$D$38))*(1-ART_drop_factor)) +(AZ59*(1-Parameters!$D$40)*Parameters!$D$12*(1-(Input!$F$22*Parameters!$D$7)))+(BA59*(1-Parameters!$D$40)*(1-1/Parameters!$D$38)) + (BB59*(1-Parameters!$D$40)*(1-(1/Parameters!$D$38))*(1-ART_drop_factor))),0)</f>
        <v>0</v>
      </c>
      <c r="BB60" s="24">
        <f>IF(C60&gt;=(Input!$F$14+Input!$F$19),((AU59*(1-Parameters!$D$40)*(1-1/Parameters!$D$38)*(Input!$F$10*Parameters!$D$20*Parameters!$D$26*(1-Parameters!$D$27)*(Parameters!$D$24)*Parameters!$D$28*Parameters!$D$30))+(AV59*(1-Parameters!$D$40)*(1-(1/Parameters!$D$38))*ART_drop_factor)+(BB59*(1-Parameters!$D$40)*(1-(1/Parameters!$D$38))*ART_drop_factor)),0)</f>
        <v>0</v>
      </c>
      <c r="BC60" s="22">
        <f>IF(C60&gt;=(Input!$F$14+Input!$F$19),((AU59*(1-Parameters!$D$40)*(1/Parameters!$D$38)*(1-(Input!$F$10*Parameters!$D$20*(1-Parameters!$D$27)*Parameters!$D$26*(Parameters!$D$23)*Parameters!$D$28)))+(AW59*(1-Parameters!$D$40)*(1-(Input!$F$10*Parameters!$D$20*(1-Parameters!$D$27)*Parameters!$D$26*(Parameters!$D$23)*Parameters!$D$28)))+(BA59*(1-Parameters!$D$40)*(1/Parameters!$D$38))+(BC59*(1-Parameters!$D$40))),0)</f>
        <v>0</v>
      </c>
      <c r="BD60" s="24">
        <f>IF(C60&gt;=(Input!$F$14+Input!$F$19),((AU59*(1-Parameters!$D$40)*(1/Parameters!$D$38)*Input!$F$10*Parameters!$D$20*Parameters!$D$26*(1-Parameters!$D$27)*Parameters!$D$28*(Parameters!$D$23)*(1-Parameters!$D$30))+(AW59*(1-Parameters!$D$40)*Input!$F$10*Parameters!$D$20*Parameters!$D$26*(1-Parameters!$D$27)*Parameters!$D$28*(Parameters!$D$23)*(1-Parameters!$D$30))+(AX59*(1-Parameters!$D$40)) + (AY59*(1-Parameters!$D$40)*(1-ART_drop_factor)) +(BD59*(1-Parameters!$D$40)) + (BE59*(1-Parameters!$D$40)*(1-ART_drop_factor))),0)</f>
        <v>0</v>
      </c>
      <c r="BE60" s="25">
        <f>IF(C60&gt;=(Input!$F$14+Input!$F$19),((AU59*(1-Parameters!$D$40)*(1/Parameters!$D$38)*(Input!$F$10*Parameters!$D$20*(Parameters!$D$23)*Parameters!$D$26*(1-Parameters!$D$27)*Parameters!$D$28*Parameters!$D$30))+(AV59*(1-Parameters!$D$40)*(1/Parameters!$D$38))+(AW59*(1-Parameters!$D$40)*(Input!$F$10*Parameters!$D$20*(Parameters!$D$23)*Parameters!$D$26*(1-Parameters!$D$27)*Parameters!$D$28*Parameters!$D$30))+(BE59*(1-Parameters!$D$40)*ART_drop_factor)+(BB59*(1-Parameters!$D$40)*(1/Parameters!$D$38))+(AY59*(1-Parameters!$D$40)*ART_drop_factor)),0)</f>
        <v>0</v>
      </c>
      <c r="BF60" s="135">
        <f>(Parameters!$D$40*(SUM(Model!D59:U59,Model!AH59:BE59)))+(Parameters!$D$41*(SUM(Model!V59:AG59)))</f>
        <v>93.547815959656276</v>
      </c>
      <c r="BG60" s="60"/>
    </row>
    <row r="61" spans="3:59" x14ac:dyDescent="0.2">
      <c r="C61" s="20">
        <v>56</v>
      </c>
      <c r="D61" s="21">
        <f>IF((C61&gt;=Input!$F$12),0,(D60*(1-Parameters!$D$40)*(1-(Parameters!$D$8*(1-(Input!$F$22*Parameters!$D$7))))))</f>
        <v>0</v>
      </c>
      <c r="E61" s="21">
        <f>IF((C61&gt;=Input!$F$12),0,(D60*(1-Parameters!$D$40)*Parameters!$D$8*(1-(Input!$F$22*Parameters!$D$7))+(E60*(1-Parameters!$D$40)*(1-1/Parameters!$D$38)) + (F60*(1-Parameters!$D$40)*(1-(1/Parameters!$D$38))*(1-ART_drop_factor))))</f>
        <v>0</v>
      </c>
      <c r="F61" s="26">
        <f>IF((C61&gt;=Input!$F$12),0,(F60*(1-Parameters!$D$40)*(1-(1/Parameters!$D$38))*ART_drop_factor))</f>
        <v>0</v>
      </c>
      <c r="G61" s="21">
        <f>IF((C61&gt;=Input!$F$12),0,((G60*(1-Parameters!$D$40)+(E60*(1-Parameters!$D$40)*(1/Parameters!$D$38)))))</f>
        <v>0</v>
      </c>
      <c r="H61" s="21">
        <f>IF((C61&gt;=Input!$F$12),0,(H60*(1-Parameters!$D$40) + I60*(1-Parameters!$D$40)*(1-ART_drop_factor)))</f>
        <v>0</v>
      </c>
      <c r="I61" s="21">
        <f>IF((C61&gt;=Input!$F$12),0,(((F60*(1-Parameters!$D$40)*(1/Parameters!$D$38)) + I60*(1-Parameters!$D$40)*ART_drop_factor)))</f>
        <v>0</v>
      </c>
      <c r="J61" s="23">
        <f>IF(AND(C61&gt;=Input!$F$12,C61&lt;Input!$F$13),((D60*(1-Parameters!$D$40)*(1-(Parameters!$D$8*(1-(Input!$F$22*Parameters!$D$7))))) + (J60*(1-Parameters!$D$40)*(1-(Parameters!$D$9*(1-(Input!$F$22*Parameters!$D$7)))))),0)</f>
        <v>0</v>
      </c>
      <c r="K61" s="23">
        <f>IF(AND(C61&gt;=Input!$F$12,C61&lt;Input!$F$13),((D60*(1-Parameters!$D$40)*(Parameters!$D$8*(1-(Input!$F$22*Parameters!$D$7))))+(E60*(1-Parameters!$D$40)*(1-1/Parameters!$D$38)*(1-(Input!$F$5*Parameters!$D$14*(1-Parameters!$D$27)*Parameters!$D$26*(Parameters!$D$24))*Parameters!$D$28*Parameters!$D$30)))+ (F60*(1-Parameters!$D$40)*(1-(1/Parameters!$D$38))*(1-ART_drop_factor)) + (J60*(1-Parameters!$D$40)*Parameters!$D$9*(1-(Input!$F$22*Parameters!$D$7)))+(K60*(1-Parameters!$D$40)*(1-1/Parameters!$D$38)) + (L60*(1-Parameters!$D$40)*(1-(1/Parameters!$D$38))*(1-ART_drop_factor)),0)</f>
        <v>0</v>
      </c>
      <c r="L61" s="23">
        <f>IF(AND(C61&gt;=Input!$F$12,C61&lt;Input!$F$13),((E60*(1-Parameters!$D$40)*(1-1/Parameters!$D$38)*(Input!$F$5*Parameters!$D$14*Parameters!$D$26*(1-Parameters!$D$27)*(Parameters!$D$24)*Parameters!$D$28*Parameters!$D$30))+(F60*(1-Parameters!$D$40)*(1-(1/Parameters!$D$38))*ART_drop_factor)+(L60*(1-Parameters!$D$40)*(1-(1/Parameters!$D$38))*ART_drop_factor)),0)</f>
        <v>0</v>
      </c>
      <c r="M61" s="23">
        <f>IF(AND(C61&gt;=Input!$F$12,C61&lt;Input!$F$13),((E60*(1-Parameters!$D$40)*(1/Parameters!$D$38)*(1-(Input!$F$5*Parameters!$D$14*(1-Parameters!$D$27)*Parameters!$D$26*(Parameters!$D$23))*Parameters!$D$28))+(G60*(1-Parameters!$D$40)*(1-(Input!$F$5*Parameters!$D$14*(1-Parameters!$D$27)*Parameters!$D$26*(Parameters!$D$23)*Parameters!$D$28)))+(K60*(1-Parameters!$D$40)*(1/Parameters!$D$38))+(M60*(1-Parameters!$D$40))),0)</f>
        <v>0</v>
      </c>
      <c r="N61" s="23">
        <f>IF(AND(C61&gt;=Input!$F$12,C61&lt;Input!$F$13),((E60*(1-Parameters!$D$40)*(1/Parameters!$D$38)*Input!$F$5*Parameters!$D$14*Parameters!$D$26*(1-Parameters!$D$27)*Parameters!$D$28*(Parameters!$D$23)*(1-Parameters!$D$30))+(G60*(1-Parameters!$D$40)*Input!$F$5*Parameters!$D$14*Parameters!$D$26*(1-Parameters!$D$27)*Parameters!$D$28*(Parameters!$D$23)*(1-Parameters!$D$30))+(H60*(1-Parameters!$D$40)) +(N60*(1-Parameters!$D$40)) + (O60*(1-Parameters!$D$40)*(1-ART_drop_factor)) + (I60*(1-Parameters!$D$40)*(1-ART_drop_factor))),0)</f>
        <v>0</v>
      </c>
      <c r="O61" s="23">
        <f>IF(AND(C61&gt;=Input!$F$12,C61&lt;Input!$F$13),((E60*(1-Parameters!$D$40)*(1/Parameters!$D$38)*(Input!$F$5*Parameters!$D$14*(Parameters!$D$23)*Parameters!$D$26*(1-Parameters!$D$27)*Parameters!$D$28*Parameters!$D$30))+(F60*(1-Parameters!$D$40)*(1/Parameters!$D$38))+(G60*(1-Parameters!$D$40)*(Input!$F$5*Parameters!$D$14*(Parameters!$D$23)*Parameters!$D$26*(1-Parameters!$D$27)*Parameters!$D$28*Parameters!$D$30))+(O60*(1-Parameters!$D$40)*ART_drop_factor)+(L60*(1-Parameters!$D$40)*(1/Parameters!$D$38))+(I60*(1-Parameters!$D$40)*ART_drop_factor)),0)</f>
        <v>0</v>
      </c>
      <c r="P61" s="24">
        <f>IF(AND(C61&gt;=Input!$F$13,C61&lt;Input!$F$14),((J60*(1-Parameters!$D$40)*(1-(Parameters!$D$9*(1-(Input!$F$22*Parameters!$D$7))))) + (P60*(1-Parameters!$D$40)*(1-(Parameters!$D$9*(1-(Input!$F$22*Parameters!$D$7)))))),0)</f>
        <v>0</v>
      </c>
      <c r="Q61" s="22">
        <f>IF(AND(C61&gt;=Input!$F$13,C61&lt;Input!$F$14),((J60*(1-Parameters!$D$40)*Parameters!$D$9*(1-(Input!$F$22*Parameters!$D$7)))+(K60*(1-Parameters!$D$40)*(1-1/Parameters!$D$38)*(1-(Input!$F$6*Parameters!$D$15*(1-Parameters!$D$27)*Parameters!$D$26*(Parameters!$D$24))*Parameters!$D$28*Parameters!$D$30))) + (L60*(1-Parameters!$D$40)*(1-(1/Parameters!$D$38))*(1-ART_drop_factor)) +(P60*(1-Parameters!$D$40)*Parameters!$D$9*(1-(Input!$F$22*Parameters!$D$7)))+(Q60*(1-Parameters!$D$40)*(1-1/Parameters!$D$38)) + (R60*(1-Parameters!$D$40)*(1-(1/Parameters!$D$38))*(1-ART_drop_factor)),0)</f>
        <v>0</v>
      </c>
      <c r="R61" s="24">
        <f>IF(AND(C61&gt;=Input!$F$13,C61&lt;Input!$F$14),((K60*(1-Parameters!$D$40)*(1-1/Parameters!$D$38)*(Input!$F$6*Parameters!$D$15*Parameters!$D$26*(1-Parameters!$D$27)*(Parameters!$D$24)*Parameters!$D$28*Parameters!$D$30))+(L60*(1-Parameters!$D$40)*(1-(1/Parameters!$D$38))*ART_drop_factor)+(R60*(1-Parameters!$D$40)*(1-(1/Parameters!$D$38))*ART_drop_factor)),0)</f>
        <v>0</v>
      </c>
      <c r="S61" s="22">
        <f>IF(AND(C61&gt;=Input!$F$13,C61&lt;Input!$F$14),((K60*(1-Parameters!$D$40)*(1/Parameters!$D$38)*(1-(Input!$F$6*Parameters!$D$15*(1-Parameters!$D$27)*Parameters!$D$26*(Parameters!$D$23)*Parameters!$D$28)))+(M60*(1-Parameters!$D$40)*(1-(Input!$F$6*Parameters!$D$15*(1-Parameters!$D$27)*Parameters!$D$26*(Parameters!$D$23)*Parameters!$D$28)))+(Q60*(1-Parameters!$D$40)*(1/Parameters!$D$38))+(S60*(1-Parameters!$D$40))),0)</f>
        <v>0</v>
      </c>
      <c r="T61" s="24">
        <f>IF(AND(C61&gt;=Input!$F$13,C61&lt;Input!$F$14),((K60*(1-Parameters!$D$40)*(1/Parameters!$D$38)*Input!$F$6*Parameters!$D$15*Parameters!$D$26*(1-Parameters!$D$27)*Parameters!$D$28*(Parameters!$D$23)*(1-Parameters!$D$30))+(M60*(1-Parameters!$D$40)*Input!$F$6*Parameters!$D$15*Parameters!$D$26*(1-Parameters!$D$27)*Parameters!$D$28*(Parameters!$D$23)*(1-Parameters!$D$30))+(N60*(1-Parameters!$D$40))+(T60*(1-Parameters!$D$40)) + (U60*(1-Parameters!$D$40)*(1-ART_drop_factor)) + (O60*(1-Parameters!$D$40)*(1-ART_drop_factor))),0)</f>
        <v>0</v>
      </c>
      <c r="U61" s="22">
        <f>IF(AND(C61&gt;=Input!$F$13,C61&lt;Input!$F$14),((K60*(1-Parameters!$D$40)*(1/Parameters!$D$38)*(Input!$F$6*Parameters!$D$15*(Parameters!$D$23)*Parameters!$D$26*(1-Parameters!$D$27)*Parameters!$D$28*Parameters!$D$30))+(L60*(1-Parameters!$D$40)*(1/Parameters!$D$38))+(M60*(1-Parameters!$D$40)*(Input!$F$6*Parameters!$D$15*(Parameters!$D$23)*Parameters!$D$26*(1-Parameters!$D$27)*Parameters!$D$28*Parameters!$D$30))+(U60*(1-Parameters!$D$40)*ART_drop_factor)+(R60*(1-Parameters!$D$40)*(1/Parameters!$D$38))+(O60*(1-Parameters!$D$40))*ART_drop_factor),0)</f>
        <v>0</v>
      </c>
      <c r="V61" s="24">
        <f>IF(C61=Input!$F$14,((P60*(1-Parameters!$D$41)*(1-(Parameters!$D$9*(1-(Input!$F$22*Parameters!$D$7))))) + (V60*(1-Parameters!$D$41)*(1-(Parameters!$D$9*(1-(Input!$F$22*Parameters!$D$7)))))),0)</f>
        <v>0</v>
      </c>
      <c r="W61" s="22">
        <f>IF(C61=Input!$F$14,((P60*(1-Parameters!$D$41)*Parameters!$D$9*(1-(Input!$F$22*Parameters!$D$7)))+(Q60*(1-Parameters!$D$41)*(1-1/Parameters!$D$38)*(1-(Input!$F$6*Parameters!$D$16*(1-Parameters!$D$27)*Parameters!$D$26*(1-Parameters!$B$94)*(Parameters!$D$24))*Parameters!$D$28*Parameters!$D$30)))+(V60*(1-Parameters!$D$41)*Parameters!$D$9*(1-(Input!$F$22*Parameters!$D$7)))+ (R60*(1-Parameters!$D$41)*(1-(1/Parameters!$D$38))*(1-ART_drop_factor)) + (W60*(1-Parameters!$D$41)*(1-1/Parameters!$D$38)) + (X60*(1-Parameters!$D$41)*(1-(1/Parameters!$D$38))*(1-ART_drop_factor)),0)</f>
        <v>0</v>
      </c>
      <c r="X61" s="24">
        <f>IF(C61=Input!$F$14,((Q60*(1-Parameters!$D$41)*(1-1/Parameters!$D$38)*(Input!$F$6*Parameters!$D$16*Parameters!$D$26*(1-Parameters!$D$27)*(1-Parameters!$B$94)*(Parameters!$D$24)*Parameters!$D$28*Parameters!$D$30))+(R60*(1-Parameters!$D$41)*(1-(1/Parameters!$D$38))*ART_drop_factor)+(X60*(1-Parameters!$D$41)*(1-(1/Parameters!$D$38))*ART_drop_factor)),0)</f>
        <v>0</v>
      </c>
      <c r="Y61" s="22">
        <f>IF(C61=Input!$F$14,((Q60*(1-Parameters!$D$41)*(1/Parameters!$D$38)*(1-(Input!$F$6*Parameters!$D$16*(1-Parameters!$D$27)*Parameters!$D$26*(1-Parameters!$B$94)*(Parameters!$D$23)*Parameters!$D$28)))+(S60*(1-Parameters!$D$41)*(1-(Input!$F$6*Parameters!$D$16*(1-Parameters!$D$27)*Parameters!$D$26*(1-Parameters!$B$94)*(Parameters!$D$23)*Parameters!$D$28)))+(W60*(1-Parameters!$D$41)*(1/Parameters!$D$38))+(Y60*(1-Parameters!$D$41))),0)</f>
        <v>0</v>
      </c>
      <c r="Z61" s="24">
        <f>IF(C61=Input!$F$14,((Q60*(1-Parameters!$D$41)*(1/Parameters!$D$38)*Input!$F$6*Parameters!$D$16*Parameters!$D$26*(1-Parameters!$D$27)*(1-Parameters!$B$94)*Parameters!$D$28*(Parameters!$D$23)*(1-Parameters!$D$30))+(S60*(1-Parameters!$D$41)*Input!$F$6*Parameters!$D$16*Parameters!$D$26*(1-Parameters!$D$27)*(1-Parameters!$B$94)*Parameters!$D$28*(Parameters!$D$23)*(1-Parameters!$D$30))+(T60*(1-Parameters!$D$41)) + (U60*(1-Parameters!$D$41)*(1-ART_drop_factor)) + (Z60*(1-Parameters!$D$41)) + (AA60*(1-Parameters!$D$41)*(1-ART_drop_factor))),0)</f>
        <v>0</v>
      </c>
      <c r="AA61" s="22">
        <f>IF(C61=Input!$F$14,((Q60*(1-Parameters!$D$41)*(1/Parameters!$D$38)*(Input!$F$6*Parameters!$D$16*(Parameters!$D$23)*Parameters!$D$26*(1-Parameters!$D$27)*(1-Parameters!$B$94)*Parameters!$D$28*Parameters!$D$30))+(R60*(1-Parameters!$D$41)*(1/Parameters!$D$38))+(S60*(1-Parameters!$D$41)*(Input!$F$6*Parameters!$D$16*(1-Parameters!$B$94)*(Parameters!$D$23)*Parameters!$D$26*(1-Parameters!$D$27)*Parameters!$D$28*Parameters!$D$30))+(AA60*(1-Parameters!$D$41)*ART_drop_factor)+(X60*(1-Parameters!$D$41)*(1/Parameters!$D$38))+(U60*(1-Parameters!$D$41)*ART_drop_factor)),0)</f>
        <v>0</v>
      </c>
      <c r="AB61" s="24">
        <f>IF(AND(C61&gt;Input!$F$14,C61&lt;(Input!$F$14+Input!$F$16)),((V60*(1-Parameters!$D$41)*(1-(Parameters!$D$9*(1-(Input!$F$22*Parameters!$D$7)))))+(AB60*(1-Parameters!$D$41)*(1-(Parameters!$D$10*(1-(Input!$F$22*Parameters!$D$7)))))),0)</f>
        <v>0</v>
      </c>
      <c r="AC61" s="24">
        <f>IF(AND(C61&gt;Input!$F$14, C61&lt;(Input!$F$14+Input!$F$16)),((V60*(1-Parameters!$D$41)*Parameters!$D$9*(1-(Input!$F$22*Parameters!$D$7)))+(W60*(1-Parameters!$D$41)*(1-1/Parameters!$D$38)) + (X60*(1-Parameters!$D$41)*(1-(1/Parameters!$D$38))*(1-ART_drop_factor)) +(AB60*(1-Parameters!$D$41)*Parameters!$D$10*(1-(Input!$F$22*Parameters!$D$7))))+(AC60*(1-Parameters!$D$41)*(1-1/Parameters!$D$38)) + (AD60*(1-Parameters!$D$41)*(1-(1/Parameters!$D$38))*(1-ART_drop_factor)),0)</f>
        <v>0</v>
      </c>
      <c r="AD61" s="24">
        <f>IF(AND(C61&gt;Input!$F$14, C61&lt;(Input!$F$14+Input!$F$16)),((X60*(1-Parameters!$D$41)*(1-(1/Parameters!$D$38))*ART_drop_factor)+(AD60*(1-Parameters!$D$41)*(1-(1/Parameters!$D$38))*ART_drop_factor)),0)</f>
        <v>0</v>
      </c>
      <c r="AE61" s="24">
        <f>IF(AND(C61&gt;Input!$F$14, C61&lt;(Input!$F$14+Input!$F$16)),((W60*(1-Parameters!$D$41)*(1/Parameters!$D$38))+(Y60*(1-Parameters!$D$41))+(AC60*(1-Parameters!$D$41)*(1/Parameters!$D$38))+(AE60*(1-Parameters!$D$41))),0)</f>
        <v>0</v>
      </c>
      <c r="AF61" s="24">
        <f>IF(AND(C61&gt;Input!$F$14, C61&lt;(Input!$F$14+Input!$F$16)),((Z60*(1-Parameters!$D$41)) + (AA60*(1-Parameters!$D$41)*(1-ART_drop_factor)) +(AF60*(1-Parameters!$D$41)) + (AG60*(1-Parameters!$D$41)*(1-ART_drop_factor))),0)</f>
        <v>0</v>
      </c>
      <c r="AG61" s="24">
        <f>IF(AND(C61&gt;Input!$F$14, C61&lt;(Input!$F$14+Input!$F$16)),((X60*(1-Parameters!$D$41)*(1/Parameters!$D$38))+(AG60*(1-Parameters!$D$41)*ART_drop_factor)+(AD60*(1-Parameters!$D$41)*(1/Parameters!$D$38))+(AA60*(1-Parameters!$D$41)*ART_drop_factor)),0)</f>
        <v>0</v>
      </c>
      <c r="AH61" s="24">
        <f>IF(AND(C61&gt;=(Input!$F$14+Input!$F$16),C61&lt;(Input!$F$14+Input!$F$17)),((AB60*(1-Parameters!$D$40)*(1-(Parameters!$D$10*(1-(Input!$F$22*Parameters!$D$7)))))+(AH60*(1-Parameters!$D$40)*(1-(Parameters!$D$11*(1-(Input!$F$22*Parameters!$D$7)))))),0)</f>
        <v>0</v>
      </c>
      <c r="AI61" s="24">
        <f>IF(AND(C61&gt;=(Input!$F$14+Input!$F$16), C61&lt;(Input!$F$14+Input!$F$17)),((AB60*(1-Parameters!$D$40)*Parameters!$D$10*(1-(Input!$F$22*Parameters!$D$7)))+(AC60*(1-Parameters!$D$40)*(1-1/Parameters!$D$38)*(1-(Input!$F$7*Parameters!$D$17*(1-Parameters!$D$27)*Parameters!$D$26*(1-(Parameters!$B$94 + Parameters!$B$95))*(Parameters!$D$24)*Parameters!$D$28*Parameters!$D$30))) + (AD60*(1-Parameters!$D$40)*(1-(1/Parameters!$D$38))*(1-ART_drop_factor)) +(AH60*(1-Parameters!$D$40)*Parameters!$D$11*(1-(Input!$F$22*Parameters!$D$7)))+(AI60*(1-Parameters!$D$40)*(1-1/Parameters!$D$38)) + (AJ60*(1-Parameters!$D$40)*(1-(1/Parameters!$D$38))*(1-ART_drop_factor))),0)</f>
        <v>0</v>
      </c>
      <c r="AJ61" s="24">
        <f>IF(AND(C61&gt;=(Input!$F$14+Input!$F$16), C61&lt;(Input!$F$14+Input!$F$17)),((AC60*(1-Parameters!$D$40)*(1-1/Parameters!$D$38)*(Input!$F$7*Parameters!$D$17*Parameters!$D$26*(1-Parameters!$D$27)*(1-(Parameters!$B$94 + Parameters!$B$95))*(Parameters!$D$24)*Parameters!$D$28*Parameters!$D$30))+(AD60*(1-Parameters!$D$40)*(1-(1/Parameters!$D$38))*ART_drop_factor)+(AJ60*(1-Parameters!$D$40)*(1-(1/Parameters!$D$38))*ART_drop_factor)),0)</f>
        <v>0</v>
      </c>
      <c r="AK61" s="22">
        <f>IF(AND(C61&gt;=(Input!$F$14+Input!$F$16), C61&lt;(Input!$F$14+Input!$F$17)),((AC60*(1-Parameters!$D$40)*(1/Parameters!$D$38)*(1-(Input!$F$7*Parameters!$D$17*(1-Parameters!$D$27)*Parameters!$D$26*(1-(Parameters!$B$94 + Parameters!$B$95))*(Parameters!$D$23)*Parameters!$D$28)))+(AE60*(1-Parameters!$D$40)*(1-(Input!$F$7*Parameters!$D$17*(1-Parameters!$D$27)*Parameters!$D$26*(1-(Parameters!$B$94 + Parameters!$B$95))*(Parameters!$D$23)*Parameters!$D$28)))+(AI60*(1-Parameters!$D$40)*(1/Parameters!$D$38))+(AK60*(1-Parameters!$D$40))),0)</f>
        <v>0</v>
      </c>
      <c r="AL61" s="24">
        <f>IF(AND(C61&gt;=(Input!$F$14+Input!$F$16), C61&lt;(Input!$F$14+Input!$F$17)),((AC60*(1-Parameters!$D$40)*(1/Parameters!$D$38)*Input!$F$7*Parameters!$D$17*Parameters!$D$26*(1-Parameters!$D$27)*(1-(Parameters!$B$94 + Parameters!$B$95))*Parameters!$D$28*(Parameters!$D$23)*(1-Parameters!$D$30))+(AE60*(1-Parameters!$D$40)*Input!$F$7*Parameters!$D$17*Parameters!$D$26*(1-Parameters!$D$27)*(1-(Parameters!$B$94 + Parameters!$B$95))*Parameters!$D$28*(Parameters!$D$23)*(1-Parameters!$D$30))+(AF60*(1-Parameters!$D$40)) + (AG60*(1-Parameters!$D$40)*(1-ART_drop_factor)) +(AL60*(1-Parameters!$D$40)) + (AM60*(1-Parameters!$D$40)*(1-ART_drop_factor))),0)</f>
        <v>0</v>
      </c>
      <c r="AM61" s="22">
        <f>IF(AND(C61&gt;=(Input!$F$14+Input!$F$16), C61&lt;(Input!$F$14+Input!$F$17)),((AC60*(1-Parameters!$D$40)*(1/Parameters!$D$38)*(Input!$F$7*Parameters!$D$17*(Parameters!$D$23)*Parameters!$D$26*(1-Parameters!$D$27)*(1-(Parameters!$B$94 + Parameters!$B$95))*Parameters!$D$28*Parameters!$D$30))+(AD60*(1-Parameters!$D$40)*(1/Parameters!$D$38))+(AE60*(1-Parameters!$D$40)*(Input!$F$7*Parameters!$D$17*(Parameters!$D$23)*Parameters!$D$26*(1-Parameters!$D$27)*(1-(Parameters!$B$94 + Parameters!$B$95))*Parameters!$D$28*Parameters!$D$30))+(AM60*(1-Parameters!$D$40)*ART_drop_factor)+(AJ60*(1-Parameters!$D$40)*(1/Parameters!$D$38))+(AG60*(1-Parameters!$D$40)*ART_drop_factor)),0)</f>
        <v>0</v>
      </c>
      <c r="AN61" s="24">
        <f>IF(AND(C61&gt;=(Input!$F$14+Input!$F$17), C61&lt;(Input!$F$14+Input!$F$18)),((AH60*(1-Parameters!$D$40)*(1-(Parameters!$D$11*(1-(Input!$F$22*Parameters!$D$7))))) + (AN60*(1-Parameters!$D$40)*(1-(Parameters!$D$11*(1-(Input!$F$22*Parameters!$D$7)))))),0)</f>
        <v>1493696.9928191337</v>
      </c>
      <c r="AO61" s="22">
        <f>IF(AND(C61&gt;=(Input!$F$14+Input!$F$17), C61&lt;(Input!$F$14+Input!$F$18)),((AH60*(1-Parameters!$D$40)*Parameters!$D$11*(1-(Input!$F$22*Parameters!$D$7)))+(AI60*(1-Parameters!$D$40)*(1-1/Parameters!$D$38)*(1-(Input!$F$8*Parameters!$D$18*(1-Parameters!$D$27)*Parameters!$D$26*(Parameters!$D$24)*Parameters!$D$28*Parameters!$D$30))) + (AJ60*(1-Parameters!$D$40)*(1-(1/Parameters!$D$38))*(1-ART_drop_factor)) +(AN60*(1-Parameters!$D$40)*Parameters!$D$11*(1-(Input!$F$22*Parameters!$D$7)))+(AO60*(1-Parameters!$D$40)*(1-1/Parameters!$D$38)) + (AP60*(1-Parameters!$D$40)*(1-(1/Parameters!$D$38))*(1-ART_drop_factor))),0)</f>
        <v>3127.997420614307</v>
      </c>
      <c r="AP61" s="24">
        <f>IF(AND(C61&gt;=(Input!$F$14+Input!$F$17), C61&lt;(Input!$F$14+Input!$F$18)),((AI60*(1-Parameters!$D$40)*(1-1/Parameters!$D$38)*(Input!$F$8*Parameters!$D$18*Parameters!$D$26*(1-Parameters!$D$27)*(Parameters!$D$24)*Parameters!$D$28*Parameters!$D$30))+(AJ60*(1-Parameters!$D$40)*(1-(1/Parameters!$D$38))*ART_drop_factor)+(AP60*(1-Parameters!$D$40)*(1-(1/Parameters!$D$38))*ART_drop_factor)),0)</f>
        <v>183.98658441005054</v>
      </c>
      <c r="AQ61" s="22">
        <f>IF(AND(C61&gt;=(Input!$F$14+Input!$F$17), C61&lt;(Input!$F$14+Input!$F$18)),((AI60*(1-Parameters!$D$40)*(1/Parameters!$D$38)*(1-(Input!$F$8*Parameters!$D$18*(1-Parameters!$D$27)*Parameters!$D$26*(Parameters!$D$23)*Parameters!$D$28)))+(AK60*(1-Parameters!$D$40)*(1-(Input!$F$8*Parameters!$D$18*(1-Parameters!$D$27)*Parameters!$D$26*(Parameters!$D$23)*Parameters!$D$28)))+(AO60*(1-Parameters!$D$40)*(1/Parameters!$D$38))+(AQ60*(1-Parameters!$D$40))),0)</f>
        <v>10192.436051464269</v>
      </c>
      <c r="AR61" s="24">
        <f>IF(AND(C61&gt;=(Input!$F$14+Input!$F$17), C61&lt;(Input!$F$14+Input!$F$18)),((AI60*(1-Parameters!$D$40)*(1/Parameters!$D$38)*Input!$F$8*Parameters!$D$18*Parameters!$D$26*(1-Parameters!$D$27)*Parameters!$D$28*(Parameters!$D$23)*(1-Parameters!$D$30))+(AK60*(1-Parameters!$D$40)*Input!$F$8*Parameters!$D$18*Parameters!$D$26*(1-Parameters!$D$27)*Parameters!$D$28*(Parameters!$D$23)*(1-Parameters!$D$30))+(AL60*(1-Parameters!$D$40)) + (AM60*(1-Parameters!$D$40)*(1-ART_drop_factor)) +(AR60*(1-Parameters!$D$40)) + (AS60*(1-Parameters!$D$40)*(1-ART_drop_factor))),0)</f>
        <v>23614.626136776558</v>
      </c>
      <c r="AS61" s="22">
        <f>IF(AND(C61&gt;=(Input!$F$14+Input!$F$17), C61&lt;(Input!$F$14+Input!$F$18)),((AI60*(1-Parameters!$D$40)*(1/Parameters!$D$38)*(Input!$F$8*Parameters!$D$18*(Parameters!$D$23)*Parameters!$D$26*(1-Parameters!$D$27)*Parameters!$D$28*Parameters!$D$30))+(AJ60*(1-Parameters!$D$40)*(1/Parameters!$D$38))+(AK60*(1-Parameters!$D$40)*(Input!$F$8*Parameters!$D$18*(Parameters!$D$23)*Parameters!$D$26*(1-Parameters!$D$27)*Parameters!$D$28*Parameters!$D$30))+(AS60*(1-Parameters!$D$40)*ART_drop_factor)+(AP60*(1-Parameters!$D$40)*(1/Parameters!$D$38))+(AM60*(1-Parameters!$D$40)*ART_drop_factor)),0)</f>
        <v>90492.347386713416</v>
      </c>
      <c r="AT61" s="24">
        <f>IF(AND(C61&gt;=(Input!$F$14+Input!$F$18), C61&lt;(Input!$F$14+Input!$F$19)),((AN60*(1-Parameters!$D$40)*(1-(Parameters!$D$11*(1-(Input!$F$22*Parameters!$D$7))))) + (AT60*(1-Parameters!$D$40)*(1-(Parameters!$D$12*(1-(Input!$F$22*Parameters!$D$7)))))),0)</f>
        <v>0</v>
      </c>
      <c r="AU61" s="22">
        <f>IF(AND(C61&gt;=(Input!$F$14+Input!$F$18), C61&lt;(Input!$F$14+Input!$F$19)),((AN60*(1-Parameters!$D$40)*Parameters!$D$11*(1-(Input!$F$22*Parameters!$D$7)))+(AO60*(1-Parameters!$D$40)*(1-1/Parameters!$D$38)*(1-(Input!$F$9*Parameters!$D$19*(1-Parameters!$D$27)*Parameters!$D$26*(Parameters!$D$24)*Parameters!$D$28*Parameters!$D$30))) + (AP60*(1-Parameters!$D$40)*(1-(1/Parameters!$D$38))*(1-ART_drop_factor)) +(AT60*(1-Parameters!$D$40)*Parameters!$D$12*(1-(Input!$F$22*Parameters!$D$7)))+(AU60*(1-Parameters!$D$40)*(1-1/Parameters!$D$38)) + (AV60*(1-Parameters!$D$40)*(1-(1/Parameters!$D$38))*(1-ART_drop_factor))),0)</f>
        <v>0</v>
      </c>
      <c r="AV61" s="24">
        <f>IF(AND(C61&gt;=(Input!$F$14+Input!$F$18), C61&lt;(Input!$F$14+Input!$F$19)),((AO60*(1-Parameters!$D$40)*(1-1/Parameters!$D$38)*(Input!$F$9*Parameters!$D$19*Parameters!$D$26*(1-Parameters!$D$27)*(Parameters!$D$24)*Parameters!$D$28*Parameters!$D$30))+(AP60*(1-Parameters!$D$40)*(1-(1/Parameters!$D$38))*ART_drop_factor)+(AV60*(1-Parameters!$D$40)*(1-(1/Parameters!$D$38))*ART_drop_factor)),0)</f>
        <v>0</v>
      </c>
      <c r="AW61" s="22">
        <f>IF(AND(C61&gt;=(Input!$F$14+Input!$F$18), C61&lt;(Input!$F$14+Input!$F$19)),((AO60*(1-Parameters!$D$40)*(1/Parameters!$D$38)*(1-(Input!$F$9*Parameters!$D$19*(1-Parameters!$D$27)*Parameters!$D$26*(Parameters!$D$23)*Parameters!$D$28)))+(AQ60*(1-Parameters!$D$40)*(1-(Input!$F$9*Parameters!$D$19*(1-Parameters!$D$27)*Parameters!$D$26*(Parameters!$D$23)*Parameters!$D$28)))+(AU60*(1-Parameters!$D$40)*(1/Parameters!$D$38))+(AW60*(1-Parameters!$D$40))),0)</f>
        <v>0</v>
      </c>
      <c r="AX61" s="24">
        <f>IF(AND(C61&gt;=(Input!$F$14+Input!$F$18), C61&lt;(Input!$F$14+Input!$F$19)),((AO60*(1-Parameters!$D$40)*(1/Parameters!$D$38)*Input!$F$9*Parameters!$D$19*Parameters!$D$26*(1-Parameters!$D$27)*Parameters!$D$28*(Parameters!$D$23)*(1-Parameters!$D$30))+(AQ60*(1-Parameters!$D$40)*Input!$F$9*Parameters!$D$19*Parameters!$D$26*(1-Parameters!$D$27)*Parameters!$D$28*(Parameters!$D$23)*(1-Parameters!$D$30)) + (AS60*(1-Parameters!$D$40)*(1-ART_drop_factor)) +(AR60*(1-Parameters!$D$40))+ (AY60*(1-Parameters!$D$40)*(1-ART_drop_factor)) + (AX60*(1-Parameters!$D$40))),0)</f>
        <v>0</v>
      </c>
      <c r="AY61" s="22">
        <f>IF(AND(C61&gt;=(Input!$F$14+Input!$F$18), C61&lt;(Input!$F$14+Input!$F$19)),((AO60*(1-Parameters!$D$40)*(1/Parameters!$D$38)*(Input!$F$9*Parameters!$D$19*(Parameters!$D$23)*Parameters!$D$26*(1-Parameters!$D$27)*Parameters!$D$28*Parameters!$D$30))+(AP60*(1-Parameters!$D$40)*(1/Parameters!$D$38))+(AQ60*(1-Parameters!$D$40)*(Input!$F$9*Parameters!$D$19*(Parameters!$D$23)*Parameters!$D$26*(1-Parameters!$D$27)*Parameters!$D$28*Parameters!$D$30))+(AY60*(1-Parameters!$D$40)*ART_drop_factor)+(AV60*(1-Parameters!$D$40)*(1/Parameters!$D$38))+(AS60*(1-Parameters!$D$40)*ART_drop_factor)),0)</f>
        <v>0</v>
      </c>
      <c r="AZ61" s="24">
        <f>IF(C61&gt;=(Input!$F$14+Input!$F$19),((AT60*(1-Parameters!$D$40)*(1-(Parameters!$D$12*(1-(Input!$F$22*Parameters!$D$7))))) + (AZ60*(1-Parameters!$D$40)*(1-(Parameters!$D$12*(1-(Input!$F$22*Parameters!$D$7)))))),0)</f>
        <v>0</v>
      </c>
      <c r="BA61" s="22">
        <f>IF(C61&gt;=(Input!$F$14+Input!$F$19),((AT60*(1-Parameters!$D$40)*Parameters!$D$12*(1-(Input!$F$22*Parameters!$D$7)))+(AU60*(1-Parameters!$D$40)*(1-1/Parameters!$D$38)*(1-(Input!$F$10*Parameters!$D$20*(1-Parameters!$D$27)*Parameters!$D$26*(Parameters!$D$24)*Parameters!$D$28*Parameters!$D$30))) + (AV60*(1-Parameters!$D$40)*(1-(1/Parameters!$D$38))*(1-ART_drop_factor)) +(AZ60*(1-Parameters!$D$40)*Parameters!$D$12*(1-(Input!$F$22*Parameters!$D$7)))+(BA60*(1-Parameters!$D$40)*(1-1/Parameters!$D$38)) + (BB60*(1-Parameters!$D$40)*(1-(1/Parameters!$D$38))*(1-ART_drop_factor))),0)</f>
        <v>0</v>
      </c>
      <c r="BB61" s="24">
        <f>IF(C61&gt;=(Input!$F$14+Input!$F$19),((AU60*(1-Parameters!$D$40)*(1-1/Parameters!$D$38)*(Input!$F$10*Parameters!$D$20*Parameters!$D$26*(1-Parameters!$D$27)*(Parameters!$D$24)*Parameters!$D$28*Parameters!$D$30))+(AV60*(1-Parameters!$D$40)*(1-(1/Parameters!$D$38))*ART_drop_factor)+(BB60*(1-Parameters!$D$40)*(1-(1/Parameters!$D$38))*ART_drop_factor)),0)</f>
        <v>0</v>
      </c>
      <c r="BC61" s="22">
        <f>IF(C61&gt;=(Input!$F$14+Input!$F$19),((AU60*(1-Parameters!$D$40)*(1/Parameters!$D$38)*(1-(Input!$F$10*Parameters!$D$20*(1-Parameters!$D$27)*Parameters!$D$26*(Parameters!$D$23)*Parameters!$D$28)))+(AW60*(1-Parameters!$D$40)*(1-(Input!$F$10*Parameters!$D$20*(1-Parameters!$D$27)*Parameters!$D$26*(Parameters!$D$23)*Parameters!$D$28)))+(BA60*(1-Parameters!$D$40)*(1/Parameters!$D$38))+(BC60*(1-Parameters!$D$40))),0)</f>
        <v>0</v>
      </c>
      <c r="BD61" s="24">
        <f>IF(C61&gt;=(Input!$F$14+Input!$F$19),((AU60*(1-Parameters!$D$40)*(1/Parameters!$D$38)*Input!$F$10*Parameters!$D$20*Parameters!$D$26*(1-Parameters!$D$27)*Parameters!$D$28*(Parameters!$D$23)*(1-Parameters!$D$30))+(AW60*(1-Parameters!$D$40)*Input!$F$10*Parameters!$D$20*Parameters!$D$26*(1-Parameters!$D$27)*Parameters!$D$28*(Parameters!$D$23)*(1-Parameters!$D$30))+(AX60*(1-Parameters!$D$40)) + (AY60*(1-Parameters!$D$40)*(1-ART_drop_factor)) +(BD60*(1-Parameters!$D$40)) + (BE60*(1-Parameters!$D$40)*(1-ART_drop_factor))),0)</f>
        <v>0</v>
      </c>
      <c r="BE61" s="25">
        <f>IF(C61&gt;=(Input!$F$14+Input!$F$19),((AU60*(1-Parameters!$D$40)*(1/Parameters!$D$38)*(Input!$F$10*Parameters!$D$20*(Parameters!$D$23)*Parameters!$D$26*(1-Parameters!$D$27)*Parameters!$D$28*Parameters!$D$30))+(AV60*(1-Parameters!$D$40)*(1/Parameters!$D$38))+(AW60*(1-Parameters!$D$40)*(Input!$F$10*Parameters!$D$20*(Parameters!$D$23)*Parameters!$D$26*(1-Parameters!$D$27)*Parameters!$D$28*Parameters!$D$30))+(BE60*(1-Parameters!$D$40)*ART_drop_factor)+(BB60*(1-Parameters!$D$40)*(1/Parameters!$D$38))+(AY60*(1-Parameters!$D$40)*ART_drop_factor)),0)</f>
        <v>0</v>
      </c>
      <c r="BF61" s="135">
        <f>(Parameters!$D$40*(SUM(Model!D60:U60,Model!AH60:BE60)))+(Parameters!$D$41*(SUM(Model!V60:AG60)))</f>
        <v>93.542418970274014</v>
      </c>
      <c r="BG61" s="60"/>
    </row>
    <row r="62" spans="3:59" x14ac:dyDescent="0.2">
      <c r="C62" s="20">
        <v>57</v>
      </c>
      <c r="D62" s="21">
        <f>IF((C62&gt;=Input!$F$12),0,(D61*(1-Parameters!$D$40)*(1-(Parameters!$D$8*(1-(Input!$F$22*Parameters!$D$7))))))</f>
        <v>0</v>
      </c>
      <c r="E62" s="21">
        <f>IF((C62&gt;=Input!$F$12),0,(D61*(1-Parameters!$D$40)*Parameters!$D$8*(1-(Input!$F$22*Parameters!$D$7))+(E61*(1-Parameters!$D$40)*(1-1/Parameters!$D$38)) + (F61*(1-Parameters!$D$40)*(1-(1/Parameters!$D$38))*(1-ART_drop_factor))))</f>
        <v>0</v>
      </c>
      <c r="F62" s="26">
        <f>IF((C62&gt;=Input!$F$12),0,(F61*(1-Parameters!$D$40)*(1-(1/Parameters!$D$38))*ART_drop_factor))</f>
        <v>0</v>
      </c>
      <c r="G62" s="21">
        <f>IF((C62&gt;=Input!$F$12),0,((G61*(1-Parameters!$D$40)+(E61*(1-Parameters!$D$40)*(1/Parameters!$D$38)))))</f>
        <v>0</v>
      </c>
      <c r="H62" s="21">
        <f>IF((C62&gt;=Input!$F$12),0,(H61*(1-Parameters!$D$40) + I61*(1-Parameters!$D$40)*(1-ART_drop_factor)))</f>
        <v>0</v>
      </c>
      <c r="I62" s="21">
        <f>IF((C62&gt;=Input!$F$12),0,(((F61*(1-Parameters!$D$40)*(1/Parameters!$D$38)) + I61*(1-Parameters!$D$40)*ART_drop_factor)))</f>
        <v>0</v>
      </c>
      <c r="J62" s="23">
        <f>IF(AND(C62&gt;=Input!$F$12,C62&lt;Input!$F$13),((D61*(1-Parameters!$D$40)*(1-(Parameters!$D$8*(1-(Input!$F$22*Parameters!$D$7))))) + (J61*(1-Parameters!$D$40)*(1-(Parameters!$D$9*(1-(Input!$F$22*Parameters!$D$7)))))),0)</f>
        <v>0</v>
      </c>
      <c r="K62" s="23">
        <f>IF(AND(C62&gt;=Input!$F$12,C62&lt;Input!$F$13),((D61*(1-Parameters!$D$40)*(Parameters!$D$8*(1-(Input!$F$22*Parameters!$D$7))))+(E61*(1-Parameters!$D$40)*(1-1/Parameters!$D$38)*(1-(Input!$F$5*Parameters!$D$14*(1-Parameters!$D$27)*Parameters!$D$26*(Parameters!$D$24))*Parameters!$D$28*Parameters!$D$30)))+ (F61*(1-Parameters!$D$40)*(1-(1/Parameters!$D$38))*(1-ART_drop_factor)) + (J61*(1-Parameters!$D$40)*Parameters!$D$9*(1-(Input!$F$22*Parameters!$D$7)))+(K61*(1-Parameters!$D$40)*(1-1/Parameters!$D$38)) + (L61*(1-Parameters!$D$40)*(1-(1/Parameters!$D$38))*(1-ART_drop_factor)),0)</f>
        <v>0</v>
      </c>
      <c r="L62" s="23">
        <f>IF(AND(C62&gt;=Input!$F$12,C62&lt;Input!$F$13),((E61*(1-Parameters!$D$40)*(1-1/Parameters!$D$38)*(Input!$F$5*Parameters!$D$14*Parameters!$D$26*(1-Parameters!$D$27)*(Parameters!$D$24)*Parameters!$D$28*Parameters!$D$30))+(F61*(1-Parameters!$D$40)*(1-(1/Parameters!$D$38))*ART_drop_factor)+(L61*(1-Parameters!$D$40)*(1-(1/Parameters!$D$38))*ART_drop_factor)),0)</f>
        <v>0</v>
      </c>
      <c r="M62" s="23">
        <f>IF(AND(C62&gt;=Input!$F$12,C62&lt;Input!$F$13),((E61*(1-Parameters!$D$40)*(1/Parameters!$D$38)*(1-(Input!$F$5*Parameters!$D$14*(1-Parameters!$D$27)*Parameters!$D$26*(Parameters!$D$23))*Parameters!$D$28))+(G61*(1-Parameters!$D$40)*(1-(Input!$F$5*Parameters!$D$14*(1-Parameters!$D$27)*Parameters!$D$26*(Parameters!$D$23)*Parameters!$D$28)))+(K61*(1-Parameters!$D$40)*(1/Parameters!$D$38))+(M61*(1-Parameters!$D$40))),0)</f>
        <v>0</v>
      </c>
      <c r="N62" s="23">
        <f>IF(AND(C62&gt;=Input!$F$12,C62&lt;Input!$F$13),((E61*(1-Parameters!$D$40)*(1/Parameters!$D$38)*Input!$F$5*Parameters!$D$14*Parameters!$D$26*(1-Parameters!$D$27)*Parameters!$D$28*(Parameters!$D$23)*(1-Parameters!$D$30))+(G61*(1-Parameters!$D$40)*Input!$F$5*Parameters!$D$14*Parameters!$D$26*(1-Parameters!$D$27)*Parameters!$D$28*(Parameters!$D$23)*(1-Parameters!$D$30))+(H61*(1-Parameters!$D$40)) +(N61*(1-Parameters!$D$40)) + (O61*(1-Parameters!$D$40)*(1-ART_drop_factor)) + (I61*(1-Parameters!$D$40)*(1-ART_drop_factor))),0)</f>
        <v>0</v>
      </c>
      <c r="O62" s="23">
        <f>IF(AND(C62&gt;=Input!$F$12,C62&lt;Input!$F$13),((E61*(1-Parameters!$D$40)*(1/Parameters!$D$38)*(Input!$F$5*Parameters!$D$14*(Parameters!$D$23)*Parameters!$D$26*(1-Parameters!$D$27)*Parameters!$D$28*Parameters!$D$30))+(F61*(1-Parameters!$D$40)*(1/Parameters!$D$38))+(G61*(1-Parameters!$D$40)*(Input!$F$5*Parameters!$D$14*(Parameters!$D$23)*Parameters!$D$26*(1-Parameters!$D$27)*Parameters!$D$28*Parameters!$D$30))+(O61*(1-Parameters!$D$40)*ART_drop_factor)+(L61*(1-Parameters!$D$40)*(1/Parameters!$D$38))+(I61*(1-Parameters!$D$40)*ART_drop_factor)),0)</f>
        <v>0</v>
      </c>
      <c r="P62" s="24">
        <f>IF(AND(C62&gt;=Input!$F$13,C62&lt;Input!$F$14),((J61*(1-Parameters!$D$40)*(1-(Parameters!$D$9*(1-(Input!$F$22*Parameters!$D$7))))) + (P61*(1-Parameters!$D$40)*(1-(Parameters!$D$9*(1-(Input!$F$22*Parameters!$D$7)))))),0)</f>
        <v>0</v>
      </c>
      <c r="Q62" s="22">
        <f>IF(AND(C62&gt;=Input!$F$13,C62&lt;Input!$F$14),((J61*(1-Parameters!$D$40)*Parameters!$D$9*(1-(Input!$F$22*Parameters!$D$7)))+(K61*(1-Parameters!$D$40)*(1-1/Parameters!$D$38)*(1-(Input!$F$6*Parameters!$D$15*(1-Parameters!$D$27)*Parameters!$D$26*(Parameters!$D$24))*Parameters!$D$28*Parameters!$D$30))) + (L61*(1-Parameters!$D$40)*(1-(1/Parameters!$D$38))*(1-ART_drop_factor)) +(P61*(1-Parameters!$D$40)*Parameters!$D$9*(1-(Input!$F$22*Parameters!$D$7)))+(Q61*(1-Parameters!$D$40)*(1-1/Parameters!$D$38)) + (R61*(1-Parameters!$D$40)*(1-(1/Parameters!$D$38))*(1-ART_drop_factor)),0)</f>
        <v>0</v>
      </c>
      <c r="R62" s="24">
        <f>IF(AND(C62&gt;=Input!$F$13,C62&lt;Input!$F$14),((K61*(1-Parameters!$D$40)*(1-1/Parameters!$D$38)*(Input!$F$6*Parameters!$D$15*Parameters!$D$26*(1-Parameters!$D$27)*(Parameters!$D$24)*Parameters!$D$28*Parameters!$D$30))+(L61*(1-Parameters!$D$40)*(1-(1/Parameters!$D$38))*ART_drop_factor)+(R61*(1-Parameters!$D$40)*(1-(1/Parameters!$D$38))*ART_drop_factor)),0)</f>
        <v>0</v>
      </c>
      <c r="S62" s="22">
        <f>IF(AND(C62&gt;=Input!$F$13,C62&lt;Input!$F$14),((K61*(1-Parameters!$D$40)*(1/Parameters!$D$38)*(1-(Input!$F$6*Parameters!$D$15*(1-Parameters!$D$27)*Parameters!$D$26*(Parameters!$D$23)*Parameters!$D$28)))+(M61*(1-Parameters!$D$40)*(1-(Input!$F$6*Parameters!$D$15*(1-Parameters!$D$27)*Parameters!$D$26*(Parameters!$D$23)*Parameters!$D$28)))+(Q61*(1-Parameters!$D$40)*(1/Parameters!$D$38))+(S61*(1-Parameters!$D$40))),0)</f>
        <v>0</v>
      </c>
      <c r="T62" s="24">
        <f>IF(AND(C62&gt;=Input!$F$13,C62&lt;Input!$F$14),((K61*(1-Parameters!$D$40)*(1/Parameters!$D$38)*Input!$F$6*Parameters!$D$15*Parameters!$D$26*(1-Parameters!$D$27)*Parameters!$D$28*(Parameters!$D$23)*(1-Parameters!$D$30))+(M61*(1-Parameters!$D$40)*Input!$F$6*Parameters!$D$15*Parameters!$D$26*(1-Parameters!$D$27)*Parameters!$D$28*(Parameters!$D$23)*(1-Parameters!$D$30))+(N61*(1-Parameters!$D$40))+(T61*(1-Parameters!$D$40)) + (U61*(1-Parameters!$D$40)*(1-ART_drop_factor)) + (O61*(1-Parameters!$D$40)*(1-ART_drop_factor))),0)</f>
        <v>0</v>
      </c>
      <c r="U62" s="22">
        <f>IF(AND(C62&gt;=Input!$F$13,C62&lt;Input!$F$14),((K61*(1-Parameters!$D$40)*(1/Parameters!$D$38)*(Input!$F$6*Parameters!$D$15*(Parameters!$D$23)*Parameters!$D$26*(1-Parameters!$D$27)*Parameters!$D$28*Parameters!$D$30))+(L61*(1-Parameters!$D$40)*(1/Parameters!$D$38))+(M61*(1-Parameters!$D$40)*(Input!$F$6*Parameters!$D$15*(Parameters!$D$23)*Parameters!$D$26*(1-Parameters!$D$27)*Parameters!$D$28*Parameters!$D$30))+(U61*(1-Parameters!$D$40)*ART_drop_factor)+(R61*(1-Parameters!$D$40)*(1/Parameters!$D$38))+(O61*(1-Parameters!$D$40))*ART_drop_factor),0)</f>
        <v>0</v>
      </c>
      <c r="V62" s="24">
        <f>IF(C62=Input!$F$14,((P61*(1-Parameters!$D$41)*(1-(Parameters!$D$9*(1-(Input!$F$22*Parameters!$D$7))))) + (V61*(1-Parameters!$D$41)*(1-(Parameters!$D$9*(1-(Input!$F$22*Parameters!$D$7)))))),0)</f>
        <v>0</v>
      </c>
      <c r="W62" s="22">
        <f>IF(C62=Input!$F$14,((P61*(1-Parameters!$D$41)*Parameters!$D$9*(1-(Input!$F$22*Parameters!$D$7)))+(Q61*(1-Parameters!$D$41)*(1-1/Parameters!$D$38)*(1-(Input!$F$6*Parameters!$D$16*(1-Parameters!$D$27)*Parameters!$D$26*(1-Parameters!$B$94)*(Parameters!$D$24))*Parameters!$D$28*Parameters!$D$30)))+(V61*(1-Parameters!$D$41)*Parameters!$D$9*(1-(Input!$F$22*Parameters!$D$7)))+ (R61*(1-Parameters!$D$41)*(1-(1/Parameters!$D$38))*(1-ART_drop_factor)) + (W61*(1-Parameters!$D$41)*(1-1/Parameters!$D$38)) + (X61*(1-Parameters!$D$41)*(1-(1/Parameters!$D$38))*(1-ART_drop_factor)),0)</f>
        <v>0</v>
      </c>
      <c r="X62" s="24">
        <f>IF(C62=Input!$F$14,((Q61*(1-Parameters!$D$41)*(1-1/Parameters!$D$38)*(Input!$F$6*Parameters!$D$16*Parameters!$D$26*(1-Parameters!$D$27)*(1-Parameters!$B$94)*(Parameters!$D$24)*Parameters!$D$28*Parameters!$D$30))+(R61*(1-Parameters!$D$41)*(1-(1/Parameters!$D$38))*ART_drop_factor)+(X61*(1-Parameters!$D$41)*(1-(1/Parameters!$D$38))*ART_drop_factor)),0)</f>
        <v>0</v>
      </c>
      <c r="Y62" s="22">
        <f>IF(C62=Input!$F$14,((Q61*(1-Parameters!$D$41)*(1/Parameters!$D$38)*(1-(Input!$F$6*Parameters!$D$16*(1-Parameters!$D$27)*Parameters!$D$26*(1-Parameters!$B$94)*(Parameters!$D$23)*Parameters!$D$28)))+(S61*(1-Parameters!$D$41)*(1-(Input!$F$6*Parameters!$D$16*(1-Parameters!$D$27)*Parameters!$D$26*(1-Parameters!$B$94)*(Parameters!$D$23)*Parameters!$D$28)))+(W61*(1-Parameters!$D$41)*(1/Parameters!$D$38))+(Y61*(1-Parameters!$D$41))),0)</f>
        <v>0</v>
      </c>
      <c r="Z62" s="24">
        <f>IF(C62=Input!$F$14,((Q61*(1-Parameters!$D$41)*(1/Parameters!$D$38)*Input!$F$6*Parameters!$D$16*Parameters!$D$26*(1-Parameters!$D$27)*(1-Parameters!$B$94)*Parameters!$D$28*(Parameters!$D$23)*(1-Parameters!$D$30))+(S61*(1-Parameters!$D$41)*Input!$F$6*Parameters!$D$16*Parameters!$D$26*(1-Parameters!$D$27)*(1-Parameters!$B$94)*Parameters!$D$28*(Parameters!$D$23)*(1-Parameters!$D$30))+(T61*(1-Parameters!$D$41)) + (U61*(1-Parameters!$D$41)*(1-ART_drop_factor)) + (Z61*(1-Parameters!$D$41)) + (AA61*(1-Parameters!$D$41)*(1-ART_drop_factor))),0)</f>
        <v>0</v>
      </c>
      <c r="AA62" s="22">
        <f>IF(C62=Input!$F$14,((Q61*(1-Parameters!$D$41)*(1/Parameters!$D$38)*(Input!$F$6*Parameters!$D$16*(Parameters!$D$23)*Parameters!$D$26*(1-Parameters!$D$27)*(1-Parameters!$B$94)*Parameters!$D$28*Parameters!$D$30))+(R61*(1-Parameters!$D$41)*(1/Parameters!$D$38))+(S61*(1-Parameters!$D$41)*(Input!$F$6*Parameters!$D$16*(1-Parameters!$B$94)*(Parameters!$D$23)*Parameters!$D$26*(1-Parameters!$D$27)*Parameters!$D$28*Parameters!$D$30))+(AA61*(1-Parameters!$D$41)*ART_drop_factor)+(X61*(1-Parameters!$D$41)*(1/Parameters!$D$38))+(U61*(1-Parameters!$D$41)*ART_drop_factor)),0)</f>
        <v>0</v>
      </c>
      <c r="AB62" s="24">
        <f>IF(AND(C62&gt;Input!$F$14,C62&lt;(Input!$F$14+Input!$F$16)),((V61*(1-Parameters!$D$41)*(1-(Parameters!$D$9*(1-(Input!$F$22*Parameters!$D$7)))))+(AB61*(1-Parameters!$D$41)*(1-(Parameters!$D$10*(1-(Input!$F$22*Parameters!$D$7)))))),0)</f>
        <v>0</v>
      </c>
      <c r="AC62" s="24">
        <f>IF(AND(C62&gt;Input!$F$14, C62&lt;(Input!$F$14+Input!$F$16)),((V61*(1-Parameters!$D$41)*Parameters!$D$9*(1-(Input!$F$22*Parameters!$D$7)))+(W61*(1-Parameters!$D$41)*(1-1/Parameters!$D$38)) + (X61*(1-Parameters!$D$41)*(1-(1/Parameters!$D$38))*(1-ART_drop_factor)) +(AB61*(1-Parameters!$D$41)*Parameters!$D$10*(1-(Input!$F$22*Parameters!$D$7))))+(AC61*(1-Parameters!$D$41)*(1-1/Parameters!$D$38)) + (AD61*(1-Parameters!$D$41)*(1-(1/Parameters!$D$38))*(1-ART_drop_factor)),0)</f>
        <v>0</v>
      </c>
      <c r="AD62" s="24">
        <f>IF(AND(C62&gt;Input!$F$14, C62&lt;(Input!$F$14+Input!$F$16)),((X61*(1-Parameters!$D$41)*(1-(1/Parameters!$D$38))*ART_drop_factor)+(AD61*(1-Parameters!$D$41)*(1-(1/Parameters!$D$38))*ART_drop_factor)),0)</f>
        <v>0</v>
      </c>
      <c r="AE62" s="24">
        <f>IF(AND(C62&gt;Input!$F$14, C62&lt;(Input!$F$14+Input!$F$16)),((W61*(1-Parameters!$D$41)*(1/Parameters!$D$38))+(Y61*(1-Parameters!$D$41))+(AC61*(1-Parameters!$D$41)*(1/Parameters!$D$38))+(AE61*(1-Parameters!$D$41))),0)</f>
        <v>0</v>
      </c>
      <c r="AF62" s="24">
        <f>IF(AND(C62&gt;Input!$F$14, C62&lt;(Input!$F$14+Input!$F$16)),((Z61*(1-Parameters!$D$41)) + (AA61*(1-Parameters!$D$41)*(1-ART_drop_factor)) +(AF61*(1-Parameters!$D$41)) + (AG61*(1-Parameters!$D$41)*(1-ART_drop_factor))),0)</f>
        <v>0</v>
      </c>
      <c r="AG62" s="24">
        <f>IF(AND(C62&gt;Input!$F$14, C62&lt;(Input!$F$14+Input!$F$16)),((X61*(1-Parameters!$D$41)*(1/Parameters!$D$38))+(AG61*(1-Parameters!$D$41)*ART_drop_factor)+(AD61*(1-Parameters!$D$41)*(1/Parameters!$D$38))+(AA61*(1-Parameters!$D$41)*ART_drop_factor)),0)</f>
        <v>0</v>
      </c>
      <c r="AH62" s="24">
        <f>IF(AND(C62&gt;=(Input!$F$14+Input!$F$16),C62&lt;(Input!$F$14+Input!$F$17)),((AB61*(1-Parameters!$D$40)*(1-(Parameters!$D$10*(1-(Input!$F$22*Parameters!$D$7)))))+(AH61*(1-Parameters!$D$40)*(1-(Parameters!$D$11*(1-(Input!$F$22*Parameters!$D$7)))))),0)</f>
        <v>0</v>
      </c>
      <c r="AI62" s="24">
        <f>IF(AND(C62&gt;=(Input!$F$14+Input!$F$16), C62&lt;(Input!$F$14+Input!$F$17)),((AB61*(1-Parameters!$D$40)*Parameters!$D$10*(1-(Input!$F$22*Parameters!$D$7)))+(AC61*(1-Parameters!$D$40)*(1-1/Parameters!$D$38)*(1-(Input!$F$7*Parameters!$D$17*(1-Parameters!$D$27)*Parameters!$D$26*(1-(Parameters!$B$94 + Parameters!$B$95))*(Parameters!$D$24)*Parameters!$D$28*Parameters!$D$30))) + (AD61*(1-Parameters!$D$40)*(1-(1/Parameters!$D$38))*(1-ART_drop_factor)) +(AH61*(1-Parameters!$D$40)*Parameters!$D$11*(1-(Input!$F$22*Parameters!$D$7)))+(AI61*(1-Parameters!$D$40)*(1-1/Parameters!$D$38)) + (AJ61*(1-Parameters!$D$40)*(1-(1/Parameters!$D$38))*(1-ART_drop_factor))),0)</f>
        <v>0</v>
      </c>
      <c r="AJ62" s="24">
        <f>IF(AND(C62&gt;=(Input!$F$14+Input!$F$16), C62&lt;(Input!$F$14+Input!$F$17)),((AC61*(1-Parameters!$D$40)*(1-1/Parameters!$D$38)*(Input!$F$7*Parameters!$D$17*Parameters!$D$26*(1-Parameters!$D$27)*(1-(Parameters!$B$94 + Parameters!$B$95))*(Parameters!$D$24)*Parameters!$D$28*Parameters!$D$30))+(AD61*(1-Parameters!$D$40)*(1-(1/Parameters!$D$38))*ART_drop_factor)+(AJ61*(1-Parameters!$D$40)*(1-(1/Parameters!$D$38))*ART_drop_factor)),0)</f>
        <v>0</v>
      </c>
      <c r="AK62" s="22">
        <f>IF(AND(C62&gt;=(Input!$F$14+Input!$F$16), C62&lt;(Input!$F$14+Input!$F$17)),((AC61*(1-Parameters!$D$40)*(1/Parameters!$D$38)*(1-(Input!$F$7*Parameters!$D$17*(1-Parameters!$D$27)*Parameters!$D$26*(1-(Parameters!$B$94 + Parameters!$B$95))*(Parameters!$D$23)*Parameters!$D$28)))+(AE61*(1-Parameters!$D$40)*(1-(Input!$F$7*Parameters!$D$17*(1-Parameters!$D$27)*Parameters!$D$26*(1-(Parameters!$B$94 + Parameters!$B$95))*(Parameters!$D$23)*Parameters!$D$28)))+(AI61*(1-Parameters!$D$40)*(1/Parameters!$D$38))+(AK61*(1-Parameters!$D$40))),0)</f>
        <v>0</v>
      </c>
      <c r="AL62" s="24">
        <f>IF(AND(C62&gt;=(Input!$F$14+Input!$F$16), C62&lt;(Input!$F$14+Input!$F$17)),((AC61*(1-Parameters!$D$40)*(1/Parameters!$D$38)*Input!$F$7*Parameters!$D$17*Parameters!$D$26*(1-Parameters!$D$27)*(1-(Parameters!$B$94 + Parameters!$B$95))*Parameters!$D$28*(Parameters!$D$23)*(1-Parameters!$D$30))+(AE61*(1-Parameters!$D$40)*Input!$F$7*Parameters!$D$17*Parameters!$D$26*(1-Parameters!$D$27)*(1-(Parameters!$B$94 + Parameters!$B$95))*Parameters!$D$28*(Parameters!$D$23)*(1-Parameters!$D$30))+(AF61*(1-Parameters!$D$40)) + (AG61*(1-Parameters!$D$40)*(1-ART_drop_factor)) +(AL61*(1-Parameters!$D$40)) + (AM61*(1-Parameters!$D$40)*(1-ART_drop_factor))),0)</f>
        <v>0</v>
      </c>
      <c r="AM62" s="22">
        <f>IF(AND(C62&gt;=(Input!$F$14+Input!$F$16), C62&lt;(Input!$F$14+Input!$F$17)),((AC61*(1-Parameters!$D$40)*(1/Parameters!$D$38)*(Input!$F$7*Parameters!$D$17*(Parameters!$D$23)*Parameters!$D$26*(1-Parameters!$D$27)*(1-(Parameters!$B$94 + Parameters!$B$95))*Parameters!$D$28*Parameters!$D$30))+(AD61*(1-Parameters!$D$40)*(1/Parameters!$D$38))+(AE61*(1-Parameters!$D$40)*(Input!$F$7*Parameters!$D$17*(Parameters!$D$23)*Parameters!$D$26*(1-Parameters!$D$27)*(1-(Parameters!$B$94 + Parameters!$B$95))*Parameters!$D$28*Parameters!$D$30))+(AM61*(1-Parameters!$D$40)*ART_drop_factor)+(AJ61*(1-Parameters!$D$40)*(1/Parameters!$D$38))+(AG61*(1-Parameters!$D$40)*ART_drop_factor)),0)</f>
        <v>0</v>
      </c>
      <c r="AN62" s="24">
        <f>IF(AND(C62&gt;=(Input!$F$14+Input!$F$17), C62&lt;(Input!$F$14+Input!$F$18)),((AH61*(1-Parameters!$D$40)*(1-(Parameters!$D$11*(1-(Input!$F$22*Parameters!$D$7))))) + (AN61*(1-Parameters!$D$40)*(1-(Parameters!$D$11*(1-(Input!$F$22*Parameters!$D$7)))))),0)</f>
        <v>1493208.6920031654</v>
      </c>
      <c r="AO62" s="22">
        <f>IF(AND(C62&gt;=(Input!$F$14+Input!$F$17), C62&lt;(Input!$F$14+Input!$F$18)),((AH61*(1-Parameters!$D$40)*Parameters!$D$11*(1-(Input!$F$22*Parameters!$D$7)))+(AI61*(1-Parameters!$D$40)*(1-1/Parameters!$D$38)*(1-(Input!$F$8*Parameters!$D$18*(1-Parameters!$D$27)*Parameters!$D$26*(Parameters!$D$24)*Parameters!$D$28*Parameters!$D$30))) + (AJ61*(1-Parameters!$D$40)*(1-(1/Parameters!$D$38))*(1-ART_drop_factor)) +(AN61*(1-Parameters!$D$40)*Parameters!$D$11*(1-(Input!$F$22*Parameters!$D$7)))+(AO61*(1-Parameters!$D$40)*(1-1/Parameters!$D$38)) + (AP61*(1-Parameters!$D$40)*(1-(1/Parameters!$D$38))*(1-ART_drop_factor))),0)</f>
        <v>3182.9527938222695</v>
      </c>
      <c r="AP62" s="24">
        <f>IF(AND(C62&gt;=(Input!$F$14+Input!$F$17), C62&lt;(Input!$F$14+Input!$F$18)),((AI61*(1-Parameters!$D$40)*(1-1/Parameters!$D$38)*(Input!$F$8*Parameters!$D$18*Parameters!$D$26*(1-Parameters!$D$27)*(Parameters!$D$24)*Parameters!$D$28*Parameters!$D$30))+(AJ61*(1-Parameters!$D$40)*(1-(1/Parameters!$D$38))*ART_drop_factor)+(AP61*(1-Parameters!$D$40)*(1-(1/Parameters!$D$38))*ART_drop_factor)),0)</f>
        <v>162.9891325475655</v>
      </c>
      <c r="AQ62" s="22">
        <f>IF(AND(C62&gt;=(Input!$F$14+Input!$F$17), C62&lt;(Input!$F$14+Input!$F$18)),((AI61*(1-Parameters!$D$40)*(1/Parameters!$D$38)*(1-(Input!$F$8*Parameters!$D$18*(1-Parameters!$D$27)*Parameters!$D$26*(Parameters!$D$23)*Parameters!$D$28)))+(AK61*(1-Parameters!$D$40)*(1-(Input!$F$8*Parameters!$D$18*(1-Parameters!$D$27)*Parameters!$D$26*(Parameters!$D$23)*Parameters!$D$28)))+(AO61*(1-Parameters!$D$40)*(1/Parameters!$D$38))+(AQ61*(1-Parameters!$D$40))),0)</f>
        <v>10539.383243999082</v>
      </c>
      <c r="AR62" s="24">
        <f>IF(AND(C62&gt;=(Input!$F$14+Input!$F$17), C62&lt;(Input!$F$14+Input!$F$18)),((AI61*(1-Parameters!$D$40)*(1/Parameters!$D$38)*Input!$F$8*Parameters!$D$18*Parameters!$D$26*(1-Parameters!$D$27)*Parameters!$D$28*(Parameters!$D$23)*(1-Parameters!$D$30))+(AK61*(1-Parameters!$D$40)*Input!$F$8*Parameters!$D$18*Parameters!$D$26*(1-Parameters!$D$27)*Parameters!$D$28*(Parameters!$D$23)*(1-Parameters!$D$30))+(AL61*(1-Parameters!$D$40)) + (AM61*(1-Parameters!$D$40)*(1-ART_drop_factor)) +(AR61*(1-Parameters!$D$40)) + (AS61*(1-Parameters!$D$40)*(1-ART_drop_factor))),0)</f>
        <v>23914.859204929806</v>
      </c>
      <c r="AS62" s="22">
        <f>IF(AND(C62&gt;=(Input!$F$14+Input!$F$17), C62&lt;(Input!$F$14+Input!$F$18)),((AI61*(1-Parameters!$D$40)*(1/Parameters!$D$38)*(Input!$F$8*Parameters!$D$18*(Parameters!$D$23)*Parameters!$D$26*(1-Parameters!$D$27)*Parameters!$D$28*Parameters!$D$30))+(AJ61*(1-Parameters!$D$40)*(1/Parameters!$D$38))+(AK61*(1-Parameters!$D$40)*(Input!$F$8*Parameters!$D$18*(Parameters!$D$23)*Parameters!$D$26*(1-Parameters!$D$27)*Parameters!$D$28*Parameters!$D$30))+(AS61*(1-Parameters!$D$40)*ART_drop_factor)+(AP61*(1-Parameters!$D$40)*(1/Parameters!$D$38))+(AM61*(1-Parameters!$D$40)*ART_drop_factor)),0)</f>
        <v>90205.972998355981</v>
      </c>
      <c r="AT62" s="24">
        <f>IF(AND(C62&gt;=(Input!$F$14+Input!$F$18), C62&lt;(Input!$F$14+Input!$F$19)),((AN61*(1-Parameters!$D$40)*(1-(Parameters!$D$11*(1-(Input!$F$22*Parameters!$D$7))))) + (AT61*(1-Parameters!$D$40)*(1-(Parameters!$D$12*(1-(Input!$F$22*Parameters!$D$7)))))),0)</f>
        <v>0</v>
      </c>
      <c r="AU62" s="22">
        <f>IF(AND(C62&gt;=(Input!$F$14+Input!$F$18), C62&lt;(Input!$F$14+Input!$F$19)),((AN61*(1-Parameters!$D$40)*Parameters!$D$11*(1-(Input!$F$22*Parameters!$D$7)))+(AO61*(1-Parameters!$D$40)*(1-1/Parameters!$D$38)*(1-(Input!$F$9*Parameters!$D$19*(1-Parameters!$D$27)*Parameters!$D$26*(Parameters!$D$24)*Parameters!$D$28*Parameters!$D$30))) + (AP61*(1-Parameters!$D$40)*(1-(1/Parameters!$D$38))*(1-ART_drop_factor)) +(AT61*(1-Parameters!$D$40)*Parameters!$D$12*(1-(Input!$F$22*Parameters!$D$7)))+(AU61*(1-Parameters!$D$40)*(1-1/Parameters!$D$38)) + (AV61*(1-Parameters!$D$40)*(1-(1/Parameters!$D$38))*(1-ART_drop_factor))),0)</f>
        <v>0</v>
      </c>
      <c r="AV62" s="24">
        <f>IF(AND(C62&gt;=(Input!$F$14+Input!$F$18), C62&lt;(Input!$F$14+Input!$F$19)),((AO61*(1-Parameters!$D$40)*(1-1/Parameters!$D$38)*(Input!$F$9*Parameters!$D$19*Parameters!$D$26*(1-Parameters!$D$27)*(Parameters!$D$24)*Parameters!$D$28*Parameters!$D$30))+(AP61*(1-Parameters!$D$40)*(1-(1/Parameters!$D$38))*ART_drop_factor)+(AV61*(1-Parameters!$D$40)*(1-(1/Parameters!$D$38))*ART_drop_factor)),0)</f>
        <v>0</v>
      </c>
      <c r="AW62" s="22">
        <f>IF(AND(C62&gt;=(Input!$F$14+Input!$F$18), C62&lt;(Input!$F$14+Input!$F$19)),((AO61*(1-Parameters!$D$40)*(1/Parameters!$D$38)*(1-(Input!$F$9*Parameters!$D$19*(1-Parameters!$D$27)*Parameters!$D$26*(Parameters!$D$23)*Parameters!$D$28)))+(AQ61*(1-Parameters!$D$40)*(1-(Input!$F$9*Parameters!$D$19*(1-Parameters!$D$27)*Parameters!$D$26*(Parameters!$D$23)*Parameters!$D$28)))+(AU61*(1-Parameters!$D$40)*(1/Parameters!$D$38))+(AW61*(1-Parameters!$D$40))),0)</f>
        <v>0</v>
      </c>
      <c r="AX62" s="24">
        <f>IF(AND(C62&gt;=(Input!$F$14+Input!$F$18), C62&lt;(Input!$F$14+Input!$F$19)),((AO61*(1-Parameters!$D$40)*(1/Parameters!$D$38)*Input!$F$9*Parameters!$D$19*Parameters!$D$26*(1-Parameters!$D$27)*Parameters!$D$28*(Parameters!$D$23)*(1-Parameters!$D$30))+(AQ61*(1-Parameters!$D$40)*Input!$F$9*Parameters!$D$19*Parameters!$D$26*(1-Parameters!$D$27)*Parameters!$D$28*(Parameters!$D$23)*(1-Parameters!$D$30)) + (AS61*(1-Parameters!$D$40)*(1-ART_drop_factor)) +(AR61*(1-Parameters!$D$40))+ (AY61*(1-Parameters!$D$40)*(1-ART_drop_factor)) + (AX61*(1-Parameters!$D$40))),0)</f>
        <v>0</v>
      </c>
      <c r="AY62" s="22">
        <f>IF(AND(C62&gt;=(Input!$F$14+Input!$F$18), C62&lt;(Input!$F$14+Input!$F$19)),((AO61*(1-Parameters!$D$40)*(1/Parameters!$D$38)*(Input!$F$9*Parameters!$D$19*(Parameters!$D$23)*Parameters!$D$26*(1-Parameters!$D$27)*Parameters!$D$28*Parameters!$D$30))+(AP61*(1-Parameters!$D$40)*(1/Parameters!$D$38))+(AQ61*(1-Parameters!$D$40)*(Input!$F$9*Parameters!$D$19*(Parameters!$D$23)*Parameters!$D$26*(1-Parameters!$D$27)*Parameters!$D$28*Parameters!$D$30))+(AY61*(1-Parameters!$D$40)*ART_drop_factor)+(AV61*(1-Parameters!$D$40)*(1/Parameters!$D$38))+(AS61*(1-Parameters!$D$40)*ART_drop_factor)),0)</f>
        <v>0</v>
      </c>
      <c r="AZ62" s="24">
        <f>IF(C62&gt;=(Input!$F$14+Input!$F$19),((AT61*(1-Parameters!$D$40)*(1-(Parameters!$D$12*(1-(Input!$F$22*Parameters!$D$7))))) + (AZ61*(1-Parameters!$D$40)*(1-(Parameters!$D$12*(1-(Input!$F$22*Parameters!$D$7)))))),0)</f>
        <v>0</v>
      </c>
      <c r="BA62" s="22">
        <f>IF(C62&gt;=(Input!$F$14+Input!$F$19),((AT61*(1-Parameters!$D$40)*Parameters!$D$12*(1-(Input!$F$22*Parameters!$D$7)))+(AU61*(1-Parameters!$D$40)*(1-1/Parameters!$D$38)*(1-(Input!$F$10*Parameters!$D$20*(1-Parameters!$D$27)*Parameters!$D$26*(Parameters!$D$24)*Parameters!$D$28*Parameters!$D$30))) + (AV61*(1-Parameters!$D$40)*(1-(1/Parameters!$D$38))*(1-ART_drop_factor)) +(AZ61*(1-Parameters!$D$40)*Parameters!$D$12*(1-(Input!$F$22*Parameters!$D$7)))+(BA61*(1-Parameters!$D$40)*(1-1/Parameters!$D$38)) + (BB61*(1-Parameters!$D$40)*(1-(1/Parameters!$D$38))*(1-ART_drop_factor))),0)</f>
        <v>0</v>
      </c>
      <c r="BB62" s="24">
        <f>IF(C62&gt;=(Input!$F$14+Input!$F$19),((AU61*(1-Parameters!$D$40)*(1-1/Parameters!$D$38)*(Input!$F$10*Parameters!$D$20*Parameters!$D$26*(1-Parameters!$D$27)*(Parameters!$D$24)*Parameters!$D$28*Parameters!$D$30))+(AV61*(1-Parameters!$D$40)*(1-(1/Parameters!$D$38))*ART_drop_factor)+(BB61*(1-Parameters!$D$40)*(1-(1/Parameters!$D$38))*ART_drop_factor)),0)</f>
        <v>0</v>
      </c>
      <c r="BC62" s="22">
        <f>IF(C62&gt;=(Input!$F$14+Input!$F$19),((AU61*(1-Parameters!$D$40)*(1/Parameters!$D$38)*(1-(Input!$F$10*Parameters!$D$20*(1-Parameters!$D$27)*Parameters!$D$26*(Parameters!$D$23)*Parameters!$D$28)))+(AW61*(1-Parameters!$D$40)*(1-(Input!$F$10*Parameters!$D$20*(1-Parameters!$D$27)*Parameters!$D$26*(Parameters!$D$23)*Parameters!$D$28)))+(BA61*(1-Parameters!$D$40)*(1/Parameters!$D$38))+(BC61*(1-Parameters!$D$40))),0)</f>
        <v>0</v>
      </c>
      <c r="BD62" s="24">
        <f>IF(C62&gt;=(Input!$F$14+Input!$F$19),((AU61*(1-Parameters!$D$40)*(1/Parameters!$D$38)*Input!$F$10*Parameters!$D$20*Parameters!$D$26*(1-Parameters!$D$27)*Parameters!$D$28*(Parameters!$D$23)*(1-Parameters!$D$30))+(AW61*(1-Parameters!$D$40)*Input!$F$10*Parameters!$D$20*Parameters!$D$26*(1-Parameters!$D$27)*Parameters!$D$28*(Parameters!$D$23)*(1-Parameters!$D$30))+(AX61*(1-Parameters!$D$40)) + (AY61*(1-Parameters!$D$40)*(1-ART_drop_factor)) +(BD61*(1-Parameters!$D$40)) + (BE61*(1-Parameters!$D$40)*(1-ART_drop_factor))),0)</f>
        <v>0</v>
      </c>
      <c r="BE62" s="25">
        <f>IF(C62&gt;=(Input!$F$14+Input!$F$19),((AU61*(1-Parameters!$D$40)*(1/Parameters!$D$38)*(Input!$F$10*Parameters!$D$20*(Parameters!$D$23)*Parameters!$D$26*(1-Parameters!$D$27)*Parameters!$D$28*Parameters!$D$30))+(AV61*(1-Parameters!$D$40)*(1/Parameters!$D$38))+(AW61*(1-Parameters!$D$40)*(Input!$F$10*Parameters!$D$20*(Parameters!$D$23)*Parameters!$D$26*(1-Parameters!$D$27)*Parameters!$D$28*Parameters!$D$30))+(BE61*(1-Parameters!$D$40)*ART_drop_factor)+(BB61*(1-Parameters!$D$40)*(1/Parameters!$D$38))+(AY61*(1-Parameters!$D$40)*ART_drop_factor)),0)</f>
        <v>0</v>
      </c>
      <c r="BF62" s="135">
        <f>(Parameters!$D$40*(SUM(Model!D61:U61,Model!AH61:BE61)))+(Parameters!$D$41*(SUM(Model!V61:AG61)))</f>
        <v>93.537022292256495</v>
      </c>
      <c r="BG62" s="60"/>
    </row>
    <row r="63" spans="3:59" x14ac:dyDescent="0.2">
      <c r="C63" s="20">
        <v>58</v>
      </c>
      <c r="D63" s="21">
        <f>IF((C63&gt;=Input!$F$12),0,(D62*(1-Parameters!$D$40)*(1-(Parameters!$D$8*(1-(Input!$F$22*Parameters!$D$7))))))</f>
        <v>0</v>
      </c>
      <c r="E63" s="21">
        <f>IF((C63&gt;=Input!$F$12),0,(D62*(1-Parameters!$D$40)*Parameters!$D$8*(1-(Input!$F$22*Parameters!$D$7))+(E62*(1-Parameters!$D$40)*(1-1/Parameters!$D$38)) + (F62*(1-Parameters!$D$40)*(1-(1/Parameters!$D$38))*(1-ART_drop_factor))))</f>
        <v>0</v>
      </c>
      <c r="F63" s="26">
        <f>IF((C63&gt;=Input!$F$12),0,(F62*(1-Parameters!$D$40)*(1-(1/Parameters!$D$38))*ART_drop_factor))</f>
        <v>0</v>
      </c>
      <c r="G63" s="21">
        <f>IF((C63&gt;=Input!$F$12),0,((G62*(1-Parameters!$D$40)+(E62*(1-Parameters!$D$40)*(1/Parameters!$D$38)))))</f>
        <v>0</v>
      </c>
      <c r="H63" s="21">
        <f>IF((C63&gt;=Input!$F$12),0,(H62*(1-Parameters!$D$40) + I62*(1-Parameters!$D$40)*(1-ART_drop_factor)))</f>
        <v>0</v>
      </c>
      <c r="I63" s="21">
        <f>IF((C63&gt;=Input!$F$12),0,(((F62*(1-Parameters!$D$40)*(1/Parameters!$D$38)) + I62*(1-Parameters!$D$40)*ART_drop_factor)))</f>
        <v>0</v>
      </c>
      <c r="J63" s="23">
        <f>IF(AND(C63&gt;=Input!$F$12,C63&lt;Input!$F$13),((D62*(1-Parameters!$D$40)*(1-(Parameters!$D$8*(1-(Input!$F$22*Parameters!$D$7))))) + (J62*(1-Parameters!$D$40)*(1-(Parameters!$D$9*(1-(Input!$F$22*Parameters!$D$7)))))),0)</f>
        <v>0</v>
      </c>
      <c r="K63" s="23">
        <f>IF(AND(C63&gt;=Input!$F$12,C63&lt;Input!$F$13),((D62*(1-Parameters!$D$40)*(Parameters!$D$8*(1-(Input!$F$22*Parameters!$D$7))))+(E62*(1-Parameters!$D$40)*(1-1/Parameters!$D$38)*(1-(Input!$F$5*Parameters!$D$14*(1-Parameters!$D$27)*Parameters!$D$26*(Parameters!$D$24))*Parameters!$D$28*Parameters!$D$30)))+ (F62*(1-Parameters!$D$40)*(1-(1/Parameters!$D$38))*(1-ART_drop_factor)) + (J62*(1-Parameters!$D$40)*Parameters!$D$9*(1-(Input!$F$22*Parameters!$D$7)))+(K62*(1-Parameters!$D$40)*(1-1/Parameters!$D$38)) + (L62*(1-Parameters!$D$40)*(1-(1/Parameters!$D$38))*(1-ART_drop_factor)),0)</f>
        <v>0</v>
      </c>
      <c r="L63" s="23">
        <f>IF(AND(C63&gt;=Input!$F$12,C63&lt;Input!$F$13),((E62*(1-Parameters!$D$40)*(1-1/Parameters!$D$38)*(Input!$F$5*Parameters!$D$14*Parameters!$D$26*(1-Parameters!$D$27)*(Parameters!$D$24)*Parameters!$D$28*Parameters!$D$30))+(F62*(1-Parameters!$D$40)*(1-(1/Parameters!$D$38))*ART_drop_factor)+(L62*(1-Parameters!$D$40)*(1-(1/Parameters!$D$38))*ART_drop_factor)),0)</f>
        <v>0</v>
      </c>
      <c r="M63" s="23">
        <f>IF(AND(C63&gt;=Input!$F$12,C63&lt;Input!$F$13),((E62*(1-Parameters!$D$40)*(1/Parameters!$D$38)*(1-(Input!$F$5*Parameters!$D$14*(1-Parameters!$D$27)*Parameters!$D$26*(Parameters!$D$23))*Parameters!$D$28))+(G62*(1-Parameters!$D$40)*(1-(Input!$F$5*Parameters!$D$14*(1-Parameters!$D$27)*Parameters!$D$26*(Parameters!$D$23)*Parameters!$D$28)))+(K62*(1-Parameters!$D$40)*(1/Parameters!$D$38))+(M62*(1-Parameters!$D$40))),0)</f>
        <v>0</v>
      </c>
      <c r="N63" s="23">
        <f>IF(AND(C63&gt;=Input!$F$12,C63&lt;Input!$F$13),((E62*(1-Parameters!$D$40)*(1/Parameters!$D$38)*Input!$F$5*Parameters!$D$14*Parameters!$D$26*(1-Parameters!$D$27)*Parameters!$D$28*(Parameters!$D$23)*(1-Parameters!$D$30))+(G62*(1-Parameters!$D$40)*Input!$F$5*Parameters!$D$14*Parameters!$D$26*(1-Parameters!$D$27)*Parameters!$D$28*(Parameters!$D$23)*(1-Parameters!$D$30))+(H62*(1-Parameters!$D$40)) +(N62*(1-Parameters!$D$40)) + (O62*(1-Parameters!$D$40)*(1-ART_drop_factor)) + (I62*(1-Parameters!$D$40)*(1-ART_drop_factor))),0)</f>
        <v>0</v>
      </c>
      <c r="O63" s="23">
        <f>IF(AND(C63&gt;=Input!$F$12,C63&lt;Input!$F$13),((E62*(1-Parameters!$D$40)*(1/Parameters!$D$38)*(Input!$F$5*Parameters!$D$14*(Parameters!$D$23)*Parameters!$D$26*(1-Parameters!$D$27)*Parameters!$D$28*Parameters!$D$30))+(F62*(1-Parameters!$D$40)*(1/Parameters!$D$38))+(G62*(1-Parameters!$D$40)*(Input!$F$5*Parameters!$D$14*(Parameters!$D$23)*Parameters!$D$26*(1-Parameters!$D$27)*Parameters!$D$28*Parameters!$D$30))+(O62*(1-Parameters!$D$40)*ART_drop_factor)+(L62*(1-Parameters!$D$40)*(1/Parameters!$D$38))+(I62*(1-Parameters!$D$40)*ART_drop_factor)),0)</f>
        <v>0</v>
      </c>
      <c r="P63" s="24">
        <f>IF(AND(C63&gt;=Input!$F$13,C63&lt;Input!$F$14),((J62*(1-Parameters!$D$40)*(1-(Parameters!$D$9*(1-(Input!$F$22*Parameters!$D$7))))) + (P62*(1-Parameters!$D$40)*(1-(Parameters!$D$9*(1-(Input!$F$22*Parameters!$D$7)))))),0)</f>
        <v>0</v>
      </c>
      <c r="Q63" s="22">
        <f>IF(AND(C63&gt;=Input!$F$13,C63&lt;Input!$F$14),((J62*(1-Parameters!$D$40)*Parameters!$D$9*(1-(Input!$F$22*Parameters!$D$7)))+(K62*(1-Parameters!$D$40)*(1-1/Parameters!$D$38)*(1-(Input!$F$6*Parameters!$D$15*(1-Parameters!$D$27)*Parameters!$D$26*(Parameters!$D$24))*Parameters!$D$28*Parameters!$D$30))) + (L62*(1-Parameters!$D$40)*(1-(1/Parameters!$D$38))*(1-ART_drop_factor)) +(P62*(1-Parameters!$D$40)*Parameters!$D$9*(1-(Input!$F$22*Parameters!$D$7)))+(Q62*(1-Parameters!$D$40)*(1-1/Parameters!$D$38)) + (R62*(1-Parameters!$D$40)*(1-(1/Parameters!$D$38))*(1-ART_drop_factor)),0)</f>
        <v>0</v>
      </c>
      <c r="R63" s="24">
        <f>IF(AND(C63&gt;=Input!$F$13,C63&lt;Input!$F$14),((K62*(1-Parameters!$D$40)*(1-1/Parameters!$D$38)*(Input!$F$6*Parameters!$D$15*Parameters!$D$26*(1-Parameters!$D$27)*(Parameters!$D$24)*Parameters!$D$28*Parameters!$D$30))+(L62*(1-Parameters!$D$40)*(1-(1/Parameters!$D$38))*ART_drop_factor)+(R62*(1-Parameters!$D$40)*(1-(1/Parameters!$D$38))*ART_drop_factor)),0)</f>
        <v>0</v>
      </c>
      <c r="S63" s="22">
        <f>IF(AND(C63&gt;=Input!$F$13,C63&lt;Input!$F$14),((K62*(1-Parameters!$D$40)*(1/Parameters!$D$38)*(1-(Input!$F$6*Parameters!$D$15*(1-Parameters!$D$27)*Parameters!$D$26*(Parameters!$D$23)*Parameters!$D$28)))+(M62*(1-Parameters!$D$40)*(1-(Input!$F$6*Parameters!$D$15*(1-Parameters!$D$27)*Parameters!$D$26*(Parameters!$D$23)*Parameters!$D$28)))+(Q62*(1-Parameters!$D$40)*(1/Parameters!$D$38))+(S62*(1-Parameters!$D$40))),0)</f>
        <v>0</v>
      </c>
      <c r="T63" s="24">
        <f>IF(AND(C63&gt;=Input!$F$13,C63&lt;Input!$F$14),((K62*(1-Parameters!$D$40)*(1/Parameters!$D$38)*Input!$F$6*Parameters!$D$15*Parameters!$D$26*(1-Parameters!$D$27)*Parameters!$D$28*(Parameters!$D$23)*(1-Parameters!$D$30))+(M62*(1-Parameters!$D$40)*Input!$F$6*Parameters!$D$15*Parameters!$D$26*(1-Parameters!$D$27)*Parameters!$D$28*(Parameters!$D$23)*(1-Parameters!$D$30))+(N62*(1-Parameters!$D$40))+(T62*(1-Parameters!$D$40)) + (U62*(1-Parameters!$D$40)*(1-ART_drop_factor)) + (O62*(1-Parameters!$D$40)*(1-ART_drop_factor))),0)</f>
        <v>0</v>
      </c>
      <c r="U63" s="22">
        <f>IF(AND(C63&gt;=Input!$F$13,C63&lt;Input!$F$14),((K62*(1-Parameters!$D$40)*(1/Parameters!$D$38)*(Input!$F$6*Parameters!$D$15*(Parameters!$D$23)*Parameters!$D$26*(1-Parameters!$D$27)*Parameters!$D$28*Parameters!$D$30))+(L62*(1-Parameters!$D$40)*(1/Parameters!$D$38))+(M62*(1-Parameters!$D$40)*(Input!$F$6*Parameters!$D$15*(Parameters!$D$23)*Parameters!$D$26*(1-Parameters!$D$27)*Parameters!$D$28*Parameters!$D$30))+(U62*(1-Parameters!$D$40)*ART_drop_factor)+(R62*(1-Parameters!$D$40)*(1/Parameters!$D$38))+(O62*(1-Parameters!$D$40))*ART_drop_factor),0)</f>
        <v>0</v>
      </c>
      <c r="V63" s="24">
        <f>IF(C63=Input!$F$14,((P62*(1-Parameters!$D$41)*(1-(Parameters!$D$9*(1-(Input!$F$22*Parameters!$D$7))))) + (V62*(1-Parameters!$D$41)*(1-(Parameters!$D$9*(1-(Input!$F$22*Parameters!$D$7)))))),0)</f>
        <v>0</v>
      </c>
      <c r="W63" s="22">
        <f>IF(C63=Input!$F$14,((P62*(1-Parameters!$D$41)*Parameters!$D$9*(1-(Input!$F$22*Parameters!$D$7)))+(Q62*(1-Parameters!$D$41)*(1-1/Parameters!$D$38)*(1-(Input!$F$6*Parameters!$D$16*(1-Parameters!$D$27)*Parameters!$D$26*(1-Parameters!$B$94)*(Parameters!$D$24))*Parameters!$D$28*Parameters!$D$30)))+(V62*(1-Parameters!$D$41)*Parameters!$D$9*(1-(Input!$F$22*Parameters!$D$7)))+ (R62*(1-Parameters!$D$41)*(1-(1/Parameters!$D$38))*(1-ART_drop_factor)) + (W62*(1-Parameters!$D$41)*(1-1/Parameters!$D$38)) + (X62*(1-Parameters!$D$41)*(1-(1/Parameters!$D$38))*(1-ART_drop_factor)),0)</f>
        <v>0</v>
      </c>
      <c r="X63" s="24">
        <f>IF(C63=Input!$F$14,((Q62*(1-Parameters!$D$41)*(1-1/Parameters!$D$38)*(Input!$F$6*Parameters!$D$16*Parameters!$D$26*(1-Parameters!$D$27)*(1-Parameters!$B$94)*(Parameters!$D$24)*Parameters!$D$28*Parameters!$D$30))+(R62*(1-Parameters!$D$41)*(1-(1/Parameters!$D$38))*ART_drop_factor)+(X62*(1-Parameters!$D$41)*(1-(1/Parameters!$D$38))*ART_drop_factor)),0)</f>
        <v>0</v>
      </c>
      <c r="Y63" s="22">
        <f>IF(C63=Input!$F$14,((Q62*(1-Parameters!$D$41)*(1/Parameters!$D$38)*(1-(Input!$F$6*Parameters!$D$16*(1-Parameters!$D$27)*Parameters!$D$26*(1-Parameters!$B$94)*(Parameters!$D$23)*Parameters!$D$28)))+(S62*(1-Parameters!$D$41)*(1-(Input!$F$6*Parameters!$D$16*(1-Parameters!$D$27)*Parameters!$D$26*(1-Parameters!$B$94)*(Parameters!$D$23)*Parameters!$D$28)))+(W62*(1-Parameters!$D$41)*(1/Parameters!$D$38))+(Y62*(1-Parameters!$D$41))),0)</f>
        <v>0</v>
      </c>
      <c r="Z63" s="24">
        <f>IF(C63=Input!$F$14,((Q62*(1-Parameters!$D$41)*(1/Parameters!$D$38)*Input!$F$6*Parameters!$D$16*Parameters!$D$26*(1-Parameters!$D$27)*(1-Parameters!$B$94)*Parameters!$D$28*(Parameters!$D$23)*(1-Parameters!$D$30))+(S62*(1-Parameters!$D$41)*Input!$F$6*Parameters!$D$16*Parameters!$D$26*(1-Parameters!$D$27)*(1-Parameters!$B$94)*Parameters!$D$28*(Parameters!$D$23)*(1-Parameters!$D$30))+(T62*(1-Parameters!$D$41)) + (U62*(1-Parameters!$D$41)*(1-ART_drop_factor)) + (Z62*(1-Parameters!$D$41)) + (AA62*(1-Parameters!$D$41)*(1-ART_drop_factor))),0)</f>
        <v>0</v>
      </c>
      <c r="AA63" s="22">
        <f>IF(C63=Input!$F$14,((Q62*(1-Parameters!$D$41)*(1/Parameters!$D$38)*(Input!$F$6*Parameters!$D$16*(Parameters!$D$23)*Parameters!$D$26*(1-Parameters!$D$27)*(1-Parameters!$B$94)*Parameters!$D$28*Parameters!$D$30))+(R62*(1-Parameters!$D$41)*(1/Parameters!$D$38))+(S62*(1-Parameters!$D$41)*(Input!$F$6*Parameters!$D$16*(1-Parameters!$B$94)*(Parameters!$D$23)*Parameters!$D$26*(1-Parameters!$D$27)*Parameters!$D$28*Parameters!$D$30))+(AA62*(1-Parameters!$D$41)*ART_drop_factor)+(X62*(1-Parameters!$D$41)*(1/Parameters!$D$38))+(U62*(1-Parameters!$D$41)*ART_drop_factor)),0)</f>
        <v>0</v>
      </c>
      <c r="AB63" s="24">
        <f>IF(AND(C63&gt;Input!$F$14,C63&lt;(Input!$F$14+Input!$F$16)),((V62*(1-Parameters!$D$41)*(1-(Parameters!$D$9*(1-(Input!$F$22*Parameters!$D$7)))))+(AB62*(1-Parameters!$D$41)*(1-(Parameters!$D$10*(1-(Input!$F$22*Parameters!$D$7)))))),0)</f>
        <v>0</v>
      </c>
      <c r="AC63" s="24">
        <f>IF(AND(C63&gt;Input!$F$14, C63&lt;(Input!$F$14+Input!$F$16)),((V62*(1-Parameters!$D$41)*Parameters!$D$9*(1-(Input!$F$22*Parameters!$D$7)))+(W62*(1-Parameters!$D$41)*(1-1/Parameters!$D$38)) + (X62*(1-Parameters!$D$41)*(1-(1/Parameters!$D$38))*(1-ART_drop_factor)) +(AB62*(1-Parameters!$D$41)*Parameters!$D$10*(1-(Input!$F$22*Parameters!$D$7))))+(AC62*(1-Parameters!$D$41)*(1-1/Parameters!$D$38)) + (AD62*(1-Parameters!$D$41)*(1-(1/Parameters!$D$38))*(1-ART_drop_factor)),0)</f>
        <v>0</v>
      </c>
      <c r="AD63" s="24">
        <f>IF(AND(C63&gt;Input!$F$14, C63&lt;(Input!$F$14+Input!$F$16)),((X62*(1-Parameters!$D$41)*(1-(1/Parameters!$D$38))*ART_drop_factor)+(AD62*(1-Parameters!$D$41)*(1-(1/Parameters!$D$38))*ART_drop_factor)),0)</f>
        <v>0</v>
      </c>
      <c r="AE63" s="24">
        <f>IF(AND(C63&gt;Input!$F$14, C63&lt;(Input!$F$14+Input!$F$16)),((W62*(1-Parameters!$D$41)*(1/Parameters!$D$38))+(Y62*(1-Parameters!$D$41))+(AC62*(1-Parameters!$D$41)*(1/Parameters!$D$38))+(AE62*(1-Parameters!$D$41))),0)</f>
        <v>0</v>
      </c>
      <c r="AF63" s="24">
        <f>IF(AND(C63&gt;Input!$F$14, C63&lt;(Input!$F$14+Input!$F$16)),((Z62*(1-Parameters!$D$41)) + (AA62*(1-Parameters!$D$41)*(1-ART_drop_factor)) +(AF62*(1-Parameters!$D$41)) + (AG62*(1-Parameters!$D$41)*(1-ART_drop_factor))),0)</f>
        <v>0</v>
      </c>
      <c r="AG63" s="24">
        <f>IF(AND(C63&gt;Input!$F$14, C63&lt;(Input!$F$14+Input!$F$16)),((X62*(1-Parameters!$D$41)*(1/Parameters!$D$38))+(AG62*(1-Parameters!$D$41)*ART_drop_factor)+(AD62*(1-Parameters!$D$41)*(1/Parameters!$D$38))+(AA62*(1-Parameters!$D$41)*ART_drop_factor)),0)</f>
        <v>0</v>
      </c>
      <c r="AH63" s="24">
        <f>IF(AND(C63&gt;=(Input!$F$14+Input!$F$16),C63&lt;(Input!$F$14+Input!$F$17)),((AB62*(1-Parameters!$D$40)*(1-(Parameters!$D$10*(1-(Input!$F$22*Parameters!$D$7)))))+(AH62*(1-Parameters!$D$40)*(1-(Parameters!$D$11*(1-(Input!$F$22*Parameters!$D$7)))))),0)</f>
        <v>0</v>
      </c>
      <c r="AI63" s="24">
        <f>IF(AND(C63&gt;=(Input!$F$14+Input!$F$16), C63&lt;(Input!$F$14+Input!$F$17)),((AB62*(1-Parameters!$D$40)*Parameters!$D$10*(1-(Input!$F$22*Parameters!$D$7)))+(AC62*(1-Parameters!$D$40)*(1-1/Parameters!$D$38)*(1-(Input!$F$7*Parameters!$D$17*(1-Parameters!$D$27)*Parameters!$D$26*(1-(Parameters!$B$94 + Parameters!$B$95))*(Parameters!$D$24)*Parameters!$D$28*Parameters!$D$30))) + (AD62*(1-Parameters!$D$40)*(1-(1/Parameters!$D$38))*(1-ART_drop_factor)) +(AH62*(1-Parameters!$D$40)*Parameters!$D$11*(1-(Input!$F$22*Parameters!$D$7)))+(AI62*(1-Parameters!$D$40)*(1-1/Parameters!$D$38)) + (AJ62*(1-Parameters!$D$40)*(1-(1/Parameters!$D$38))*(1-ART_drop_factor))),0)</f>
        <v>0</v>
      </c>
      <c r="AJ63" s="24">
        <f>IF(AND(C63&gt;=(Input!$F$14+Input!$F$16), C63&lt;(Input!$F$14+Input!$F$17)),((AC62*(1-Parameters!$D$40)*(1-1/Parameters!$D$38)*(Input!$F$7*Parameters!$D$17*Parameters!$D$26*(1-Parameters!$D$27)*(1-(Parameters!$B$94 + Parameters!$B$95))*(Parameters!$D$24)*Parameters!$D$28*Parameters!$D$30))+(AD62*(1-Parameters!$D$40)*(1-(1/Parameters!$D$38))*ART_drop_factor)+(AJ62*(1-Parameters!$D$40)*(1-(1/Parameters!$D$38))*ART_drop_factor)),0)</f>
        <v>0</v>
      </c>
      <c r="AK63" s="22">
        <f>IF(AND(C63&gt;=(Input!$F$14+Input!$F$16), C63&lt;(Input!$F$14+Input!$F$17)),((AC62*(1-Parameters!$D$40)*(1/Parameters!$D$38)*(1-(Input!$F$7*Parameters!$D$17*(1-Parameters!$D$27)*Parameters!$D$26*(1-(Parameters!$B$94 + Parameters!$B$95))*(Parameters!$D$23)*Parameters!$D$28)))+(AE62*(1-Parameters!$D$40)*(1-(Input!$F$7*Parameters!$D$17*(1-Parameters!$D$27)*Parameters!$D$26*(1-(Parameters!$B$94 + Parameters!$B$95))*(Parameters!$D$23)*Parameters!$D$28)))+(AI62*(1-Parameters!$D$40)*(1/Parameters!$D$38))+(AK62*(1-Parameters!$D$40))),0)</f>
        <v>0</v>
      </c>
      <c r="AL63" s="24">
        <f>IF(AND(C63&gt;=(Input!$F$14+Input!$F$16), C63&lt;(Input!$F$14+Input!$F$17)),((AC62*(1-Parameters!$D$40)*(1/Parameters!$D$38)*Input!$F$7*Parameters!$D$17*Parameters!$D$26*(1-Parameters!$D$27)*(1-(Parameters!$B$94 + Parameters!$B$95))*Parameters!$D$28*(Parameters!$D$23)*(1-Parameters!$D$30))+(AE62*(1-Parameters!$D$40)*Input!$F$7*Parameters!$D$17*Parameters!$D$26*(1-Parameters!$D$27)*(1-(Parameters!$B$94 + Parameters!$B$95))*Parameters!$D$28*(Parameters!$D$23)*(1-Parameters!$D$30))+(AF62*(1-Parameters!$D$40)) + (AG62*(1-Parameters!$D$40)*(1-ART_drop_factor)) +(AL62*(1-Parameters!$D$40)) + (AM62*(1-Parameters!$D$40)*(1-ART_drop_factor))),0)</f>
        <v>0</v>
      </c>
      <c r="AM63" s="22">
        <f>IF(AND(C63&gt;=(Input!$F$14+Input!$F$16), C63&lt;(Input!$F$14+Input!$F$17)),((AC62*(1-Parameters!$D$40)*(1/Parameters!$D$38)*(Input!$F$7*Parameters!$D$17*(Parameters!$D$23)*Parameters!$D$26*(1-Parameters!$D$27)*(1-(Parameters!$B$94 + Parameters!$B$95))*Parameters!$D$28*Parameters!$D$30))+(AD62*(1-Parameters!$D$40)*(1/Parameters!$D$38))+(AE62*(1-Parameters!$D$40)*(Input!$F$7*Parameters!$D$17*(Parameters!$D$23)*Parameters!$D$26*(1-Parameters!$D$27)*(1-(Parameters!$B$94 + Parameters!$B$95))*Parameters!$D$28*Parameters!$D$30))+(AM62*(1-Parameters!$D$40)*ART_drop_factor)+(AJ62*(1-Parameters!$D$40)*(1/Parameters!$D$38))+(AG62*(1-Parameters!$D$40)*ART_drop_factor)),0)</f>
        <v>0</v>
      </c>
      <c r="AN63" s="24">
        <f>IF(AND(C63&gt;=(Input!$F$14+Input!$F$17), C63&lt;(Input!$F$14+Input!$F$18)),((AH62*(1-Parameters!$D$40)*(1-(Parameters!$D$11*(1-(Input!$F$22*Parameters!$D$7))))) + (AN62*(1-Parameters!$D$40)*(1-(Parameters!$D$11*(1-(Input!$F$22*Parameters!$D$7)))))),0)</f>
        <v>1492720.5508164177</v>
      </c>
      <c r="AO63" s="22">
        <f>IF(AND(C63&gt;=(Input!$F$14+Input!$F$17), C63&lt;(Input!$F$14+Input!$F$18)),((AH62*(1-Parameters!$D$40)*Parameters!$D$11*(1-(Input!$F$22*Parameters!$D$7)))+(AI62*(1-Parameters!$D$40)*(1-1/Parameters!$D$38)*(1-(Input!$F$8*Parameters!$D$18*(1-Parameters!$D$27)*Parameters!$D$26*(Parameters!$D$24)*Parameters!$D$28*Parameters!$D$30))) + (AJ62*(1-Parameters!$D$40)*(1-(1/Parameters!$D$38))*(1-ART_drop_factor)) +(AN62*(1-Parameters!$D$40)*Parameters!$D$11*(1-(Input!$F$22*Parameters!$D$7)))+(AO62*(1-Parameters!$D$40)*(1-1/Parameters!$D$38)) + (AP62*(1-Parameters!$D$40)*(1-(1/Parameters!$D$38))*(1-ART_drop_factor))),0)</f>
        <v>3231.6055329627288</v>
      </c>
      <c r="AP63" s="24">
        <f>IF(AND(C63&gt;=(Input!$F$14+Input!$F$17), C63&lt;(Input!$F$14+Input!$F$18)),((AI62*(1-Parameters!$D$40)*(1-1/Parameters!$D$38)*(Input!$F$8*Parameters!$D$18*Parameters!$D$26*(1-Parameters!$D$27)*(Parameters!$D$24)*Parameters!$D$28*Parameters!$D$30))+(AJ62*(1-Parameters!$D$40)*(1-(1/Parameters!$D$38))*ART_drop_factor)+(AP62*(1-Parameters!$D$40)*(1-(1/Parameters!$D$38))*ART_drop_factor)),0)</f>
        <v>144.38801292925515</v>
      </c>
      <c r="AQ63" s="22">
        <f>IF(AND(C63&gt;=(Input!$F$14+Input!$F$17), C63&lt;(Input!$F$14+Input!$F$18)),((AI62*(1-Parameters!$D$40)*(1/Parameters!$D$38)*(1-(Input!$F$8*Parameters!$D$18*(1-Parameters!$D$27)*Parameters!$D$26*(Parameters!$D$23)*Parameters!$D$28)))+(AK62*(1-Parameters!$D$40)*(1-(Input!$F$8*Parameters!$D$18*(1-Parameters!$D$27)*Parameters!$D$26*(Parameters!$D$23)*Parameters!$D$28)))+(AO62*(1-Parameters!$D$40)*(1/Parameters!$D$38))+(AQ62*(1-Parameters!$D$40))),0)</f>
        <v>10892.416220650339</v>
      </c>
      <c r="AR63" s="24">
        <f>IF(AND(C63&gt;=(Input!$F$14+Input!$F$17), C63&lt;(Input!$F$14+Input!$F$18)),((AI62*(1-Parameters!$D$40)*(1/Parameters!$D$38)*Input!$F$8*Parameters!$D$18*Parameters!$D$26*(1-Parameters!$D$27)*Parameters!$D$28*(Parameters!$D$23)*(1-Parameters!$D$30))+(AK62*(1-Parameters!$D$40)*Input!$F$8*Parameters!$D$18*Parameters!$D$26*(1-Parameters!$D$27)*Parameters!$D$28*(Parameters!$D$23)*(1-Parameters!$D$30))+(AL62*(1-Parameters!$D$40)) + (AM62*(1-Parameters!$D$40)*(1-ART_drop_factor)) +(AR62*(1-Parameters!$D$40)) + (AS62*(1-Parameters!$D$40)*(1-ART_drop_factor))),0)</f>
        <v>24214.120515297182</v>
      </c>
      <c r="AS63" s="22">
        <f>IF(AND(C63&gt;=(Input!$F$14+Input!$F$17), C63&lt;(Input!$F$14+Input!$F$18)),((AI62*(1-Parameters!$D$40)*(1/Parameters!$D$38)*(Input!$F$8*Parameters!$D$18*(Parameters!$D$23)*Parameters!$D$26*(1-Parameters!$D$27)*Parameters!$D$28*Parameters!$D$30))+(AJ62*(1-Parameters!$D$40)*(1/Parameters!$D$38))+(AK62*(1-Parameters!$D$40)*(Input!$F$8*Parameters!$D$18*(Parameters!$D$23)*Parameters!$D$26*(1-Parameters!$D$27)*Parameters!$D$28*Parameters!$D$30))+(AS62*(1-Parameters!$D$40)*ART_drop_factor)+(AP62*(1-Parameters!$D$40)*(1/Parameters!$D$38))+(AM62*(1-Parameters!$D$40)*ART_drop_factor)),0)</f>
        <v>89918.236652637293</v>
      </c>
      <c r="AT63" s="24">
        <f>IF(AND(C63&gt;=(Input!$F$14+Input!$F$18), C63&lt;(Input!$F$14+Input!$F$19)),((AN62*(1-Parameters!$D$40)*(1-(Parameters!$D$11*(1-(Input!$F$22*Parameters!$D$7))))) + (AT62*(1-Parameters!$D$40)*(1-(Parameters!$D$12*(1-(Input!$F$22*Parameters!$D$7)))))),0)</f>
        <v>0</v>
      </c>
      <c r="AU63" s="22">
        <f>IF(AND(C63&gt;=(Input!$F$14+Input!$F$18), C63&lt;(Input!$F$14+Input!$F$19)),((AN62*(1-Parameters!$D$40)*Parameters!$D$11*(1-(Input!$F$22*Parameters!$D$7)))+(AO62*(1-Parameters!$D$40)*(1-1/Parameters!$D$38)*(1-(Input!$F$9*Parameters!$D$19*(1-Parameters!$D$27)*Parameters!$D$26*(Parameters!$D$24)*Parameters!$D$28*Parameters!$D$30))) + (AP62*(1-Parameters!$D$40)*(1-(1/Parameters!$D$38))*(1-ART_drop_factor)) +(AT62*(1-Parameters!$D$40)*Parameters!$D$12*(1-(Input!$F$22*Parameters!$D$7)))+(AU62*(1-Parameters!$D$40)*(1-1/Parameters!$D$38)) + (AV62*(1-Parameters!$D$40)*(1-(1/Parameters!$D$38))*(1-ART_drop_factor))),0)</f>
        <v>0</v>
      </c>
      <c r="AV63" s="24">
        <f>IF(AND(C63&gt;=(Input!$F$14+Input!$F$18), C63&lt;(Input!$F$14+Input!$F$19)),((AO62*(1-Parameters!$D$40)*(1-1/Parameters!$D$38)*(Input!$F$9*Parameters!$D$19*Parameters!$D$26*(1-Parameters!$D$27)*(Parameters!$D$24)*Parameters!$D$28*Parameters!$D$30))+(AP62*(1-Parameters!$D$40)*(1-(1/Parameters!$D$38))*ART_drop_factor)+(AV62*(1-Parameters!$D$40)*(1-(1/Parameters!$D$38))*ART_drop_factor)),0)</f>
        <v>0</v>
      </c>
      <c r="AW63" s="22">
        <f>IF(AND(C63&gt;=(Input!$F$14+Input!$F$18), C63&lt;(Input!$F$14+Input!$F$19)),((AO62*(1-Parameters!$D$40)*(1/Parameters!$D$38)*(1-(Input!$F$9*Parameters!$D$19*(1-Parameters!$D$27)*Parameters!$D$26*(Parameters!$D$23)*Parameters!$D$28)))+(AQ62*(1-Parameters!$D$40)*(1-(Input!$F$9*Parameters!$D$19*(1-Parameters!$D$27)*Parameters!$D$26*(Parameters!$D$23)*Parameters!$D$28)))+(AU62*(1-Parameters!$D$40)*(1/Parameters!$D$38))+(AW62*(1-Parameters!$D$40))),0)</f>
        <v>0</v>
      </c>
      <c r="AX63" s="24">
        <f>IF(AND(C63&gt;=(Input!$F$14+Input!$F$18), C63&lt;(Input!$F$14+Input!$F$19)),((AO62*(1-Parameters!$D$40)*(1/Parameters!$D$38)*Input!$F$9*Parameters!$D$19*Parameters!$D$26*(1-Parameters!$D$27)*Parameters!$D$28*(Parameters!$D$23)*(1-Parameters!$D$30))+(AQ62*(1-Parameters!$D$40)*Input!$F$9*Parameters!$D$19*Parameters!$D$26*(1-Parameters!$D$27)*Parameters!$D$28*(Parameters!$D$23)*(1-Parameters!$D$30)) + (AS62*(1-Parameters!$D$40)*(1-ART_drop_factor)) +(AR62*(1-Parameters!$D$40))+ (AY62*(1-Parameters!$D$40)*(1-ART_drop_factor)) + (AX62*(1-Parameters!$D$40))),0)</f>
        <v>0</v>
      </c>
      <c r="AY63" s="22">
        <f>IF(AND(C63&gt;=(Input!$F$14+Input!$F$18), C63&lt;(Input!$F$14+Input!$F$19)),((AO62*(1-Parameters!$D$40)*(1/Parameters!$D$38)*(Input!$F$9*Parameters!$D$19*(Parameters!$D$23)*Parameters!$D$26*(1-Parameters!$D$27)*Parameters!$D$28*Parameters!$D$30))+(AP62*(1-Parameters!$D$40)*(1/Parameters!$D$38))+(AQ62*(1-Parameters!$D$40)*(Input!$F$9*Parameters!$D$19*(Parameters!$D$23)*Parameters!$D$26*(1-Parameters!$D$27)*Parameters!$D$28*Parameters!$D$30))+(AY62*(1-Parameters!$D$40)*ART_drop_factor)+(AV62*(1-Parameters!$D$40)*(1/Parameters!$D$38))+(AS62*(1-Parameters!$D$40)*ART_drop_factor)),0)</f>
        <v>0</v>
      </c>
      <c r="AZ63" s="24">
        <f>IF(C63&gt;=(Input!$F$14+Input!$F$19),((AT62*(1-Parameters!$D$40)*(1-(Parameters!$D$12*(1-(Input!$F$22*Parameters!$D$7))))) + (AZ62*(1-Parameters!$D$40)*(1-(Parameters!$D$12*(1-(Input!$F$22*Parameters!$D$7)))))),0)</f>
        <v>0</v>
      </c>
      <c r="BA63" s="22">
        <f>IF(C63&gt;=(Input!$F$14+Input!$F$19),((AT62*(1-Parameters!$D$40)*Parameters!$D$12*(1-(Input!$F$22*Parameters!$D$7)))+(AU62*(1-Parameters!$D$40)*(1-1/Parameters!$D$38)*(1-(Input!$F$10*Parameters!$D$20*(1-Parameters!$D$27)*Parameters!$D$26*(Parameters!$D$24)*Parameters!$D$28*Parameters!$D$30))) + (AV62*(1-Parameters!$D$40)*(1-(1/Parameters!$D$38))*(1-ART_drop_factor)) +(AZ62*(1-Parameters!$D$40)*Parameters!$D$12*(1-(Input!$F$22*Parameters!$D$7)))+(BA62*(1-Parameters!$D$40)*(1-1/Parameters!$D$38)) + (BB62*(1-Parameters!$D$40)*(1-(1/Parameters!$D$38))*(1-ART_drop_factor))),0)</f>
        <v>0</v>
      </c>
      <c r="BB63" s="24">
        <f>IF(C63&gt;=(Input!$F$14+Input!$F$19),((AU62*(1-Parameters!$D$40)*(1-1/Parameters!$D$38)*(Input!$F$10*Parameters!$D$20*Parameters!$D$26*(1-Parameters!$D$27)*(Parameters!$D$24)*Parameters!$D$28*Parameters!$D$30))+(AV62*(1-Parameters!$D$40)*(1-(1/Parameters!$D$38))*ART_drop_factor)+(BB62*(1-Parameters!$D$40)*(1-(1/Parameters!$D$38))*ART_drop_factor)),0)</f>
        <v>0</v>
      </c>
      <c r="BC63" s="22">
        <f>IF(C63&gt;=(Input!$F$14+Input!$F$19),((AU62*(1-Parameters!$D$40)*(1/Parameters!$D$38)*(1-(Input!$F$10*Parameters!$D$20*(1-Parameters!$D$27)*Parameters!$D$26*(Parameters!$D$23)*Parameters!$D$28)))+(AW62*(1-Parameters!$D$40)*(1-(Input!$F$10*Parameters!$D$20*(1-Parameters!$D$27)*Parameters!$D$26*(Parameters!$D$23)*Parameters!$D$28)))+(BA62*(1-Parameters!$D$40)*(1/Parameters!$D$38))+(BC62*(1-Parameters!$D$40))),0)</f>
        <v>0</v>
      </c>
      <c r="BD63" s="24">
        <f>IF(C63&gt;=(Input!$F$14+Input!$F$19),((AU62*(1-Parameters!$D$40)*(1/Parameters!$D$38)*Input!$F$10*Parameters!$D$20*Parameters!$D$26*(1-Parameters!$D$27)*Parameters!$D$28*(Parameters!$D$23)*(1-Parameters!$D$30))+(AW62*(1-Parameters!$D$40)*Input!$F$10*Parameters!$D$20*Parameters!$D$26*(1-Parameters!$D$27)*Parameters!$D$28*(Parameters!$D$23)*(1-Parameters!$D$30))+(AX62*(1-Parameters!$D$40)) + (AY62*(1-Parameters!$D$40)*(1-ART_drop_factor)) +(BD62*(1-Parameters!$D$40)) + (BE62*(1-Parameters!$D$40)*(1-ART_drop_factor))),0)</f>
        <v>0</v>
      </c>
      <c r="BE63" s="25">
        <f>IF(C63&gt;=(Input!$F$14+Input!$F$19),((AU62*(1-Parameters!$D$40)*(1/Parameters!$D$38)*(Input!$F$10*Parameters!$D$20*(Parameters!$D$23)*Parameters!$D$26*(1-Parameters!$D$27)*Parameters!$D$28*Parameters!$D$30))+(AV62*(1-Parameters!$D$40)*(1/Parameters!$D$38))+(AW62*(1-Parameters!$D$40)*(Input!$F$10*Parameters!$D$20*(Parameters!$D$23)*Parameters!$D$26*(1-Parameters!$D$27)*Parameters!$D$28*Parameters!$D$30))+(BE62*(1-Parameters!$D$40)*ART_drop_factor)+(BB62*(1-Parameters!$D$40)*(1/Parameters!$D$38))+(AY62*(1-Parameters!$D$40)*ART_drop_factor)),0)</f>
        <v>0</v>
      </c>
      <c r="BF63" s="135">
        <f>(Parameters!$D$40*(SUM(Model!D62:U62,Model!AH62:BE62)))+(Parameters!$D$41*(SUM(Model!V62:AG62)))</f>
        <v>93.531625925585772</v>
      </c>
      <c r="BG63" s="60"/>
    </row>
    <row r="64" spans="3:59" x14ac:dyDescent="0.2">
      <c r="C64" s="20">
        <v>59</v>
      </c>
      <c r="D64" s="21">
        <f>IF((C64&gt;=Input!$F$12),0,(D63*(1-Parameters!$D$40)*(1-(Parameters!$D$8*(1-(Input!$F$22*Parameters!$D$7))))))</f>
        <v>0</v>
      </c>
      <c r="E64" s="21">
        <f>IF((C64&gt;=Input!$F$12),0,(D63*(1-Parameters!$D$40)*Parameters!$D$8*(1-(Input!$F$22*Parameters!$D$7))+(E63*(1-Parameters!$D$40)*(1-1/Parameters!$D$38)) + (F63*(1-Parameters!$D$40)*(1-(1/Parameters!$D$38))*(1-ART_drop_factor))))</f>
        <v>0</v>
      </c>
      <c r="F64" s="26">
        <f>IF((C64&gt;=Input!$F$12),0,(F63*(1-Parameters!$D$40)*(1-(1/Parameters!$D$38))*ART_drop_factor))</f>
        <v>0</v>
      </c>
      <c r="G64" s="21">
        <f>IF((C64&gt;=Input!$F$12),0,((G63*(1-Parameters!$D$40)+(E63*(1-Parameters!$D$40)*(1/Parameters!$D$38)))))</f>
        <v>0</v>
      </c>
      <c r="H64" s="21">
        <f>IF((C64&gt;=Input!$F$12),0,(H63*(1-Parameters!$D$40) + I63*(1-Parameters!$D$40)*(1-ART_drop_factor)))</f>
        <v>0</v>
      </c>
      <c r="I64" s="21">
        <f>IF((C64&gt;=Input!$F$12),0,(((F63*(1-Parameters!$D$40)*(1/Parameters!$D$38)) + I63*(1-Parameters!$D$40)*ART_drop_factor)))</f>
        <v>0</v>
      </c>
      <c r="J64" s="23">
        <f>IF(AND(C64&gt;=Input!$F$12,C64&lt;Input!$F$13),((D63*(1-Parameters!$D$40)*(1-(Parameters!$D$8*(1-(Input!$F$22*Parameters!$D$7))))) + (J63*(1-Parameters!$D$40)*(1-(Parameters!$D$9*(1-(Input!$F$22*Parameters!$D$7)))))),0)</f>
        <v>0</v>
      </c>
      <c r="K64" s="23">
        <f>IF(AND(C64&gt;=Input!$F$12,C64&lt;Input!$F$13),((D63*(1-Parameters!$D$40)*(Parameters!$D$8*(1-(Input!$F$22*Parameters!$D$7))))+(E63*(1-Parameters!$D$40)*(1-1/Parameters!$D$38)*(1-(Input!$F$5*Parameters!$D$14*(1-Parameters!$D$27)*Parameters!$D$26*(Parameters!$D$24))*Parameters!$D$28*Parameters!$D$30)))+ (F63*(1-Parameters!$D$40)*(1-(1/Parameters!$D$38))*(1-ART_drop_factor)) + (J63*(1-Parameters!$D$40)*Parameters!$D$9*(1-(Input!$F$22*Parameters!$D$7)))+(K63*(1-Parameters!$D$40)*(1-1/Parameters!$D$38)) + (L63*(1-Parameters!$D$40)*(1-(1/Parameters!$D$38))*(1-ART_drop_factor)),0)</f>
        <v>0</v>
      </c>
      <c r="L64" s="23">
        <f>IF(AND(C64&gt;=Input!$F$12,C64&lt;Input!$F$13),((E63*(1-Parameters!$D$40)*(1-1/Parameters!$D$38)*(Input!$F$5*Parameters!$D$14*Parameters!$D$26*(1-Parameters!$D$27)*(Parameters!$D$24)*Parameters!$D$28*Parameters!$D$30))+(F63*(1-Parameters!$D$40)*(1-(1/Parameters!$D$38))*ART_drop_factor)+(L63*(1-Parameters!$D$40)*(1-(1/Parameters!$D$38))*ART_drop_factor)),0)</f>
        <v>0</v>
      </c>
      <c r="M64" s="23">
        <f>IF(AND(C64&gt;=Input!$F$12,C64&lt;Input!$F$13),((E63*(1-Parameters!$D$40)*(1/Parameters!$D$38)*(1-(Input!$F$5*Parameters!$D$14*(1-Parameters!$D$27)*Parameters!$D$26*(Parameters!$D$23))*Parameters!$D$28))+(G63*(1-Parameters!$D$40)*(1-(Input!$F$5*Parameters!$D$14*(1-Parameters!$D$27)*Parameters!$D$26*(Parameters!$D$23)*Parameters!$D$28)))+(K63*(1-Parameters!$D$40)*(1/Parameters!$D$38))+(M63*(1-Parameters!$D$40))),0)</f>
        <v>0</v>
      </c>
      <c r="N64" s="23">
        <f>IF(AND(C64&gt;=Input!$F$12,C64&lt;Input!$F$13),((E63*(1-Parameters!$D$40)*(1/Parameters!$D$38)*Input!$F$5*Parameters!$D$14*Parameters!$D$26*(1-Parameters!$D$27)*Parameters!$D$28*(Parameters!$D$23)*(1-Parameters!$D$30))+(G63*(1-Parameters!$D$40)*Input!$F$5*Parameters!$D$14*Parameters!$D$26*(1-Parameters!$D$27)*Parameters!$D$28*(Parameters!$D$23)*(1-Parameters!$D$30))+(H63*(1-Parameters!$D$40)) +(N63*(1-Parameters!$D$40)) + (O63*(1-Parameters!$D$40)*(1-ART_drop_factor)) + (I63*(1-Parameters!$D$40)*(1-ART_drop_factor))),0)</f>
        <v>0</v>
      </c>
      <c r="O64" s="23">
        <f>IF(AND(C64&gt;=Input!$F$12,C64&lt;Input!$F$13),((E63*(1-Parameters!$D$40)*(1/Parameters!$D$38)*(Input!$F$5*Parameters!$D$14*(Parameters!$D$23)*Parameters!$D$26*(1-Parameters!$D$27)*Parameters!$D$28*Parameters!$D$30))+(F63*(1-Parameters!$D$40)*(1/Parameters!$D$38))+(G63*(1-Parameters!$D$40)*(Input!$F$5*Parameters!$D$14*(Parameters!$D$23)*Parameters!$D$26*(1-Parameters!$D$27)*Parameters!$D$28*Parameters!$D$30))+(O63*(1-Parameters!$D$40)*ART_drop_factor)+(L63*(1-Parameters!$D$40)*(1/Parameters!$D$38))+(I63*(1-Parameters!$D$40)*ART_drop_factor)),0)</f>
        <v>0</v>
      </c>
      <c r="P64" s="24">
        <f>IF(AND(C64&gt;=Input!$F$13,C64&lt;Input!$F$14),((J63*(1-Parameters!$D$40)*(1-(Parameters!$D$9*(1-(Input!$F$22*Parameters!$D$7))))) + (P63*(1-Parameters!$D$40)*(1-(Parameters!$D$9*(1-(Input!$F$22*Parameters!$D$7)))))),0)</f>
        <v>0</v>
      </c>
      <c r="Q64" s="22">
        <f>IF(AND(C64&gt;=Input!$F$13,C64&lt;Input!$F$14),((J63*(1-Parameters!$D$40)*Parameters!$D$9*(1-(Input!$F$22*Parameters!$D$7)))+(K63*(1-Parameters!$D$40)*(1-1/Parameters!$D$38)*(1-(Input!$F$6*Parameters!$D$15*(1-Parameters!$D$27)*Parameters!$D$26*(Parameters!$D$24))*Parameters!$D$28*Parameters!$D$30))) + (L63*(1-Parameters!$D$40)*(1-(1/Parameters!$D$38))*(1-ART_drop_factor)) +(P63*(1-Parameters!$D$40)*Parameters!$D$9*(1-(Input!$F$22*Parameters!$D$7)))+(Q63*(1-Parameters!$D$40)*(1-1/Parameters!$D$38)) + (R63*(1-Parameters!$D$40)*(1-(1/Parameters!$D$38))*(1-ART_drop_factor)),0)</f>
        <v>0</v>
      </c>
      <c r="R64" s="24">
        <f>IF(AND(C64&gt;=Input!$F$13,C64&lt;Input!$F$14),((K63*(1-Parameters!$D$40)*(1-1/Parameters!$D$38)*(Input!$F$6*Parameters!$D$15*Parameters!$D$26*(1-Parameters!$D$27)*(Parameters!$D$24)*Parameters!$D$28*Parameters!$D$30))+(L63*(1-Parameters!$D$40)*(1-(1/Parameters!$D$38))*ART_drop_factor)+(R63*(1-Parameters!$D$40)*(1-(1/Parameters!$D$38))*ART_drop_factor)),0)</f>
        <v>0</v>
      </c>
      <c r="S64" s="22">
        <f>IF(AND(C64&gt;=Input!$F$13,C64&lt;Input!$F$14),((K63*(1-Parameters!$D$40)*(1/Parameters!$D$38)*(1-(Input!$F$6*Parameters!$D$15*(1-Parameters!$D$27)*Parameters!$D$26*(Parameters!$D$23)*Parameters!$D$28)))+(M63*(1-Parameters!$D$40)*(1-(Input!$F$6*Parameters!$D$15*(1-Parameters!$D$27)*Parameters!$D$26*(Parameters!$D$23)*Parameters!$D$28)))+(Q63*(1-Parameters!$D$40)*(1/Parameters!$D$38))+(S63*(1-Parameters!$D$40))),0)</f>
        <v>0</v>
      </c>
      <c r="T64" s="24">
        <f>IF(AND(C64&gt;=Input!$F$13,C64&lt;Input!$F$14),((K63*(1-Parameters!$D$40)*(1/Parameters!$D$38)*Input!$F$6*Parameters!$D$15*Parameters!$D$26*(1-Parameters!$D$27)*Parameters!$D$28*(Parameters!$D$23)*(1-Parameters!$D$30))+(M63*(1-Parameters!$D$40)*Input!$F$6*Parameters!$D$15*Parameters!$D$26*(1-Parameters!$D$27)*Parameters!$D$28*(Parameters!$D$23)*(1-Parameters!$D$30))+(N63*(1-Parameters!$D$40))+(T63*(1-Parameters!$D$40)) + (U63*(1-Parameters!$D$40)*(1-ART_drop_factor)) + (O63*(1-Parameters!$D$40)*(1-ART_drop_factor))),0)</f>
        <v>0</v>
      </c>
      <c r="U64" s="22">
        <f>IF(AND(C64&gt;=Input!$F$13,C64&lt;Input!$F$14),((K63*(1-Parameters!$D$40)*(1/Parameters!$D$38)*(Input!$F$6*Parameters!$D$15*(Parameters!$D$23)*Parameters!$D$26*(1-Parameters!$D$27)*Parameters!$D$28*Parameters!$D$30))+(L63*(1-Parameters!$D$40)*(1/Parameters!$D$38))+(M63*(1-Parameters!$D$40)*(Input!$F$6*Parameters!$D$15*(Parameters!$D$23)*Parameters!$D$26*(1-Parameters!$D$27)*Parameters!$D$28*Parameters!$D$30))+(U63*(1-Parameters!$D$40)*ART_drop_factor)+(R63*(1-Parameters!$D$40)*(1/Parameters!$D$38))+(O63*(1-Parameters!$D$40))*ART_drop_factor),0)</f>
        <v>0</v>
      </c>
      <c r="V64" s="24">
        <f>IF(C64=Input!$F$14,((P63*(1-Parameters!$D$41)*(1-(Parameters!$D$9*(1-(Input!$F$22*Parameters!$D$7))))) + (V63*(1-Parameters!$D$41)*(1-(Parameters!$D$9*(1-(Input!$F$22*Parameters!$D$7)))))),0)</f>
        <v>0</v>
      </c>
      <c r="W64" s="22">
        <f>IF(C64=Input!$F$14,((P63*(1-Parameters!$D$41)*Parameters!$D$9*(1-(Input!$F$22*Parameters!$D$7)))+(Q63*(1-Parameters!$D$41)*(1-1/Parameters!$D$38)*(1-(Input!$F$6*Parameters!$D$16*(1-Parameters!$D$27)*Parameters!$D$26*(1-Parameters!$B$94)*(Parameters!$D$24))*Parameters!$D$28*Parameters!$D$30)))+(V63*(1-Parameters!$D$41)*Parameters!$D$9*(1-(Input!$F$22*Parameters!$D$7)))+ (R63*(1-Parameters!$D$41)*(1-(1/Parameters!$D$38))*(1-ART_drop_factor)) + (W63*(1-Parameters!$D$41)*(1-1/Parameters!$D$38)) + (X63*(1-Parameters!$D$41)*(1-(1/Parameters!$D$38))*(1-ART_drop_factor)),0)</f>
        <v>0</v>
      </c>
      <c r="X64" s="24">
        <f>IF(C64=Input!$F$14,((Q63*(1-Parameters!$D$41)*(1-1/Parameters!$D$38)*(Input!$F$6*Parameters!$D$16*Parameters!$D$26*(1-Parameters!$D$27)*(1-Parameters!$B$94)*(Parameters!$D$24)*Parameters!$D$28*Parameters!$D$30))+(R63*(1-Parameters!$D$41)*(1-(1/Parameters!$D$38))*ART_drop_factor)+(X63*(1-Parameters!$D$41)*(1-(1/Parameters!$D$38))*ART_drop_factor)),0)</f>
        <v>0</v>
      </c>
      <c r="Y64" s="22">
        <f>IF(C64=Input!$F$14,((Q63*(1-Parameters!$D$41)*(1/Parameters!$D$38)*(1-(Input!$F$6*Parameters!$D$16*(1-Parameters!$D$27)*Parameters!$D$26*(1-Parameters!$B$94)*(Parameters!$D$23)*Parameters!$D$28)))+(S63*(1-Parameters!$D$41)*(1-(Input!$F$6*Parameters!$D$16*(1-Parameters!$D$27)*Parameters!$D$26*(1-Parameters!$B$94)*(Parameters!$D$23)*Parameters!$D$28)))+(W63*(1-Parameters!$D$41)*(1/Parameters!$D$38))+(Y63*(1-Parameters!$D$41))),0)</f>
        <v>0</v>
      </c>
      <c r="Z64" s="24">
        <f>IF(C64=Input!$F$14,((Q63*(1-Parameters!$D$41)*(1/Parameters!$D$38)*Input!$F$6*Parameters!$D$16*Parameters!$D$26*(1-Parameters!$D$27)*(1-Parameters!$B$94)*Parameters!$D$28*(Parameters!$D$23)*(1-Parameters!$D$30))+(S63*(1-Parameters!$D$41)*Input!$F$6*Parameters!$D$16*Parameters!$D$26*(1-Parameters!$D$27)*(1-Parameters!$B$94)*Parameters!$D$28*(Parameters!$D$23)*(1-Parameters!$D$30))+(T63*(1-Parameters!$D$41)) + (U63*(1-Parameters!$D$41)*(1-ART_drop_factor)) + (Z63*(1-Parameters!$D$41)) + (AA63*(1-Parameters!$D$41)*(1-ART_drop_factor))),0)</f>
        <v>0</v>
      </c>
      <c r="AA64" s="22">
        <f>IF(C64=Input!$F$14,((Q63*(1-Parameters!$D$41)*(1/Parameters!$D$38)*(Input!$F$6*Parameters!$D$16*(Parameters!$D$23)*Parameters!$D$26*(1-Parameters!$D$27)*(1-Parameters!$B$94)*Parameters!$D$28*Parameters!$D$30))+(R63*(1-Parameters!$D$41)*(1/Parameters!$D$38))+(S63*(1-Parameters!$D$41)*(Input!$F$6*Parameters!$D$16*(1-Parameters!$B$94)*(Parameters!$D$23)*Parameters!$D$26*(1-Parameters!$D$27)*Parameters!$D$28*Parameters!$D$30))+(AA63*(1-Parameters!$D$41)*ART_drop_factor)+(X63*(1-Parameters!$D$41)*(1/Parameters!$D$38))+(U63*(1-Parameters!$D$41)*ART_drop_factor)),0)</f>
        <v>0</v>
      </c>
      <c r="AB64" s="24">
        <f>IF(AND(C64&gt;Input!$F$14,C64&lt;(Input!$F$14+Input!$F$16)),((V63*(1-Parameters!$D$41)*(1-(Parameters!$D$9*(1-(Input!$F$22*Parameters!$D$7)))))+(AB63*(1-Parameters!$D$41)*(1-(Parameters!$D$10*(1-(Input!$F$22*Parameters!$D$7)))))),0)</f>
        <v>0</v>
      </c>
      <c r="AC64" s="24">
        <f>IF(AND(C64&gt;Input!$F$14, C64&lt;(Input!$F$14+Input!$F$16)),((V63*(1-Parameters!$D$41)*Parameters!$D$9*(1-(Input!$F$22*Parameters!$D$7)))+(W63*(1-Parameters!$D$41)*(1-1/Parameters!$D$38)) + (X63*(1-Parameters!$D$41)*(1-(1/Parameters!$D$38))*(1-ART_drop_factor)) +(AB63*(1-Parameters!$D$41)*Parameters!$D$10*(1-(Input!$F$22*Parameters!$D$7))))+(AC63*(1-Parameters!$D$41)*(1-1/Parameters!$D$38)) + (AD63*(1-Parameters!$D$41)*(1-(1/Parameters!$D$38))*(1-ART_drop_factor)),0)</f>
        <v>0</v>
      </c>
      <c r="AD64" s="24">
        <f>IF(AND(C64&gt;Input!$F$14, C64&lt;(Input!$F$14+Input!$F$16)),((X63*(1-Parameters!$D$41)*(1-(1/Parameters!$D$38))*ART_drop_factor)+(AD63*(1-Parameters!$D$41)*(1-(1/Parameters!$D$38))*ART_drop_factor)),0)</f>
        <v>0</v>
      </c>
      <c r="AE64" s="24">
        <f>IF(AND(C64&gt;Input!$F$14, C64&lt;(Input!$F$14+Input!$F$16)),((W63*(1-Parameters!$D$41)*(1/Parameters!$D$38))+(Y63*(1-Parameters!$D$41))+(AC63*(1-Parameters!$D$41)*(1/Parameters!$D$38))+(AE63*(1-Parameters!$D$41))),0)</f>
        <v>0</v>
      </c>
      <c r="AF64" s="24">
        <f>IF(AND(C64&gt;Input!$F$14, C64&lt;(Input!$F$14+Input!$F$16)),((Z63*(1-Parameters!$D$41)) + (AA63*(1-Parameters!$D$41)*(1-ART_drop_factor)) +(AF63*(1-Parameters!$D$41)) + (AG63*(1-Parameters!$D$41)*(1-ART_drop_factor))),0)</f>
        <v>0</v>
      </c>
      <c r="AG64" s="24">
        <f>IF(AND(C64&gt;Input!$F$14, C64&lt;(Input!$F$14+Input!$F$16)),((X63*(1-Parameters!$D$41)*(1/Parameters!$D$38))+(AG63*(1-Parameters!$D$41)*ART_drop_factor)+(AD63*(1-Parameters!$D$41)*(1/Parameters!$D$38))+(AA63*(1-Parameters!$D$41)*ART_drop_factor)),0)</f>
        <v>0</v>
      </c>
      <c r="AH64" s="24">
        <f>IF(AND(C64&gt;=(Input!$F$14+Input!$F$16),C64&lt;(Input!$F$14+Input!$F$17)),((AB63*(1-Parameters!$D$40)*(1-(Parameters!$D$10*(1-(Input!$F$22*Parameters!$D$7)))))+(AH63*(1-Parameters!$D$40)*(1-(Parameters!$D$11*(1-(Input!$F$22*Parameters!$D$7)))))),0)</f>
        <v>0</v>
      </c>
      <c r="AI64" s="24">
        <f>IF(AND(C64&gt;=(Input!$F$14+Input!$F$16), C64&lt;(Input!$F$14+Input!$F$17)),((AB63*(1-Parameters!$D$40)*Parameters!$D$10*(1-(Input!$F$22*Parameters!$D$7)))+(AC63*(1-Parameters!$D$40)*(1-1/Parameters!$D$38)*(1-(Input!$F$7*Parameters!$D$17*(1-Parameters!$D$27)*Parameters!$D$26*(1-(Parameters!$B$94 + Parameters!$B$95))*(Parameters!$D$24)*Parameters!$D$28*Parameters!$D$30))) + (AD63*(1-Parameters!$D$40)*(1-(1/Parameters!$D$38))*(1-ART_drop_factor)) +(AH63*(1-Parameters!$D$40)*Parameters!$D$11*(1-(Input!$F$22*Parameters!$D$7)))+(AI63*(1-Parameters!$D$40)*(1-1/Parameters!$D$38)) + (AJ63*(1-Parameters!$D$40)*(1-(1/Parameters!$D$38))*(1-ART_drop_factor))),0)</f>
        <v>0</v>
      </c>
      <c r="AJ64" s="24">
        <f>IF(AND(C64&gt;=(Input!$F$14+Input!$F$16), C64&lt;(Input!$F$14+Input!$F$17)),((AC63*(1-Parameters!$D$40)*(1-1/Parameters!$D$38)*(Input!$F$7*Parameters!$D$17*Parameters!$D$26*(1-Parameters!$D$27)*(1-(Parameters!$B$94 + Parameters!$B$95))*(Parameters!$D$24)*Parameters!$D$28*Parameters!$D$30))+(AD63*(1-Parameters!$D$40)*(1-(1/Parameters!$D$38))*ART_drop_factor)+(AJ63*(1-Parameters!$D$40)*(1-(1/Parameters!$D$38))*ART_drop_factor)),0)</f>
        <v>0</v>
      </c>
      <c r="AK64" s="22">
        <f>IF(AND(C64&gt;=(Input!$F$14+Input!$F$16), C64&lt;(Input!$F$14+Input!$F$17)),((AC63*(1-Parameters!$D$40)*(1/Parameters!$D$38)*(1-(Input!$F$7*Parameters!$D$17*(1-Parameters!$D$27)*Parameters!$D$26*(1-(Parameters!$B$94 + Parameters!$B$95))*(Parameters!$D$23)*Parameters!$D$28)))+(AE63*(1-Parameters!$D$40)*(1-(Input!$F$7*Parameters!$D$17*(1-Parameters!$D$27)*Parameters!$D$26*(1-(Parameters!$B$94 + Parameters!$B$95))*(Parameters!$D$23)*Parameters!$D$28)))+(AI63*(1-Parameters!$D$40)*(1/Parameters!$D$38))+(AK63*(1-Parameters!$D$40))),0)</f>
        <v>0</v>
      </c>
      <c r="AL64" s="24">
        <f>IF(AND(C64&gt;=(Input!$F$14+Input!$F$16), C64&lt;(Input!$F$14+Input!$F$17)),((AC63*(1-Parameters!$D$40)*(1/Parameters!$D$38)*Input!$F$7*Parameters!$D$17*Parameters!$D$26*(1-Parameters!$D$27)*(1-(Parameters!$B$94 + Parameters!$B$95))*Parameters!$D$28*(Parameters!$D$23)*(1-Parameters!$D$30))+(AE63*(1-Parameters!$D$40)*Input!$F$7*Parameters!$D$17*Parameters!$D$26*(1-Parameters!$D$27)*(1-(Parameters!$B$94 + Parameters!$B$95))*Parameters!$D$28*(Parameters!$D$23)*(1-Parameters!$D$30))+(AF63*(1-Parameters!$D$40)) + (AG63*(1-Parameters!$D$40)*(1-ART_drop_factor)) +(AL63*(1-Parameters!$D$40)) + (AM63*(1-Parameters!$D$40)*(1-ART_drop_factor))),0)</f>
        <v>0</v>
      </c>
      <c r="AM64" s="22">
        <f>IF(AND(C64&gt;=(Input!$F$14+Input!$F$16), C64&lt;(Input!$F$14+Input!$F$17)),((AC63*(1-Parameters!$D$40)*(1/Parameters!$D$38)*(Input!$F$7*Parameters!$D$17*(Parameters!$D$23)*Parameters!$D$26*(1-Parameters!$D$27)*(1-(Parameters!$B$94 + Parameters!$B$95))*Parameters!$D$28*Parameters!$D$30))+(AD63*(1-Parameters!$D$40)*(1/Parameters!$D$38))+(AE63*(1-Parameters!$D$40)*(Input!$F$7*Parameters!$D$17*(Parameters!$D$23)*Parameters!$D$26*(1-Parameters!$D$27)*(1-(Parameters!$B$94 + Parameters!$B$95))*Parameters!$D$28*Parameters!$D$30))+(AM63*(1-Parameters!$D$40)*ART_drop_factor)+(AJ63*(1-Parameters!$D$40)*(1/Parameters!$D$38))+(AG63*(1-Parameters!$D$40)*ART_drop_factor)),0)</f>
        <v>0</v>
      </c>
      <c r="AN64" s="24">
        <f>IF(AND(C64&gt;=(Input!$F$14+Input!$F$17), C64&lt;(Input!$F$14+Input!$F$18)),((AH63*(1-Parameters!$D$40)*(1-(Parameters!$D$11*(1-(Input!$F$22*Parameters!$D$7))))) + (AN63*(1-Parameters!$D$40)*(1-(Parameters!$D$11*(1-(Input!$F$22*Parameters!$D$7)))))),0)</f>
        <v>1492232.5692067067</v>
      </c>
      <c r="AO64" s="22">
        <f>IF(AND(C64&gt;=(Input!$F$14+Input!$F$17), C64&lt;(Input!$F$14+Input!$F$18)),((AH63*(1-Parameters!$D$40)*Parameters!$D$11*(1-(Input!$F$22*Parameters!$D$7)))+(AI63*(1-Parameters!$D$40)*(1-1/Parameters!$D$38)*(1-(Input!$F$8*Parameters!$D$18*(1-Parameters!$D$27)*Parameters!$D$26*(Parameters!$D$24)*Parameters!$D$28*Parameters!$D$30))) + (AJ63*(1-Parameters!$D$40)*(1-(1/Parameters!$D$38))*(1-ART_drop_factor)) +(AN63*(1-Parameters!$D$40)*Parameters!$D$11*(1-(Input!$F$22*Parameters!$D$7)))+(AO63*(1-Parameters!$D$40)*(1-1/Parameters!$D$38)) + (AP63*(1-Parameters!$D$40)*(1-(1/Parameters!$D$38))*(1-ART_drop_factor))),0)</f>
        <v>3274.6633960642639</v>
      </c>
      <c r="AP64" s="24">
        <f>IF(AND(C64&gt;=(Input!$F$14+Input!$F$17), C64&lt;(Input!$F$14+Input!$F$18)),((AI63*(1-Parameters!$D$40)*(1-1/Parameters!$D$38)*(Input!$F$8*Parameters!$D$18*Parameters!$D$26*(1-Parameters!$D$27)*(Parameters!$D$24)*Parameters!$D$28*Parameters!$D$30))+(AJ63*(1-Parameters!$D$40)*(1-(1/Parameters!$D$38))*ART_drop_factor)+(AP63*(1-Parameters!$D$40)*(1-(1/Parameters!$D$38))*ART_drop_factor)),0)</f>
        <v>127.90974436025461</v>
      </c>
      <c r="AQ64" s="22">
        <f>IF(AND(C64&gt;=(Input!$F$14+Input!$F$17), C64&lt;(Input!$F$14+Input!$F$18)),((AI63*(1-Parameters!$D$40)*(1/Parameters!$D$38)*(1-(Input!$F$8*Parameters!$D$18*(1-Parameters!$D$27)*Parameters!$D$26*(Parameters!$D$23)*Parameters!$D$28)))+(AK63*(1-Parameters!$D$40)*(1-(Input!$F$8*Parameters!$D$18*(1-Parameters!$D$27)*Parameters!$D$26*(Parameters!$D$23)*Parameters!$D$28)))+(AO63*(1-Parameters!$D$40)*(1/Parameters!$D$38))+(AQ63*(1-Parameters!$D$40))),0)</f>
        <v>11250.834378042446</v>
      </c>
      <c r="AR64" s="24">
        <f>IF(AND(C64&gt;=(Input!$F$14+Input!$F$17), C64&lt;(Input!$F$14+Input!$F$18)),((AI63*(1-Parameters!$D$40)*(1/Parameters!$D$38)*Input!$F$8*Parameters!$D$18*Parameters!$D$26*(1-Parameters!$D$27)*Parameters!$D$28*(Parameters!$D$23)*(1-Parameters!$D$30))+(AK63*(1-Parameters!$D$40)*Input!$F$8*Parameters!$D$18*Parameters!$D$26*(1-Parameters!$D$27)*Parameters!$D$28*(Parameters!$D$23)*(1-Parameters!$D$30))+(AL63*(1-Parameters!$D$40)) + (AM63*(1-Parameters!$D$40)*(1-ART_drop_factor)) +(AR63*(1-Parameters!$D$40)) + (AS63*(1-Parameters!$D$40)*(1-ART_drop_factor))),0)</f>
        <v>24512.405584771685</v>
      </c>
      <c r="AS64" s="22">
        <f>IF(AND(C64&gt;=(Input!$F$14+Input!$F$17), C64&lt;(Input!$F$14+Input!$F$18)),((AI63*(1-Parameters!$D$40)*(1/Parameters!$D$38)*(Input!$F$8*Parameters!$D$18*(Parameters!$D$23)*Parameters!$D$26*(1-Parameters!$D$27)*Parameters!$D$28*Parameters!$D$30))+(AJ63*(1-Parameters!$D$40)*(1/Parameters!$D$38))+(AK63*(1-Parameters!$D$40)*(Input!$F$8*Parameters!$D$18*(Parameters!$D$23)*Parameters!$D$26*(1-Parameters!$D$27)*Parameters!$D$28*Parameters!$D$30))+(AS63*(1-Parameters!$D$40)*ART_drop_factor)+(AP63*(1-Parameters!$D$40)*(1/Parameters!$D$38))+(AM63*(1-Parameters!$D$40)*ART_drop_factor)),0)</f>
        <v>89629.409211078921</v>
      </c>
      <c r="AT64" s="24">
        <f>IF(AND(C64&gt;=(Input!$F$14+Input!$F$18), C64&lt;(Input!$F$14+Input!$F$19)),((AN63*(1-Parameters!$D$40)*(1-(Parameters!$D$11*(1-(Input!$F$22*Parameters!$D$7))))) + (AT63*(1-Parameters!$D$40)*(1-(Parameters!$D$12*(1-(Input!$F$22*Parameters!$D$7)))))),0)</f>
        <v>0</v>
      </c>
      <c r="AU64" s="22">
        <f>IF(AND(C64&gt;=(Input!$F$14+Input!$F$18), C64&lt;(Input!$F$14+Input!$F$19)),((AN63*(1-Parameters!$D$40)*Parameters!$D$11*(1-(Input!$F$22*Parameters!$D$7)))+(AO63*(1-Parameters!$D$40)*(1-1/Parameters!$D$38)*(1-(Input!$F$9*Parameters!$D$19*(1-Parameters!$D$27)*Parameters!$D$26*(Parameters!$D$24)*Parameters!$D$28*Parameters!$D$30))) + (AP63*(1-Parameters!$D$40)*(1-(1/Parameters!$D$38))*(1-ART_drop_factor)) +(AT63*(1-Parameters!$D$40)*Parameters!$D$12*(1-(Input!$F$22*Parameters!$D$7)))+(AU63*(1-Parameters!$D$40)*(1-1/Parameters!$D$38)) + (AV63*(1-Parameters!$D$40)*(1-(1/Parameters!$D$38))*(1-ART_drop_factor))),0)</f>
        <v>0</v>
      </c>
      <c r="AV64" s="24">
        <f>IF(AND(C64&gt;=(Input!$F$14+Input!$F$18), C64&lt;(Input!$F$14+Input!$F$19)),((AO63*(1-Parameters!$D$40)*(1-1/Parameters!$D$38)*(Input!$F$9*Parameters!$D$19*Parameters!$D$26*(1-Parameters!$D$27)*(Parameters!$D$24)*Parameters!$D$28*Parameters!$D$30))+(AP63*(1-Parameters!$D$40)*(1-(1/Parameters!$D$38))*ART_drop_factor)+(AV63*(1-Parameters!$D$40)*(1-(1/Parameters!$D$38))*ART_drop_factor)),0)</f>
        <v>0</v>
      </c>
      <c r="AW64" s="22">
        <f>IF(AND(C64&gt;=(Input!$F$14+Input!$F$18), C64&lt;(Input!$F$14+Input!$F$19)),((AO63*(1-Parameters!$D$40)*(1/Parameters!$D$38)*(1-(Input!$F$9*Parameters!$D$19*(1-Parameters!$D$27)*Parameters!$D$26*(Parameters!$D$23)*Parameters!$D$28)))+(AQ63*(1-Parameters!$D$40)*(1-(Input!$F$9*Parameters!$D$19*(1-Parameters!$D$27)*Parameters!$D$26*(Parameters!$D$23)*Parameters!$D$28)))+(AU63*(1-Parameters!$D$40)*(1/Parameters!$D$38))+(AW63*(1-Parameters!$D$40))),0)</f>
        <v>0</v>
      </c>
      <c r="AX64" s="24">
        <f>IF(AND(C64&gt;=(Input!$F$14+Input!$F$18), C64&lt;(Input!$F$14+Input!$F$19)),((AO63*(1-Parameters!$D$40)*(1/Parameters!$D$38)*Input!$F$9*Parameters!$D$19*Parameters!$D$26*(1-Parameters!$D$27)*Parameters!$D$28*(Parameters!$D$23)*(1-Parameters!$D$30))+(AQ63*(1-Parameters!$D$40)*Input!$F$9*Parameters!$D$19*Parameters!$D$26*(1-Parameters!$D$27)*Parameters!$D$28*(Parameters!$D$23)*(1-Parameters!$D$30)) + (AS63*(1-Parameters!$D$40)*(1-ART_drop_factor)) +(AR63*(1-Parameters!$D$40))+ (AY63*(1-Parameters!$D$40)*(1-ART_drop_factor)) + (AX63*(1-Parameters!$D$40))),0)</f>
        <v>0</v>
      </c>
      <c r="AY64" s="22">
        <f>IF(AND(C64&gt;=(Input!$F$14+Input!$F$18), C64&lt;(Input!$F$14+Input!$F$19)),((AO63*(1-Parameters!$D$40)*(1/Parameters!$D$38)*(Input!$F$9*Parameters!$D$19*(Parameters!$D$23)*Parameters!$D$26*(1-Parameters!$D$27)*Parameters!$D$28*Parameters!$D$30))+(AP63*(1-Parameters!$D$40)*(1/Parameters!$D$38))+(AQ63*(1-Parameters!$D$40)*(Input!$F$9*Parameters!$D$19*(Parameters!$D$23)*Parameters!$D$26*(1-Parameters!$D$27)*Parameters!$D$28*Parameters!$D$30))+(AY63*(1-Parameters!$D$40)*ART_drop_factor)+(AV63*(1-Parameters!$D$40)*(1/Parameters!$D$38))+(AS63*(1-Parameters!$D$40)*ART_drop_factor)),0)</f>
        <v>0</v>
      </c>
      <c r="AZ64" s="24">
        <f>IF(C64&gt;=(Input!$F$14+Input!$F$19),((AT63*(1-Parameters!$D$40)*(1-(Parameters!$D$12*(1-(Input!$F$22*Parameters!$D$7))))) + (AZ63*(1-Parameters!$D$40)*(1-(Parameters!$D$12*(1-(Input!$F$22*Parameters!$D$7)))))),0)</f>
        <v>0</v>
      </c>
      <c r="BA64" s="22">
        <f>IF(C64&gt;=(Input!$F$14+Input!$F$19),((AT63*(1-Parameters!$D$40)*Parameters!$D$12*(1-(Input!$F$22*Parameters!$D$7)))+(AU63*(1-Parameters!$D$40)*(1-1/Parameters!$D$38)*(1-(Input!$F$10*Parameters!$D$20*(1-Parameters!$D$27)*Parameters!$D$26*(Parameters!$D$24)*Parameters!$D$28*Parameters!$D$30))) + (AV63*(1-Parameters!$D$40)*(1-(1/Parameters!$D$38))*(1-ART_drop_factor)) +(AZ63*(1-Parameters!$D$40)*Parameters!$D$12*(1-(Input!$F$22*Parameters!$D$7)))+(BA63*(1-Parameters!$D$40)*(1-1/Parameters!$D$38)) + (BB63*(1-Parameters!$D$40)*(1-(1/Parameters!$D$38))*(1-ART_drop_factor))),0)</f>
        <v>0</v>
      </c>
      <c r="BB64" s="24">
        <f>IF(C64&gt;=(Input!$F$14+Input!$F$19),((AU63*(1-Parameters!$D$40)*(1-1/Parameters!$D$38)*(Input!$F$10*Parameters!$D$20*Parameters!$D$26*(1-Parameters!$D$27)*(Parameters!$D$24)*Parameters!$D$28*Parameters!$D$30))+(AV63*(1-Parameters!$D$40)*(1-(1/Parameters!$D$38))*ART_drop_factor)+(BB63*(1-Parameters!$D$40)*(1-(1/Parameters!$D$38))*ART_drop_factor)),0)</f>
        <v>0</v>
      </c>
      <c r="BC64" s="22">
        <f>IF(C64&gt;=(Input!$F$14+Input!$F$19),((AU63*(1-Parameters!$D$40)*(1/Parameters!$D$38)*(1-(Input!$F$10*Parameters!$D$20*(1-Parameters!$D$27)*Parameters!$D$26*(Parameters!$D$23)*Parameters!$D$28)))+(AW63*(1-Parameters!$D$40)*(1-(Input!$F$10*Parameters!$D$20*(1-Parameters!$D$27)*Parameters!$D$26*(Parameters!$D$23)*Parameters!$D$28)))+(BA63*(1-Parameters!$D$40)*(1/Parameters!$D$38))+(BC63*(1-Parameters!$D$40))),0)</f>
        <v>0</v>
      </c>
      <c r="BD64" s="24">
        <f>IF(C64&gt;=(Input!$F$14+Input!$F$19),((AU63*(1-Parameters!$D$40)*(1/Parameters!$D$38)*Input!$F$10*Parameters!$D$20*Parameters!$D$26*(1-Parameters!$D$27)*Parameters!$D$28*(Parameters!$D$23)*(1-Parameters!$D$30))+(AW63*(1-Parameters!$D$40)*Input!$F$10*Parameters!$D$20*Parameters!$D$26*(1-Parameters!$D$27)*Parameters!$D$28*(Parameters!$D$23)*(1-Parameters!$D$30))+(AX63*(1-Parameters!$D$40)) + (AY63*(1-Parameters!$D$40)*(1-ART_drop_factor)) +(BD63*(1-Parameters!$D$40)) + (BE63*(1-Parameters!$D$40)*(1-ART_drop_factor))),0)</f>
        <v>0</v>
      </c>
      <c r="BE64" s="25">
        <f>IF(C64&gt;=(Input!$F$14+Input!$F$19),((AU63*(1-Parameters!$D$40)*(1/Parameters!$D$38)*(Input!$F$10*Parameters!$D$20*(Parameters!$D$23)*Parameters!$D$26*(1-Parameters!$D$27)*Parameters!$D$28*Parameters!$D$30))+(AV63*(1-Parameters!$D$40)*(1/Parameters!$D$38))+(AW63*(1-Parameters!$D$40)*(Input!$F$10*Parameters!$D$20*(Parameters!$D$23)*Parameters!$D$26*(1-Parameters!$D$27)*Parameters!$D$28*Parameters!$D$30))+(BE63*(1-Parameters!$D$40)*ART_drop_factor)+(BB63*(1-Parameters!$D$40)*(1/Parameters!$D$38))+(AY63*(1-Parameters!$D$40)*ART_drop_factor)),0)</f>
        <v>0</v>
      </c>
      <c r="BF64" s="135">
        <f>(Parameters!$D$40*(SUM(Model!D63:U63,Model!AH63:BE63)))+(Parameters!$D$41*(SUM(Model!V63:AG63)))</f>
        <v>93.526229870243938</v>
      </c>
      <c r="BG64" s="60"/>
    </row>
    <row r="65" spans="3:62" x14ac:dyDescent="0.2">
      <c r="C65" s="20">
        <v>60</v>
      </c>
      <c r="D65" s="21">
        <f>IF((C65&gt;=Input!$F$12),0,(D64*(1-Parameters!$D$40)*(1-(Parameters!$D$8*(1-(Input!$F$22*Parameters!$D$7))))))</f>
        <v>0</v>
      </c>
      <c r="E65" s="21">
        <f>IF((C65&gt;=Input!$F$12),0,(D64*(1-Parameters!$D$40)*Parameters!$D$8*(1-(Input!$F$22*Parameters!$D$7))+(E64*(1-Parameters!$D$40)*(1-1/Parameters!$D$38)) + (F64*(1-Parameters!$D$40)*(1-(1/Parameters!$D$38))*(1-ART_drop_factor))))</f>
        <v>0</v>
      </c>
      <c r="F65" s="26">
        <f>IF((C65&gt;=Input!$F$12),0,(F64*(1-Parameters!$D$40)*(1-(1/Parameters!$D$38))*ART_drop_factor))</f>
        <v>0</v>
      </c>
      <c r="G65" s="21">
        <f>IF((C65&gt;=Input!$F$12),0,((G64*(1-Parameters!$D$40)+(E64*(1-Parameters!$D$40)*(1/Parameters!$D$38)))))</f>
        <v>0</v>
      </c>
      <c r="H65" s="21">
        <f>IF((C65&gt;=Input!$F$12),0,(H64*(1-Parameters!$D$40) + I64*(1-Parameters!$D$40)*(1-ART_drop_factor)))</f>
        <v>0</v>
      </c>
      <c r="I65" s="21">
        <f>IF((C65&gt;=Input!$F$12),0,(((F64*(1-Parameters!$D$40)*(1/Parameters!$D$38)) + I64*(1-Parameters!$D$40)*ART_drop_factor)))</f>
        <v>0</v>
      </c>
      <c r="J65" s="23">
        <f>IF(AND(C65&gt;=Input!$F$12,C65&lt;Input!$F$13),((D64*(1-Parameters!$D$40)*(1-(Parameters!$D$8*(1-(Input!$F$22*Parameters!$D$7))))) + (J64*(1-Parameters!$D$40)*(1-(Parameters!$D$9*(1-(Input!$F$22*Parameters!$D$7)))))),0)</f>
        <v>0</v>
      </c>
      <c r="K65" s="23">
        <f>IF(AND(C65&gt;=Input!$F$12,C65&lt;Input!$F$13),((D64*(1-Parameters!$D$40)*(Parameters!$D$8*(1-(Input!$F$22*Parameters!$D$7))))+(E64*(1-Parameters!$D$40)*(1-1/Parameters!$D$38)*(1-(Input!$F$5*Parameters!$D$14*(1-Parameters!$D$27)*Parameters!$D$26*(Parameters!$D$24))*Parameters!$D$28*Parameters!$D$30)))+ (F64*(1-Parameters!$D$40)*(1-(1/Parameters!$D$38))*(1-ART_drop_factor)) + (J64*(1-Parameters!$D$40)*Parameters!$D$9*(1-(Input!$F$22*Parameters!$D$7)))+(K64*(1-Parameters!$D$40)*(1-1/Parameters!$D$38)) + (L64*(1-Parameters!$D$40)*(1-(1/Parameters!$D$38))*(1-ART_drop_factor)),0)</f>
        <v>0</v>
      </c>
      <c r="L65" s="23">
        <f>IF(AND(C65&gt;=Input!$F$12,C65&lt;Input!$F$13),((E64*(1-Parameters!$D$40)*(1-1/Parameters!$D$38)*(Input!$F$5*Parameters!$D$14*Parameters!$D$26*(1-Parameters!$D$27)*(Parameters!$D$24)*Parameters!$D$28*Parameters!$D$30))+(F64*(1-Parameters!$D$40)*(1-(1/Parameters!$D$38))*ART_drop_factor)+(L64*(1-Parameters!$D$40)*(1-(1/Parameters!$D$38))*ART_drop_factor)),0)</f>
        <v>0</v>
      </c>
      <c r="M65" s="23">
        <f>IF(AND(C65&gt;=Input!$F$12,C65&lt;Input!$F$13),((E64*(1-Parameters!$D$40)*(1/Parameters!$D$38)*(1-(Input!$F$5*Parameters!$D$14*(1-Parameters!$D$27)*Parameters!$D$26*(Parameters!$D$23))*Parameters!$D$28))+(G64*(1-Parameters!$D$40)*(1-(Input!$F$5*Parameters!$D$14*(1-Parameters!$D$27)*Parameters!$D$26*(Parameters!$D$23)*Parameters!$D$28)))+(K64*(1-Parameters!$D$40)*(1/Parameters!$D$38))+(M64*(1-Parameters!$D$40))),0)</f>
        <v>0</v>
      </c>
      <c r="N65" s="23">
        <f>IF(AND(C65&gt;=Input!$F$12,C65&lt;Input!$F$13),((E64*(1-Parameters!$D$40)*(1/Parameters!$D$38)*Input!$F$5*Parameters!$D$14*Parameters!$D$26*(1-Parameters!$D$27)*Parameters!$D$28*(Parameters!$D$23)*(1-Parameters!$D$30))+(G64*(1-Parameters!$D$40)*Input!$F$5*Parameters!$D$14*Parameters!$D$26*(1-Parameters!$D$27)*Parameters!$D$28*(Parameters!$D$23)*(1-Parameters!$D$30))+(H64*(1-Parameters!$D$40)) +(N64*(1-Parameters!$D$40)) + (O64*(1-Parameters!$D$40)*(1-ART_drop_factor)) + (I64*(1-Parameters!$D$40)*(1-ART_drop_factor))),0)</f>
        <v>0</v>
      </c>
      <c r="O65" s="23">
        <f>IF(AND(C65&gt;=Input!$F$12,C65&lt;Input!$F$13),((E64*(1-Parameters!$D$40)*(1/Parameters!$D$38)*(Input!$F$5*Parameters!$D$14*(Parameters!$D$23)*Parameters!$D$26*(1-Parameters!$D$27)*Parameters!$D$28*Parameters!$D$30))+(F64*(1-Parameters!$D$40)*(1/Parameters!$D$38))+(G64*(1-Parameters!$D$40)*(Input!$F$5*Parameters!$D$14*(Parameters!$D$23)*Parameters!$D$26*(1-Parameters!$D$27)*Parameters!$D$28*Parameters!$D$30))+(O64*(1-Parameters!$D$40)*ART_drop_factor)+(L64*(1-Parameters!$D$40)*(1/Parameters!$D$38))+(I64*(1-Parameters!$D$40)*ART_drop_factor)),0)</f>
        <v>0</v>
      </c>
      <c r="P65" s="24">
        <f>IF(AND(C65&gt;=Input!$F$13,C65&lt;Input!$F$14),((J64*(1-Parameters!$D$40)*(1-(Parameters!$D$9*(1-(Input!$F$22*Parameters!$D$7))))) + (P64*(1-Parameters!$D$40)*(1-(Parameters!$D$9*(1-(Input!$F$22*Parameters!$D$7)))))),0)</f>
        <v>0</v>
      </c>
      <c r="Q65" s="22">
        <f>IF(AND(C65&gt;=Input!$F$13,C65&lt;Input!$F$14),((J64*(1-Parameters!$D$40)*Parameters!$D$9*(1-(Input!$F$22*Parameters!$D$7)))+(K64*(1-Parameters!$D$40)*(1-1/Parameters!$D$38)*(1-(Input!$F$6*Parameters!$D$15*(1-Parameters!$D$27)*Parameters!$D$26*(Parameters!$D$24))*Parameters!$D$28*Parameters!$D$30))) + (L64*(1-Parameters!$D$40)*(1-(1/Parameters!$D$38))*(1-ART_drop_factor)) +(P64*(1-Parameters!$D$40)*Parameters!$D$9*(1-(Input!$F$22*Parameters!$D$7)))+(Q64*(1-Parameters!$D$40)*(1-1/Parameters!$D$38)) + (R64*(1-Parameters!$D$40)*(1-(1/Parameters!$D$38))*(1-ART_drop_factor)),0)</f>
        <v>0</v>
      </c>
      <c r="R65" s="24">
        <f>IF(AND(C65&gt;=Input!$F$13,C65&lt;Input!$F$14),((K64*(1-Parameters!$D$40)*(1-1/Parameters!$D$38)*(Input!$F$6*Parameters!$D$15*Parameters!$D$26*(1-Parameters!$D$27)*(Parameters!$D$24)*Parameters!$D$28*Parameters!$D$30))+(L64*(1-Parameters!$D$40)*(1-(1/Parameters!$D$38))*ART_drop_factor)+(R64*(1-Parameters!$D$40)*(1-(1/Parameters!$D$38))*ART_drop_factor)),0)</f>
        <v>0</v>
      </c>
      <c r="S65" s="22">
        <f>IF(AND(C65&gt;=Input!$F$13,C65&lt;Input!$F$14),((K64*(1-Parameters!$D$40)*(1/Parameters!$D$38)*(1-(Input!$F$6*Parameters!$D$15*(1-Parameters!$D$27)*Parameters!$D$26*(Parameters!$D$23)*Parameters!$D$28)))+(M64*(1-Parameters!$D$40)*(1-(Input!$F$6*Parameters!$D$15*(1-Parameters!$D$27)*Parameters!$D$26*(Parameters!$D$23)*Parameters!$D$28)))+(Q64*(1-Parameters!$D$40)*(1/Parameters!$D$38))+(S64*(1-Parameters!$D$40))),0)</f>
        <v>0</v>
      </c>
      <c r="T65" s="24">
        <f>IF(AND(C65&gt;=Input!$F$13,C65&lt;Input!$F$14),((K64*(1-Parameters!$D$40)*(1/Parameters!$D$38)*Input!$F$6*Parameters!$D$15*Parameters!$D$26*(1-Parameters!$D$27)*Parameters!$D$28*(Parameters!$D$23)*(1-Parameters!$D$30))+(M64*(1-Parameters!$D$40)*Input!$F$6*Parameters!$D$15*Parameters!$D$26*(1-Parameters!$D$27)*Parameters!$D$28*(Parameters!$D$23)*(1-Parameters!$D$30))+(N64*(1-Parameters!$D$40))+(T64*(1-Parameters!$D$40)) + (U64*(1-Parameters!$D$40)*(1-ART_drop_factor)) + (O64*(1-Parameters!$D$40)*(1-ART_drop_factor))),0)</f>
        <v>0</v>
      </c>
      <c r="U65" s="22">
        <f>IF(AND(C65&gt;=Input!$F$13,C65&lt;Input!$F$14),((K64*(1-Parameters!$D$40)*(1/Parameters!$D$38)*(Input!$F$6*Parameters!$D$15*(Parameters!$D$23)*Parameters!$D$26*(1-Parameters!$D$27)*Parameters!$D$28*Parameters!$D$30))+(L64*(1-Parameters!$D$40)*(1/Parameters!$D$38))+(M64*(1-Parameters!$D$40)*(Input!$F$6*Parameters!$D$15*(Parameters!$D$23)*Parameters!$D$26*(1-Parameters!$D$27)*Parameters!$D$28*Parameters!$D$30))+(U64*(1-Parameters!$D$40)*ART_drop_factor)+(R64*(1-Parameters!$D$40)*(1/Parameters!$D$38))+(O64*(1-Parameters!$D$40))*ART_drop_factor),0)</f>
        <v>0</v>
      </c>
      <c r="V65" s="24">
        <f>IF(C65=Input!$F$14,((P64*(1-Parameters!$D$41)*(1-(Parameters!$D$9*(1-(Input!$F$22*Parameters!$D$7))))) + (V64*(1-Parameters!$D$41)*(1-(Parameters!$D$9*(1-(Input!$F$22*Parameters!$D$7)))))),0)</f>
        <v>0</v>
      </c>
      <c r="W65" s="22">
        <f>IF(C65=Input!$F$14,((P64*(1-Parameters!$D$41)*Parameters!$D$9*(1-(Input!$F$22*Parameters!$D$7)))+(Q64*(1-Parameters!$D$41)*(1-1/Parameters!$D$38)*(1-(Input!$F$6*Parameters!$D$16*(1-Parameters!$D$27)*Parameters!$D$26*(1-Parameters!$B$94)*(Parameters!$D$24))*Parameters!$D$28*Parameters!$D$30)))+(V64*(1-Parameters!$D$41)*Parameters!$D$9*(1-(Input!$F$22*Parameters!$D$7)))+ (R64*(1-Parameters!$D$41)*(1-(1/Parameters!$D$38))*(1-ART_drop_factor)) + (W64*(1-Parameters!$D$41)*(1-1/Parameters!$D$38)) + (X64*(1-Parameters!$D$41)*(1-(1/Parameters!$D$38))*(1-ART_drop_factor)),0)</f>
        <v>0</v>
      </c>
      <c r="X65" s="24">
        <f>IF(C65=Input!$F$14,((Q64*(1-Parameters!$D$41)*(1-1/Parameters!$D$38)*(Input!$F$6*Parameters!$D$16*Parameters!$D$26*(1-Parameters!$D$27)*(1-Parameters!$B$94)*(Parameters!$D$24)*Parameters!$D$28*Parameters!$D$30))+(R64*(1-Parameters!$D$41)*(1-(1/Parameters!$D$38))*ART_drop_factor)+(X64*(1-Parameters!$D$41)*(1-(1/Parameters!$D$38))*ART_drop_factor)),0)</f>
        <v>0</v>
      </c>
      <c r="Y65" s="22">
        <f>IF(C65=Input!$F$14,((Q64*(1-Parameters!$D$41)*(1/Parameters!$D$38)*(1-(Input!$F$6*Parameters!$D$16*(1-Parameters!$D$27)*Parameters!$D$26*(1-Parameters!$B$94)*(Parameters!$D$23)*Parameters!$D$28)))+(S64*(1-Parameters!$D$41)*(1-(Input!$F$6*Parameters!$D$16*(1-Parameters!$D$27)*Parameters!$D$26*(1-Parameters!$B$94)*(Parameters!$D$23)*Parameters!$D$28)))+(W64*(1-Parameters!$D$41)*(1/Parameters!$D$38))+(Y64*(1-Parameters!$D$41))),0)</f>
        <v>0</v>
      </c>
      <c r="Z65" s="24">
        <f>IF(C65=Input!$F$14,((Q64*(1-Parameters!$D$41)*(1/Parameters!$D$38)*Input!$F$6*Parameters!$D$16*Parameters!$D$26*(1-Parameters!$D$27)*(1-Parameters!$B$94)*Parameters!$D$28*(Parameters!$D$23)*(1-Parameters!$D$30))+(S64*(1-Parameters!$D$41)*Input!$F$6*Parameters!$D$16*Parameters!$D$26*(1-Parameters!$D$27)*(1-Parameters!$B$94)*Parameters!$D$28*(Parameters!$D$23)*(1-Parameters!$D$30))+(T64*(1-Parameters!$D$41)) + (U64*(1-Parameters!$D$41)*(1-ART_drop_factor)) + (Z64*(1-Parameters!$D$41)) + (AA64*(1-Parameters!$D$41)*(1-ART_drop_factor))),0)</f>
        <v>0</v>
      </c>
      <c r="AA65" s="22">
        <f>IF(C65=Input!$F$14,((Q64*(1-Parameters!$D$41)*(1/Parameters!$D$38)*(Input!$F$6*Parameters!$D$16*(Parameters!$D$23)*Parameters!$D$26*(1-Parameters!$D$27)*(1-Parameters!$B$94)*Parameters!$D$28*Parameters!$D$30))+(R64*(1-Parameters!$D$41)*(1/Parameters!$D$38))+(S64*(1-Parameters!$D$41)*(Input!$F$6*Parameters!$D$16*(1-Parameters!$B$94)*(Parameters!$D$23)*Parameters!$D$26*(1-Parameters!$D$27)*Parameters!$D$28*Parameters!$D$30))+(AA64*(1-Parameters!$D$41)*ART_drop_factor)+(X64*(1-Parameters!$D$41)*(1/Parameters!$D$38))+(U64*(1-Parameters!$D$41)*ART_drop_factor)),0)</f>
        <v>0</v>
      </c>
      <c r="AB65" s="24">
        <f>IF(AND(C65&gt;Input!$F$14,C65&lt;(Input!$F$14+Input!$F$16)),((V64*(1-Parameters!$D$41)*(1-(Parameters!$D$9*(1-(Input!$F$22*Parameters!$D$7)))))+(AB64*(1-Parameters!$D$41)*(1-(Parameters!$D$10*(1-(Input!$F$22*Parameters!$D$7)))))),0)</f>
        <v>0</v>
      </c>
      <c r="AC65" s="24">
        <f>IF(AND(C65&gt;Input!$F$14, C65&lt;(Input!$F$14+Input!$F$16)),((V64*(1-Parameters!$D$41)*Parameters!$D$9*(1-(Input!$F$22*Parameters!$D$7)))+(W64*(1-Parameters!$D$41)*(1-1/Parameters!$D$38)) + (X64*(1-Parameters!$D$41)*(1-(1/Parameters!$D$38))*(1-ART_drop_factor)) +(AB64*(1-Parameters!$D$41)*Parameters!$D$10*(1-(Input!$F$22*Parameters!$D$7))))+(AC64*(1-Parameters!$D$41)*(1-1/Parameters!$D$38)) + (AD64*(1-Parameters!$D$41)*(1-(1/Parameters!$D$38))*(1-ART_drop_factor)),0)</f>
        <v>0</v>
      </c>
      <c r="AD65" s="24">
        <f>IF(AND(C65&gt;Input!$F$14, C65&lt;(Input!$F$14+Input!$F$16)),((X64*(1-Parameters!$D$41)*(1-(1/Parameters!$D$38))*ART_drop_factor)+(AD64*(1-Parameters!$D$41)*(1-(1/Parameters!$D$38))*ART_drop_factor)),0)</f>
        <v>0</v>
      </c>
      <c r="AE65" s="24">
        <f>IF(AND(C65&gt;Input!$F$14, C65&lt;(Input!$F$14+Input!$F$16)),((W64*(1-Parameters!$D$41)*(1/Parameters!$D$38))+(Y64*(1-Parameters!$D$41))+(AC64*(1-Parameters!$D$41)*(1/Parameters!$D$38))+(AE64*(1-Parameters!$D$41))),0)</f>
        <v>0</v>
      </c>
      <c r="AF65" s="24">
        <f>IF(AND(C65&gt;Input!$F$14, C65&lt;(Input!$F$14+Input!$F$16)),((Z64*(1-Parameters!$D$41)) + (AA64*(1-Parameters!$D$41)*(1-ART_drop_factor)) +(AF64*(1-Parameters!$D$41)) + (AG64*(1-Parameters!$D$41)*(1-ART_drop_factor))),0)</f>
        <v>0</v>
      </c>
      <c r="AG65" s="24">
        <f>IF(AND(C65&gt;Input!$F$14, C65&lt;(Input!$F$14+Input!$F$16)),((X64*(1-Parameters!$D$41)*(1/Parameters!$D$38))+(AG64*(1-Parameters!$D$41)*ART_drop_factor)+(AD64*(1-Parameters!$D$41)*(1/Parameters!$D$38))+(AA64*(1-Parameters!$D$41)*ART_drop_factor)),0)</f>
        <v>0</v>
      </c>
      <c r="AH65" s="24">
        <f>IF(AND(C65&gt;=(Input!$F$14+Input!$F$16),C65&lt;(Input!$F$14+Input!$F$17)),((AB64*(1-Parameters!$D$40)*(1-(Parameters!$D$10*(1-(Input!$F$22*Parameters!$D$7)))))+(AH64*(1-Parameters!$D$40)*(1-(Parameters!$D$11*(1-(Input!$F$22*Parameters!$D$7)))))),0)</f>
        <v>0</v>
      </c>
      <c r="AI65" s="24">
        <f>IF(AND(C65&gt;=(Input!$F$14+Input!$F$16), C65&lt;(Input!$F$14+Input!$F$17)),((AB64*(1-Parameters!$D$40)*Parameters!$D$10*(1-(Input!$F$22*Parameters!$D$7)))+(AC64*(1-Parameters!$D$40)*(1-1/Parameters!$D$38)*(1-(Input!$F$7*Parameters!$D$17*(1-Parameters!$D$27)*Parameters!$D$26*(1-(Parameters!$B$94 + Parameters!$B$95))*(Parameters!$D$24)*Parameters!$D$28*Parameters!$D$30))) + (AD64*(1-Parameters!$D$40)*(1-(1/Parameters!$D$38))*(1-ART_drop_factor)) +(AH64*(1-Parameters!$D$40)*Parameters!$D$11*(1-(Input!$F$22*Parameters!$D$7)))+(AI64*(1-Parameters!$D$40)*(1-1/Parameters!$D$38)) + (AJ64*(1-Parameters!$D$40)*(1-(1/Parameters!$D$38))*(1-ART_drop_factor))),0)</f>
        <v>0</v>
      </c>
      <c r="AJ65" s="24">
        <f>IF(AND(C65&gt;=(Input!$F$14+Input!$F$16), C65&lt;(Input!$F$14+Input!$F$17)),((AC64*(1-Parameters!$D$40)*(1-1/Parameters!$D$38)*(Input!$F$7*Parameters!$D$17*Parameters!$D$26*(1-Parameters!$D$27)*(1-(Parameters!$B$94 + Parameters!$B$95))*(Parameters!$D$24)*Parameters!$D$28*Parameters!$D$30))+(AD64*(1-Parameters!$D$40)*(1-(1/Parameters!$D$38))*ART_drop_factor)+(AJ64*(1-Parameters!$D$40)*(1-(1/Parameters!$D$38))*ART_drop_factor)),0)</f>
        <v>0</v>
      </c>
      <c r="AK65" s="22">
        <f>IF(AND(C65&gt;=(Input!$F$14+Input!$F$16), C65&lt;(Input!$F$14+Input!$F$17)),((AC64*(1-Parameters!$D$40)*(1/Parameters!$D$38)*(1-(Input!$F$7*Parameters!$D$17*(1-Parameters!$D$27)*Parameters!$D$26*(1-(Parameters!$B$94 + Parameters!$B$95))*(Parameters!$D$23)*Parameters!$D$28)))+(AE64*(1-Parameters!$D$40)*(1-(Input!$F$7*Parameters!$D$17*(1-Parameters!$D$27)*Parameters!$D$26*(1-(Parameters!$B$94 + Parameters!$B$95))*(Parameters!$D$23)*Parameters!$D$28)))+(AI64*(1-Parameters!$D$40)*(1/Parameters!$D$38))+(AK64*(1-Parameters!$D$40))),0)</f>
        <v>0</v>
      </c>
      <c r="AL65" s="24">
        <f>IF(AND(C65&gt;=(Input!$F$14+Input!$F$16), C65&lt;(Input!$F$14+Input!$F$17)),((AC64*(1-Parameters!$D$40)*(1/Parameters!$D$38)*Input!$F$7*Parameters!$D$17*Parameters!$D$26*(1-Parameters!$D$27)*(1-(Parameters!$B$94 + Parameters!$B$95))*Parameters!$D$28*(Parameters!$D$23)*(1-Parameters!$D$30))+(AE64*(1-Parameters!$D$40)*Input!$F$7*Parameters!$D$17*Parameters!$D$26*(1-Parameters!$D$27)*(1-(Parameters!$B$94 + Parameters!$B$95))*Parameters!$D$28*(Parameters!$D$23)*(1-Parameters!$D$30))+(AF64*(1-Parameters!$D$40)) + (AG64*(1-Parameters!$D$40)*(1-ART_drop_factor)) +(AL64*(1-Parameters!$D$40)) + (AM64*(1-Parameters!$D$40)*(1-ART_drop_factor))),0)</f>
        <v>0</v>
      </c>
      <c r="AM65" s="22">
        <f>IF(AND(C65&gt;=(Input!$F$14+Input!$F$16), C65&lt;(Input!$F$14+Input!$F$17)),((AC64*(1-Parameters!$D$40)*(1/Parameters!$D$38)*(Input!$F$7*Parameters!$D$17*(Parameters!$D$23)*Parameters!$D$26*(1-Parameters!$D$27)*(1-(Parameters!$B$94 + Parameters!$B$95))*Parameters!$D$28*Parameters!$D$30))+(AD64*(1-Parameters!$D$40)*(1/Parameters!$D$38))+(AE64*(1-Parameters!$D$40)*(Input!$F$7*Parameters!$D$17*(Parameters!$D$23)*Parameters!$D$26*(1-Parameters!$D$27)*(1-(Parameters!$B$94 + Parameters!$B$95))*Parameters!$D$28*Parameters!$D$30))+(AM64*(1-Parameters!$D$40)*ART_drop_factor)+(AJ64*(1-Parameters!$D$40)*(1/Parameters!$D$38))+(AG64*(1-Parameters!$D$40)*ART_drop_factor)),0)</f>
        <v>0</v>
      </c>
      <c r="AN65" s="24">
        <f>IF(AND(C65&gt;=(Input!$F$14+Input!$F$17), C65&lt;(Input!$F$14+Input!$F$18)),((AH64*(1-Parameters!$D$40)*(1-(Parameters!$D$11*(1-(Input!$F$22*Parameters!$D$7))))) + (AN64*(1-Parameters!$D$40)*(1-(Parameters!$D$11*(1-(Input!$F$22*Parameters!$D$7)))))),0)</f>
        <v>1491744.7471218654</v>
      </c>
      <c r="AO65" s="22">
        <f>IF(AND(C65&gt;=(Input!$F$14+Input!$F$17), C65&lt;(Input!$F$14+Input!$F$18)),((AH64*(1-Parameters!$D$40)*Parameters!$D$11*(1-(Input!$F$22*Parameters!$D$7)))+(AI64*(1-Parameters!$D$40)*(1-1/Parameters!$D$38)*(1-(Input!$F$8*Parameters!$D$18*(1-Parameters!$D$27)*Parameters!$D$26*(Parameters!$D$24)*Parameters!$D$28*Parameters!$D$30))) + (AJ64*(1-Parameters!$D$40)*(1-(1/Parameters!$D$38))*(1-ART_drop_factor)) +(AN64*(1-Parameters!$D$40)*Parameters!$D$11*(1-(Input!$F$22*Parameters!$D$7)))+(AO64*(1-Parameters!$D$40)*(1-1/Parameters!$D$38)) + (AP64*(1-Parameters!$D$40)*(1-(1/Parameters!$D$38))*(1-ART_drop_factor))),0)</f>
        <v>3312.7546548733039</v>
      </c>
      <c r="AP65" s="24">
        <f>IF(AND(C65&gt;=(Input!$F$14+Input!$F$17), C65&lt;(Input!$F$14+Input!$F$18)),((AI64*(1-Parameters!$D$40)*(1-1/Parameters!$D$38)*(Input!$F$8*Parameters!$D$18*Parameters!$D$26*(1-Parameters!$D$27)*(Parameters!$D$24)*Parameters!$D$28*Parameters!$D$30))+(AJ64*(1-Parameters!$D$40)*(1-(1/Parameters!$D$38))*ART_drop_factor)+(AP64*(1-Parameters!$D$40)*(1-(1/Parameters!$D$38))*ART_drop_factor)),0)</f>
        <v>113.31205666166989</v>
      </c>
      <c r="AQ65" s="22">
        <f>IF(AND(C65&gt;=(Input!$F$14+Input!$F$17), C65&lt;(Input!$F$14+Input!$F$18)),((AI64*(1-Parameters!$D$40)*(1/Parameters!$D$38)*(1-(Input!$F$8*Parameters!$D$18*(1-Parameters!$D$27)*Parameters!$D$26*(Parameters!$D$23)*Parameters!$D$28)))+(AK64*(1-Parameters!$D$40)*(1-(Input!$F$8*Parameters!$D$18*(1-Parameters!$D$27)*Parameters!$D$26*(Parameters!$D$23)*Parameters!$D$28)))+(AO64*(1-Parameters!$D$40)*(1/Parameters!$D$38))+(AQ64*(1-Parameters!$D$40))),0)</f>
        <v>11614.015788463272</v>
      </c>
      <c r="AR65" s="24">
        <f>IF(AND(C65&gt;=(Input!$F$14+Input!$F$17), C65&lt;(Input!$F$14+Input!$F$18)),((AI64*(1-Parameters!$D$40)*(1/Parameters!$D$38)*Input!$F$8*Parameters!$D$18*Parameters!$D$26*(1-Parameters!$D$27)*Parameters!$D$28*(Parameters!$D$23)*(1-Parameters!$D$30))+(AK64*(1-Parameters!$D$40)*Input!$F$8*Parameters!$D$18*Parameters!$D$26*(1-Parameters!$D$27)*Parameters!$D$28*(Parameters!$D$23)*(1-Parameters!$D$30))+(AL64*(1-Parameters!$D$40)) + (AM64*(1-Parameters!$D$40)*(1-ART_drop_factor)) +(AR64*(1-Parameters!$D$40)) + (AS64*(1-Parameters!$D$40)*(1-ART_drop_factor))),0)</f>
        <v>24809.710833239882</v>
      </c>
      <c r="AS65" s="22">
        <f>IF(AND(C65&gt;=(Input!$F$14+Input!$F$17), C65&lt;(Input!$F$14+Input!$F$18)),((AI64*(1-Parameters!$D$40)*(1/Parameters!$D$38)*(Input!$F$8*Parameters!$D$18*(Parameters!$D$23)*Parameters!$D$26*(1-Parameters!$D$27)*Parameters!$D$28*Parameters!$D$30))+(AJ64*(1-Parameters!$D$40)*(1/Parameters!$D$38))+(AK64*(1-Parameters!$D$40)*(Input!$F$8*Parameters!$D$18*(Parameters!$D$23)*Parameters!$D$26*(1-Parameters!$D$27)*Parameters!$D$28*Parameters!$D$30))+(AS64*(1-Parameters!$D$40)*ART_drop_factor)+(AP64*(1-Parameters!$D$40)*(1/Parameters!$D$38))+(AM64*(1-Parameters!$D$40)*ART_drop_factor)),0)</f>
        <v>89339.730231794514</v>
      </c>
      <c r="AT65" s="24">
        <f>IF(AND(C65&gt;=(Input!$F$14+Input!$F$18), C65&lt;(Input!$F$14+Input!$F$19)),((AN64*(1-Parameters!$D$40)*(1-(Parameters!$D$11*(1-(Input!$F$22*Parameters!$D$7))))) + (AT64*(1-Parameters!$D$40)*(1-(Parameters!$D$12*(1-(Input!$F$22*Parameters!$D$7)))))),0)</f>
        <v>0</v>
      </c>
      <c r="AU65" s="22">
        <f>IF(AND(C65&gt;=(Input!$F$14+Input!$F$18), C65&lt;(Input!$F$14+Input!$F$19)),((AN64*(1-Parameters!$D$40)*Parameters!$D$11*(1-(Input!$F$22*Parameters!$D$7)))+(AO64*(1-Parameters!$D$40)*(1-1/Parameters!$D$38)*(1-(Input!$F$9*Parameters!$D$19*(1-Parameters!$D$27)*Parameters!$D$26*(Parameters!$D$24)*Parameters!$D$28*Parameters!$D$30))) + (AP64*(1-Parameters!$D$40)*(1-(1/Parameters!$D$38))*(1-ART_drop_factor)) +(AT64*(1-Parameters!$D$40)*Parameters!$D$12*(1-(Input!$F$22*Parameters!$D$7)))+(AU64*(1-Parameters!$D$40)*(1-1/Parameters!$D$38)) + (AV64*(1-Parameters!$D$40)*(1-(1/Parameters!$D$38))*(1-ART_drop_factor))),0)</f>
        <v>0</v>
      </c>
      <c r="AV65" s="24">
        <f>IF(AND(C65&gt;=(Input!$F$14+Input!$F$18), C65&lt;(Input!$F$14+Input!$F$19)),((AO64*(1-Parameters!$D$40)*(1-1/Parameters!$D$38)*(Input!$F$9*Parameters!$D$19*Parameters!$D$26*(1-Parameters!$D$27)*(Parameters!$D$24)*Parameters!$D$28*Parameters!$D$30))+(AP64*(1-Parameters!$D$40)*(1-(1/Parameters!$D$38))*ART_drop_factor)+(AV64*(1-Parameters!$D$40)*(1-(1/Parameters!$D$38))*ART_drop_factor)),0)</f>
        <v>0</v>
      </c>
      <c r="AW65" s="22">
        <f>IF(AND(C65&gt;=(Input!$F$14+Input!$F$18), C65&lt;(Input!$F$14+Input!$F$19)),((AO64*(1-Parameters!$D$40)*(1/Parameters!$D$38)*(1-(Input!$F$9*Parameters!$D$19*(1-Parameters!$D$27)*Parameters!$D$26*(Parameters!$D$23)*Parameters!$D$28)))+(AQ64*(1-Parameters!$D$40)*(1-(Input!$F$9*Parameters!$D$19*(1-Parameters!$D$27)*Parameters!$D$26*(Parameters!$D$23)*Parameters!$D$28)))+(AU64*(1-Parameters!$D$40)*(1/Parameters!$D$38))+(AW64*(1-Parameters!$D$40))),0)</f>
        <v>0</v>
      </c>
      <c r="AX65" s="24">
        <f>IF(AND(C65&gt;=(Input!$F$14+Input!$F$18), C65&lt;(Input!$F$14+Input!$F$19)),((AO64*(1-Parameters!$D$40)*(1/Parameters!$D$38)*Input!$F$9*Parameters!$D$19*Parameters!$D$26*(1-Parameters!$D$27)*Parameters!$D$28*(Parameters!$D$23)*(1-Parameters!$D$30))+(AQ64*(1-Parameters!$D$40)*Input!$F$9*Parameters!$D$19*Parameters!$D$26*(1-Parameters!$D$27)*Parameters!$D$28*(Parameters!$D$23)*(1-Parameters!$D$30)) + (AS64*(1-Parameters!$D$40)*(1-ART_drop_factor)) +(AR64*(1-Parameters!$D$40))+ (AY64*(1-Parameters!$D$40)*(1-ART_drop_factor)) + (AX64*(1-Parameters!$D$40))),0)</f>
        <v>0</v>
      </c>
      <c r="AY65" s="22">
        <f>IF(AND(C65&gt;=(Input!$F$14+Input!$F$18), C65&lt;(Input!$F$14+Input!$F$19)),((AO64*(1-Parameters!$D$40)*(1/Parameters!$D$38)*(Input!$F$9*Parameters!$D$19*(Parameters!$D$23)*Parameters!$D$26*(1-Parameters!$D$27)*Parameters!$D$28*Parameters!$D$30))+(AP64*(1-Parameters!$D$40)*(1/Parameters!$D$38))+(AQ64*(1-Parameters!$D$40)*(Input!$F$9*Parameters!$D$19*(Parameters!$D$23)*Parameters!$D$26*(1-Parameters!$D$27)*Parameters!$D$28*Parameters!$D$30))+(AY64*(1-Parameters!$D$40)*ART_drop_factor)+(AV64*(1-Parameters!$D$40)*(1/Parameters!$D$38))+(AS64*(1-Parameters!$D$40)*ART_drop_factor)),0)</f>
        <v>0</v>
      </c>
      <c r="AZ65" s="24">
        <f>IF(C65&gt;=(Input!$F$14+Input!$F$19),((AT64*(1-Parameters!$D$40)*(1-(Parameters!$D$12*(1-(Input!$F$22*Parameters!$D$7))))) + (AZ64*(1-Parameters!$D$40)*(1-(Parameters!$D$12*(1-(Input!$F$22*Parameters!$D$7)))))),0)</f>
        <v>0</v>
      </c>
      <c r="BA65" s="22">
        <f>IF(C65&gt;=(Input!$F$14+Input!$F$19),((AT64*(1-Parameters!$D$40)*Parameters!$D$12*(1-(Input!$F$22*Parameters!$D$7)))+(AU64*(1-Parameters!$D$40)*(1-1/Parameters!$D$38)*(1-(Input!$F$10*Parameters!$D$20*(1-Parameters!$D$27)*Parameters!$D$26*(Parameters!$D$24)*Parameters!$D$28*Parameters!$D$30))) + (AV64*(1-Parameters!$D$40)*(1-(1/Parameters!$D$38))*(1-ART_drop_factor)) +(AZ64*(1-Parameters!$D$40)*Parameters!$D$12*(1-(Input!$F$22*Parameters!$D$7)))+(BA64*(1-Parameters!$D$40)*(1-1/Parameters!$D$38)) + (BB64*(1-Parameters!$D$40)*(1-(1/Parameters!$D$38))*(1-ART_drop_factor))),0)</f>
        <v>0</v>
      </c>
      <c r="BB65" s="24">
        <f>IF(C65&gt;=(Input!$F$14+Input!$F$19),((AU64*(1-Parameters!$D$40)*(1-1/Parameters!$D$38)*(Input!$F$10*Parameters!$D$20*Parameters!$D$26*(1-Parameters!$D$27)*(Parameters!$D$24)*Parameters!$D$28*Parameters!$D$30))+(AV64*(1-Parameters!$D$40)*(1-(1/Parameters!$D$38))*ART_drop_factor)+(BB64*(1-Parameters!$D$40)*(1-(1/Parameters!$D$38))*ART_drop_factor)),0)</f>
        <v>0</v>
      </c>
      <c r="BC65" s="22">
        <f>IF(C65&gt;=(Input!$F$14+Input!$F$19),((AU64*(1-Parameters!$D$40)*(1/Parameters!$D$38)*(1-(Input!$F$10*Parameters!$D$20*(1-Parameters!$D$27)*Parameters!$D$26*(Parameters!$D$23)*Parameters!$D$28)))+(AW64*(1-Parameters!$D$40)*(1-(Input!$F$10*Parameters!$D$20*(1-Parameters!$D$27)*Parameters!$D$26*(Parameters!$D$23)*Parameters!$D$28)))+(BA64*(1-Parameters!$D$40)*(1/Parameters!$D$38))+(BC64*(1-Parameters!$D$40))),0)</f>
        <v>0</v>
      </c>
      <c r="BD65" s="24">
        <f>IF(C65&gt;=(Input!$F$14+Input!$F$19),((AU64*(1-Parameters!$D$40)*(1/Parameters!$D$38)*Input!$F$10*Parameters!$D$20*Parameters!$D$26*(1-Parameters!$D$27)*Parameters!$D$28*(Parameters!$D$23)*(1-Parameters!$D$30))+(AW64*(1-Parameters!$D$40)*Input!$F$10*Parameters!$D$20*Parameters!$D$26*(1-Parameters!$D$27)*Parameters!$D$28*(Parameters!$D$23)*(1-Parameters!$D$30))+(AX64*(1-Parameters!$D$40)) + (AY64*(1-Parameters!$D$40)*(1-ART_drop_factor)) +(BD64*(1-Parameters!$D$40)) + (BE64*(1-Parameters!$D$40)*(1-ART_drop_factor))),0)</f>
        <v>0</v>
      </c>
      <c r="BE65" s="25">
        <f>IF(C65&gt;=(Input!$F$14+Input!$F$19),((AU64*(1-Parameters!$D$40)*(1/Parameters!$D$38)*(Input!$F$10*Parameters!$D$20*(Parameters!$D$23)*Parameters!$D$26*(1-Parameters!$D$27)*Parameters!$D$28*Parameters!$D$30))+(AV64*(1-Parameters!$D$40)*(1/Parameters!$D$38))+(AW64*(1-Parameters!$D$40)*(Input!$F$10*Parameters!$D$20*(Parameters!$D$23)*Parameters!$D$26*(1-Parameters!$D$27)*Parameters!$D$28*Parameters!$D$30))+(BE64*(1-Parameters!$D$40)*ART_drop_factor)+(BB64*(1-Parameters!$D$40)*(1/Parameters!$D$38))+(AY64*(1-Parameters!$D$40)*ART_drop_factor)),0)</f>
        <v>0</v>
      </c>
      <c r="BF65" s="135">
        <f>(Parameters!$D$40*(SUM(Model!D64:U64,Model!AH64:BE64)))+(Parameters!$D$41*(SUM(Model!V64:AG64)))</f>
        <v>93.520834126212961</v>
      </c>
      <c r="BG65" s="60"/>
    </row>
    <row r="66" spans="3:62" x14ac:dyDescent="0.2">
      <c r="C66" s="20">
        <v>61</v>
      </c>
      <c r="D66" s="21">
        <f>IF((C66&gt;=Input!$F$12),0,(D65*(1-Parameters!$D$40)*(1-(Parameters!$D$8*(1-(Input!$F$22*Parameters!$D$7))))))</f>
        <v>0</v>
      </c>
      <c r="E66" s="21">
        <f>IF((C66&gt;=Input!$F$12),0,(D65*(1-Parameters!$D$40)*Parameters!$D$8*(1-(Input!$F$22*Parameters!$D$7))+(E65*(1-Parameters!$D$40)*(1-1/Parameters!$D$38)) + (F65*(1-Parameters!$D$40)*(1-(1/Parameters!$D$38))*(1-ART_drop_factor))))</f>
        <v>0</v>
      </c>
      <c r="F66" s="26">
        <f>IF((C66&gt;=Input!$F$12),0,(F65*(1-Parameters!$D$40)*(1-(1/Parameters!$D$38))*ART_drop_factor))</f>
        <v>0</v>
      </c>
      <c r="G66" s="21">
        <f>IF((C66&gt;=Input!$F$12),0,((G65*(1-Parameters!$D$40)+(E65*(1-Parameters!$D$40)*(1/Parameters!$D$38)))))</f>
        <v>0</v>
      </c>
      <c r="H66" s="21">
        <f>IF((C66&gt;=Input!$F$12),0,(H65*(1-Parameters!$D$40) + I65*(1-Parameters!$D$40)*(1-ART_drop_factor)))</f>
        <v>0</v>
      </c>
      <c r="I66" s="21">
        <f>IF((C66&gt;=Input!$F$12),0,(((F65*(1-Parameters!$D$40)*(1/Parameters!$D$38)) + I65*(1-Parameters!$D$40)*ART_drop_factor)))</f>
        <v>0</v>
      </c>
      <c r="J66" s="23">
        <f>IF(AND(C66&gt;=Input!$F$12,C66&lt;Input!$F$13),((D65*(1-Parameters!$D$40)*(1-(Parameters!$D$8*(1-(Input!$F$22*Parameters!$D$7))))) + (J65*(1-Parameters!$D$40)*(1-(Parameters!$D$9*(1-(Input!$F$22*Parameters!$D$7)))))),0)</f>
        <v>0</v>
      </c>
      <c r="K66" s="23">
        <f>IF(AND(C66&gt;=Input!$F$12,C66&lt;Input!$F$13),((D65*(1-Parameters!$D$40)*(Parameters!$D$8*(1-(Input!$F$22*Parameters!$D$7))))+(E65*(1-Parameters!$D$40)*(1-1/Parameters!$D$38)*(1-(Input!$F$5*Parameters!$D$14*(1-Parameters!$D$27)*Parameters!$D$26*(Parameters!$D$24))*Parameters!$D$28*Parameters!$D$30)))+ (F65*(1-Parameters!$D$40)*(1-(1/Parameters!$D$38))*(1-ART_drop_factor)) + (J65*(1-Parameters!$D$40)*Parameters!$D$9*(1-(Input!$F$22*Parameters!$D$7)))+(K65*(1-Parameters!$D$40)*(1-1/Parameters!$D$38)) + (L65*(1-Parameters!$D$40)*(1-(1/Parameters!$D$38))*(1-ART_drop_factor)),0)</f>
        <v>0</v>
      </c>
      <c r="L66" s="23">
        <f>IF(AND(C66&gt;=Input!$F$12,C66&lt;Input!$F$13),((E65*(1-Parameters!$D$40)*(1-1/Parameters!$D$38)*(Input!$F$5*Parameters!$D$14*Parameters!$D$26*(1-Parameters!$D$27)*(Parameters!$D$24)*Parameters!$D$28*Parameters!$D$30))+(F65*(1-Parameters!$D$40)*(1-(1/Parameters!$D$38))*ART_drop_factor)+(L65*(1-Parameters!$D$40)*(1-(1/Parameters!$D$38))*ART_drop_factor)),0)</f>
        <v>0</v>
      </c>
      <c r="M66" s="23">
        <f>IF(AND(C66&gt;=Input!$F$12,C66&lt;Input!$F$13),((E65*(1-Parameters!$D$40)*(1/Parameters!$D$38)*(1-(Input!$F$5*Parameters!$D$14*(1-Parameters!$D$27)*Parameters!$D$26*(Parameters!$D$23))*Parameters!$D$28))+(G65*(1-Parameters!$D$40)*(1-(Input!$F$5*Parameters!$D$14*(1-Parameters!$D$27)*Parameters!$D$26*(Parameters!$D$23)*Parameters!$D$28)))+(K65*(1-Parameters!$D$40)*(1/Parameters!$D$38))+(M65*(1-Parameters!$D$40))),0)</f>
        <v>0</v>
      </c>
      <c r="N66" s="23">
        <f>IF(AND(C66&gt;=Input!$F$12,C66&lt;Input!$F$13),((E65*(1-Parameters!$D$40)*(1/Parameters!$D$38)*Input!$F$5*Parameters!$D$14*Parameters!$D$26*(1-Parameters!$D$27)*Parameters!$D$28*(Parameters!$D$23)*(1-Parameters!$D$30))+(G65*(1-Parameters!$D$40)*Input!$F$5*Parameters!$D$14*Parameters!$D$26*(1-Parameters!$D$27)*Parameters!$D$28*(Parameters!$D$23)*(1-Parameters!$D$30))+(H65*(1-Parameters!$D$40)) +(N65*(1-Parameters!$D$40)) + (O65*(1-Parameters!$D$40)*(1-ART_drop_factor)) + (I65*(1-Parameters!$D$40)*(1-ART_drop_factor))),0)</f>
        <v>0</v>
      </c>
      <c r="O66" s="23">
        <f>IF(AND(C66&gt;=Input!$F$12,C66&lt;Input!$F$13),((E65*(1-Parameters!$D$40)*(1/Parameters!$D$38)*(Input!$F$5*Parameters!$D$14*(Parameters!$D$23)*Parameters!$D$26*(1-Parameters!$D$27)*Parameters!$D$28*Parameters!$D$30))+(F65*(1-Parameters!$D$40)*(1/Parameters!$D$38))+(G65*(1-Parameters!$D$40)*(Input!$F$5*Parameters!$D$14*(Parameters!$D$23)*Parameters!$D$26*(1-Parameters!$D$27)*Parameters!$D$28*Parameters!$D$30))+(O65*(1-Parameters!$D$40)*ART_drop_factor)+(L65*(1-Parameters!$D$40)*(1/Parameters!$D$38))+(I65*(1-Parameters!$D$40)*ART_drop_factor)),0)</f>
        <v>0</v>
      </c>
      <c r="P66" s="24">
        <f>IF(AND(C66&gt;=Input!$F$13,C66&lt;Input!$F$14),((J65*(1-Parameters!$D$40)*(1-(Parameters!$D$9*(1-(Input!$F$22*Parameters!$D$7))))) + (P65*(1-Parameters!$D$40)*(1-(Parameters!$D$9*(1-(Input!$F$22*Parameters!$D$7)))))),0)</f>
        <v>0</v>
      </c>
      <c r="Q66" s="22">
        <f>IF(AND(C66&gt;=Input!$F$13,C66&lt;Input!$F$14),((J65*(1-Parameters!$D$40)*Parameters!$D$9*(1-(Input!$F$22*Parameters!$D$7)))+(K65*(1-Parameters!$D$40)*(1-1/Parameters!$D$38)*(1-(Input!$F$6*Parameters!$D$15*(1-Parameters!$D$27)*Parameters!$D$26*(Parameters!$D$24))*Parameters!$D$28*Parameters!$D$30))) + (L65*(1-Parameters!$D$40)*(1-(1/Parameters!$D$38))*(1-ART_drop_factor)) +(P65*(1-Parameters!$D$40)*Parameters!$D$9*(1-(Input!$F$22*Parameters!$D$7)))+(Q65*(1-Parameters!$D$40)*(1-1/Parameters!$D$38)) + (R65*(1-Parameters!$D$40)*(1-(1/Parameters!$D$38))*(1-ART_drop_factor)),0)</f>
        <v>0</v>
      </c>
      <c r="R66" s="24">
        <f>IF(AND(C66&gt;=Input!$F$13,C66&lt;Input!$F$14),((K65*(1-Parameters!$D$40)*(1-1/Parameters!$D$38)*(Input!$F$6*Parameters!$D$15*Parameters!$D$26*(1-Parameters!$D$27)*(Parameters!$D$24)*Parameters!$D$28*Parameters!$D$30))+(L65*(1-Parameters!$D$40)*(1-(1/Parameters!$D$38))*ART_drop_factor)+(R65*(1-Parameters!$D$40)*(1-(1/Parameters!$D$38))*ART_drop_factor)),0)</f>
        <v>0</v>
      </c>
      <c r="S66" s="22">
        <f>IF(AND(C66&gt;=Input!$F$13,C66&lt;Input!$F$14),((K65*(1-Parameters!$D$40)*(1/Parameters!$D$38)*(1-(Input!$F$6*Parameters!$D$15*(1-Parameters!$D$27)*Parameters!$D$26*(Parameters!$D$23)*Parameters!$D$28)))+(M65*(1-Parameters!$D$40)*(1-(Input!$F$6*Parameters!$D$15*(1-Parameters!$D$27)*Parameters!$D$26*(Parameters!$D$23)*Parameters!$D$28)))+(Q65*(1-Parameters!$D$40)*(1/Parameters!$D$38))+(S65*(1-Parameters!$D$40))),0)</f>
        <v>0</v>
      </c>
      <c r="T66" s="24">
        <f>IF(AND(C66&gt;=Input!$F$13,C66&lt;Input!$F$14),((K65*(1-Parameters!$D$40)*(1/Parameters!$D$38)*Input!$F$6*Parameters!$D$15*Parameters!$D$26*(1-Parameters!$D$27)*Parameters!$D$28*(Parameters!$D$23)*(1-Parameters!$D$30))+(M65*(1-Parameters!$D$40)*Input!$F$6*Parameters!$D$15*Parameters!$D$26*(1-Parameters!$D$27)*Parameters!$D$28*(Parameters!$D$23)*(1-Parameters!$D$30))+(N65*(1-Parameters!$D$40))+(T65*(1-Parameters!$D$40)) + (U65*(1-Parameters!$D$40)*(1-ART_drop_factor)) + (O65*(1-Parameters!$D$40)*(1-ART_drop_factor))),0)</f>
        <v>0</v>
      </c>
      <c r="U66" s="22">
        <f>IF(AND(C66&gt;=Input!$F$13,C66&lt;Input!$F$14),((K65*(1-Parameters!$D$40)*(1/Parameters!$D$38)*(Input!$F$6*Parameters!$D$15*(Parameters!$D$23)*Parameters!$D$26*(1-Parameters!$D$27)*Parameters!$D$28*Parameters!$D$30))+(L65*(1-Parameters!$D$40)*(1/Parameters!$D$38))+(M65*(1-Parameters!$D$40)*(Input!$F$6*Parameters!$D$15*(Parameters!$D$23)*Parameters!$D$26*(1-Parameters!$D$27)*Parameters!$D$28*Parameters!$D$30))+(U65*(1-Parameters!$D$40)*ART_drop_factor)+(R65*(1-Parameters!$D$40)*(1/Parameters!$D$38))+(O65*(1-Parameters!$D$40))*ART_drop_factor),0)</f>
        <v>0</v>
      </c>
      <c r="V66" s="24">
        <f>IF(C66=Input!$F$14,((P65*(1-Parameters!$D$41)*(1-(Parameters!$D$9*(1-(Input!$F$22*Parameters!$D$7))))) + (V65*(1-Parameters!$D$41)*(1-(Parameters!$D$9*(1-(Input!$F$22*Parameters!$D$7)))))),0)</f>
        <v>0</v>
      </c>
      <c r="W66" s="22">
        <f>IF(C66=Input!$F$14,((P65*(1-Parameters!$D$41)*Parameters!$D$9*(1-(Input!$F$22*Parameters!$D$7)))+(Q65*(1-Parameters!$D$41)*(1-1/Parameters!$D$38)*(1-(Input!$F$6*Parameters!$D$16*(1-Parameters!$D$27)*Parameters!$D$26*(1-Parameters!$B$94)*(Parameters!$D$24))*Parameters!$D$28*Parameters!$D$30)))+(V65*(1-Parameters!$D$41)*Parameters!$D$9*(1-(Input!$F$22*Parameters!$D$7)))+ (R65*(1-Parameters!$D$41)*(1-(1/Parameters!$D$38))*(1-ART_drop_factor)) + (W65*(1-Parameters!$D$41)*(1-1/Parameters!$D$38)) + (X65*(1-Parameters!$D$41)*(1-(1/Parameters!$D$38))*(1-ART_drop_factor)),0)</f>
        <v>0</v>
      </c>
      <c r="X66" s="24">
        <f>IF(C66=Input!$F$14,((Q65*(1-Parameters!$D$41)*(1-1/Parameters!$D$38)*(Input!$F$6*Parameters!$D$16*Parameters!$D$26*(1-Parameters!$D$27)*(1-Parameters!$B$94)*(Parameters!$D$24)*Parameters!$D$28*Parameters!$D$30))+(R65*(1-Parameters!$D$41)*(1-(1/Parameters!$D$38))*ART_drop_factor)+(X65*(1-Parameters!$D$41)*(1-(1/Parameters!$D$38))*ART_drop_factor)),0)</f>
        <v>0</v>
      </c>
      <c r="Y66" s="22">
        <f>IF(C66=Input!$F$14,((Q65*(1-Parameters!$D$41)*(1/Parameters!$D$38)*(1-(Input!$F$6*Parameters!$D$16*(1-Parameters!$D$27)*Parameters!$D$26*(1-Parameters!$B$94)*(Parameters!$D$23)*Parameters!$D$28)))+(S65*(1-Parameters!$D$41)*(1-(Input!$F$6*Parameters!$D$16*(1-Parameters!$D$27)*Parameters!$D$26*(1-Parameters!$B$94)*(Parameters!$D$23)*Parameters!$D$28)))+(W65*(1-Parameters!$D$41)*(1/Parameters!$D$38))+(Y65*(1-Parameters!$D$41))),0)</f>
        <v>0</v>
      </c>
      <c r="Z66" s="24">
        <f>IF(C66=Input!$F$14,((Q65*(1-Parameters!$D$41)*(1/Parameters!$D$38)*Input!$F$6*Parameters!$D$16*Parameters!$D$26*(1-Parameters!$D$27)*(1-Parameters!$B$94)*Parameters!$D$28*(Parameters!$D$23)*(1-Parameters!$D$30))+(S65*(1-Parameters!$D$41)*Input!$F$6*Parameters!$D$16*Parameters!$D$26*(1-Parameters!$D$27)*(1-Parameters!$B$94)*Parameters!$D$28*(Parameters!$D$23)*(1-Parameters!$D$30))+(T65*(1-Parameters!$D$41)) + (U65*(1-Parameters!$D$41)*(1-ART_drop_factor)) + (Z65*(1-Parameters!$D$41)) + (AA65*(1-Parameters!$D$41)*(1-ART_drop_factor))),0)</f>
        <v>0</v>
      </c>
      <c r="AA66" s="22">
        <f>IF(C66=Input!$F$14,((Q65*(1-Parameters!$D$41)*(1/Parameters!$D$38)*(Input!$F$6*Parameters!$D$16*(Parameters!$D$23)*Parameters!$D$26*(1-Parameters!$D$27)*(1-Parameters!$B$94)*Parameters!$D$28*Parameters!$D$30))+(R65*(1-Parameters!$D$41)*(1/Parameters!$D$38))+(S65*(1-Parameters!$D$41)*(Input!$F$6*Parameters!$D$16*(1-Parameters!$B$94)*(Parameters!$D$23)*Parameters!$D$26*(1-Parameters!$D$27)*Parameters!$D$28*Parameters!$D$30))+(AA65*(1-Parameters!$D$41)*ART_drop_factor)+(X65*(1-Parameters!$D$41)*(1/Parameters!$D$38))+(U65*(1-Parameters!$D$41)*ART_drop_factor)),0)</f>
        <v>0</v>
      </c>
      <c r="AB66" s="24">
        <f>IF(AND(C66&gt;Input!$F$14,C66&lt;(Input!$F$14+Input!$F$16)),((V65*(1-Parameters!$D$41)*(1-(Parameters!$D$9*(1-(Input!$F$22*Parameters!$D$7)))))+(AB65*(1-Parameters!$D$41)*(1-(Parameters!$D$10*(1-(Input!$F$22*Parameters!$D$7)))))),0)</f>
        <v>0</v>
      </c>
      <c r="AC66" s="24">
        <f>IF(AND(C66&gt;Input!$F$14, C66&lt;(Input!$F$14+Input!$F$16)),((V65*(1-Parameters!$D$41)*Parameters!$D$9*(1-(Input!$F$22*Parameters!$D$7)))+(W65*(1-Parameters!$D$41)*(1-1/Parameters!$D$38)) + (X65*(1-Parameters!$D$41)*(1-(1/Parameters!$D$38))*(1-ART_drop_factor)) +(AB65*(1-Parameters!$D$41)*Parameters!$D$10*(1-(Input!$F$22*Parameters!$D$7))))+(AC65*(1-Parameters!$D$41)*(1-1/Parameters!$D$38)) + (AD65*(1-Parameters!$D$41)*(1-(1/Parameters!$D$38))*(1-ART_drop_factor)),0)</f>
        <v>0</v>
      </c>
      <c r="AD66" s="24">
        <f>IF(AND(C66&gt;Input!$F$14, C66&lt;(Input!$F$14+Input!$F$16)),((X65*(1-Parameters!$D$41)*(1-(1/Parameters!$D$38))*ART_drop_factor)+(AD65*(1-Parameters!$D$41)*(1-(1/Parameters!$D$38))*ART_drop_factor)),0)</f>
        <v>0</v>
      </c>
      <c r="AE66" s="24">
        <f>IF(AND(C66&gt;Input!$F$14, C66&lt;(Input!$F$14+Input!$F$16)),((W65*(1-Parameters!$D$41)*(1/Parameters!$D$38))+(Y65*(1-Parameters!$D$41))+(AC65*(1-Parameters!$D$41)*(1/Parameters!$D$38))+(AE65*(1-Parameters!$D$41))),0)</f>
        <v>0</v>
      </c>
      <c r="AF66" s="24">
        <f>IF(AND(C66&gt;Input!$F$14, C66&lt;(Input!$F$14+Input!$F$16)),((Z65*(1-Parameters!$D$41)) + (AA65*(1-Parameters!$D$41)*(1-ART_drop_factor)) +(AF65*(1-Parameters!$D$41)) + (AG65*(1-Parameters!$D$41)*(1-ART_drop_factor))),0)</f>
        <v>0</v>
      </c>
      <c r="AG66" s="24">
        <f>IF(AND(C66&gt;Input!$F$14, C66&lt;(Input!$F$14+Input!$F$16)),((X65*(1-Parameters!$D$41)*(1/Parameters!$D$38))+(AG65*(1-Parameters!$D$41)*ART_drop_factor)+(AD65*(1-Parameters!$D$41)*(1/Parameters!$D$38))+(AA65*(1-Parameters!$D$41)*ART_drop_factor)),0)</f>
        <v>0</v>
      </c>
      <c r="AH66" s="24">
        <f>IF(AND(C66&gt;=(Input!$F$14+Input!$F$16),C66&lt;(Input!$F$14+Input!$F$17)),((AB65*(1-Parameters!$D$40)*(1-(Parameters!$D$10*(1-(Input!$F$22*Parameters!$D$7)))))+(AH65*(1-Parameters!$D$40)*(1-(Parameters!$D$11*(1-(Input!$F$22*Parameters!$D$7)))))),0)</f>
        <v>0</v>
      </c>
      <c r="AI66" s="24">
        <f>IF(AND(C66&gt;=(Input!$F$14+Input!$F$16), C66&lt;(Input!$F$14+Input!$F$17)),((AB65*(1-Parameters!$D$40)*Parameters!$D$10*(1-(Input!$F$22*Parameters!$D$7)))+(AC65*(1-Parameters!$D$40)*(1-1/Parameters!$D$38)*(1-(Input!$F$7*Parameters!$D$17*(1-Parameters!$D$27)*Parameters!$D$26*(1-(Parameters!$B$94 + Parameters!$B$95))*(Parameters!$D$24)*Parameters!$D$28*Parameters!$D$30))) + (AD65*(1-Parameters!$D$40)*(1-(1/Parameters!$D$38))*(1-ART_drop_factor)) +(AH65*(1-Parameters!$D$40)*Parameters!$D$11*(1-(Input!$F$22*Parameters!$D$7)))+(AI65*(1-Parameters!$D$40)*(1-1/Parameters!$D$38)) + (AJ65*(1-Parameters!$D$40)*(1-(1/Parameters!$D$38))*(1-ART_drop_factor))),0)</f>
        <v>0</v>
      </c>
      <c r="AJ66" s="24">
        <f>IF(AND(C66&gt;=(Input!$F$14+Input!$F$16), C66&lt;(Input!$F$14+Input!$F$17)),((AC65*(1-Parameters!$D$40)*(1-1/Parameters!$D$38)*(Input!$F$7*Parameters!$D$17*Parameters!$D$26*(1-Parameters!$D$27)*(1-(Parameters!$B$94 + Parameters!$B$95))*(Parameters!$D$24)*Parameters!$D$28*Parameters!$D$30))+(AD65*(1-Parameters!$D$40)*(1-(1/Parameters!$D$38))*ART_drop_factor)+(AJ65*(1-Parameters!$D$40)*(1-(1/Parameters!$D$38))*ART_drop_factor)),0)</f>
        <v>0</v>
      </c>
      <c r="AK66" s="22">
        <f>IF(AND(C66&gt;=(Input!$F$14+Input!$F$16), C66&lt;(Input!$F$14+Input!$F$17)),((AC65*(1-Parameters!$D$40)*(1/Parameters!$D$38)*(1-(Input!$F$7*Parameters!$D$17*(1-Parameters!$D$27)*Parameters!$D$26*(1-(Parameters!$B$94 + Parameters!$B$95))*(Parameters!$D$23)*Parameters!$D$28)))+(AE65*(1-Parameters!$D$40)*(1-(Input!$F$7*Parameters!$D$17*(1-Parameters!$D$27)*Parameters!$D$26*(1-(Parameters!$B$94 + Parameters!$B$95))*(Parameters!$D$23)*Parameters!$D$28)))+(AI65*(1-Parameters!$D$40)*(1/Parameters!$D$38))+(AK65*(1-Parameters!$D$40))),0)</f>
        <v>0</v>
      </c>
      <c r="AL66" s="24">
        <f>IF(AND(C66&gt;=(Input!$F$14+Input!$F$16), C66&lt;(Input!$F$14+Input!$F$17)),((AC65*(1-Parameters!$D$40)*(1/Parameters!$D$38)*Input!$F$7*Parameters!$D$17*Parameters!$D$26*(1-Parameters!$D$27)*(1-(Parameters!$B$94 + Parameters!$B$95))*Parameters!$D$28*(Parameters!$D$23)*(1-Parameters!$D$30))+(AE65*(1-Parameters!$D$40)*Input!$F$7*Parameters!$D$17*Parameters!$D$26*(1-Parameters!$D$27)*(1-(Parameters!$B$94 + Parameters!$B$95))*Parameters!$D$28*(Parameters!$D$23)*(1-Parameters!$D$30))+(AF65*(1-Parameters!$D$40)) + (AG65*(1-Parameters!$D$40)*(1-ART_drop_factor)) +(AL65*(1-Parameters!$D$40)) + (AM65*(1-Parameters!$D$40)*(1-ART_drop_factor))),0)</f>
        <v>0</v>
      </c>
      <c r="AM66" s="22">
        <f>IF(AND(C66&gt;=(Input!$F$14+Input!$F$16), C66&lt;(Input!$F$14+Input!$F$17)),((AC65*(1-Parameters!$D$40)*(1/Parameters!$D$38)*(Input!$F$7*Parameters!$D$17*(Parameters!$D$23)*Parameters!$D$26*(1-Parameters!$D$27)*(1-(Parameters!$B$94 + Parameters!$B$95))*Parameters!$D$28*Parameters!$D$30))+(AD65*(1-Parameters!$D$40)*(1/Parameters!$D$38))+(AE65*(1-Parameters!$D$40)*(Input!$F$7*Parameters!$D$17*(Parameters!$D$23)*Parameters!$D$26*(1-Parameters!$D$27)*(1-(Parameters!$B$94 + Parameters!$B$95))*Parameters!$D$28*Parameters!$D$30))+(AM65*(1-Parameters!$D$40)*ART_drop_factor)+(AJ65*(1-Parameters!$D$40)*(1/Parameters!$D$38))+(AG65*(1-Parameters!$D$40)*ART_drop_factor)),0)</f>
        <v>0</v>
      </c>
      <c r="AN66" s="24">
        <f>IF(AND(C66&gt;=(Input!$F$14+Input!$F$17), C66&lt;(Input!$F$14+Input!$F$18)),((AH65*(1-Parameters!$D$40)*(1-(Parameters!$D$11*(1-(Input!$F$22*Parameters!$D$7))))) + (AN65*(1-Parameters!$D$40)*(1-(Parameters!$D$11*(1-(Input!$F$22*Parameters!$D$7)))))),0)</f>
        <v>1491257.0845097441</v>
      </c>
      <c r="AO66" s="22">
        <f>IF(AND(C66&gt;=(Input!$F$14+Input!$F$17), C66&lt;(Input!$F$14+Input!$F$18)),((AH65*(1-Parameters!$D$40)*Parameters!$D$11*(1-(Input!$F$22*Parameters!$D$7)))+(AI65*(1-Parameters!$D$40)*(1-1/Parameters!$D$38)*(1-(Input!$F$8*Parameters!$D$18*(1-Parameters!$D$27)*Parameters!$D$26*(Parameters!$D$24)*Parameters!$D$28*Parameters!$D$30))) + (AJ65*(1-Parameters!$D$40)*(1-(1/Parameters!$D$38))*(1-ART_drop_factor)) +(AN65*(1-Parameters!$D$40)*Parameters!$D$11*(1-(Input!$F$22*Parameters!$D$7)))+(AO65*(1-Parameters!$D$40)*(1-1/Parameters!$D$38)) + (AP65*(1-Parameters!$D$40)*(1-(1/Parameters!$D$38))*(1-ART_drop_factor))),0)</f>
        <v>3346.4370232025503</v>
      </c>
      <c r="AP66" s="24">
        <f>IF(AND(C66&gt;=(Input!$F$14+Input!$F$17), C66&lt;(Input!$F$14+Input!$F$18)),((AI65*(1-Parameters!$D$40)*(1-1/Parameters!$D$38)*(Input!$F$8*Parameters!$D$18*Parameters!$D$26*(1-Parameters!$D$27)*(Parameters!$D$24)*Parameters!$D$28*Parameters!$D$30))+(AJ65*(1-Parameters!$D$40)*(1-(1/Parameters!$D$38))*ART_drop_factor)+(AP65*(1-Parameters!$D$40)*(1-(1/Parameters!$D$38))*ART_drop_factor)),0)</f>
        <v>100.38032871627834</v>
      </c>
      <c r="AQ66" s="22">
        <f>IF(AND(C66&gt;=(Input!$F$14+Input!$F$17), C66&lt;(Input!$F$14+Input!$F$18)),((AI65*(1-Parameters!$D$40)*(1/Parameters!$D$38)*(1-(Input!$F$8*Parameters!$D$18*(1-Parameters!$D$27)*Parameters!$D$26*(Parameters!$D$23)*Parameters!$D$28)))+(AK65*(1-Parameters!$D$40)*(1-(Input!$F$8*Parameters!$D$18*(1-Parameters!$D$27)*Parameters!$D$26*(Parameters!$D$23)*Parameters!$D$28)))+(AO65*(1-Parameters!$D$40)*(1/Parameters!$D$38))+(AQ65*(1-Parameters!$D$40))),0)</f>
        <v>11981.408364025576</v>
      </c>
      <c r="AR66" s="24">
        <f>IF(AND(C66&gt;=(Input!$F$14+Input!$F$17), C66&lt;(Input!$F$14+Input!$F$18)),((AI65*(1-Parameters!$D$40)*(1/Parameters!$D$38)*Input!$F$8*Parameters!$D$18*Parameters!$D$26*(1-Parameters!$D$27)*Parameters!$D$28*(Parameters!$D$23)*(1-Parameters!$D$30))+(AK65*(1-Parameters!$D$40)*Input!$F$8*Parameters!$D$18*Parameters!$D$26*(1-Parameters!$D$27)*Parameters!$D$28*(Parameters!$D$23)*(1-Parameters!$D$30))+(AL65*(1-Parameters!$D$40)) + (AM65*(1-Parameters!$D$40)*(1-ART_drop_factor)) +(AR65*(1-Parameters!$D$40)) + (AS65*(1-Parameters!$D$40)*(1-ART_drop_factor))),0)</f>
        <v>25106.033479200938</v>
      </c>
      <c r="AS66" s="22">
        <f>IF(AND(C66&gt;=(Input!$F$14+Input!$F$17), C66&lt;(Input!$F$14+Input!$F$18)),((AI65*(1-Parameters!$D$40)*(1/Parameters!$D$38)*(Input!$F$8*Parameters!$D$18*(Parameters!$D$23)*Parameters!$D$26*(1-Parameters!$D$27)*Parameters!$D$28*Parameters!$D$30))+(AJ65*(1-Parameters!$D$40)*(1/Parameters!$D$38))+(AK65*(1-Parameters!$D$40)*(Input!$F$8*Parameters!$D$18*(Parameters!$D$23)*Parameters!$D$26*(1-Parameters!$D$27)*Parameters!$D$28*Parameters!$D$30))+(AS65*(1-Parameters!$D$40)*ART_drop_factor)+(AP65*(1-Parameters!$D$40)*(1/Parameters!$D$38))+(AM65*(1-Parameters!$D$40)*ART_drop_factor)),0)</f>
        <v>89049.411543315262</v>
      </c>
      <c r="AT66" s="24">
        <f>IF(AND(C66&gt;=(Input!$F$14+Input!$F$18), C66&lt;(Input!$F$14+Input!$F$19)),((AN65*(1-Parameters!$D$40)*(1-(Parameters!$D$11*(1-(Input!$F$22*Parameters!$D$7))))) + (AT65*(1-Parameters!$D$40)*(1-(Parameters!$D$12*(1-(Input!$F$22*Parameters!$D$7)))))),0)</f>
        <v>0</v>
      </c>
      <c r="AU66" s="22">
        <f>IF(AND(C66&gt;=(Input!$F$14+Input!$F$18), C66&lt;(Input!$F$14+Input!$F$19)),((AN65*(1-Parameters!$D$40)*Parameters!$D$11*(1-(Input!$F$22*Parameters!$D$7)))+(AO65*(1-Parameters!$D$40)*(1-1/Parameters!$D$38)*(1-(Input!$F$9*Parameters!$D$19*(1-Parameters!$D$27)*Parameters!$D$26*(Parameters!$D$24)*Parameters!$D$28*Parameters!$D$30))) + (AP65*(1-Parameters!$D$40)*(1-(1/Parameters!$D$38))*(1-ART_drop_factor)) +(AT65*(1-Parameters!$D$40)*Parameters!$D$12*(1-(Input!$F$22*Parameters!$D$7)))+(AU65*(1-Parameters!$D$40)*(1-1/Parameters!$D$38)) + (AV65*(1-Parameters!$D$40)*(1-(1/Parameters!$D$38))*(1-ART_drop_factor))),0)</f>
        <v>0</v>
      </c>
      <c r="AV66" s="24">
        <f>IF(AND(C66&gt;=(Input!$F$14+Input!$F$18), C66&lt;(Input!$F$14+Input!$F$19)),((AO65*(1-Parameters!$D$40)*(1-1/Parameters!$D$38)*(Input!$F$9*Parameters!$D$19*Parameters!$D$26*(1-Parameters!$D$27)*(Parameters!$D$24)*Parameters!$D$28*Parameters!$D$30))+(AP65*(1-Parameters!$D$40)*(1-(1/Parameters!$D$38))*ART_drop_factor)+(AV65*(1-Parameters!$D$40)*(1-(1/Parameters!$D$38))*ART_drop_factor)),0)</f>
        <v>0</v>
      </c>
      <c r="AW66" s="22">
        <f>IF(AND(C66&gt;=(Input!$F$14+Input!$F$18), C66&lt;(Input!$F$14+Input!$F$19)),((AO65*(1-Parameters!$D$40)*(1/Parameters!$D$38)*(1-(Input!$F$9*Parameters!$D$19*(1-Parameters!$D$27)*Parameters!$D$26*(Parameters!$D$23)*Parameters!$D$28)))+(AQ65*(1-Parameters!$D$40)*(1-(Input!$F$9*Parameters!$D$19*(1-Parameters!$D$27)*Parameters!$D$26*(Parameters!$D$23)*Parameters!$D$28)))+(AU65*(1-Parameters!$D$40)*(1/Parameters!$D$38))+(AW65*(1-Parameters!$D$40))),0)</f>
        <v>0</v>
      </c>
      <c r="AX66" s="24">
        <f>IF(AND(C66&gt;=(Input!$F$14+Input!$F$18), C66&lt;(Input!$F$14+Input!$F$19)),((AO65*(1-Parameters!$D$40)*(1/Parameters!$D$38)*Input!$F$9*Parameters!$D$19*Parameters!$D$26*(1-Parameters!$D$27)*Parameters!$D$28*(Parameters!$D$23)*(1-Parameters!$D$30))+(AQ65*(1-Parameters!$D$40)*Input!$F$9*Parameters!$D$19*Parameters!$D$26*(1-Parameters!$D$27)*Parameters!$D$28*(Parameters!$D$23)*(1-Parameters!$D$30)) + (AS65*(1-Parameters!$D$40)*(1-ART_drop_factor)) +(AR65*(1-Parameters!$D$40))+ (AY65*(1-Parameters!$D$40)*(1-ART_drop_factor)) + (AX65*(1-Parameters!$D$40))),0)</f>
        <v>0</v>
      </c>
      <c r="AY66" s="22">
        <f>IF(AND(C66&gt;=(Input!$F$14+Input!$F$18), C66&lt;(Input!$F$14+Input!$F$19)),((AO65*(1-Parameters!$D$40)*(1/Parameters!$D$38)*(Input!$F$9*Parameters!$D$19*(Parameters!$D$23)*Parameters!$D$26*(1-Parameters!$D$27)*Parameters!$D$28*Parameters!$D$30))+(AP65*(1-Parameters!$D$40)*(1/Parameters!$D$38))+(AQ65*(1-Parameters!$D$40)*(Input!$F$9*Parameters!$D$19*(Parameters!$D$23)*Parameters!$D$26*(1-Parameters!$D$27)*Parameters!$D$28*Parameters!$D$30))+(AY65*(1-Parameters!$D$40)*ART_drop_factor)+(AV65*(1-Parameters!$D$40)*(1/Parameters!$D$38))+(AS65*(1-Parameters!$D$40)*ART_drop_factor)),0)</f>
        <v>0</v>
      </c>
      <c r="AZ66" s="24">
        <f>IF(C66&gt;=(Input!$F$14+Input!$F$19),((AT65*(1-Parameters!$D$40)*(1-(Parameters!$D$12*(1-(Input!$F$22*Parameters!$D$7))))) + (AZ65*(1-Parameters!$D$40)*(1-(Parameters!$D$12*(1-(Input!$F$22*Parameters!$D$7)))))),0)</f>
        <v>0</v>
      </c>
      <c r="BA66" s="22">
        <f>IF(C66&gt;=(Input!$F$14+Input!$F$19),((AT65*(1-Parameters!$D$40)*Parameters!$D$12*(1-(Input!$F$22*Parameters!$D$7)))+(AU65*(1-Parameters!$D$40)*(1-1/Parameters!$D$38)*(1-(Input!$F$10*Parameters!$D$20*(1-Parameters!$D$27)*Parameters!$D$26*(Parameters!$D$24)*Parameters!$D$28*Parameters!$D$30))) + (AV65*(1-Parameters!$D$40)*(1-(1/Parameters!$D$38))*(1-ART_drop_factor)) +(AZ65*(1-Parameters!$D$40)*Parameters!$D$12*(1-(Input!$F$22*Parameters!$D$7)))+(BA65*(1-Parameters!$D$40)*(1-1/Parameters!$D$38)) + (BB65*(1-Parameters!$D$40)*(1-(1/Parameters!$D$38))*(1-ART_drop_factor))),0)</f>
        <v>0</v>
      </c>
      <c r="BB66" s="24">
        <f>IF(C66&gt;=(Input!$F$14+Input!$F$19),((AU65*(1-Parameters!$D$40)*(1-1/Parameters!$D$38)*(Input!$F$10*Parameters!$D$20*Parameters!$D$26*(1-Parameters!$D$27)*(Parameters!$D$24)*Parameters!$D$28*Parameters!$D$30))+(AV65*(1-Parameters!$D$40)*(1-(1/Parameters!$D$38))*ART_drop_factor)+(BB65*(1-Parameters!$D$40)*(1-(1/Parameters!$D$38))*ART_drop_factor)),0)</f>
        <v>0</v>
      </c>
      <c r="BC66" s="22">
        <f>IF(C66&gt;=(Input!$F$14+Input!$F$19),((AU65*(1-Parameters!$D$40)*(1/Parameters!$D$38)*(1-(Input!$F$10*Parameters!$D$20*(1-Parameters!$D$27)*Parameters!$D$26*(Parameters!$D$23)*Parameters!$D$28)))+(AW65*(1-Parameters!$D$40)*(1-(Input!$F$10*Parameters!$D$20*(1-Parameters!$D$27)*Parameters!$D$26*(Parameters!$D$23)*Parameters!$D$28)))+(BA65*(1-Parameters!$D$40)*(1/Parameters!$D$38))+(BC65*(1-Parameters!$D$40))),0)</f>
        <v>0</v>
      </c>
      <c r="BD66" s="24">
        <f>IF(C66&gt;=(Input!$F$14+Input!$F$19),((AU65*(1-Parameters!$D$40)*(1/Parameters!$D$38)*Input!$F$10*Parameters!$D$20*Parameters!$D$26*(1-Parameters!$D$27)*Parameters!$D$28*(Parameters!$D$23)*(1-Parameters!$D$30))+(AW65*(1-Parameters!$D$40)*Input!$F$10*Parameters!$D$20*Parameters!$D$26*(1-Parameters!$D$27)*Parameters!$D$28*(Parameters!$D$23)*(1-Parameters!$D$30))+(AX65*(1-Parameters!$D$40)) + (AY65*(1-Parameters!$D$40)*(1-ART_drop_factor)) +(BD65*(1-Parameters!$D$40)) + (BE65*(1-Parameters!$D$40)*(1-ART_drop_factor))),0)</f>
        <v>0</v>
      </c>
      <c r="BE66" s="25">
        <f>IF(C66&gt;=(Input!$F$14+Input!$F$19),((AU65*(1-Parameters!$D$40)*(1/Parameters!$D$38)*(Input!$F$10*Parameters!$D$20*(Parameters!$D$23)*Parameters!$D$26*(1-Parameters!$D$27)*Parameters!$D$28*Parameters!$D$30))+(AV65*(1-Parameters!$D$40)*(1/Parameters!$D$38))+(AW65*(1-Parameters!$D$40)*(Input!$F$10*Parameters!$D$20*(Parameters!$D$23)*Parameters!$D$26*(1-Parameters!$D$27)*Parameters!$D$28*Parameters!$D$30))+(BE65*(1-Parameters!$D$40)*ART_drop_factor)+(BB65*(1-Parameters!$D$40)*(1/Parameters!$D$38))+(AY65*(1-Parameters!$D$40)*ART_drop_factor)),0)</f>
        <v>0</v>
      </c>
      <c r="BF66" s="135">
        <f>(Parameters!$D$40*(SUM(Model!D65:U65,Model!AH65:BE65)))+(Parameters!$D$41*(SUM(Model!V65:AG65)))</f>
        <v>93.515438693474906</v>
      </c>
      <c r="BG66" s="60"/>
    </row>
    <row r="67" spans="3:62" x14ac:dyDescent="0.2">
      <c r="C67" s="20">
        <v>62</v>
      </c>
      <c r="D67" s="21">
        <f>IF((C67&gt;=Input!$F$12),0,(D66*(1-Parameters!$D$40)*(1-(Parameters!$D$8*(1-(Input!$F$22*Parameters!$D$7))))))</f>
        <v>0</v>
      </c>
      <c r="E67" s="21">
        <f>IF((C67&gt;=Input!$F$12),0,(D66*(1-Parameters!$D$40)*Parameters!$D$8*(1-(Input!$F$22*Parameters!$D$7))+(E66*(1-Parameters!$D$40)*(1-1/Parameters!$D$38)) + (F66*(1-Parameters!$D$40)*(1-(1/Parameters!$D$38))*(1-ART_drop_factor))))</f>
        <v>0</v>
      </c>
      <c r="F67" s="26">
        <f>IF((C67&gt;=Input!$F$12),0,(F66*(1-Parameters!$D$40)*(1-(1/Parameters!$D$38))*ART_drop_factor))</f>
        <v>0</v>
      </c>
      <c r="G67" s="21">
        <f>IF((C67&gt;=Input!$F$12),0,((G66*(1-Parameters!$D$40)+(E66*(1-Parameters!$D$40)*(1/Parameters!$D$38)))))</f>
        <v>0</v>
      </c>
      <c r="H67" s="21">
        <f>IF((C67&gt;=Input!$F$12),0,(H66*(1-Parameters!$D$40) + I66*(1-Parameters!$D$40)*(1-ART_drop_factor)))</f>
        <v>0</v>
      </c>
      <c r="I67" s="21">
        <f>IF((C67&gt;=Input!$F$12),0,(((F66*(1-Parameters!$D$40)*(1/Parameters!$D$38)) + I66*(1-Parameters!$D$40)*ART_drop_factor)))</f>
        <v>0</v>
      </c>
      <c r="J67" s="23">
        <f>IF(AND(C67&gt;=Input!$F$12,C67&lt;Input!$F$13),((D66*(1-Parameters!$D$40)*(1-(Parameters!$D$8*(1-(Input!$F$22*Parameters!$D$7))))) + (J66*(1-Parameters!$D$40)*(1-(Parameters!$D$9*(1-(Input!$F$22*Parameters!$D$7)))))),0)</f>
        <v>0</v>
      </c>
      <c r="K67" s="23">
        <f>IF(AND(C67&gt;=Input!$F$12,C67&lt;Input!$F$13),((D66*(1-Parameters!$D$40)*(Parameters!$D$8*(1-(Input!$F$22*Parameters!$D$7))))+(E66*(1-Parameters!$D$40)*(1-1/Parameters!$D$38)*(1-(Input!$F$5*Parameters!$D$14*(1-Parameters!$D$27)*Parameters!$D$26*(Parameters!$D$24))*Parameters!$D$28*Parameters!$D$30)))+ (F66*(1-Parameters!$D$40)*(1-(1/Parameters!$D$38))*(1-ART_drop_factor)) + (J66*(1-Parameters!$D$40)*Parameters!$D$9*(1-(Input!$F$22*Parameters!$D$7)))+(K66*(1-Parameters!$D$40)*(1-1/Parameters!$D$38)) + (L66*(1-Parameters!$D$40)*(1-(1/Parameters!$D$38))*(1-ART_drop_factor)),0)</f>
        <v>0</v>
      </c>
      <c r="L67" s="23">
        <f>IF(AND(C67&gt;=Input!$F$12,C67&lt;Input!$F$13),((E66*(1-Parameters!$D$40)*(1-1/Parameters!$D$38)*(Input!$F$5*Parameters!$D$14*Parameters!$D$26*(1-Parameters!$D$27)*(Parameters!$D$24)*Parameters!$D$28*Parameters!$D$30))+(F66*(1-Parameters!$D$40)*(1-(1/Parameters!$D$38))*ART_drop_factor)+(L66*(1-Parameters!$D$40)*(1-(1/Parameters!$D$38))*ART_drop_factor)),0)</f>
        <v>0</v>
      </c>
      <c r="M67" s="23">
        <f>IF(AND(C67&gt;=Input!$F$12,C67&lt;Input!$F$13),((E66*(1-Parameters!$D$40)*(1/Parameters!$D$38)*(1-(Input!$F$5*Parameters!$D$14*(1-Parameters!$D$27)*Parameters!$D$26*(Parameters!$D$23))*Parameters!$D$28))+(G66*(1-Parameters!$D$40)*(1-(Input!$F$5*Parameters!$D$14*(1-Parameters!$D$27)*Parameters!$D$26*(Parameters!$D$23)*Parameters!$D$28)))+(K66*(1-Parameters!$D$40)*(1/Parameters!$D$38))+(M66*(1-Parameters!$D$40))),0)</f>
        <v>0</v>
      </c>
      <c r="N67" s="23">
        <f>IF(AND(C67&gt;=Input!$F$12,C67&lt;Input!$F$13),((E66*(1-Parameters!$D$40)*(1/Parameters!$D$38)*Input!$F$5*Parameters!$D$14*Parameters!$D$26*(1-Parameters!$D$27)*Parameters!$D$28*(Parameters!$D$23)*(1-Parameters!$D$30))+(G66*(1-Parameters!$D$40)*Input!$F$5*Parameters!$D$14*Parameters!$D$26*(1-Parameters!$D$27)*Parameters!$D$28*(Parameters!$D$23)*(1-Parameters!$D$30))+(H66*(1-Parameters!$D$40)) +(N66*(1-Parameters!$D$40)) + (O66*(1-Parameters!$D$40)*(1-ART_drop_factor)) + (I66*(1-Parameters!$D$40)*(1-ART_drop_factor))),0)</f>
        <v>0</v>
      </c>
      <c r="O67" s="23">
        <f>IF(AND(C67&gt;=Input!$F$12,C67&lt;Input!$F$13),((E66*(1-Parameters!$D$40)*(1/Parameters!$D$38)*(Input!$F$5*Parameters!$D$14*(Parameters!$D$23)*Parameters!$D$26*(1-Parameters!$D$27)*Parameters!$D$28*Parameters!$D$30))+(F66*(1-Parameters!$D$40)*(1/Parameters!$D$38))+(G66*(1-Parameters!$D$40)*(Input!$F$5*Parameters!$D$14*(Parameters!$D$23)*Parameters!$D$26*(1-Parameters!$D$27)*Parameters!$D$28*Parameters!$D$30))+(O66*(1-Parameters!$D$40)*ART_drop_factor)+(L66*(1-Parameters!$D$40)*(1/Parameters!$D$38))+(I66*(1-Parameters!$D$40)*ART_drop_factor)),0)</f>
        <v>0</v>
      </c>
      <c r="P67" s="24">
        <f>IF(AND(C67&gt;=Input!$F$13,C67&lt;Input!$F$14),((J66*(1-Parameters!$D$40)*(1-(Parameters!$D$9*(1-(Input!$F$22*Parameters!$D$7))))) + (P66*(1-Parameters!$D$40)*(1-(Parameters!$D$9*(1-(Input!$F$22*Parameters!$D$7)))))),0)</f>
        <v>0</v>
      </c>
      <c r="Q67" s="22">
        <f>IF(AND(C67&gt;=Input!$F$13,C67&lt;Input!$F$14),((J66*(1-Parameters!$D$40)*Parameters!$D$9*(1-(Input!$F$22*Parameters!$D$7)))+(K66*(1-Parameters!$D$40)*(1-1/Parameters!$D$38)*(1-(Input!$F$6*Parameters!$D$15*(1-Parameters!$D$27)*Parameters!$D$26*(Parameters!$D$24))*Parameters!$D$28*Parameters!$D$30))) + (L66*(1-Parameters!$D$40)*(1-(1/Parameters!$D$38))*(1-ART_drop_factor)) +(P66*(1-Parameters!$D$40)*Parameters!$D$9*(1-(Input!$F$22*Parameters!$D$7)))+(Q66*(1-Parameters!$D$40)*(1-1/Parameters!$D$38)) + (R66*(1-Parameters!$D$40)*(1-(1/Parameters!$D$38))*(1-ART_drop_factor)),0)</f>
        <v>0</v>
      </c>
      <c r="R67" s="24">
        <f>IF(AND(C67&gt;=Input!$F$13,C67&lt;Input!$F$14),((K66*(1-Parameters!$D$40)*(1-1/Parameters!$D$38)*(Input!$F$6*Parameters!$D$15*Parameters!$D$26*(1-Parameters!$D$27)*(Parameters!$D$24)*Parameters!$D$28*Parameters!$D$30))+(L66*(1-Parameters!$D$40)*(1-(1/Parameters!$D$38))*ART_drop_factor)+(R66*(1-Parameters!$D$40)*(1-(1/Parameters!$D$38))*ART_drop_factor)),0)</f>
        <v>0</v>
      </c>
      <c r="S67" s="22">
        <f>IF(AND(C67&gt;=Input!$F$13,C67&lt;Input!$F$14),((K66*(1-Parameters!$D$40)*(1/Parameters!$D$38)*(1-(Input!$F$6*Parameters!$D$15*(1-Parameters!$D$27)*Parameters!$D$26*(Parameters!$D$23)*Parameters!$D$28)))+(M66*(1-Parameters!$D$40)*(1-(Input!$F$6*Parameters!$D$15*(1-Parameters!$D$27)*Parameters!$D$26*(Parameters!$D$23)*Parameters!$D$28)))+(Q66*(1-Parameters!$D$40)*(1/Parameters!$D$38))+(S66*(1-Parameters!$D$40))),0)</f>
        <v>0</v>
      </c>
      <c r="T67" s="24">
        <f>IF(AND(C67&gt;=Input!$F$13,C67&lt;Input!$F$14),((K66*(1-Parameters!$D$40)*(1/Parameters!$D$38)*Input!$F$6*Parameters!$D$15*Parameters!$D$26*(1-Parameters!$D$27)*Parameters!$D$28*(Parameters!$D$23)*(1-Parameters!$D$30))+(M66*(1-Parameters!$D$40)*Input!$F$6*Parameters!$D$15*Parameters!$D$26*(1-Parameters!$D$27)*Parameters!$D$28*(Parameters!$D$23)*(1-Parameters!$D$30))+(N66*(1-Parameters!$D$40))+(T66*(1-Parameters!$D$40)) + (U66*(1-Parameters!$D$40)*(1-ART_drop_factor)) + (O66*(1-Parameters!$D$40)*(1-ART_drop_factor))),0)</f>
        <v>0</v>
      </c>
      <c r="U67" s="22">
        <f>IF(AND(C67&gt;=Input!$F$13,C67&lt;Input!$F$14),((K66*(1-Parameters!$D$40)*(1/Parameters!$D$38)*(Input!$F$6*Parameters!$D$15*(Parameters!$D$23)*Parameters!$D$26*(1-Parameters!$D$27)*Parameters!$D$28*Parameters!$D$30))+(L66*(1-Parameters!$D$40)*(1/Parameters!$D$38))+(M66*(1-Parameters!$D$40)*(Input!$F$6*Parameters!$D$15*(Parameters!$D$23)*Parameters!$D$26*(1-Parameters!$D$27)*Parameters!$D$28*Parameters!$D$30))+(U66*(1-Parameters!$D$40)*ART_drop_factor)+(R66*(1-Parameters!$D$40)*(1/Parameters!$D$38))+(O66*(1-Parameters!$D$40))*ART_drop_factor),0)</f>
        <v>0</v>
      </c>
      <c r="V67" s="24">
        <f>IF(C67=Input!$F$14,((P66*(1-Parameters!$D$41)*(1-(Parameters!$D$9*(1-(Input!$F$22*Parameters!$D$7))))) + (V66*(1-Parameters!$D$41)*(1-(Parameters!$D$9*(1-(Input!$F$22*Parameters!$D$7)))))),0)</f>
        <v>0</v>
      </c>
      <c r="W67" s="22">
        <f>IF(C67=Input!$F$14,((P66*(1-Parameters!$D$41)*Parameters!$D$9*(1-(Input!$F$22*Parameters!$D$7)))+(Q66*(1-Parameters!$D$41)*(1-1/Parameters!$D$38)*(1-(Input!$F$6*Parameters!$D$16*(1-Parameters!$D$27)*Parameters!$D$26*(1-Parameters!$B$94)*(Parameters!$D$24))*Parameters!$D$28*Parameters!$D$30)))+(V66*(1-Parameters!$D$41)*Parameters!$D$9*(1-(Input!$F$22*Parameters!$D$7)))+ (R66*(1-Parameters!$D$41)*(1-(1/Parameters!$D$38))*(1-ART_drop_factor)) + (W66*(1-Parameters!$D$41)*(1-1/Parameters!$D$38)) + (X66*(1-Parameters!$D$41)*(1-(1/Parameters!$D$38))*(1-ART_drop_factor)),0)</f>
        <v>0</v>
      </c>
      <c r="X67" s="24">
        <f>IF(C67=Input!$F$14,((Q66*(1-Parameters!$D$41)*(1-1/Parameters!$D$38)*(Input!$F$6*Parameters!$D$16*Parameters!$D$26*(1-Parameters!$D$27)*(1-Parameters!$B$94)*(Parameters!$D$24)*Parameters!$D$28*Parameters!$D$30))+(R66*(1-Parameters!$D$41)*(1-(1/Parameters!$D$38))*ART_drop_factor)+(X66*(1-Parameters!$D$41)*(1-(1/Parameters!$D$38))*ART_drop_factor)),0)</f>
        <v>0</v>
      </c>
      <c r="Y67" s="22">
        <f>IF(C67=Input!$F$14,((Q66*(1-Parameters!$D$41)*(1/Parameters!$D$38)*(1-(Input!$F$6*Parameters!$D$16*(1-Parameters!$D$27)*Parameters!$D$26*(1-Parameters!$B$94)*(Parameters!$D$23)*Parameters!$D$28)))+(S66*(1-Parameters!$D$41)*(1-(Input!$F$6*Parameters!$D$16*(1-Parameters!$D$27)*Parameters!$D$26*(1-Parameters!$B$94)*(Parameters!$D$23)*Parameters!$D$28)))+(W66*(1-Parameters!$D$41)*(1/Parameters!$D$38))+(Y66*(1-Parameters!$D$41))),0)</f>
        <v>0</v>
      </c>
      <c r="Z67" s="24">
        <f>IF(C67=Input!$F$14,((Q66*(1-Parameters!$D$41)*(1/Parameters!$D$38)*Input!$F$6*Parameters!$D$16*Parameters!$D$26*(1-Parameters!$D$27)*(1-Parameters!$B$94)*Parameters!$D$28*(Parameters!$D$23)*(1-Parameters!$D$30))+(S66*(1-Parameters!$D$41)*Input!$F$6*Parameters!$D$16*Parameters!$D$26*(1-Parameters!$D$27)*(1-Parameters!$B$94)*Parameters!$D$28*(Parameters!$D$23)*(1-Parameters!$D$30))+(T66*(1-Parameters!$D$41)) + (U66*(1-Parameters!$D$41)*(1-ART_drop_factor)) + (Z66*(1-Parameters!$D$41)) + (AA66*(1-Parameters!$D$41)*(1-ART_drop_factor))),0)</f>
        <v>0</v>
      </c>
      <c r="AA67" s="22">
        <f>IF(C67=Input!$F$14,((Q66*(1-Parameters!$D$41)*(1/Parameters!$D$38)*(Input!$F$6*Parameters!$D$16*(Parameters!$D$23)*Parameters!$D$26*(1-Parameters!$D$27)*(1-Parameters!$B$94)*Parameters!$D$28*Parameters!$D$30))+(R66*(1-Parameters!$D$41)*(1/Parameters!$D$38))+(S66*(1-Parameters!$D$41)*(Input!$F$6*Parameters!$D$16*(1-Parameters!$B$94)*(Parameters!$D$23)*Parameters!$D$26*(1-Parameters!$D$27)*Parameters!$D$28*Parameters!$D$30))+(AA66*(1-Parameters!$D$41)*ART_drop_factor)+(X66*(1-Parameters!$D$41)*(1/Parameters!$D$38))+(U66*(1-Parameters!$D$41)*ART_drop_factor)),0)</f>
        <v>0</v>
      </c>
      <c r="AB67" s="24">
        <f>IF(AND(C67&gt;Input!$F$14,C67&lt;(Input!$F$14+Input!$F$16)),((V66*(1-Parameters!$D$41)*(1-(Parameters!$D$9*(1-(Input!$F$22*Parameters!$D$7)))))+(AB66*(1-Parameters!$D$41)*(1-(Parameters!$D$10*(1-(Input!$F$22*Parameters!$D$7)))))),0)</f>
        <v>0</v>
      </c>
      <c r="AC67" s="24">
        <f>IF(AND(C67&gt;Input!$F$14, C67&lt;(Input!$F$14+Input!$F$16)),((V66*(1-Parameters!$D$41)*Parameters!$D$9*(1-(Input!$F$22*Parameters!$D$7)))+(W66*(1-Parameters!$D$41)*(1-1/Parameters!$D$38)) + (X66*(1-Parameters!$D$41)*(1-(1/Parameters!$D$38))*(1-ART_drop_factor)) +(AB66*(1-Parameters!$D$41)*Parameters!$D$10*(1-(Input!$F$22*Parameters!$D$7))))+(AC66*(1-Parameters!$D$41)*(1-1/Parameters!$D$38)) + (AD66*(1-Parameters!$D$41)*(1-(1/Parameters!$D$38))*(1-ART_drop_factor)),0)</f>
        <v>0</v>
      </c>
      <c r="AD67" s="24">
        <f>IF(AND(C67&gt;Input!$F$14, C67&lt;(Input!$F$14+Input!$F$16)),((X66*(1-Parameters!$D$41)*(1-(1/Parameters!$D$38))*ART_drop_factor)+(AD66*(1-Parameters!$D$41)*(1-(1/Parameters!$D$38))*ART_drop_factor)),0)</f>
        <v>0</v>
      </c>
      <c r="AE67" s="24">
        <f>IF(AND(C67&gt;Input!$F$14, C67&lt;(Input!$F$14+Input!$F$16)),((W66*(1-Parameters!$D$41)*(1/Parameters!$D$38))+(Y66*(1-Parameters!$D$41))+(AC66*(1-Parameters!$D$41)*(1/Parameters!$D$38))+(AE66*(1-Parameters!$D$41))),0)</f>
        <v>0</v>
      </c>
      <c r="AF67" s="24">
        <f>IF(AND(C67&gt;Input!$F$14, C67&lt;(Input!$F$14+Input!$F$16)),((Z66*(1-Parameters!$D$41)) + (AA66*(1-Parameters!$D$41)*(1-ART_drop_factor)) +(AF66*(1-Parameters!$D$41)) + (AG66*(1-Parameters!$D$41)*(1-ART_drop_factor))),0)</f>
        <v>0</v>
      </c>
      <c r="AG67" s="24">
        <f>IF(AND(C67&gt;Input!$F$14, C67&lt;(Input!$F$14+Input!$F$16)),((X66*(1-Parameters!$D$41)*(1/Parameters!$D$38))+(AG66*(1-Parameters!$D$41)*ART_drop_factor)+(AD66*(1-Parameters!$D$41)*(1/Parameters!$D$38))+(AA66*(1-Parameters!$D$41)*ART_drop_factor)),0)</f>
        <v>0</v>
      </c>
      <c r="AH67" s="24">
        <f>IF(AND(C67&gt;=(Input!$F$14+Input!$F$16),C67&lt;(Input!$F$14+Input!$F$17)),((AB66*(1-Parameters!$D$40)*(1-(Parameters!$D$10*(1-(Input!$F$22*Parameters!$D$7)))))+(AH66*(1-Parameters!$D$40)*(1-(Parameters!$D$11*(1-(Input!$F$22*Parameters!$D$7)))))),0)</f>
        <v>0</v>
      </c>
      <c r="AI67" s="24">
        <f>IF(AND(C67&gt;=(Input!$F$14+Input!$F$16), C67&lt;(Input!$F$14+Input!$F$17)),((AB66*(1-Parameters!$D$40)*Parameters!$D$10*(1-(Input!$F$22*Parameters!$D$7)))+(AC66*(1-Parameters!$D$40)*(1-1/Parameters!$D$38)*(1-(Input!$F$7*Parameters!$D$17*(1-Parameters!$D$27)*Parameters!$D$26*(1-(Parameters!$B$94 + Parameters!$B$95))*(Parameters!$D$24)*Parameters!$D$28*Parameters!$D$30))) + (AD66*(1-Parameters!$D$40)*(1-(1/Parameters!$D$38))*(1-ART_drop_factor)) +(AH66*(1-Parameters!$D$40)*Parameters!$D$11*(1-(Input!$F$22*Parameters!$D$7)))+(AI66*(1-Parameters!$D$40)*(1-1/Parameters!$D$38)) + (AJ66*(1-Parameters!$D$40)*(1-(1/Parameters!$D$38))*(1-ART_drop_factor))),0)</f>
        <v>0</v>
      </c>
      <c r="AJ67" s="24">
        <f>IF(AND(C67&gt;=(Input!$F$14+Input!$F$16), C67&lt;(Input!$F$14+Input!$F$17)),((AC66*(1-Parameters!$D$40)*(1-1/Parameters!$D$38)*(Input!$F$7*Parameters!$D$17*Parameters!$D$26*(1-Parameters!$D$27)*(1-(Parameters!$B$94 + Parameters!$B$95))*(Parameters!$D$24)*Parameters!$D$28*Parameters!$D$30))+(AD66*(1-Parameters!$D$40)*(1-(1/Parameters!$D$38))*ART_drop_factor)+(AJ66*(1-Parameters!$D$40)*(1-(1/Parameters!$D$38))*ART_drop_factor)),0)</f>
        <v>0</v>
      </c>
      <c r="AK67" s="22">
        <f>IF(AND(C67&gt;=(Input!$F$14+Input!$F$16), C67&lt;(Input!$F$14+Input!$F$17)),((AC66*(1-Parameters!$D$40)*(1/Parameters!$D$38)*(1-(Input!$F$7*Parameters!$D$17*(1-Parameters!$D$27)*Parameters!$D$26*(1-(Parameters!$B$94 + Parameters!$B$95))*(Parameters!$D$23)*Parameters!$D$28)))+(AE66*(1-Parameters!$D$40)*(1-(Input!$F$7*Parameters!$D$17*(1-Parameters!$D$27)*Parameters!$D$26*(1-(Parameters!$B$94 + Parameters!$B$95))*(Parameters!$D$23)*Parameters!$D$28)))+(AI66*(1-Parameters!$D$40)*(1/Parameters!$D$38))+(AK66*(1-Parameters!$D$40))),0)</f>
        <v>0</v>
      </c>
      <c r="AL67" s="24">
        <f>IF(AND(C67&gt;=(Input!$F$14+Input!$F$16), C67&lt;(Input!$F$14+Input!$F$17)),((AC66*(1-Parameters!$D$40)*(1/Parameters!$D$38)*Input!$F$7*Parameters!$D$17*Parameters!$D$26*(1-Parameters!$D$27)*(1-(Parameters!$B$94 + Parameters!$B$95))*Parameters!$D$28*(Parameters!$D$23)*(1-Parameters!$D$30))+(AE66*(1-Parameters!$D$40)*Input!$F$7*Parameters!$D$17*Parameters!$D$26*(1-Parameters!$D$27)*(1-(Parameters!$B$94 + Parameters!$B$95))*Parameters!$D$28*(Parameters!$D$23)*(1-Parameters!$D$30))+(AF66*(1-Parameters!$D$40)) + (AG66*(1-Parameters!$D$40)*(1-ART_drop_factor)) +(AL66*(1-Parameters!$D$40)) + (AM66*(1-Parameters!$D$40)*(1-ART_drop_factor))),0)</f>
        <v>0</v>
      </c>
      <c r="AM67" s="22">
        <f>IF(AND(C67&gt;=(Input!$F$14+Input!$F$16), C67&lt;(Input!$F$14+Input!$F$17)),((AC66*(1-Parameters!$D$40)*(1/Parameters!$D$38)*(Input!$F$7*Parameters!$D$17*(Parameters!$D$23)*Parameters!$D$26*(1-Parameters!$D$27)*(1-(Parameters!$B$94 + Parameters!$B$95))*Parameters!$D$28*Parameters!$D$30))+(AD66*(1-Parameters!$D$40)*(1/Parameters!$D$38))+(AE66*(1-Parameters!$D$40)*(Input!$F$7*Parameters!$D$17*(Parameters!$D$23)*Parameters!$D$26*(1-Parameters!$D$27)*(1-(Parameters!$B$94 + Parameters!$B$95))*Parameters!$D$28*Parameters!$D$30))+(AM66*(1-Parameters!$D$40)*ART_drop_factor)+(AJ66*(1-Parameters!$D$40)*(1/Parameters!$D$38))+(AG66*(1-Parameters!$D$40)*ART_drop_factor)),0)</f>
        <v>0</v>
      </c>
      <c r="AN67" s="24">
        <f>IF(AND(C67&gt;=(Input!$F$14+Input!$F$17), C67&lt;(Input!$F$14+Input!$F$18)),((AH66*(1-Parameters!$D$40)*(1-(Parameters!$D$11*(1-(Input!$F$22*Parameters!$D$7))))) + (AN66*(1-Parameters!$D$40)*(1-(Parameters!$D$11*(1-(Input!$F$22*Parameters!$D$7)))))),0)</f>
        <v>1490769.5813182096</v>
      </c>
      <c r="AO67" s="22">
        <f>IF(AND(C67&gt;=(Input!$F$14+Input!$F$17), C67&lt;(Input!$F$14+Input!$F$18)),((AH66*(1-Parameters!$D$40)*Parameters!$D$11*(1-(Input!$F$22*Parameters!$D$7)))+(AI66*(1-Parameters!$D$40)*(1-1/Parameters!$D$38)*(1-(Input!$F$8*Parameters!$D$18*(1-Parameters!$D$27)*Parameters!$D$26*(Parameters!$D$24)*Parameters!$D$28*Parameters!$D$30))) + (AJ66*(1-Parameters!$D$40)*(1-(1/Parameters!$D$38))*(1-ART_drop_factor)) +(AN66*(1-Parameters!$D$40)*Parameters!$D$11*(1-(Input!$F$22*Parameters!$D$7)))+(AO66*(1-Parameters!$D$40)*(1-1/Parameters!$D$38)) + (AP66*(1-Parameters!$D$40)*(1-(1/Parameters!$D$38))*(1-ART_drop_factor))),0)</f>
        <v>3376.2055822304837</v>
      </c>
      <c r="AP67" s="24">
        <f>IF(AND(C67&gt;=(Input!$F$14+Input!$F$17), C67&lt;(Input!$F$14+Input!$F$18)),((AI66*(1-Parameters!$D$40)*(1-1/Parameters!$D$38)*(Input!$F$8*Parameters!$D$18*Parameters!$D$26*(1-Parameters!$D$27)*(Parameters!$D$24)*Parameters!$D$28*Parameters!$D$30))+(AJ66*(1-Parameters!$D$40)*(1-(1/Parameters!$D$38))*ART_drop_factor)+(AP66*(1-Parameters!$D$40)*(1-(1/Parameters!$D$38))*ART_drop_factor)),0)</f>
        <v>88.924433021932586</v>
      </c>
      <c r="AQ67" s="22">
        <f>IF(AND(C67&gt;=(Input!$F$14+Input!$F$17), C67&lt;(Input!$F$14+Input!$F$18)),((AI66*(1-Parameters!$D$40)*(1/Parameters!$D$38)*(1-(Input!$F$8*Parameters!$D$18*(1-Parameters!$D$27)*Parameters!$D$26*(Parameters!$D$23)*Parameters!$D$28)))+(AK66*(1-Parameters!$D$40)*(1-(Input!$F$8*Parameters!$D$18*(1-Parameters!$D$27)*Parameters!$D$26*(Parameters!$D$23)*Parameters!$D$28)))+(AO66*(1-Parameters!$D$40)*(1/Parameters!$D$38))+(AQ66*(1-Parameters!$D$40))),0)</f>
        <v>12352.522013319667</v>
      </c>
      <c r="AR67" s="24">
        <f>IF(AND(C67&gt;=(Input!$F$14+Input!$F$17), C67&lt;(Input!$F$14+Input!$F$18)),((AI66*(1-Parameters!$D$40)*(1/Parameters!$D$38)*Input!$F$8*Parameters!$D$18*Parameters!$D$26*(1-Parameters!$D$27)*Parameters!$D$28*(Parameters!$D$23)*(1-Parameters!$D$30))+(AK66*(1-Parameters!$D$40)*Input!$F$8*Parameters!$D$18*Parameters!$D$26*(1-Parameters!$D$27)*Parameters!$D$28*(Parameters!$D$23)*(1-Parameters!$D$30))+(AL66*(1-Parameters!$D$40)) + (AM66*(1-Parameters!$D$40)*(1-ART_drop_factor)) +(AR66*(1-Parameters!$D$40)) + (AS66*(1-Parameters!$D$40)*(1-ART_drop_factor))),0)</f>
        <v>25401.371447302587</v>
      </c>
      <c r="AS67" s="22">
        <f>IF(AND(C67&gt;=(Input!$F$14+Input!$F$17), C67&lt;(Input!$F$14+Input!$F$18)),((AI66*(1-Parameters!$D$40)*(1/Parameters!$D$38)*(Input!$F$8*Parameters!$D$18*(Parameters!$D$23)*Parameters!$D$26*(1-Parameters!$D$27)*Parameters!$D$28*Parameters!$D$30))+(AJ66*(1-Parameters!$D$40)*(1/Parameters!$D$38))+(AK66*(1-Parameters!$D$40)*(Input!$F$8*Parameters!$D$18*(Parameters!$D$23)*Parameters!$D$26*(1-Parameters!$D$27)*Parameters!$D$28*Parameters!$D$30))+(AS66*(1-Parameters!$D$40)*ART_drop_factor)+(AP66*(1-Parameters!$D$40)*(1/Parameters!$D$38))+(AM66*(1-Parameters!$D$40)*ART_drop_factor)),0)</f>
        <v>88758.640410548353</v>
      </c>
      <c r="AT67" s="24">
        <f>IF(AND(C67&gt;=(Input!$F$14+Input!$F$18), C67&lt;(Input!$F$14+Input!$F$19)),((AN66*(1-Parameters!$D$40)*(1-(Parameters!$D$11*(1-(Input!$F$22*Parameters!$D$7))))) + (AT66*(1-Parameters!$D$40)*(1-(Parameters!$D$12*(1-(Input!$F$22*Parameters!$D$7)))))),0)</f>
        <v>0</v>
      </c>
      <c r="AU67" s="22">
        <f>IF(AND(C67&gt;=(Input!$F$14+Input!$F$18), C67&lt;(Input!$F$14+Input!$F$19)),((AN66*(1-Parameters!$D$40)*Parameters!$D$11*(1-(Input!$F$22*Parameters!$D$7)))+(AO66*(1-Parameters!$D$40)*(1-1/Parameters!$D$38)*(1-(Input!$F$9*Parameters!$D$19*(1-Parameters!$D$27)*Parameters!$D$26*(Parameters!$D$24)*Parameters!$D$28*Parameters!$D$30))) + (AP66*(1-Parameters!$D$40)*(1-(1/Parameters!$D$38))*(1-ART_drop_factor)) +(AT66*(1-Parameters!$D$40)*Parameters!$D$12*(1-(Input!$F$22*Parameters!$D$7)))+(AU66*(1-Parameters!$D$40)*(1-1/Parameters!$D$38)) + (AV66*(1-Parameters!$D$40)*(1-(1/Parameters!$D$38))*(1-ART_drop_factor))),0)</f>
        <v>0</v>
      </c>
      <c r="AV67" s="24">
        <f>IF(AND(C67&gt;=(Input!$F$14+Input!$F$18), C67&lt;(Input!$F$14+Input!$F$19)),((AO66*(1-Parameters!$D$40)*(1-1/Parameters!$D$38)*(Input!$F$9*Parameters!$D$19*Parameters!$D$26*(1-Parameters!$D$27)*(Parameters!$D$24)*Parameters!$D$28*Parameters!$D$30))+(AP66*(1-Parameters!$D$40)*(1-(1/Parameters!$D$38))*ART_drop_factor)+(AV66*(1-Parameters!$D$40)*(1-(1/Parameters!$D$38))*ART_drop_factor)),0)</f>
        <v>0</v>
      </c>
      <c r="AW67" s="22">
        <f>IF(AND(C67&gt;=(Input!$F$14+Input!$F$18), C67&lt;(Input!$F$14+Input!$F$19)),((AO66*(1-Parameters!$D$40)*(1/Parameters!$D$38)*(1-(Input!$F$9*Parameters!$D$19*(1-Parameters!$D$27)*Parameters!$D$26*(Parameters!$D$23)*Parameters!$D$28)))+(AQ66*(1-Parameters!$D$40)*(1-(Input!$F$9*Parameters!$D$19*(1-Parameters!$D$27)*Parameters!$D$26*(Parameters!$D$23)*Parameters!$D$28)))+(AU66*(1-Parameters!$D$40)*(1/Parameters!$D$38))+(AW66*(1-Parameters!$D$40))),0)</f>
        <v>0</v>
      </c>
      <c r="AX67" s="24">
        <f>IF(AND(C67&gt;=(Input!$F$14+Input!$F$18), C67&lt;(Input!$F$14+Input!$F$19)),((AO66*(1-Parameters!$D$40)*(1/Parameters!$D$38)*Input!$F$9*Parameters!$D$19*Parameters!$D$26*(1-Parameters!$D$27)*Parameters!$D$28*(Parameters!$D$23)*(1-Parameters!$D$30))+(AQ66*(1-Parameters!$D$40)*Input!$F$9*Parameters!$D$19*Parameters!$D$26*(1-Parameters!$D$27)*Parameters!$D$28*(Parameters!$D$23)*(1-Parameters!$D$30)) + (AS66*(1-Parameters!$D$40)*(1-ART_drop_factor)) +(AR66*(1-Parameters!$D$40))+ (AY66*(1-Parameters!$D$40)*(1-ART_drop_factor)) + (AX66*(1-Parameters!$D$40))),0)</f>
        <v>0</v>
      </c>
      <c r="AY67" s="22">
        <f>IF(AND(C67&gt;=(Input!$F$14+Input!$F$18), C67&lt;(Input!$F$14+Input!$F$19)),((AO66*(1-Parameters!$D$40)*(1/Parameters!$D$38)*(Input!$F$9*Parameters!$D$19*(Parameters!$D$23)*Parameters!$D$26*(1-Parameters!$D$27)*Parameters!$D$28*Parameters!$D$30))+(AP66*(1-Parameters!$D$40)*(1/Parameters!$D$38))+(AQ66*(1-Parameters!$D$40)*(Input!$F$9*Parameters!$D$19*(Parameters!$D$23)*Parameters!$D$26*(1-Parameters!$D$27)*Parameters!$D$28*Parameters!$D$30))+(AY66*(1-Parameters!$D$40)*ART_drop_factor)+(AV66*(1-Parameters!$D$40)*(1/Parameters!$D$38))+(AS66*(1-Parameters!$D$40)*ART_drop_factor)),0)</f>
        <v>0</v>
      </c>
      <c r="AZ67" s="24">
        <f>IF(C67&gt;=(Input!$F$14+Input!$F$19),((AT66*(1-Parameters!$D$40)*(1-(Parameters!$D$12*(1-(Input!$F$22*Parameters!$D$7))))) + (AZ66*(1-Parameters!$D$40)*(1-(Parameters!$D$12*(1-(Input!$F$22*Parameters!$D$7)))))),0)</f>
        <v>0</v>
      </c>
      <c r="BA67" s="22">
        <f>IF(C67&gt;=(Input!$F$14+Input!$F$19),((AT66*(1-Parameters!$D$40)*Parameters!$D$12*(1-(Input!$F$22*Parameters!$D$7)))+(AU66*(1-Parameters!$D$40)*(1-1/Parameters!$D$38)*(1-(Input!$F$10*Parameters!$D$20*(1-Parameters!$D$27)*Parameters!$D$26*(Parameters!$D$24)*Parameters!$D$28*Parameters!$D$30))) + (AV66*(1-Parameters!$D$40)*(1-(1/Parameters!$D$38))*(1-ART_drop_factor)) +(AZ66*(1-Parameters!$D$40)*Parameters!$D$12*(1-(Input!$F$22*Parameters!$D$7)))+(BA66*(1-Parameters!$D$40)*(1-1/Parameters!$D$38)) + (BB66*(1-Parameters!$D$40)*(1-(1/Parameters!$D$38))*(1-ART_drop_factor))),0)</f>
        <v>0</v>
      </c>
      <c r="BB67" s="24">
        <f>IF(C67&gt;=(Input!$F$14+Input!$F$19),((AU66*(1-Parameters!$D$40)*(1-1/Parameters!$D$38)*(Input!$F$10*Parameters!$D$20*Parameters!$D$26*(1-Parameters!$D$27)*(Parameters!$D$24)*Parameters!$D$28*Parameters!$D$30))+(AV66*(1-Parameters!$D$40)*(1-(1/Parameters!$D$38))*ART_drop_factor)+(BB66*(1-Parameters!$D$40)*(1-(1/Parameters!$D$38))*ART_drop_factor)),0)</f>
        <v>0</v>
      </c>
      <c r="BC67" s="22">
        <f>IF(C67&gt;=(Input!$F$14+Input!$F$19),((AU66*(1-Parameters!$D$40)*(1/Parameters!$D$38)*(1-(Input!$F$10*Parameters!$D$20*(1-Parameters!$D$27)*Parameters!$D$26*(Parameters!$D$23)*Parameters!$D$28)))+(AW66*(1-Parameters!$D$40)*(1-(Input!$F$10*Parameters!$D$20*(1-Parameters!$D$27)*Parameters!$D$26*(Parameters!$D$23)*Parameters!$D$28)))+(BA66*(1-Parameters!$D$40)*(1/Parameters!$D$38))+(BC66*(1-Parameters!$D$40))),0)</f>
        <v>0</v>
      </c>
      <c r="BD67" s="24">
        <f>IF(C67&gt;=(Input!$F$14+Input!$F$19),((AU66*(1-Parameters!$D$40)*(1/Parameters!$D$38)*Input!$F$10*Parameters!$D$20*Parameters!$D$26*(1-Parameters!$D$27)*Parameters!$D$28*(Parameters!$D$23)*(1-Parameters!$D$30))+(AW66*(1-Parameters!$D$40)*Input!$F$10*Parameters!$D$20*Parameters!$D$26*(1-Parameters!$D$27)*Parameters!$D$28*(Parameters!$D$23)*(1-Parameters!$D$30))+(AX66*(1-Parameters!$D$40)) + (AY66*(1-Parameters!$D$40)*(1-ART_drop_factor)) +(BD66*(1-Parameters!$D$40)) + (BE66*(1-Parameters!$D$40)*(1-ART_drop_factor))),0)</f>
        <v>0</v>
      </c>
      <c r="BE67" s="25">
        <f>IF(C67&gt;=(Input!$F$14+Input!$F$19),((AU66*(1-Parameters!$D$40)*(1/Parameters!$D$38)*(Input!$F$10*Parameters!$D$20*(Parameters!$D$23)*Parameters!$D$26*(1-Parameters!$D$27)*Parameters!$D$28*Parameters!$D$30))+(AV66*(1-Parameters!$D$40)*(1/Parameters!$D$38))+(AW66*(1-Parameters!$D$40)*(Input!$F$10*Parameters!$D$20*(Parameters!$D$23)*Parameters!$D$26*(1-Parameters!$D$27)*Parameters!$D$28*Parameters!$D$30))+(BE66*(1-Parameters!$D$40)*ART_drop_factor)+(BB66*(1-Parameters!$D$40)*(1/Parameters!$D$38))+(AY66*(1-Parameters!$D$40)*ART_drop_factor)),0)</f>
        <v>0</v>
      </c>
      <c r="BF67" s="135">
        <f>(Parameters!$D$40*(SUM(Model!D66:U66,Model!AH66:BE66)))+(Parameters!$D$41*(SUM(Model!V66:AG66)))</f>
        <v>93.510043572011838</v>
      </c>
      <c r="BG67" s="60"/>
    </row>
    <row r="68" spans="3:62" x14ac:dyDescent="0.2">
      <c r="C68" s="20">
        <v>63</v>
      </c>
      <c r="D68" s="21">
        <f>IF((C68&gt;=Input!$F$12),0,(D67*(1-Parameters!$D$40)*(1-(Parameters!$D$8*(1-(Input!$F$22*Parameters!$D$7))))))</f>
        <v>0</v>
      </c>
      <c r="E68" s="21">
        <f>IF((C68&gt;=Input!$F$12),0,(D67*(1-Parameters!$D$40)*Parameters!$D$8*(1-(Input!$F$22*Parameters!$D$7))+(E67*(1-Parameters!$D$40)*(1-1/Parameters!$D$38)) + (F67*(1-Parameters!$D$40)*(1-(1/Parameters!$D$38))*(1-ART_drop_factor))))</f>
        <v>0</v>
      </c>
      <c r="F68" s="26">
        <f>IF((C68&gt;=Input!$F$12),0,(F67*(1-Parameters!$D$40)*(1-(1/Parameters!$D$38))*ART_drop_factor))</f>
        <v>0</v>
      </c>
      <c r="G68" s="21">
        <f>IF((C68&gt;=Input!$F$12),0,((G67*(1-Parameters!$D$40)+(E67*(1-Parameters!$D$40)*(1/Parameters!$D$38)))))</f>
        <v>0</v>
      </c>
      <c r="H68" s="21">
        <f>IF((C68&gt;=Input!$F$12),0,(H67*(1-Parameters!$D$40) + I67*(1-Parameters!$D$40)*(1-ART_drop_factor)))</f>
        <v>0</v>
      </c>
      <c r="I68" s="21">
        <f>IF((C68&gt;=Input!$F$12),0,(((F67*(1-Parameters!$D$40)*(1/Parameters!$D$38)) + I67*(1-Parameters!$D$40)*ART_drop_factor)))</f>
        <v>0</v>
      </c>
      <c r="J68" s="23">
        <f>IF(AND(C68&gt;=Input!$F$12,C68&lt;Input!$F$13),((D67*(1-Parameters!$D$40)*(1-(Parameters!$D$8*(1-(Input!$F$22*Parameters!$D$7))))) + (J67*(1-Parameters!$D$40)*(1-(Parameters!$D$9*(1-(Input!$F$22*Parameters!$D$7)))))),0)</f>
        <v>0</v>
      </c>
      <c r="K68" s="23">
        <f>IF(AND(C68&gt;=Input!$F$12,C68&lt;Input!$F$13),((D67*(1-Parameters!$D$40)*(Parameters!$D$8*(1-(Input!$F$22*Parameters!$D$7))))+(E67*(1-Parameters!$D$40)*(1-1/Parameters!$D$38)*(1-(Input!$F$5*Parameters!$D$14*(1-Parameters!$D$27)*Parameters!$D$26*(Parameters!$D$24))*Parameters!$D$28*Parameters!$D$30)))+ (F67*(1-Parameters!$D$40)*(1-(1/Parameters!$D$38))*(1-ART_drop_factor)) + (J67*(1-Parameters!$D$40)*Parameters!$D$9*(1-(Input!$F$22*Parameters!$D$7)))+(K67*(1-Parameters!$D$40)*(1-1/Parameters!$D$38)) + (L67*(1-Parameters!$D$40)*(1-(1/Parameters!$D$38))*(1-ART_drop_factor)),0)</f>
        <v>0</v>
      </c>
      <c r="L68" s="23">
        <f>IF(AND(C68&gt;=Input!$F$12,C68&lt;Input!$F$13),((E67*(1-Parameters!$D$40)*(1-1/Parameters!$D$38)*(Input!$F$5*Parameters!$D$14*Parameters!$D$26*(1-Parameters!$D$27)*(Parameters!$D$24)*Parameters!$D$28*Parameters!$D$30))+(F67*(1-Parameters!$D$40)*(1-(1/Parameters!$D$38))*ART_drop_factor)+(L67*(1-Parameters!$D$40)*(1-(1/Parameters!$D$38))*ART_drop_factor)),0)</f>
        <v>0</v>
      </c>
      <c r="M68" s="23">
        <f>IF(AND(C68&gt;=Input!$F$12,C68&lt;Input!$F$13),((E67*(1-Parameters!$D$40)*(1/Parameters!$D$38)*(1-(Input!$F$5*Parameters!$D$14*(1-Parameters!$D$27)*Parameters!$D$26*(Parameters!$D$23))*Parameters!$D$28))+(G67*(1-Parameters!$D$40)*(1-(Input!$F$5*Parameters!$D$14*(1-Parameters!$D$27)*Parameters!$D$26*(Parameters!$D$23)*Parameters!$D$28)))+(K67*(1-Parameters!$D$40)*(1/Parameters!$D$38))+(M67*(1-Parameters!$D$40))),0)</f>
        <v>0</v>
      </c>
      <c r="N68" s="23">
        <f>IF(AND(C68&gt;=Input!$F$12,C68&lt;Input!$F$13),((E67*(1-Parameters!$D$40)*(1/Parameters!$D$38)*Input!$F$5*Parameters!$D$14*Parameters!$D$26*(1-Parameters!$D$27)*Parameters!$D$28*(Parameters!$D$23)*(1-Parameters!$D$30))+(G67*(1-Parameters!$D$40)*Input!$F$5*Parameters!$D$14*Parameters!$D$26*(1-Parameters!$D$27)*Parameters!$D$28*(Parameters!$D$23)*(1-Parameters!$D$30))+(H67*(1-Parameters!$D$40)) +(N67*(1-Parameters!$D$40)) + (O67*(1-Parameters!$D$40)*(1-ART_drop_factor)) + (I67*(1-Parameters!$D$40)*(1-ART_drop_factor))),0)</f>
        <v>0</v>
      </c>
      <c r="O68" s="23">
        <f>IF(AND(C68&gt;=Input!$F$12,C68&lt;Input!$F$13),((E67*(1-Parameters!$D$40)*(1/Parameters!$D$38)*(Input!$F$5*Parameters!$D$14*(Parameters!$D$23)*Parameters!$D$26*(1-Parameters!$D$27)*Parameters!$D$28*Parameters!$D$30))+(F67*(1-Parameters!$D$40)*(1/Parameters!$D$38))+(G67*(1-Parameters!$D$40)*(Input!$F$5*Parameters!$D$14*(Parameters!$D$23)*Parameters!$D$26*(1-Parameters!$D$27)*Parameters!$D$28*Parameters!$D$30))+(O67*(1-Parameters!$D$40)*ART_drop_factor)+(L67*(1-Parameters!$D$40)*(1/Parameters!$D$38))+(I67*(1-Parameters!$D$40)*ART_drop_factor)),0)</f>
        <v>0</v>
      </c>
      <c r="P68" s="24">
        <f>IF(AND(C68&gt;=Input!$F$13,C68&lt;Input!$F$14),((J67*(1-Parameters!$D$40)*(1-(Parameters!$D$9*(1-(Input!$F$22*Parameters!$D$7))))) + (P67*(1-Parameters!$D$40)*(1-(Parameters!$D$9*(1-(Input!$F$22*Parameters!$D$7)))))),0)</f>
        <v>0</v>
      </c>
      <c r="Q68" s="22">
        <f>IF(AND(C68&gt;=Input!$F$13,C68&lt;Input!$F$14),((J67*(1-Parameters!$D$40)*Parameters!$D$9*(1-(Input!$F$22*Parameters!$D$7)))+(K67*(1-Parameters!$D$40)*(1-1/Parameters!$D$38)*(1-(Input!$F$6*Parameters!$D$15*(1-Parameters!$D$27)*Parameters!$D$26*(Parameters!$D$24))*Parameters!$D$28*Parameters!$D$30))) + (L67*(1-Parameters!$D$40)*(1-(1/Parameters!$D$38))*(1-ART_drop_factor)) +(P67*(1-Parameters!$D$40)*Parameters!$D$9*(1-(Input!$F$22*Parameters!$D$7)))+(Q67*(1-Parameters!$D$40)*(1-1/Parameters!$D$38)) + (R67*(1-Parameters!$D$40)*(1-(1/Parameters!$D$38))*(1-ART_drop_factor)),0)</f>
        <v>0</v>
      </c>
      <c r="R68" s="24">
        <f>IF(AND(C68&gt;=Input!$F$13,C68&lt;Input!$F$14),((K67*(1-Parameters!$D$40)*(1-1/Parameters!$D$38)*(Input!$F$6*Parameters!$D$15*Parameters!$D$26*(1-Parameters!$D$27)*(Parameters!$D$24)*Parameters!$D$28*Parameters!$D$30))+(L67*(1-Parameters!$D$40)*(1-(1/Parameters!$D$38))*ART_drop_factor)+(R67*(1-Parameters!$D$40)*(1-(1/Parameters!$D$38))*ART_drop_factor)),0)</f>
        <v>0</v>
      </c>
      <c r="S68" s="22">
        <f>IF(AND(C68&gt;=Input!$F$13,C68&lt;Input!$F$14),((K67*(1-Parameters!$D$40)*(1/Parameters!$D$38)*(1-(Input!$F$6*Parameters!$D$15*(1-Parameters!$D$27)*Parameters!$D$26*(Parameters!$D$23)*Parameters!$D$28)))+(M67*(1-Parameters!$D$40)*(1-(Input!$F$6*Parameters!$D$15*(1-Parameters!$D$27)*Parameters!$D$26*(Parameters!$D$23)*Parameters!$D$28)))+(Q67*(1-Parameters!$D$40)*(1/Parameters!$D$38))+(S67*(1-Parameters!$D$40))),0)</f>
        <v>0</v>
      </c>
      <c r="T68" s="24">
        <f>IF(AND(C68&gt;=Input!$F$13,C68&lt;Input!$F$14),((K67*(1-Parameters!$D$40)*(1/Parameters!$D$38)*Input!$F$6*Parameters!$D$15*Parameters!$D$26*(1-Parameters!$D$27)*Parameters!$D$28*(Parameters!$D$23)*(1-Parameters!$D$30))+(M67*(1-Parameters!$D$40)*Input!$F$6*Parameters!$D$15*Parameters!$D$26*(1-Parameters!$D$27)*Parameters!$D$28*(Parameters!$D$23)*(1-Parameters!$D$30))+(N67*(1-Parameters!$D$40))+(T67*(1-Parameters!$D$40)) + (U67*(1-Parameters!$D$40)*(1-ART_drop_factor)) + (O67*(1-Parameters!$D$40)*(1-ART_drop_factor))),0)</f>
        <v>0</v>
      </c>
      <c r="U68" s="22">
        <f>IF(AND(C68&gt;=Input!$F$13,C68&lt;Input!$F$14),((K67*(1-Parameters!$D$40)*(1/Parameters!$D$38)*(Input!$F$6*Parameters!$D$15*(Parameters!$D$23)*Parameters!$D$26*(1-Parameters!$D$27)*Parameters!$D$28*Parameters!$D$30))+(L67*(1-Parameters!$D$40)*(1/Parameters!$D$38))+(M67*(1-Parameters!$D$40)*(Input!$F$6*Parameters!$D$15*(Parameters!$D$23)*Parameters!$D$26*(1-Parameters!$D$27)*Parameters!$D$28*Parameters!$D$30))+(U67*(1-Parameters!$D$40)*ART_drop_factor)+(R67*(1-Parameters!$D$40)*(1/Parameters!$D$38))+(O67*(1-Parameters!$D$40))*ART_drop_factor),0)</f>
        <v>0</v>
      </c>
      <c r="V68" s="24">
        <f>IF(C68=Input!$F$14,((P67*(1-Parameters!$D$41)*(1-(Parameters!$D$9*(1-(Input!$F$22*Parameters!$D$7))))) + (V67*(1-Parameters!$D$41)*(1-(Parameters!$D$9*(1-(Input!$F$22*Parameters!$D$7)))))),0)</f>
        <v>0</v>
      </c>
      <c r="W68" s="22">
        <f>IF(C68=Input!$F$14,((P67*(1-Parameters!$D$41)*Parameters!$D$9*(1-(Input!$F$22*Parameters!$D$7)))+(Q67*(1-Parameters!$D$41)*(1-1/Parameters!$D$38)*(1-(Input!$F$6*Parameters!$D$16*(1-Parameters!$D$27)*Parameters!$D$26*(1-Parameters!$B$94)*(Parameters!$D$24))*Parameters!$D$28*Parameters!$D$30)))+(V67*(1-Parameters!$D$41)*Parameters!$D$9*(1-(Input!$F$22*Parameters!$D$7)))+ (R67*(1-Parameters!$D$41)*(1-(1/Parameters!$D$38))*(1-ART_drop_factor)) + (W67*(1-Parameters!$D$41)*(1-1/Parameters!$D$38)) + (X67*(1-Parameters!$D$41)*(1-(1/Parameters!$D$38))*(1-ART_drop_factor)),0)</f>
        <v>0</v>
      </c>
      <c r="X68" s="24">
        <f>IF(C68=Input!$F$14,((Q67*(1-Parameters!$D$41)*(1-1/Parameters!$D$38)*(Input!$F$6*Parameters!$D$16*Parameters!$D$26*(1-Parameters!$D$27)*(1-Parameters!$B$94)*(Parameters!$D$24)*Parameters!$D$28*Parameters!$D$30))+(R67*(1-Parameters!$D$41)*(1-(1/Parameters!$D$38))*ART_drop_factor)+(X67*(1-Parameters!$D$41)*(1-(1/Parameters!$D$38))*ART_drop_factor)),0)</f>
        <v>0</v>
      </c>
      <c r="Y68" s="22">
        <f>IF(C68=Input!$F$14,((Q67*(1-Parameters!$D$41)*(1/Parameters!$D$38)*(1-(Input!$F$6*Parameters!$D$16*(1-Parameters!$D$27)*Parameters!$D$26*(1-Parameters!$B$94)*(Parameters!$D$23)*Parameters!$D$28)))+(S67*(1-Parameters!$D$41)*(1-(Input!$F$6*Parameters!$D$16*(1-Parameters!$D$27)*Parameters!$D$26*(1-Parameters!$B$94)*(Parameters!$D$23)*Parameters!$D$28)))+(W67*(1-Parameters!$D$41)*(1/Parameters!$D$38))+(Y67*(1-Parameters!$D$41))),0)</f>
        <v>0</v>
      </c>
      <c r="Z68" s="24">
        <f>IF(C68=Input!$F$14,((Q67*(1-Parameters!$D$41)*(1/Parameters!$D$38)*Input!$F$6*Parameters!$D$16*Parameters!$D$26*(1-Parameters!$D$27)*(1-Parameters!$B$94)*Parameters!$D$28*(Parameters!$D$23)*(1-Parameters!$D$30))+(S67*(1-Parameters!$D$41)*Input!$F$6*Parameters!$D$16*Parameters!$D$26*(1-Parameters!$D$27)*(1-Parameters!$B$94)*Parameters!$D$28*(Parameters!$D$23)*(1-Parameters!$D$30))+(T67*(1-Parameters!$D$41)) + (U67*(1-Parameters!$D$41)*(1-ART_drop_factor)) + (Z67*(1-Parameters!$D$41)) + (AA67*(1-Parameters!$D$41)*(1-ART_drop_factor))),0)</f>
        <v>0</v>
      </c>
      <c r="AA68" s="22">
        <f>IF(C68=Input!$F$14,((Q67*(1-Parameters!$D$41)*(1/Parameters!$D$38)*(Input!$F$6*Parameters!$D$16*(Parameters!$D$23)*Parameters!$D$26*(1-Parameters!$D$27)*(1-Parameters!$B$94)*Parameters!$D$28*Parameters!$D$30))+(R67*(1-Parameters!$D$41)*(1/Parameters!$D$38))+(S67*(1-Parameters!$D$41)*(Input!$F$6*Parameters!$D$16*(1-Parameters!$B$94)*(Parameters!$D$23)*Parameters!$D$26*(1-Parameters!$D$27)*Parameters!$D$28*Parameters!$D$30))+(AA67*(1-Parameters!$D$41)*ART_drop_factor)+(X67*(1-Parameters!$D$41)*(1/Parameters!$D$38))+(U67*(1-Parameters!$D$41)*ART_drop_factor)),0)</f>
        <v>0</v>
      </c>
      <c r="AB68" s="24">
        <f>IF(AND(C68&gt;Input!$F$14,C68&lt;(Input!$F$14+Input!$F$16)),((V67*(1-Parameters!$D$41)*(1-(Parameters!$D$9*(1-(Input!$F$22*Parameters!$D$7)))))+(AB67*(1-Parameters!$D$41)*(1-(Parameters!$D$10*(1-(Input!$F$22*Parameters!$D$7)))))),0)</f>
        <v>0</v>
      </c>
      <c r="AC68" s="24">
        <f>IF(AND(C68&gt;Input!$F$14, C68&lt;(Input!$F$14+Input!$F$16)),((V67*(1-Parameters!$D$41)*Parameters!$D$9*(1-(Input!$F$22*Parameters!$D$7)))+(W67*(1-Parameters!$D$41)*(1-1/Parameters!$D$38)) + (X67*(1-Parameters!$D$41)*(1-(1/Parameters!$D$38))*(1-ART_drop_factor)) +(AB67*(1-Parameters!$D$41)*Parameters!$D$10*(1-(Input!$F$22*Parameters!$D$7))))+(AC67*(1-Parameters!$D$41)*(1-1/Parameters!$D$38)) + (AD67*(1-Parameters!$D$41)*(1-(1/Parameters!$D$38))*(1-ART_drop_factor)),0)</f>
        <v>0</v>
      </c>
      <c r="AD68" s="24">
        <f>IF(AND(C68&gt;Input!$F$14, C68&lt;(Input!$F$14+Input!$F$16)),((X67*(1-Parameters!$D$41)*(1-(1/Parameters!$D$38))*ART_drop_factor)+(AD67*(1-Parameters!$D$41)*(1-(1/Parameters!$D$38))*ART_drop_factor)),0)</f>
        <v>0</v>
      </c>
      <c r="AE68" s="24">
        <f>IF(AND(C68&gt;Input!$F$14, C68&lt;(Input!$F$14+Input!$F$16)),((W67*(1-Parameters!$D$41)*(1/Parameters!$D$38))+(Y67*(1-Parameters!$D$41))+(AC67*(1-Parameters!$D$41)*(1/Parameters!$D$38))+(AE67*(1-Parameters!$D$41))),0)</f>
        <v>0</v>
      </c>
      <c r="AF68" s="24">
        <f>IF(AND(C68&gt;Input!$F$14, C68&lt;(Input!$F$14+Input!$F$16)),((Z67*(1-Parameters!$D$41)) + (AA67*(1-Parameters!$D$41)*(1-ART_drop_factor)) +(AF67*(1-Parameters!$D$41)) + (AG67*(1-Parameters!$D$41)*(1-ART_drop_factor))),0)</f>
        <v>0</v>
      </c>
      <c r="AG68" s="24">
        <f>IF(AND(C68&gt;Input!$F$14, C68&lt;(Input!$F$14+Input!$F$16)),((X67*(1-Parameters!$D$41)*(1/Parameters!$D$38))+(AG67*(1-Parameters!$D$41)*ART_drop_factor)+(AD67*(1-Parameters!$D$41)*(1/Parameters!$D$38))+(AA67*(1-Parameters!$D$41)*ART_drop_factor)),0)</f>
        <v>0</v>
      </c>
      <c r="AH68" s="24">
        <f>IF(AND(C68&gt;=(Input!$F$14+Input!$F$16),C68&lt;(Input!$F$14+Input!$F$17)),((AB67*(1-Parameters!$D$40)*(1-(Parameters!$D$10*(1-(Input!$F$22*Parameters!$D$7)))))+(AH67*(1-Parameters!$D$40)*(1-(Parameters!$D$11*(1-(Input!$F$22*Parameters!$D$7)))))),0)</f>
        <v>0</v>
      </c>
      <c r="AI68" s="24">
        <f>IF(AND(C68&gt;=(Input!$F$14+Input!$F$16), C68&lt;(Input!$F$14+Input!$F$17)),((AB67*(1-Parameters!$D$40)*Parameters!$D$10*(1-(Input!$F$22*Parameters!$D$7)))+(AC67*(1-Parameters!$D$40)*(1-1/Parameters!$D$38)*(1-(Input!$F$7*Parameters!$D$17*(1-Parameters!$D$27)*Parameters!$D$26*(1-(Parameters!$B$94 + Parameters!$B$95))*(Parameters!$D$24)*Parameters!$D$28*Parameters!$D$30))) + (AD67*(1-Parameters!$D$40)*(1-(1/Parameters!$D$38))*(1-ART_drop_factor)) +(AH67*(1-Parameters!$D$40)*Parameters!$D$11*(1-(Input!$F$22*Parameters!$D$7)))+(AI67*(1-Parameters!$D$40)*(1-1/Parameters!$D$38)) + (AJ67*(1-Parameters!$D$40)*(1-(1/Parameters!$D$38))*(1-ART_drop_factor))),0)</f>
        <v>0</v>
      </c>
      <c r="AJ68" s="24">
        <f>IF(AND(C68&gt;=(Input!$F$14+Input!$F$16), C68&lt;(Input!$F$14+Input!$F$17)),((AC67*(1-Parameters!$D$40)*(1-1/Parameters!$D$38)*(Input!$F$7*Parameters!$D$17*Parameters!$D$26*(1-Parameters!$D$27)*(1-(Parameters!$B$94 + Parameters!$B$95))*(Parameters!$D$24)*Parameters!$D$28*Parameters!$D$30))+(AD67*(1-Parameters!$D$40)*(1-(1/Parameters!$D$38))*ART_drop_factor)+(AJ67*(1-Parameters!$D$40)*(1-(1/Parameters!$D$38))*ART_drop_factor)),0)</f>
        <v>0</v>
      </c>
      <c r="AK68" s="22">
        <f>IF(AND(C68&gt;=(Input!$F$14+Input!$F$16), C68&lt;(Input!$F$14+Input!$F$17)),((AC67*(1-Parameters!$D$40)*(1/Parameters!$D$38)*(1-(Input!$F$7*Parameters!$D$17*(1-Parameters!$D$27)*Parameters!$D$26*(1-(Parameters!$B$94 + Parameters!$B$95))*(Parameters!$D$23)*Parameters!$D$28)))+(AE67*(1-Parameters!$D$40)*(1-(Input!$F$7*Parameters!$D$17*(1-Parameters!$D$27)*Parameters!$D$26*(1-(Parameters!$B$94 + Parameters!$B$95))*(Parameters!$D$23)*Parameters!$D$28)))+(AI67*(1-Parameters!$D$40)*(1/Parameters!$D$38))+(AK67*(1-Parameters!$D$40))),0)</f>
        <v>0</v>
      </c>
      <c r="AL68" s="24">
        <f>IF(AND(C68&gt;=(Input!$F$14+Input!$F$16), C68&lt;(Input!$F$14+Input!$F$17)),((AC67*(1-Parameters!$D$40)*(1/Parameters!$D$38)*Input!$F$7*Parameters!$D$17*Parameters!$D$26*(1-Parameters!$D$27)*(1-(Parameters!$B$94 + Parameters!$B$95))*Parameters!$D$28*(Parameters!$D$23)*(1-Parameters!$D$30))+(AE67*(1-Parameters!$D$40)*Input!$F$7*Parameters!$D$17*Parameters!$D$26*(1-Parameters!$D$27)*(1-(Parameters!$B$94 + Parameters!$B$95))*Parameters!$D$28*(Parameters!$D$23)*(1-Parameters!$D$30))+(AF67*(1-Parameters!$D$40)) + (AG67*(1-Parameters!$D$40)*(1-ART_drop_factor)) +(AL67*(1-Parameters!$D$40)) + (AM67*(1-Parameters!$D$40)*(1-ART_drop_factor))),0)</f>
        <v>0</v>
      </c>
      <c r="AM68" s="22">
        <f>IF(AND(C68&gt;=(Input!$F$14+Input!$F$16), C68&lt;(Input!$F$14+Input!$F$17)),((AC67*(1-Parameters!$D$40)*(1/Parameters!$D$38)*(Input!$F$7*Parameters!$D$17*(Parameters!$D$23)*Parameters!$D$26*(1-Parameters!$D$27)*(1-(Parameters!$B$94 + Parameters!$B$95))*Parameters!$D$28*Parameters!$D$30))+(AD67*(1-Parameters!$D$40)*(1/Parameters!$D$38))+(AE67*(1-Parameters!$D$40)*(Input!$F$7*Parameters!$D$17*(Parameters!$D$23)*Parameters!$D$26*(1-Parameters!$D$27)*(1-(Parameters!$B$94 + Parameters!$B$95))*Parameters!$D$28*Parameters!$D$30))+(AM67*(1-Parameters!$D$40)*ART_drop_factor)+(AJ67*(1-Parameters!$D$40)*(1/Parameters!$D$38))+(AG67*(1-Parameters!$D$40)*ART_drop_factor)),0)</f>
        <v>0</v>
      </c>
      <c r="AN68" s="24">
        <f>IF(AND(C68&gt;=(Input!$F$14+Input!$F$17), C68&lt;(Input!$F$14+Input!$F$18)),((AH67*(1-Parameters!$D$40)*(1-(Parameters!$D$11*(1-(Input!$F$22*Parameters!$D$7))))) + (AN67*(1-Parameters!$D$40)*(1-(Parameters!$D$11*(1-(Input!$F$22*Parameters!$D$7)))))),0)</f>
        <v>1490282.2374951465</v>
      </c>
      <c r="AO68" s="22">
        <f>IF(AND(C68&gt;=(Input!$F$14+Input!$F$17), C68&lt;(Input!$F$14+Input!$F$18)),((AH67*(1-Parameters!$D$40)*Parameters!$D$11*(1-(Input!$F$22*Parameters!$D$7)))+(AI67*(1-Parameters!$D$40)*(1-1/Parameters!$D$38)*(1-(Input!$F$8*Parameters!$D$18*(1-Parameters!$D$27)*Parameters!$D$26*(Parameters!$D$24)*Parameters!$D$28*Parameters!$D$30))) + (AJ67*(1-Parameters!$D$40)*(1-(1/Parameters!$D$38))*(1-ART_drop_factor)) +(AN67*(1-Parameters!$D$40)*Parameters!$D$11*(1-(Input!$F$22*Parameters!$D$7)))+(AO67*(1-Parameters!$D$40)*(1-1/Parameters!$D$38)) + (AP67*(1-Parameters!$D$40)*(1-(1/Parameters!$D$38))*(1-ART_drop_factor))),0)</f>
        <v>3402.4998154575565</v>
      </c>
      <c r="AP68" s="24">
        <f>IF(AND(C68&gt;=(Input!$F$14+Input!$F$17), C68&lt;(Input!$F$14+Input!$F$18)),((AI67*(1-Parameters!$D$40)*(1-1/Parameters!$D$38)*(Input!$F$8*Parameters!$D$18*Parameters!$D$26*(1-Parameters!$D$27)*(Parameters!$D$24)*Parameters!$D$28*Parameters!$D$30))+(AJ67*(1-Parameters!$D$40)*(1-(1/Parameters!$D$38))*ART_drop_factor)+(AP67*(1-Parameters!$D$40)*(1-(1/Parameters!$D$38))*ART_drop_factor)),0)</f>
        <v>78.775940360014317</v>
      </c>
      <c r="AQ68" s="22">
        <f>IF(AND(C68&gt;=(Input!$F$14+Input!$F$17), C68&lt;(Input!$F$14+Input!$F$18)),((AI67*(1-Parameters!$D$40)*(1/Parameters!$D$38)*(1-(Input!$F$8*Parameters!$D$18*(1-Parameters!$D$27)*Parameters!$D$26*(Parameters!$D$23)*Parameters!$D$28)))+(AK67*(1-Parameters!$D$40)*(1-(Input!$F$8*Parameters!$D$18*(1-Parameters!$D$27)*Parameters!$D$26*(Parameters!$D$23)*Parameters!$D$28)))+(AO67*(1-Parameters!$D$40)*(1/Parameters!$D$38))+(AQ67*(1-Parameters!$D$40))),0)</f>
        <v>12726.921679056588</v>
      </c>
      <c r="AR68" s="24">
        <f>IF(AND(C68&gt;=(Input!$F$14+Input!$F$17), C68&lt;(Input!$F$14+Input!$F$18)),((AI67*(1-Parameters!$D$40)*(1/Parameters!$D$38)*Input!$F$8*Parameters!$D$18*Parameters!$D$26*(1-Parameters!$D$27)*Parameters!$D$28*(Parameters!$D$23)*(1-Parameters!$D$30))+(AK67*(1-Parameters!$D$40)*Input!$F$8*Parameters!$D$18*Parameters!$D$26*(1-Parameters!$D$27)*Parameters!$D$28*(Parameters!$D$23)*(1-Parameters!$D$30))+(AL67*(1-Parameters!$D$40)) + (AM67*(1-Parameters!$D$40)*(1-ART_drop_factor)) +(AR67*(1-Parameters!$D$40)) + (AS67*(1-Parameters!$D$40)*(1-ART_drop_factor))),0)</f>
        <v>25695.723286434069</v>
      </c>
      <c r="AS68" s="22">
        <f>IF(AND(C68&gt;=(Input!$F$14+Input!$F$17), C68&lt;(Input!$F$14+Input!$F$18)),((AI67*(1-Parameters!$D$40)*(1/Parameters!$D$38)*(Input!$F$8*Parameters!$D$18*(Parameters!$D$23)*Parameters!$D$26*(1-Parameters!$D$27)*Parameters!$D$28*Parameters!$D$30))+(AJ67*(1-Parameters!$D$40)*(1/Parameters!$D$38))+(AK67*(1-Parameters!$D$40)*(Input!$F$8*Parameters!$D$18*(Parameters!$D$23)*Parameters!$D$26*(1-Parameters!$D$27)*Parameters!$D$28*Parameters!$D$30))+(AS67*(1-Parameters!$D$40)*ART_drop_factor)+(AP67*(1-Parameters!$D$40)*(1/Parameters!$D$38))+(AM67*(1-Parameters!$D$40)*ART_drop_factor)),0)</f>
        <v>88467.582339416185</v>
      </c>
      <c r="AT68" s="24">
        <f>IF(AND(C68&gt;=(Input!$F$14+Input!$F$18), C68&lt;(Input!$F$14+Input!$F$19)),((AN67*(1-Parameters!$D$40)*(1-(Parameters!$D$11*(1-(Input!$F$22*Parameters!$D$7))))) + (AT67*(1-Parameters!$D$40)*(1-(Parameters!$D$12*(1-(Input!$F$22*Parameters!$D$7)))))),0)</f>
        <v>0</v>
      </c>
      <c r="AU68" s="22">
        <f>IF(AND(C68&gt;=(Input!$F$14+Input!$F$18), C68&lt;(Input!$F$14+Input!$F$19)),((AN67*(1-Parameters!$D$40)*Parameters!$D$11*(1-(Input!$F$22*Parameters!$D$7)))+(AO67*(1-Parameters!$D$40)*(1-1/Parameters!$D$38)*(1-(Input!$F$9*Parameters!$D$19*(1-Parameters!$D$27)*Parameters!$D$26*(Parameters!$D$24)*Parameters!$D$28*Parameters!$D$30))) + (AP67*(1-Parameters!$D$40)*(1-(1/Parameters!$D$38))*(1-ART_drop_factor)) +(AT67*(1-Parameters!$D$40)*Parameters!$D$12*(1-(Input!$F$22*Parameters!$D$7)))+(AU67*(1-Parameters!$D$40)*(1-1/Parameters!$D$38)) + (AV67*(1-Parameters!$D$40)*(1-(1/Parameters!$D$38))*(1-ART_drop_factor))),0)</f>
        <v>0</v>
      </c>
      <c r="AV68" s="24">
        <f>IF(AND(C68&gt;=(Input!$F$14+Input!$F$18), C68&lt;(Input!$F$14+Input!$F$19)),((AO67*(1-Parameters!$D$40)*(1-1/Parameters!$D$38)*(Input!$F$9*Parameters!$D$19*Parameters!$D$26*(1-Parameters!$D$27)*(Parameters!$D$24)*Parameters!$D$28*Parameters!$D$30))+(AP67*(1-Parameters!$D$40)*(1-(1/Parameters!$D$38))*ART_drop_factor)+(AV67*(1-Parameters!$D$40)*(1-(1/Parameters!$D$38))*ART_drop_factor)),0)</f>
        <v>0</v>
      </c>
      <c r="AW68" s="22">
        <f>IF(AND(C68&gt;=(Input!$F$14+Input!$F$18), C68&lt;(Input!$F$14+Input!$F$19)),((AO67*(1-Parameters!$D$40)*(1/Parameters!$D$38)*(1-(Input!$F$9*Parameters!$D$19*(1-Parameters!$D$27)*Parameters!$D$26*(Parameters!$D$23)*Parameters!$D$28)))+(AQ67*(1-Parameters!$D$40)*(1-(Input!$F$9*Parameters!$D$19*(1-Parameters!$D$27)*Parameters!$D$26*(Parameters!$D$23)*Parameters!$D$28)))+(AU67*(1-Parameters!$D$40)*(1/Parameters!$D$38))+(AW67*(1-Parameters!$D$40))),0)</f>
        <v>0</v>
      </c>
      <c r="AX68" s="24">
        <f>IF(AND(C68&gt;=(Input!$F$14+Input!$F$18), C68&lt;(Input!$F$14+Input!$F$19)),((AO67*(1-Parameters!$D$40)*(1/Parameters!$D$38)*Input!$F$9*Parameters!$D$19*Parameters!$D$26*(1-Parameters!$D$27)*Parameters!$D$28*(Parameters!$D$23)*(1-Parameters!$D$30))+(AQ67*(1-Parameters!$D$40)*Input!$F$9*Parameters!$D$19*Parameters!$D$26*(1-Parameters!$D$27)*Parameters!$D$28*(Parameters!$D$23)*(1-Parameters!$D$30)) + (AS67*(1-Parameters!$D$40)*(1-ART_drop_factor)) +(AR67*(1-Parameters!$D$40))+ (AY67*(1-Parameters!$D$40)*(1-ART_drop_factor)) + (AX67*(1-Parameters!$D$40))),0)</f>
        <v>0</v>
      </c>
      <c r="AY68" s="22">
        <f>IF(AND(C68&gt;=(Input!$F$14+Input!$F$18), C68&lt;(Input!$F$14+Input!$F$19)),((AO67*(1-Parameters!$D$40)*(1/Parameters!$D$38)*(Input!$F$9*Parameters!$D$19*(Parameters!$D$23)*Parameters!$D$26*(1-Parameters!$D$27)*Parameters!$D$28*Parameters!$D$30))+(AP67*(1-Parameters!$D$40)*(1/Parameters!$D$38))+(AQ67*(1-Parameters!$D$40)*(Input!$F$9*Parameters!$D$19*(Parameters!$D$23)*Parameters!$D$26*(1-Parameters!$D$27)*Parameters!$D$28*Parameters!$D$30))+(AY67*(1-Parameters!$D$40)*ART_drop_factor)+(AV67*(1-Parameters!$D$40)*(1/Parameters!$D$38))+(AS67*(1-Parameters!$D$40)*ART_drop_factor)),0)</f>
        <v>0</v>
      </c>
      <c r="AZ68" s="24">
        <f>IF(C68&gt;=(Input!$F$14+Input!$F$19),((AT67*(1-Parameters!$D$40)*(1-(Parameters!$D$12*(1-(Input!$F$22*Parameters!$D$7))))) + (AZ67*(1-Parameters!$D$40)*(1-(Parameters!$D$12*(1-(Input!$F$22*Parameters!$D$7)))))),0)</f>
        <v>0</v>
      </c>
      <c r="BA68" s="22">
        <f>IF(C68&gt;=(Input!$F$14+Input!$F$19),((AT67*(1-Parameters!$D$40)*Parameters!$D$12*(1-(Input!$F$22*Parameters!$D$7)))+(AU67*(1-Parameters!$D$40)*(1-1/Parameters!$D$38)*(1-(Input!$F$10*Parameters!$D$20*(1-Parameters!$D$27)*Parameters!$D$26*(Parameters!$D$24)*Parameters!$D$28*Parameters!$D$30))) + (AV67*(1-Parameters!$D$40)*(1-(1/Parameters!$D$38))*(1-ART_drop_factor)) +(AZ67*(1-Parameters!$D$40)*Parameters!$D$12*(1-(Input!$F$22*Parameters!$D$7)))+(BA67*(1-Parameters!$D$40)*(1-1/Parameters!$D$38)) + (BB67*(1-Parameters!$D$40)*(1-(1/Parameters!$D$38))*(1-ART_drop_factor))),0)</f>
        <v>0</v>
      </c>
      <c r="BB68" s="24">
        <f>IF(C68&gt;=(Input!$F$14+Input!$F$19),((AU67*(1-Parameters!$D$40)*(1-1/Parameters!$D$38)*(Input!$F$10*Parameters!$D$20*Parameters!$D$26*(1-Parameters!$D$27)*(Parameters!$D$24)*Parameters!$D$28*Parameters!$D$30))+(AV67*(1-Parameters!$D$40)*(1-(1/Parameters!$D$38))*ART_drop_factor)+(BB67*(1-Parameters!$D$40)*(1-(1/Parameters!$D$38))*ART_drop_factor)),0)</f>
        <v>0</v>
      </c>
      <c r="BC68" s="22">
        <f>IF(C68&gt;=(Input!$F$14+Input!$F$19),((AU67*(1-Parameters!$D$40)*(1/Parameters!$D$38)*(1-(Input!$F$10*Parameters!$D$20*(1-Parameters!$D$27)*Parameters!$D$26*(Parameters!$D$23)*Parameters!$D$28)))+(AW67*(1-Parameters!$D$40)*(1-(Input!$F$10*Parameters!$D$20*(1-Parameters!$D$27)*Parameters!$D$26*(Parameters!$D$23)*Parameters!$D$28)))+(BA67*(1-Parameters!$D$40)*(1/Parameters!$D$38))+(BC67*(1-Parameters!$D$40))),0)</f>
        <v>0</v>
      </c>
      <c r="BD68" s="24">
        <f>IF(C68&gt;=(Input!$F$14+Input!$F$19),((AU67*(1-Parameters!$D$40)*(1/Parameters!$D$38)*Input!$F$10*Parameters!$D$20*Parameters!$D$26*(1-Parameters!$D$27)*Parameters!$D$28*(Parameters!$D$23)*(1-Parameters!$D$30))+(AW67*(1-Parameters!$D$40)*Input!$F$10*Parameters!$D$20*Parameters!$D$26*(1-Parameters!$D$27)*Parameters!$D$28*(Parameters!$D$23)*(1-Parameters!$D$30))+(AX67*(1-Parameters!$D$40)) + (AY67*(1-Parameters!$D$40)*(1-ART_drop_factor)) +(BD67*(1-Parameters!$D$40)) + (BE67*(1-Parameters!$D$40)*(1-ART_drop_factor))),0)</f>
        <v>0</v>
      </c>
      <c r="BE68" s="25">
        <f>IF(C68&gt;=(Input!$F$14+Input!$F$19),((AU67*(1-Parameters!$D$40)*(1/Parameters!$D$38)*(Input!$F$10*Parameters!$D$20*(Parameters!$D$23)*Parameters!$D$26*(1-Parameters!$D$27)*Parameters!$D$28*Parameters!$D$30))+(AV67*(1-Parameters!$D$40)*(1/Parameters!$D$38))+(AW67*(1-Parameters!$D$40)*(Input!$F$10*Parameters!$D$20*(Parameters!$D$23)*Parameters!$D$26*(1-Parameters!$D$27)*Parameters!$D$28*Parameters!$D$30))+(BE67*(1-Parameters!$D$40)*ART_drop_factor)+(BB67*(1-Parameters!$D$40)*(1/Parameters!$D$38))+(AY67*(1-Parameters!$D$40)*ART_drop_factor)),0)</f>
        <v>0</v>
      </c>
      <c r="BF68" s="135">
        <f>(Parameters!$D$40*(SUM(Model!D67:U67,Model!AH67:BE67)))+(Parameters!$D$41*(SUM(Model!V67:AG67)))</f>
        <v>93.504648761805768</v>
      </c>
      <c r="BG68" s="60"/>
    </row>
    <row r="69" spans="3:62" x14ac:dyDescent="0.2">
      <c r="C69" s="20">
        <v>64</v>
      </c>
      <c r="D69" s="21">
        <f>IF((C69&gt;=Input!$F$12),0,(D68*(1-Parameters!$D$40)*(1-(Parameters!$D$8*(1-(Input!$F$22*Parameters!$D$7))))))</f>
        <v>0</v>
      </c>
      <c r="E69" s="21">
        <f>IF((C69&gt;=Input!$F$12),0,(D68*(1-Parameters!$D$40)*Parameters!$D$8*(1-(Input!$F$22*Parameters!$D$7))+(E68*(1-Parameters!$D$40)*(1-1/Parameters!$D$38)) + (F68*(1-Parameters!$D$40)*(1-(1/Parameters!$D$38))*(1-ART_drop_factor))))</f>
        <v>0</v>
      </c>
      <c r="F69" s="26">
        <f>IF((C69&gt;=Input!$F$12),0,(F68*(1-Parameters!$D$40)*(1-(1/Parameters!$D$38))*ART_drop_factor))</f>
        <v>0</v>
      </c>
      <c r="G69" s="21">
        <f>IF((C69&gt;=Input!$F$12),0,((G68*(1-Parameters!$D$40)+(E68*(1-Parameters!$D$40)*(1/Parameters!$D$38)))))</f>
        <v>0</v>
      </c>
      <c r="H69" s="21">
        <f>IF((C69&gt;=Input!$F$12),0,(H68*(1-Parameters!$D$40) + I68*(1-Parameters!$D$40)*(1-ART_drop_factor)))</f>
        <v>0</v>
      </c>
      <c r="I69" s="21">
        <f>IF((C69&gt;=Input!$F$12),0,(((F68*(1-Parameters!$D$40)*(1/Parameters!$D$38)) + I68*(1-Parameters!$D$40)*ART_drop_factor)))</f>
        <v>0</v>
      </c>
      <c r="J69" s="23">
        <f>IF(AND(C69&gt;=Input!$F$12,C69&lt;Input!$F$13),((D68*(1-Parameters!$D$40)*(1-(Parameters!$D$8*(1-(Input!$F$22*Parameters!$D$7))))) + (J68*(1-Parameters!$D$40)*(1-(Parameters!$D$9*(1-(Input!$F$22*Parameters!$D$7)))))),0)</f>
        <v>0</v>
      </c>
      <c r="K69" s="23">
        <f>IF(AND(C69&gt;=Input!$F$12,C69&lt;Input!$F$13),((D68*(1-Parameters!$D$40)*(Parameters!$D$8*(1-(Input!$F$22*Parameters!$D$7))))+(E68*(1-Parameters!$D$40)*(1-1/Parameters!$D$38)*(1-(Input!$F$5*Parameters!$D$14*(1-Parameters!$D$27)*Parameters!$D$26*(Parameters!$D$24))*Parameters!$D$28*Parameters!$D$30)))+ (F68*(1-Parameters!$D$40)*(1-(1/Parameters!$D$38))*(1-ART_drop_factor)) + (J68*(1-Parameters!$D$40)*Parameters!$D$9*(1-(Input!$F$22*Parameters!$D$7)))+(K68*(1-Parameters!$D$40)*(1-1/Parameters!$D$38)) + (L68*(1-Parameters!$D$40)*(1-(1/Parameters!$D$38))*(1-ART_drop_factor)),0)</f>
        <v>0</v>
      </c>
      <c r="L69" s="23">
        <f>IF(AND(C69&gt;=Input!$F$12,C69&lt;Input!$F$13),((E68*(1-Parameters!$D$40)*(1-1/Parameters!$D$38)*(Input!$F$5*Parameters!$D$14*Parameters!$D$26*(1-Parameters!$D$27)*(Parameters!$D$24)*Parameters!$D$28*Parameters!$D$30))+(F68*(1-Parameters!$D$40)*(1-(1/Parameters!$D$38))*ART_drop_factor)+(L68*(1-Parameters!$D$40)*(1-(1/Parameters!$D$38))*ART_drop_factor)),0)</f>
        <v>0</v>
      </c>
      <c r="M69" s="23">
        <f>IF(AND(C69&gt;=Input!$F$12,C69&lt;Input!$F$13),((E68*(1-Parameters!$D$40)*(1/Parameters!$D$38)*(1-(Input!$F$5*Parameters!$D$14*(1-Parameters!$D$27)*Parameters!$D$26*(Parameters!$D$23))*Parameters!$D$28))+(G68*(1-Parameters!$D$40)*(1-(Input!$F$5*Parameters!$D$14*(1-Parameters!$D$27)*Parameters!$D$26*(Parameters!$D$23)*Parameters!$D$28)))+(K68*(1-Parameters!$D$40)*(1/Parameters!$D$38))+(M68*(1-Parameters!$D$40))),0)</f>
        <v>0</v>
      </c>
      <c r="N69" s="23">
        <f>IF(AND(C69&gt;=Input!$F$12,C69&lt;Input!$F$13),((E68*(1-Parameters!$D$40)*(1/Parameters!$D$38)*Input!$F$5*Parameters!$D$14*Parameters!$D$26*(1-Parameters!$D$27)*Parameters!$D$28*(Parameters!$D$23)*(1-Parameters!$D$30))+(G68*(1-Parameters!$D$40)*Input!$F$5*Parameters!$D$14*Parameters!$D$26*(1-Parameters!$D$27)*Parameters!$D$28*(Parameters!$D$23)*(1-Parameters!$D$30))+(H68*(1-Parameters!$D$40)) +(N68*(1-Parameters!$D$40)) + (O68*(1-Parameters!$D$40)*(1-ART_drop_factor)) + (I68*(1-Parameters!$D$40)*(1-ART_drop_factor))),0)</f>
        <v>0</v>
      </c>
      <c r="O69" s="23">
        <f>IF(AND(C69&gt;=Input!$F$12,C69&lt;Input!$F$13),((E68*(1-Parameters!$D$40)*(1/Parameters!$D$38)*(Input!$F$5*Parameters!$D$14*(Parameters!$D$23)*Parameters!$D$26*(1-Parameters!$D$27)*Parameters!$D$28*Parameters!$D$30))+(F68*(1-Parameters!$D$40)*(1/Parameters!$D$38))+(G68*(1-Parameters!$D$40)*(Input!$F$5*Parameters!$D$14*(Parameters!$D$23)*Parameters!$D$26*(1-Parameters!$D$27)*Parameters!$D$28*Parameters!$D$30))+(O68*(1-Parameters!$D$40)*ART_drop_factor)+(L68*(1-Parameters!$D$40)*(1/Parameters!$D$38))+(I68*(1-Parameters!$D$40)*ART_drop_factor)),0)</f>
        <v>0</v>
      </c>
      <c r="P69" s="24">
        <f>IF(AND(C69&gt;=Input!$F$13,C69&lt;Input!$F$14),((J68*(1-Parameters!$D$40)*(1-(Parameters!$D$9*(1-(Input!$F$22*Parameters!$D$7))))) + (P68*(1-Parameters!$D$40)*(1-(Parameters!$D$9*(1-(Input!$F$22*Parameters!$D$7)))))),0)</f>
        <v>0</v>
      </c>
      <c r="Q69" s="22">
        <f>IF(AND(C69&gt;=Input!$F$13,C69&lt;Input!$F$14),((J68*(1-Parameters!$D$40)*Parameters!$D$9*(1-(Input!$F$22*Parameters!$D$7)))+(K68*(1-Parameters!$D$40)*(1-1/Parameters!$D$38)*(1-(Input!$F$6*Parameters!$D$15*(1-Parameters!$D$27)*Parameters!$D$26*(Parameters!$D$24))*Parameters!$D$28*Parameters!$D$30))) + (L68*(1-Parameters!$D$40)*(1-(1/Parameters!$D$38))*(1-ART_drop_factor)) +(P68*(1-Parameters!$D$40)*Parameters!$D$9*(1-(Input!$F$22*Parameters!$D$7)))+(Q68*(1-Parameters!$D$40)*(1-1/Parameters!$D$38)) + (R68*(1-Parameters!$D$40)*(1-(1/Parameters!$D$38))*(1-ART_drop_factor)),0)</f>
        <v>0</v>
      </c>
      <c r="R69" s="24">
        <f>IF(AND(C69&gt;=Input!$F$13,C69&lt;Input!$F$14),((K68*(1-Parameters!$D$40)*(1-1/Parameters!$D$38)*(Input!$F$6*Parameters!$D$15*Parameters!$D$26*(1-Parameters!$D$27)*(Parameters!$D$24)*Parameters!$D$28*Parameters!$D$30))+(L68*(1-Parameters!$D$40)*(1-(1/Parameters!$D$38))*ART_drop_factor)+(R68*(1-Parameters!$D$40)*(1-(1/Parameters!$D$38))*ART_drop_factor)),0)</f>
        <v>0</v>
      </c>
      <c r="S69" s="22">
        <f>IF(AND(C69&gt;=Input!$F$13,C69&lt;Input!$F$14),((K68*(1-Parameters!$D$40)*(1/Parameters!$D$38)*(1-(Input!$F$6*Parameters!$D$15*(1-Parameters!$D$27)*Parameters!$D$26*(Parameters!$D$23)*Parameters!$D$28)))+(M68*(1-Parameters!$D$40)*(1-(Input!$F$6*Parameters!$D$15*(1-Parameters!$D$27)*Parameters!$D$26*(Parameters!$D$23)*Parameters!$D$28)))+(Q68*(1-Parameters!$D$40)*(1/Parameters!$D$38))+(S68*(1-Parameters!$D$40))),0)</f>
        <v>0</v>
      </c>
      <c r="T69" s="24">
        <f>IF(AND(C69&gt;=Input!$F$13,C69&lt;Input!$F$14),((K68*(1-Parameters!$D$40)*(1/Parameters!$D$38)*Input!$F$6*Parameters!$D$15*Parameters!$D$26*(1-Parameters!$D$27)*Parameters!$D$28*(Parameters!$D$23)*(1-Parameters!$D$30))+(M68*(1-Parameters!$D$40)*Input!$F$6*Parameters!$D$15*Parameters!$D$26*(1-Parameters!$D$27)*Parameters!$D$28*(Parameters!$D$23)*(1-Parameters!$D$30))+(N68*(1-Parameters!$D$40))+(T68*(1-Parameters!$D$40)) + (U68*(1-Parameters!$D$40)*(1-ART_drop_factor)) + (O68*(1-Parameters!$D$40)*(1-ART_drop_factor))),0)</f>
        <v>0</v>
      </c>
      <c r="U69" s="22">
        <f>IF(AND(C69&gt;=Input!$F$13,C69&lt;Input!$F$14),((K68*(1-Parameters!$D$40)*(1/Parameters!$D$38)*(Input!$F$6*Parameters!$D$15*(Parameters!$D$23)*Parameters!$D$26*(1-Parameters!$D$27)*Parameters!$D$28*Parameters!$D$30))+(L68*(1-Parameters!$D$40)*(1/Parameters!$D$38))+(M68*(1-Parameters!$D$40)*(Input!$F$6*Parameters!$D$15*(Parameters!$D$23)*Parameters!$D$26*(1-Parameters!$D$27)*Parameters!$D$28*Parameters!$D$30))+(U68*(1-Parameters!$D$40)*ART_drop_factor)+(R68*(1-Parameters!$D$40)*(1/Parameters!$D$38))+(O68*(1-Parameters!$D$40))*ART_drop_factor),0)</f>
        <v>0</v>
      </c>
      <c r="V69" s="24">
        <f>IF(C69=Input!$F$14,((P68*(1-Parameters!$D$41)*(1-(Parameters!$D$9*(1-(Input!$F$22*Parameters!$D$7))))) + (V68*(1-Parameters!$D$41)*(1-(Parameters!$D$9*(1-(Input!$F$22*Parameters!$D$7)))))),0)</f>
        <v>0</v>
      </c>
      <c r="W69" s="22">
        <f>IF(C69=Input!$F$14,((P68*(1-Parameters!$D$41)*Parameters!$D$9*(1-(Input!$F$22*Parameters!$D$7)))+(Q68*(1-Parameters!$D$41)*(1-1/Parameters!$D$38)*(1-(Input!$F$6*Parameters!$D$16*(1-Parameters!$D$27)*Parameters!$D$26*(1-Parameters!$B$94)*(Parameters!$D$24))*Parameters!$D$28*Parameters!$D$30)))+(V68*(1-Parameters!$D$41)*Parameters!$D$9*(1-(Input!$F$22*Parameters!$D$7)))+ (R68*(1-Parameters!$D$41)*(1-(1/Parameters!$D$38))*(1-ART_drop_factor)) + (W68*(1-Parameters!$D$41)*(1-1/Parameters!$D$38)) + (X68*(1-Parameters!$D$41)*(1-(1/Parameters!$D$38))*(1-ART_drop_factor)),0)</f>
        <v>0</v>
      </c>
      <c r="X69" s="24">
        <f>IF(C69=Input!$F$14,((Q68*(1-Parameters!$D$41)*(1-1/Parameters!$D$38)*(Input!$F$6*Parameters!$D$16*Parameters!$D$26*(1-Parameters!$D$27)*(1-Parameters!$B$94)*(Parameters!$D$24)*Parameters!$D$28*Parameters!$D$30))+(R68*(1-Parameters!$D$41)*(1-(1/Parameters!$D$38))*ART_drop_factor)+(X68*(1-Parameters!$D$41)*(1-(1/Parameters!$D$38))*ART_drop_factor)),0)</f>
        <v>0</v>
      </c>
      <c r="Y69" s="22">
        <f>IF(C69=Input!$F$14,((Q68*(1-Parameters!$D$41)*(1/Parameters!$D$38)*(1-(Input!$F$6*Parameters!$D$16*(1-Parameters!$D$27)*Parameters!$D$26*(1-Parameters!$B$94)*(Parameters!$D$23)*Parameters!$D$28)))+(S68*(1-Parameters!$D$41)*(1-(Input!$F$6*Parameters!$D$16*(1-Parameters!$D$27)*Parameters!$D$26*(1-Parameters!$B$94)*(Parameters!$D$23)*Parameters!$D$28)))+(W68*(1-Parameters!$D$41)*(1/Parameters!$D$38))+(Y68*(1-Parameters!$D$41))),0)</f>
        <v>0</v>
      </c>
      <c r="Z69" s="24">
        <f>IF(C69=Input!$F$14,((Q68*(1-Parameters!$D$41)*(1/Parameters!$D$38)*Input!$F$6*Parameters!$D$16*Parameters!$D$26*(1-Parameters!$D$27)*(1-Parameters!$B$94)*Parameters!$D$28*(Parameters!$D$23)*(1-Parameters!$D$30))+(S68*(1-Parameters!$D$41)*Input!$F$6*Parameters!$D$16*Parameters!$D$26*(1-Parameters!$D$27)*(1-Parameters!$B$94)*Parameters!$D$28*(Parameters!$D$23)*(1-Parameters!$D$30))+(T68*(1-Parameters!$D$41)) + (U68*(1-Parameters!$D$41)*(1-ART_drop_factor)) + (Z68*(1-Parameters!$D$41)) + (AA68*(1-Parameters!$D$41)*(1-ART_drop_factor))),0)</f>
        <v>0</v>
      </c>
      <c r="AA69" s="22">
        <f>IF(C69=Input!$F$14,((Q68*(1-Parameters!$D$41)*(1/Parameters!$D$38)*(Input!$F$6*Parameters!$D$16*(Parameters!$D$23)*Parameters!$D$26*(1-Parameters!$D$27)*(1-Parameters!$B$94)*Parameters!$D$28*Parameters!$D$30))+(R68*(1-Parameters!$D$41)*(1/Parameters!$D$38))+(S68*(1-Parameters!$D$41)*(Input!$F$6*Parameters!$D$16*(1-Parameters!$B$94)*(Parameters!$D$23)*Parameters!$D$26*(1-Parameters!$D$27)*Parameters!$D$28*Parameters!$D$30))+(AA68*(1-Parameters!$D$41)*ART_drop_factor)+(X68*(1-Parameters!$D$41)*(1/Parameters!$D$38))+(U68*(1-Parameters!$D$41)*ART_drop_factor)),0)</f>
        <v>0</v>
      </c>
      <c r="AB69" s="24">
        <f>IF(AND(C69&gt;Input!$F$14,C69&lt;(Input!$F$14+Input!$F$16)),((V68*(1-Parameters!$D$41)*(1-(Parameters!$D$9*(1-(Input!$F$22*Parameters!$D$7)))))+(AB68*(1-Parameters!$D$41)*(1-(Parameters!$D$10*(1-(Input!$F$22*Parameters!$D$7)))))),0)</f>
        <v>0</v>
      </c>
      <c r="AC69" s="24">
        <f>IF(AND(C69&gt;Input!$F$14, C69&lt;(Input!$F$14+Input!$F$16)),((V68*(1-Parameters!$D$41)*Parameters!$D$9*(1-(Input!$F$22*Parameters!$D$7)))+(W68*(1-Parameters!$D$41)*(1-1/Parameters!$D$38)) + (X68*(1-Parameters!$D$41)*(1-(1/Parameters!$D$38))*(1-ART_drop_factor)) +(AB68*(1-Parameters!$D$41)*Parameters!$D$10*(1-(Input!$F$22*Parameters!$D$7))))+(AC68*(1-Parameters!$D$41)*(1-1/Parameters!$D$38)) + (AD68*(1-Parameters!$D$41)*(1-(1/Parameters!$D$38))*(1-ART_drop_factor)),0)</f>
        <v>0</v>
      </c>
      <c r="AD69" s="24">
        <f>IF(AND(C69&gt;Input!$F$14, C69&lt;(Input!$F$14+Input!$F$16)),((X68*(1-Parameters!$D$41)*(1-(1/Parameters!$D$38))*ART_drop_factor)+(AD68*(1-Parameters!$D$41)*(1-(1/Parameters!$D$38))*ART_drop_factor)),0)</f>
        <v>0</v>
      </c>
      <c r="AE69" s="24">
        <f>IF(AND(C69&gt;Input!$F$14, C69&lt;(Input!$F$14+Input!$F$16)),((W68*(1-Parameters!$D$41)*(1/Parameters!$D$38))+(Y68*(1-Parameters!$D$41))+(AC68*(1-Parameters!$D$41)*(1/Parameters!$D$38))+(AE68*(1-Parameters!$D$41))),0)</f>
        <v>0</v>
      </c>
      <c r="AF69" s="24">
        <f>IF(AND(C69&gt;Input!$F$14, C69&lt;(Input!$F$14+Input!$F$16)),((Z68*(1-Parameters!$D$41)) + (AA68*(1-Parameters!$D$41)*(1-ART_drop_factor)) +(AF68*(1-Parameters!$D$41)) + (AG68*(1-Parameters!$D$41)*(1-ART_drop_factor))),0)</f>
        <v>0</v>
      </c>
      <c r="AG69" s="24">
        <f>IF(AND(C69&gt;Input!$F$14, C69&lt;(Input!$F$14+Input!$F$16)),((X68*(1-Parameters!$D$41)*(1/Parameters!$D$38))+(AG68*(1-Parameters!$D$41)*ART_drop_factor)+(AD68*(1-Parameters!$D$41)*(1/Parameters!$D$38))+(AA68*(1-Parameters!$D$41)*ART_drop_factor)),0)</f>
        <v>0</v>
      </c>
      <c r="AH69" s="24">
        <f>IF(AND(C69&gt;=(Input!$F$14+Input!$F$16),C69&lt;(Input!$F$14+Input!$F$17)),((AB68*(1-Parameters!$D$40)*(1-(Parameters!$D$10*(1-(Input!$F$22*Parameters!$D$7)))))+(AH68*(1-Parameters!$D$40)*(1-(Parameters!$D$11*(1-(Input!$F$22*Parameters!$D$7)))))),0)</f>
        <v>0</v>
      </c>
      <c r="AI69" s="24">
        <f>IF(AND(C69&gt;=(Input!$F$14+Input!$F$16), C69&lt;(Input!$F$14+Input!$F$17)),((AB68*(1-Parameters!$D$40)*Parameters!$D$10*(1-(Input!$F$22*Parameters!$D$7)))+(AC68*(1-Parameters!$D$40)*(1-1/Parameters!$D$38)*(1-(Input!$F$7*Parameters!$D$17*(1-Parameters!$D$27)*Parameters!$D$26*(1-(Parameters!$B$94 + Parameters!$B$95))*(Parameters!$D$24)*Parameters!$D$28*Parameters!$D$30))) + (AD68*(1-Parameters!$D$40)*(1-(1/Parameters!$D$38))*(1-ART_drop_factor)) +(AH68*(1-Parameters!$D$40)*Parameters!$D$11*(1-(Input!$F$22*Parameters!$D$7)))+(AI68*(1-Parameters!$D$40)*(1-1/Parameters!$D$38)) + (AJ68*(1-Parameters!$D$40)*(1-(1/Parameters!$D$38))*(1-ART_drop_factor))),0)</f>
        <v>0</v>
      </c>
      <c r="AJ69" s="24">
        <f>IF(AND(C69&gt;=(Input!$F$14+Input!$F$16), C69&lt;(Input!$F$14+Input!$F$17)),((AC68*(1-Parameters!$D$40)*(1-1/Parameters!$D$38)*(Input!$F$7*Parameters!$D$17*Parameters!$D$26*(1-Parameters!$D$27)*(1-(Parameters!$B$94 + Parameters!$B$95))*(Parameters!$D$24)*Parameters!$D$28*Parameters!$D$30))+(AD68*(1-Parameters!$D$40)*(1-(1/Parameters!$D$38))*ART_drop_factor)+(AJ68*(1-Parameters!$D$40)*(1-(1/Parameters!$D$38))*ART_drop_factor)),0)</f>
        <v>0</v>
      </c>
      <c r="AK69" s="22">
        <f>IF(AND(C69&gt;=(Input!$F$14+Input!$F$16), C69&lt;(Input!$F$14+Input!$F$17)),((AC68*(1-Parameters!$D$40)*(1/Parameters!$D$38)*(1-(Input!$F$7*Parameters!$D$17*(1-Parameters!$D$27)*Parameters!$D$26*(1-(Parameters!$B$94 + Parameters!$B$95))*(Parameters!$D$23)*Parameters!$D$28)))+(AE68*(1-Parameters!$D$40)*(1-(Input!$F$7*Parameters!$D$17*(1-Parameters!$D$27)*Parameters!$D$26*(1-(Parameters!$B$94 + Parameters!$B$95))*(Parameters!$D$23)*Parameters!$D$28)))+(AI68*(1-Parameters!$D$40)*(1/Parameters!$D$38))+(AK68*(1-Parameters!$D$40))),0)</f>
        <v>0</v>
      </c>
      <c r="AL69" s="24">
        <f>IF(AND(C69&gt;=(Input!$F$14+Input!$F$16), C69&lt;(Input!$F$14+Input!$F$17)),((AC68*(1-Parameters!$D$40)*(1/Parameters!$D$38)*Input!$F$7*Parameters!$D$17*Parameters!$D$26*(1-Parameters!$D$27)*(1-(Parameters!$B$94 + Parameters!$B$95))*Parameters!$D$28*(Parameters!$D$23)*(1-Parameters!$D$30))+(AE68*(1-Parameters!$D$40)*Input!$F$7*Parameters!$D$17*Parameters!$D$26*(1-Parameters!$D$27)*(1-(Parameters!$B$94 + Parameters!$B$95))*Parameters!$D$28*(Parameters!$D$23)*(1-Parameters!$D$30))+(AF68*(1-Parameters!$D$40)) + (AG68*(1-Parameters!$D$40)*(1-ART_drop_factor)) +(AL68*(1-Parameters!$D$40)) + (AM68*(1-Parameters!$D$40)*(1-ART_drop_factor))),0)</f>
        <v>0</v>
      </c>
      <c r="AM69" s="22">
        <f>IF(AND(C69&gt;=(Input!$F$14+Input!$F$16), C69&lt;(Input!$F$14+Input!$F$17)),((AC68*(1-Parameters!$D$40)*(1/Parameters!$D$38)*(Input!$F$7*Parameters!$D$17*(Parameters!$D$23)*Parameters!$D$26*(1-Parameters!$D$27)*(1-(Parameters!$B$94 + Parameters!$B$95))*Parameters!$D$28*Parameters!$D$30))+(AD68*(1-Parameters!$D$40)*(1/Parameters!$D$38))+(AE68*(1-Parameters!$D$40)*(Input!$F$7*Parameters!$D$17*(Parameters!$D$23)*Parameters!$D$26*(1-Parameters!$D$27)*(1-(Parameters!$B$94 + Parameters!$B$95))*Parameters!$D$28*Parameters!$D$30))+(AM68*(1-Parameters!$D$40)*ART_drop_factor)+(AJ68*(1-Parameters!$D$40)*(1/Parameters!$D$38))+(AG68*(1-Parameters!$D$40)*ART_drop_factor)),0)</f>
        <v>0</v>
      </c>
      <c r="AN69" s="24">
        <f>IF(AND(C69&gt;=(Input!$F$14+Input!$F$17), C69&lt;(Input!$F$14+Input!$F$18)),((AH68*(1-Parameters!$D$40)*(1-(Parameters!$D$11*(1-(Input!$F$22*Parameters!$D$7))))) + (AN68*(1-Parameters!$D$40)*(1-(Parameters!$D$11*(1-(Input!$F$22*Parameters!$D$7)))))),0)</f>
        <v>1489795.0529884559</v>
      </c>
      <c r="AO69" s="22">
        <f>IF(AND(C69&gt;=(Input!$F$14+Input!$F$17), C69&lt;(Input!$F$14+Input!$F$18)),((AH68*(1-Parameters!$D$40)*Parameters!$D$11*(1-(Input!$F$22*Parameters!$D$7)))+(AI68*(1-Parameters!$D$40)*(1-1/Parameters!$D$38)*(1-(Input!$F$8*Parameters!$D$18*(1-Parameters!$D$27)*Parameters!$D$26*(Parameters!$D$24)*Parameters!$D$28*Parameters!$D$30))) + (AJ68*(1-Parameters!$D$40)*(1-(1/Parameters!$D$38))*(1-ART_drop_factor)) +(AN68*(1-Parameters!$D$40)*Parameters!$D$11*(1-(Input!$F$22*Parameters!$D$7)))+(AO68*(1-Parameters!$D$40)*(1-1/Parameters!$D$38)) + (AP68*(1-Parameters!$D$40)*(1-(1/Parameters!$D$38))*(1-ART_drop_factor))),0)</f>
        <v>3425.7098533586091</v>
      </c>
      <c r="AP69" s="24">
        <f>IF(AND(C69&gt;=(Input!$F$14+Input!$F$17), C69&lt;(Input!$F$14+Input!$F$18)),((AI68*(1-Parameters!$D$40)*(1-1/Parameters!$D$38)*(Input!$F$8*Parameters!$D$18*Parameters!$D$26*(1-Parameters!$D$27)*(Parameters!$D$24)*Parameters!$D$28*Parameters!$D$30))+(AJ68*(1-Parameters!$D$40)*(1-(1/Parameters!$D$38))*ART_drop_factor)+(AP68*(1-Parameters!$D$40)*(1-(1/Parameters!$D$38))*ART_drop_factor)),0)</f>
        <v>69.78564348084123</v>
      </c>
      <c r="AQ69" s="22">
        <f>IF(AND(C69&gt;=(Input!$F$14+Input!$F$17), C69&lt;(Input!$F$14+Input!$F$18)),((AI68*(1-Parameters!$D$40)*(1/Parameters!$D$38)*(1-(Input!$F$8*Parameters!$D$18*(1-Parameters!$D$27)*Parameters!$D$26*(Parameters!$D$23)*Parameters!$D$28)))+(AK68*(1-Parameters!$D$40)*(1-(Input!$F$8*Parameters!$D$18*(1-Parameters!$D$27)*Parameters!$D$26*(Parameters!$D$23)*Parameters!$D$28)))+(AO68*(1-Parameters!$D$40)*(1/Parameters!$D$38))+(AQ68*(1-Parameters!$D$40))),0)</f>
        <v>13104.221157729691</v>
      </c>
      <c r="AR69" s="24">
        <f>IF(AND(C69&gt;=(Input!$F$14+Input!$F$17), C69&lt;(Input!$F$14+Input!$F$18)),((AI68*(1-Parameters!$D$40)*(1/Parameters!$D$38)*Input!$F$8*Parameters!$D$18*Parameters!$D$26*(1-Parameters!$D$27)*Parameters!$D$28*(Parameters!$D$23)*(1-Parameters!$D$30))+(AK68*(1-Parameters!$D$40)*Input!$F$8*Parameters!$D$18*Parameters!$D$26*(1-Parameters!$D$27)*Parameters!$D$28*(Parameters!$D$23)*(1-Parameters!$D$30))+(AL68*(1-Parameters!$D$40)) + (AM68*(1-Parameters!$D$40)*(1-ART_drop_factor)) +(AR68*(1-Parameters!$D$40)) + (AS68*(1-Parameters!$D$40)*(1-ART_drop_factor))),0)</f>
        <v>25989.088097171159</v>
      </c>
      <c r="AS69" s="22">
        <f>IF(AND(C69&gt;=(Input!$F$14+Input!$F$17), C69&lt;(Input!$F$14+Input!$F$18)),((AI68*(1-Parameters!$D$40)*(1/Parameters!$D$38)*(Input!$F$8*Parameters!$D$18*(Parameters!$D$23)*Parameters!$D$26*(1-Parameters!$D$27)*Parameters!$D$28*Parameters!$D$30))+(AJ68*(1-Parameters!$D$40)*(1/Parameters!$D$38))+(AK68*(1-Parameters!$D$40)*(Input!$F$8*Parameters!$D$18*(Parameters!$D$23)*Parameters!$D$26*(1-Parameters!$D$27)*Parameters!$D$28*Parameters!$D$30))+(AS68*(1-Parameters!$D$40)*ART_drop_factor)+(AP68*(1-Parameters!$D$40)*(1/Parameters!$D$38))+(AM68*(1-Parameters!$D$40)*ART_drop_factor)),0)</f>
        <v>88176.383561412003</v>
      </c>
      <c r="AT69" s="24">
        <f>IF(AND(C69&gt;=(Input!$F$14+Input!$F$18), C69&lt;(Input!$F$14+Input!$F$19)),((AN68*(1-Parameters!$D$40)*(1-(Parameters!$D$11*(1-(Input!$F$22*Parameters!$D$7))))) + (AT68*(1-Parameters!$D$40)*(1-(Parameters!$D$12*(1-(Input!$F$22*Parameters!$D$7)))))),0)</f>
        <v>0</v>
      </c>
      <c r="AU69" s="22">
        <f>IF(AND(C69&gt;=(Input!$F$14+Input!$F$18), C69&lt;(Input!$F$14+Input!$F$19)),((AN68*(1-Parameters!$D$40)*Parameters!$D$11*(1-(Input!$F$22*Parameters!$D$7)))+(AO68*(1-Parameters!$D$40)*(1-1/Parameters!$D$38)*(1-(Input!$F$9*Parameters!$D$19*(1-Parameters!$D$27)*Parameters!$D$26*(Parameters!$D$24)*Parameters!$D$28*Parameters!$D$30))) + (AP68*(1-Parameters!$D$40)*(1-(1/Parameters!$D$38))*(1-ART_drop_factor)) +(AT68*(1-Parameters!$D$40)*Parameters!$D$12*(1-(Input!$F$22*Parameters!$D$7)))+(AU68*(1-Parameters!$D$40)*(1-1/Parameters!$D$38)) + (AV68*(1-Parameters!$D$40)*(1-(1/Parameters!$D$38))*(1-ART_drop_factor))),0)</f>
        <v>0</v>
      </c>
      <c r="AV69" s="24">
        <f>IF(AND(C69&gt;=(Input!$F$14+Input!$F$18), C69&lt;(Input!$F$14+Input!$F$19)),((AO68*(1-Parameters!$D$40)*(1-1/Parameters!$D$38)*(Input!$F$9*Parameters!$D$19*Parameters!$D$26*(1-Parameters!$D$27)*(Parameters!$D$24)*Parameters!$D$28*Parameters!$D$30))+(AP68*(1-Parameters!$D$40)*(1-(1/Parameters!$D$38))*ART_drop_factor)+(AV68*(1-Parameters!$D$40)*(1-(1/Parameters!$D$38))*ART_drop_factor)),0)</f>
        <v>0</v>
      </c>
      <c r="AW69" s="22">
        <f>IF(AND(C69&gt;=(Input!$F$14+Input!$F$18), C69&lt;(Input!$F$14+Input!$F$19)),((AO68*(1-Parameters!$D$40)*(1/Parameters!$D$38)*(1-(Input!$F$9*Parameters!$D$19*(1-Parameters!$D$27)*Parameters!$D$26*(Parameters!$D$23)*Parameters!$D$28)))+(AQ68*(1-Parameters!$D$40)*(1-(Input!$F$9*Parameters!$D$19*(1-Parameters!$D$27)*Parameters!$D$26*(Parameters!$D$23)*Parameters!$D$28)))+(AU68*(1-Parameters!$D$40)*(1/Parameters!$D$38))+(AW68*(1-Parameters!$D$40))),0)</f>
        <v>0</v>
      </c>
      <c r="AX69" s="24">
        <f>IF(AND(C69&gt;=(Input!$F$14+Input!$F$18), C69&lt;(Input!$F$14+Input!$F$19)),((AO68*(1-Parameters!$D$40)*(1/Parameters!$D$38)*Input!$F$9*Parameters!$D$19*Parameters!$D$26*(1-Parameters!$D$27)*Parameters!$D$28*(Parameters!$D$23)*(1-Parameters!$D$30))+(AQ68*(1-Parameters!$D$40)*Input!$F$9*Parameters!$D$19*Parameters!$D$26*(1-Parameters!$D$27)*Parameters!$D$28*(Parameters!$D$23)*(1-Parameters!$D$30)) + (AS68*(1-Parameters!$D$40)*(1-ART_drop_factor)) +(AR68*(1-Parameters!$D$40))+ (AY68*(1-Parameters!$D$40)*(1-ART_drop_factor)) + (AX68*(1-Parameters!$D$40))),0)</f>
        <v>0</v>
      </c>
      <c r="AY69" s="22">
        <f>IF(AND(C69&gt;=(Input!$F$14+Input!$F$18), C69&lt;(Input!$F$14+Input!$F$19)),((AO68*(1-Parameters!$D$40)*(1/Parameters!$D$38)*(Input!$F$9*Parameters!$D$19*(Parameters!$D$23)*Parameters!$D$26*(1-Parameters!$D$27)*Parameters!$D$28*Parameters!$D$30))+(AP68*(1-Parameters!$D$40)*(1/Parameters!$D$38))+(AQ68*(1-Parameters!$D$40)*(Input!$F$9*Parameters!$D$19*(Parameters!$D$23)*Parameters!$D$26*(1-Parameters!$D$27)*Parameters!$D$28*Parameters!$D$30))+(AY68*(1-Parameters!$D$40)*ART_drop_factor)+(AV68*(1-Parameters!$D$40)*(1/Parameters!$D$38))+(AS68*(1-Parameters!$D$40)*ART_drop_factor)),0)</f>
        <v>0</v>
      </c>
      <c r="AZ69" s="24">
        <f>IF(C69&gt;=(Input!$F$14+Input!$F$19),((AT68*(1-Parameters!$D$40)*(1-(Parameters!$D$12*(1-(Input!$F$22*Parameters!$D$7))))) + (AZ68*(1-Parameters!$D$40)*(1-(Parameters!$D$12*(1-(Input!$F$22*Parameters!$D$7)))))),0)</f>
        <v>0</v>
      </c>
      <c r="BA69" s="22">
        <f>IF(C69&gt;=(Input!$F$14+Input!$F$19),((AT68*(1-Parameters!$D$40)*Parameters!$D$12*(1-(Input!$F$22*Parameters!$D$7)))+(AU68*(1-Parameters!$D$40)*(1-1/Parameters!$D$38)*(1-(Input!$F$10*Parameters!$D$20*(1-Parameters!$D$27)*Parameters!$D$26*(Parameters!$D$24)*Parameters!$D$28*Parameters!$D$30))) + (AV68*(1-Parameters!$D$40)*(1-(1/Parameters!$D$38))*(1-ART_drop_factor)) +(AZ68*(1-Parameters!$D$40)*Parameters!$D$12*(1-(Input!$F$22*Parameters!$D$7)))+(BA68*(1-Parameters!$D$40)*(1-1/Parameters!$D$38)) + (BB68*(1-Parameters!$D$40)*(1-(1/Parameters!$D$38))*(1-ART_drop_factor))),0)</f>
        <v>0</v>
      </c>
      <c r="BB69" s="24">
        <f>IF(C69&gt;=(Input!$F$14+Input!$F$19),((AU68*(1-Parameters!$D$40)*(1-1/Parameters!$D$38)*(Input!$F$10*Parameters!$D$20*Parameters!$D$26*(1-Parameters!$D$27)*(Parameters!$D$24)*Parameters!$D$28*Parameters!$D$30))+(AV68*(1-Parameters!$D$40)*(1-(1/Parameters!$D$38))*ART_drop_factor)+(BB68*(1-Parameters!$D$40)*(1-(1/Parameters!$D$38))*ART_drop_factor)),0)</f>
        <v>0</v>
      </c>
      <c r="BC69" s="22">
        <f>IF(C69&gt;=(Input!$F$14+Input!$F$19),((AU68*(1-Parameters!$D$40)*(1/Parameters!$D$38)*(1-(Input!$F$10*Parameters!$D$20*(1-Parameters!$D$27)*Parameters!$D$26*(Parameters!$D$23)*Parameters!$D$28)))+(AW68*(1-Parameters!$D$40)*(1-(Input!$F$10*Parameters!$D$20*(1-Parameters!$D$27)*Parameters!$D$26*(Parameters!$D$23)*Parameters!$D$28)))+(BA68*(1-Parameters!$D$40)*(1/Parameters!$D$38))+(BC68*(1-Parameters!$D$40))),0)</f>
        <v>0</v>
      </c>
      <c r="BD69" s="24">
        <f>IF(C69&gt;=(Input!$F$14+Input!$F$19),((AU68*(1-Parameters!$D$40)*(1/Parameters!$D$38)*Input!$F$10*Parameters!$D$20*Parameters!$D$26*(1-Parameters!$D$27)*Parameters!$D$28*(Parameters!$D$23)*(1-Parameters!$D$30))+(AW68*(1-Parameters!$D$40)*Input!$F$10*Parameters!$D$20*Parameters!$D$26*(1-Parameters!$D$27)*Parameters!$D$28*(Parameters!$D$23)*(1-Parameters!$D$30))+(AX68*(1-Parameters!$D$40)) + (AY68*(1-Parameters!$D$40)*(1-ART_drop_factor)) +(BD68*(1-Parameters!$D$40)) + (BE68*(1-Parameters!$D$40)*(1-ART_drop_factor))),0)</f>
        <v>0</v>
      </c>
      <c r="BE69" s="25">
        <f>IF(C69&gt;=(Input!$F$14+Input!$F$19),((AU68*(1-Parameters!$D$40)*(1/Parameters!$D$38)*(Input!$F$10*Parameters!$D$20*(Parameters!$D$23)*Parameters!$D$26*(1-Parameters!$D$27)*Parameters!$D$28*Parameters!$D$30))+(AV68*(1-Parameters!$D$40)*(1/Parameters!$D$38))+(AW68*(1-Parameters!$D$40)*(Input!$F$10*Parameters!$D$20*(Parameters!$D$23)*Parameters!$D$26*(1-Parameters!$D$27)*Parameters!$D$28*Parameters!$D$30))+(BE68*(1-Parameters!$D$40)*ART_drop_factor)+(BB68*(1-Parameters!$D$40)*(1/Parameters!$D$38))+(AY68*(1-Parameters!$D$40)*ART_drop_factor)),0)</f>
        <v>0</v>
      </c>
      <c r="BF69" s="135">
        <f>(Parameters!$D$40*(SUM(Model!D68:U68,Model!AH68:BE68)))+(Parameters!$D$41*(SUM(Model!V68:AG68)))</f>
        <v>93.499254262838718</v>
      </c>
      <c r="BG69" s="60"/>
    </row>
    <row r="70" spans="3:62" x14ac:dyDescent="0.2">
      <c r="C70" s="20">
        <v>65</v>
      </c>
      <c r="D70" s="21">
        <f>IF((C70&gt;=Input!$F$12),0,(D69*(1-Parameters!$D$40)*(1-(Parameters!$D$8*(1-(Input!$F$22*Parameters!$D$7))))))</f>
        <v>0</v>
      </c>
      <c r="E70" s="21">
        <f>IF((C70&gt;=Input!$F$12),0,(D69*(1-Parameters!$D$40)*Parameters!$D$8*(1-(Input!$F$22*Parameters!$D$7))+(E69*(1-Parameters!$D$40)*(1-1/Parameters!$D$38)) + (F69*(1-Parameters!$D$40)*(1-(1/Parameters!$D$38))*(1-ART_drop_factor))))</f>
        <v>0</v>
      </c>
      <c r="F70" s="26">
        <f>IF((C70&gt;=Input!$F$12),0,(F69*(1-Parameters!$D$40)*(1-(1/Parameters!$D$38))*ART_drop_factor))</f>
        <v>0</v>
      </c>
      <c r="G70" s="21">
        <f>IF((C70&gt;=Input!$F$12),0,((G69*(1-Parameters!$D$40)+(E69*(1-Parameters!$D$40)*(1/Parameters!$D$38)))))</f>
        <v>0</v>
      </c>
      <c r="H70" s="21">
        <f>IF((C70&gt;=Input!$F$12),0,(H69*(1-Parameters!$D$40) + I69*(1-Parameters!$D$40)*(1-ART_drop_factor)))</f>
        <v>0</v>
      </c>
      <c r="I70" s="21">
        <f>IF((C70&gt;=Input!$F$12),0,(((F69*(1-Parameters!$D$40)*(1/Parameters!$D$38)) + I69*(1-Parameters!$D$40)*ART_drop_factor)))</f>
        <v>0</v>
      </c>
      <c r="J70" s="23">
        <f>IF(AND(C70&gt;=Input!$F$12,C70&lt;Input!$F$13),((D69*(1-Parameters!$D$40)*(1-(Parameters!$D$8*(1-(Input!$F$22*Parameters!$D$7))))) + (J69*(1-Parameters!$D$40)*(1-(Parameters!$D$9*(1-(Input!$F$22*Parameters!$D$7)))))),0)</f>
        <v>0</v>
      </c>
      <c r="K70" s="23">
        <f>IF(AND(C70&gt;=Input!$F$12,C70&lt;Input!$F$13),((D69*(1-Parameters!$D$40)*(Parameters!$D$8*(1-(Input!$F$22*Parameters!$D$7))))+(E69*(1-Parameters!$D$40)*(1-1/Parameters!$D$38)*(1-(Input!$F$5*Parameters!$D$14*(1-Parameters!$D$27)*Parameters!$D$26*(Parameters!$D$24))*Parameters!$D$28*Parameters!$D$30)))+ (F69*(1-Parameters!$D$40)*(1-(1/Parameters!$D$38))*(1-ART_drop_factor)) + (J69*(1-Parameters!$D$40)*Parameters!$D$9*(1-(Input!$F$22*Parameters!$D$7)))+(K69*(1-Parameters!$D$40)*(1-1/Parameters!$D$38)) + (L69*(1-Parameters!$D$40)*(1-(1/Parameters!$D$38))*(1-ART_drop_factor)),0)</f>
        <v>0</v>
      </c>
      <c r="L70" s="23">
        <f>IF(AND(C70&gt;=Input!$F$12,C70&lt;Input!$F$13),((E69*(1-Parameters!$D$40)*(1-1/Parameters!$D$38)*(Input!$F$5*Parameters!$D$14*Parameters!$D$26*(1-Parameters!$D$27)*(Parameters!$D$24)*Parameters!$D$28*Parameters!$D$30))+(F69*(1-Parameters!$D$40)*(1-(1/Parameters!$D$38))*ART_drop_factor)+(L69*(1-Parameters!$D$40)*(1-(1/Parameters!$D$38))*ART_drop_factor)),0)</f>
        <v>0</v>
      </c>
      <c r="M70" s="23">
        <f>IF(AND(C70&gt;=Input!$F$12,C70&lt;Input!$F$13),((E69*(1-Parameters!$D$40)*(1/Parameters!$D$38)*(1-(Input!$F$5*Parameters!$D$14*(1-Parameters!$D$27)*Parameters!$D$26*(Parameters!$D$23))*Parameters!$D$28))+(G69*(1-Parameters!$D$40)*(1-(Input!$F$5*Parameters!$D$14*(1-Parameters!$D$27)*Parameters!$D$26*(Parameters!$D$23)*Parameters!$D$28)))+(K69*(1-Parameters!$D$40)*(1/Parameters!$D$38))+(M69*(1-Parameters!$D$40))),0)</f>
        <v>0</v>
      </c>
      <c r="N70" s="23">
        <f>IF(AND(C70&gt;=Input!$F$12,C70&lt;Input!$F$13),((E69*(1-Parameters!$D$40)*(1/Parameters!$D$38)*Input!$F$5*Parameters!$D$14*Parameters!$D$26*(1-Parameters!$D$27)*Parameters!$D$28*(Parameters!$D$23)*(1-Parameters!$D$30))+(G69*(1-Parameters!$D$40)*Input!$F$5*Parameters!$D$14*Parameters!$D$26*(1-Parameters!$D$27)*Parameters!$D$28*(Parameters!$D$23)*(1-Parameters!$D$30))+(H69*(1-Parameters!$D$40)) +(N69*(1-Parameters!$D$40)) + (O69*(1-Parameters!$D$40)*(1-ART_drop_factor)) + (I69*(1-Parameters!$D$40)*(1-ART_drop_factor))),0)</f>
        <v>0</v>
      </c>
      <c r="O70" s="23">
        <f>IF(AND(C70&gt;=Input!$F$12,C70&lt;Input!$F$13),((E69*(1-Parameters!$D$40)*(1/Parameters!$D$38)*(Input!$F$5*Parameters!$D$14*(Parameters!$D$23)*Parameters!$D$26*(1-Parameters!$D$27)*Parameters!$D$28*Parameters!$D$30))+(F69*(1-Parameters!$D$40)*(1/Parameters!$D$38))+(G69*(1-Parameters!$D$40)*(Input!$F$5*Parameters!$D$14*(Parameters!$D$23)*Parameters!$D$26*(1-Parameters!$D$27)*Parameters!$D$28*Parameters!$D$30))+(O69*(1-Parameters!$D$40)*ART_drop_factor)+(L69*(1-Parameters!$D$40)*(1/Parameters!$D$38))+(I69*(1-Parameters!$D$40)*ART_drop_factor)),0)</f>
        <v>0</v>
      </c>
      <c r="P70" s="24">
        <f>IF(AND(C70&gt;=Input!$F$13,C70&lt;Input!$F$14),((J69*(1-Parameters!$D$40)*(1-(Parameters!$D$9*(1-(Input!$F$22*Parameters!$D$7))))) + (P69*(1-Parameters!$D$40)*(1-(Parameters!$D$9*(1-(Input!$F$22*Parameters!$D$7)))))),0)</f>
        <v>0</v>
      </c>
      <c r="Q70" s="22">
        <f>IF(AND(C70&gt;=Input!$F$13,C70&lt;Input!$F$14),((J69*(1-Parameters!$D$40)*Parameters!$D$9*(1-(Input!$F$22*Parameters!$D$7)))+(K69*(1-Parameters!$D$40)*(1-1/Parameters!$D$38)*(1-(Input!$F$6*Parameters!$D$15*(1-Parameters!$D$27)*Parameters!$D$26*(Parameters!$D$24))*Parameters!$D$28*Parameters!$D$30))) + (L69*(1-Parameters!$D$40)*(1-(1/Parameters!$D$38))*(1-ART_drop_factor)) +(P69*(1-Parameters!$D$40)*Parameters!$D$9*(1-(Input!$F$22*Parameters!$D$7)))+(Q69*(1-Parameters!$D$40)*(1-1/Parameters!$D$38)) + (R69*(1-Parameters!$D$40)*(1-(1/Parameters!$D$38))*(1-ART_drop_factor)),0)</f>
        <v>0</v>
      </c>
      <c r="R70" s="24">
        <f>IF(AND(C70&gt;=Input!$F$13,C70&lt;Input!$F$14),((K69*(1-Parameters!$D$40)*(1-1/Parameters!$D$38)*(Input!$F$6*Parameters!$D$15*Parameters!$D$26*(1-Parameters!$D$27)*(Parameters!$D$24)*Parameters!$D$28*Parameters!$D$30))+(L69*(1-Parameters!$D$40)*(1-(1/Parameters!$D$38))*ART_drop_factor)+(R69*(1-Parameters!$D$40)*(1-(1/Parameters!$D$38))*ART_drop_factor)),0)</f>
        <v>0</v>
      </c>
      <c r="S70" s="22">
        <f>IF(AND(C70&gt;=Input!$F$13,C70&lt;Input!$F$14),((K69*(1-Parameters!$D$40)*(1/Parameters!$D$38)*(1-(Input!$F$6*Parameters!$D$15*(1-Parameters!$D$27)*Parameters!$D$26*(Parameters!$D$23)*Parameters!$D$28)))+(M69*(1-Parameters!$D$40)*(1-(Input!$F$6*Parameters!$D$15*(1-Parameters!$D$27)*Parameters!$D$26*(Parameters!$D$23)*Parameters!$D$28)))+(Q69*(1-Parameters!$D$40)*(1/Parameters!$D$38))+(S69*(1-Parameters!$D$40))),0)</f>
        <v>0</v>
      </c>
      <c r="T70" s="24">
        <f>IF(AND(C70&gt;=Input!$F$13,C70&lt;Input!$F$14),((K69*(1-Parameters!$D$40)*(1/Parameters!$D$38)*Input!$F$6*Parameters!$D$15*Parameters!$D$26*(1-Parameters!$D$27)*Parameters!$D$28*(Parameters!$D$23)*(1-Parameters!$D$30))+(M69*(1-Parameters!$D$40)*Input!$F$6*Parameters!$D$15*Parameters!$D$26*(1-Parameters!$D$27)*Parameters!$D$28*(Parameters!$D$23)*(1-Parameters!$D$30))+(N69*(1-Parameters!$D$40))+(T69*(1-Parameters!$D$40)) + (U69*(1-Parameters!$D$40)*(1-ART_drop_factor)) + (O69*(1-Parameters!$D$40)*(1-ART_drop_factor))),0)</f>
        <v>0</v>
      </c>
      <c r="U70" s="22">
        <f>IF(AND(C70&gt;=Input!$F$13,C70&lt;Input!$F$14),((K69*(1-Parameters!$D$40)*(1/Parameters!$D$38)*(Input!$F$6*Parameters!$D$15*(Parameters!$D$23)*Parameters!$D$26*(1-Parameters!$D$27)*Parameters!$D$28*Parameters!$D$30))+(L69*(1-Parameters!$D$40)*(1/Parameters!$D$38))+(M69*(1-Parameters!$D$40)*(Input!$F$6*Parameters!$D$15*(Parameters!$D$23)*Parameters!$D$26*(1-Parameters!$D$27)*Parameters!$D$28*Parameters!$D$30))+(U69*(1-Parameters!$D$40)*ART_drop_factor)+(R69*(1-Parameters!$D$40)*(1/Parameters!$D$38))+(O69*(1-Parameters!$D$40))*ART_drop_factor),0)</f>
        <v>0</v>
      </c>
      <c r="V70" s="24">
        <f>IF(C70=Input!$F$14,((P69*(1-Parameters!$D$41)*(1-(Parameters!$D$9*(1-(Input!$F$22*Parameters!$D$7))))) + (V69*(1-Parameters!$D$41)*(1-(Parameters!$D$9*(1-(Input!$F$22*Parameters!$D$7)))))),0)</f>
        <v>0</v>
      </c>
      <c r="W70" s="22">
        <f>IF(C70=Input!$F$14,((P69*(1-Parameters!$D$41)*Parameters!$D$9*(1-(Input!$F$22*Parameters!$D$7)))+(Q69*(1-Parameters!$D$41)*(1-1/Parameters!$D$38)*(1-(Input!$F$6*Parameters!$D$16*(1-Parameters!$D$27)*Parameters!$D$26*(1-Parameters!$B$94)*(Parameters!$D$24))*Parameters!$D$28*Parameters!$D$30)))+(V69*(1-Parameters!$D$41)*Parameters!$D$9*(1-(Input!$F$22*Parameters!$D$7)))+ (R69*(1-Parameters!$D$41)*(1-(1/Parameters!$D$38))*(1-ART_drop_factor)) + (W69*(1-Parameters!$D$41)*(1-1/Parameters!$D$38)) + (X69*(1-Parameters!$D$41)*(1-(1/Parameters!$D$38))*(1-ART_drop_factor)),0)</f>
        <v>0</v>
      </c>
      <c r="X70" s="24">
        <f>IF(C70=Input!$F$14,((Q69*(1-Parameters!$D$41)*(1-1/Parameters!$D$38)*(Input!$F$6*Parameters!$D$16*Parameters!$D$26*(1-Parameters!$D$27)*(1-Parameters!$B$94)*(Parameters!$D$24)*Parameters!$D$28*Parameters!$D$30))+(R69*(1-Parameters!$D$41)*(1-(1/Parameters!$D$38))*ART_drop_factor)+(X69*(1-Parameters!$D$41)*(1-(1/Parameters!$D$38))*ART_drop_factor)),0)</f>
        <v>0</v>
      </c>
      <c r="Y70" s="22">
        <f>IF(C70=Input!$F$14,((Q69*(1-Parameters!$D$41)*(1/Parameters!$D$38)*(1-(Input!$F$6*Parameters!$D$16*(1-Parameters!$D$27)*Parameters!$D$26*(1-Parameters!$B$94)*(Parameters!$D$23)*Parameters!$D$28)))+(S69*(1-Parameters!$D$41)*(1-(Input!$F$6*Parameters!$D$16*(1-Parameters!$D$27)*Parameters!$D$26*(1-Parameters!$B$94)*(Parameters!$D$23)*Parameters!$D$28)))+(W69*(1-Parameters!$D$41)*(1/Parameters!$D$38))+(Y69*(1-Parameters!$D$41))),0)</f>
        <v>0</v>
      </c>
      <c r="Z70" s="24">
        <f>IF(C70=Input!$F$14,((Q69*(1-Parameters!$D$41)*(1/Parameters!$D$38)*Input!$F$6*Parameters!$D$16*Parameters!$D$26*(1-Parameters!$D$27)*(1-Parameters!$B$94)*Parameters!$D$28*(Parameters!$D$23)*(1-Parameters!$D$30))+(S69*(1-Parameters!$D$41)*Input!$F$6*Parameters!$D$16*Parameters!$D$26*(1-Parameters!$D$27)*(1-Parameters!$B$94)*Parameters!$D$28*(Parameters!$D$23)*(1-Parameters!$D$30))+(T69*(1-Parameters!$D$41)) + (U69*(1-Parameters!$D$41)*(1-ART_drop_factor)) + (Z69*(1-Parameters!$D$41)) + (AA69*(1-Parameters!$D$41)*(1-ART_drop_factor))),0)</f>
        <v>0</v>
      </c>
      <c r="AA70" s="22">
        <f>IF(C70=Input!$F$14,((Q69*(1-Parameters!$D$41)*(1/Parameters!$D$38)*(Input!$F$6*Parameters!$D$16*(Parameters!$D$23)*Parameters!$D$26*(1-Parameters!$D$27)*(1-Parameters!$B$94)*Parameters!$D$28*Parameters!$D$30))+(R69*(1-Parameters!$D$41)*(1/Parameters!$D$38))+(S69*(1-Parameters!$D$41)*(Input!$F$6*Parameters!$D$16*(1-Parameters!$B$94)*(Parameters!$D$23)*Parameters!$D$26*(1-Parameters!$D$27)*Parameters!$D$28*Parameters!$D$30))+(AA69*(1-Parameters!$D$41)*ART_drop_factor)+(X69*(1-Parameters!$D$41)*(1/Parameters!$D$38))+(U69*(1-Parameters!$D$41)*ART_drop_factor)),0)</f>
        <v>0</v>
      </c>
      <c r="AB70" s="24">
        <f>IF(AND(C70&gt;Input!$F$14,C70&lt;(Input!$F$14+Input!$F$16)),((V69*(1-Parameters!$D$41)*(1-(Parameters!$D$9*(1-(Input!$F$22*Parameters!$D$7)))))+(AB69*(1-Parameters!$D$41)*(1-(Parameters!$D$10*(1-(Input!$F$22*Parameters!$D$7)))))),0)</f>
        <v>0</v>
      </c>
      <c r="AC70" s="24">
        <f>IF(AND(C70&gt;Input!$F$14, C70&lt;(Input!$F$14+Input!$F$16)),((V69*(1-Parameters!$D$41)*Parameters!$D$9*(1-(Input!$F$22*Parameters!$D$7)))+(W69*(1-Parameters!$D$41)*(1-1/Parameters!$D$38)) + (X69*(1-Parameters!$D$41)*(1-(1/Parameters!$D$38))*(1-ART_drop_factor)) +(AB69*(1-Parameters!$D$41)*Parameters!$D$10*(1-(Input!$F$22*Parameters!$D$7))))+(AC69*(1-Parameters!$D$41)*(1-1/Parameters!$D$38)) + (AD69*(1-Parameters!$D$41)*(1-(1/Parameters!$D$38))*(1-ART_drop_factor)),0)</f>
        <v>0</v>
      </c>
      <c r="AD70" s="24">
        <f>IF(AND(C70&gt;Input!$F$14, C70&lt;(Input!$F$14+Input!$F$16)),((X69*(1-Parameters!$D$41)*(1-(1/Parameters!$D$38))*ART_drop_factor)+(AD69*(1-Parameters!$D$41)*(1-(1/Parameters!$D$38))*ART_drop_factor)),0)</f>
        <v>0</v>
      </c>
      <c r="AE70" s="24">
        <f>IF(AND(C70&gt;Input!$F$14, C70&lt;(Input!$F$14+Input!$F$16)),((W69*(1-Parameters!$D$41)*(1/Parameters!$D$38))+(Y69*(1-Parameters!$D$41))+(AC69*(1-Parameters!$D$41)*(1/Parameters!$D$38))+(AE69*(1-Parameters!$D$41))),0)</f>
        <v>0</v>
      </c>
      <c r="AF70" s="24">
        <f>IF(AND(C70&gt;Input!$F$14, C70&lt;(Input!$F$14+Input!$F$16)),((Z69*(1-Parameters!$D$41)) + (AA69*(1-Parameters!$D$41)*(1-ART_drop_factor)) +(AF69*(1-Parameters!$D$41)) + (AG69*(1-Parameters!$D$41)*(1-ART_drop_factor))),0)</f>
        <v>0</v>
      </c>
      <c r="AG70" s="24">
        <f>IF(AND(C70&gt;Input!$F$14, C70&lt;(Input!$F$14+Input!$F$16)),((X69*(1-Parameters!$D$41)*(1/Parameters!$D$38))+(AG69*(1-Parameters!$D$41)*ART_drop_factor)+(AD69*(1-Parameters!$D$41)*(1/Parameters!$D$38))+(AA69*(1-Parameters!$D$41)*ART_drop_factor)),0)</f>
        <v>0</v>
      </c>
      <c r="AH70" s="24">
        <f>IF(AND(C70&gt;=(Input!$F$14+Input!$F$16),C70&lt;(Input!$F$14+Input!$F$17)),((AB69*(1-Parameters!$D$40)*(1-(Parameters!$D$10*(1-(Input!$F$22*Parameters!$D$7)))))+(AH69*(1-Parameters!$D$40)*(1-(Parameters!$D$11*(1-(Input!$F$22*Parameters!$D$7)))))),0)</f>
        <v>0</v>
      </c>
      <c r="AI70" s="24">
        <f>IF(AND(C70&gt;=(Input!$F$14+Input!$F$16), C70&lt;(Input!$F$14+Input!$F$17)),((AB69*(1-Parameters!$D$40)*Parameters!$D$10*(1-(Input!$F$22*Parameters!$D$7)))+(AC69*(1-Parameters!$D$40)*(1-1/Parameters!$D$38)*(1-(Input!$F$7*Parameters!$D$17*(1-Parameters!$D$27)*Parameters!$D$26*(1-(Parameters!$B$94 + Parameters!$B$95))*(Parameters!$D$24)*Parameters!$D$28*Parameters!$D$30))) + (AD69*(1-Parameters!$D$40)*(1-(1/Parameters!$D$38))*(1-ART_drop_factor)) +(AH69*(1-Parameters!$D$40)*Parameters!$D$11*(1-(Input!$F$22*Parameters!$D$7)))+(AI69*(1-Parameters!$D$40)*(1-1/Parameters!$D$38)) + (AJ69*(1-Parameters!$D$40)*(1-(1/Parameters!$D$38))*(1-ART_drop_factor))),0)</f>
        <v>0</v>
      </c>
      <c r="AJ70" s="24">
        <f>IF(AND(C70&gt;=(Input!$F$14+Input!$F$16), C70&lt;(Input!$F$14+Input!$F$17)),((AC69*(1-Parameters!$D$40)*(1-1/Parameters!$D$38)*(Input!$F$7*Parameters!$D$17*Parameters!$D$26*(1-Parameters!$D$27)*(1-(Parameters!$B$94 + Parameters!$B$95))*(Parameters!$D$24)*Parameters!$D$28*Parameters!$D$30))+(AD69*(1-Parameters!$D$40)*(1-(1/Parameters!$D$38))*ART_drop_factor)+(AJ69*(1-Parameters!$D$40)*(1-(1/Parameters!$D$38))*ART_drop_factor)),0)</f>
        <v>0</v>
      </c>
      <c r="AK70" s="22">
        <f>IF(AND(C70&gt;=(Input!$F$14+Input!$F$16), C70&lt;(Input!$F$14+Input!$F$17)),((AC69*(1-Parameters!$D$40)*(1/Parameters!$D$38)*(1-(Input!$F$7*Parameters!$D$17*(1-Parameters!$D$27)*Parameters!$D$26*(1-(Parameters!$B$94 + Parameters!$B$95))*(Parameters!$D$23)*Parameters!$D$28)))+(AE69*(1-Parameters!$D$40)*(1-(Input!$F$7*Parameters!$D$17*(1-Parameters!$D$27)*Parameters!$D$26*(1-(Parameters!$B$94 + Parameters!$B$95))*(Parameters!$D$23)*Parameters!$D$28)))+(AI69*(1-Parameters!$D$40)*(1/Parameters!$D$38))+(AK69*(1-Parameters!$D$40))),0)</f>
        <v>0</v>
      </c>
      <c r="AL70" s="24">
        <f>IF(AND(C70&gt;=(Input!$F$14+Input!$F$16), C70&lt;(Input!$F$14+Input!$F$17)),((AC69*(1-Parameters!$D$40)*(1/Parameters!$D$38)*Input!$F$7*Parameters!$D$17*Parameters!$D$26*(1-Parameters!$D$27)*(1-(Parameters!$B$94 + Parameters!$B$95))*Parameters!$D$28*(Parameters!$D$23)*(1-Parameters!$D$30))+(AE69*(1-Parameters!$D$40)*Input!$F$7*Parameters!$D$17*Parameters!$D$26*(1-Parameters!$D$27)*(1-(Parameters!$B$94 + Parameters!$B$95))*Parameters!$D$28*(Parameters!$D$23)*(1-Parameters!$D$30))+(AF69*(1-Parameters!$D$40)) + (AG69*(1-Parameters!$D$40)*(1-ART_drop_factor)) +(AL69*(1-Parameters!$D$40)) + (AM69*(1-Parameters!$D$40)*(1-ART_drop_factor))),0)</f>
        <v>0</v>
      </c>
      <c r="AM70" s="22">
        <f>IF(AND(C70&gt;=(Input!$F$14+Input!$F$16), C70&lt;(Input!$F$14+Input!$F$17)),((AC69*(1-Parameters!$D$40)*(1/Parameters!$D$38)*(Input!$F$7*Parameters!$D$17*(Parameters!$D$23)*Parameters!$D$26*(1-Parameters!$D$27)*(1-(Parameters!$B$94 + Parameters!$B$95))*Parameters!$D$28*Parameters!$D$30))+(AD69*(1-Parameters!$D$40)*(1/Parameters!$D$38))+(AE69*(1-Parameters!$D$40)*(Input!$F$7*Parameters!$D$17*(Parameters!$D$23)*Parameters!$D$26*(1-Parameters!$D$27)*(1-(Parameters!$B$94 + Parameters!$B$95))*Parameters!$D$28*Parameters!$D$30))+(AM69*(1-Parameters!$D$40)*ART_drop_factor)+(AJ69*(1-Parameters!$D$40)*(1/Parameters!$D$38))+(AG69*(1-Parameters!$D$40)*ART_drop_factor)),0)</f>
        <v>0</v>
      </c>
      <c r="AN70" s="24">
        <f>IF(AND(C70&gt;=(Input!$F$14+Input!$F$17), C70&lt;(Input!$F$14+Input!$F$18)),((AH69*(1-Parameters!$D$40)*(1-(Parameters!$D$11*(1-(Input!$F$22*Parameters!$D$7))))) + (AN69*(1-Parameters!$D$40)*(1-(Parameters!$D$11*(1-(Input!$F$22*Parameters!$D$7)))))),0)</f>
        <v>0</v>
      </c>
      <c r="AO70" s="22">
        <f>IF(AND(C70&gt;=(Input!$F$14+Input!$F$17), C70&lt;(Input!$F$14+Input!$F$18)),((AH69*(1-Parameters!$D$40)*Parameters!$D$11*(1-(Input!$F$22*Parameters!$D$7)))+(AI69*(1-Parameters!$D$40)*(1-1/Parameters!$D$38)*(1-(Input!$F$8*Parameters!$D$18*(1-Parameters!$D$27)*Parameters!$D$26*(Parameters!$D$24)*Parameters!$D$28*Parameters!$D$30))) + (AJ69*(1-Parameters!$D$40)*(1-(1/Parameters!$D$38))*(1-ART_drop_factor)) +(AN69*(1-Parameters!$D$40)*Parameters!$D$11*(1-(Input!$F$22*Parameters!$D$7)))+(AO69*(1-Parameters!$D$40)*(1-1/Parameters!$D$38)) + (AP69*(1-Parameters!$D$40)*(1-(1/Parameters!$D$38))*(1-ART_drop_factor))),0)</f>
        <v>0</v>
      </c>
      <c r="AP70" s="24">
        <f>IF(AND(C70&gt;=(Input!$F$14+Input!$F$17), C70&lt;(Input!$F$14+Input!$F$18)),((AI69*(1-Parameters!$D$40)*(1-1/Parameters!$D$38)*(Input!$F$8*Parameters!$D$18*Parameters!$D$26*(1-Parameters!$D$27)*(Parameters!$D$24)*Parameters!$D$28*Parameters!$D$30))+(AJ69*(1-Parameters!$D$40)*(1-(1/Parameters!$D$38))*ART_drop_factor)+(AP69*(1-Parameters!$D$40)*(1-(1/Parameters!$D$38))*ART_drop_factor)),0)</f>
        <v>0</v>
      </c>
      <c r="AQ70" s="22">
        <f>IF(AND(C70&gt;=(Input!$F$14+Input!$F$17), C70&lt;(Input!$F$14+Input!$F$18)),((AI69*(1-Parameters!$D$40)*(1/Parameters!$D$38)*(1-(Input!$F$8*Parameters!$D$18*(1-Parameters!$D$27)*Parameters!$D$26*(Parameters!$D$23)*Parameters!$D$28)))+(AK69*(1-Parameters!$D$40)*(1-(Input!$F$8*Parameters!$D$18*(1-Parameters!$D$27)*Parameters!$D$26*(Parameters!$D$23)*Parameters!$D$28)))+(AO69*(1-Parameters!$D$40)*(1/Parameters!$D$38))+(AQ69*(1-Parameters!$D$40))),0)</f>
        <v>0</v>
      </c>
      <c r="AR70" s="24">
        <f>IF(AND(C70&gt;=(Input!$F$14+Input!$F$17), C70&lt;(Input!$F$14+Input!$F$18)),((AI69*(1-Parameters!$D$40)*(1/Parameters!$D$38)*Input!$F$8*Parameters!$D$18*Parameters!$D$26*(1-Parameters!$D$27)*Parameters!$D$28*(Parameters!$D$23)*(1-Parameters!$D$30))+(AK69*(1-Parameters!$D$40)*Input!$F$8*Parameters!$D$18*Parameters!$D$26*(1-Parameters!$D$27)*Parameters!$D$28*(Parameters!$D$23)*(1-Parameters!$D$30))+(AL69*(1-Parameters!$D$40)) + (AM69*(1-Parameters!$D$40)*(1-ART_drop_factor)) +(AR69*(1-Parameters!$D$40)) + (AS69*(1-Parameters!$D$40)*(1-ART_drop_factor))),0)</f>
        <v>0</v>
      </c>
      <c r="AS70" s="22">
        <f>IF(AND(C70&gt;=(Input!$F$14+Input!$F$17), C70&lt;(Input!$F$14+Input!$F$18)),((AI69*(1-Parameters!$D$40)*(1/Parameters!$D$38)*(Input!$F$8*Parameters!$D$18*(Parameters!$D$23)*Parameters!$D$26*(1-Parameters!$D$27)*Parameters!$D$28*Parameters!$D$30))+(AJ69*(1-Parameters!$D$40)*(1/Parameters!$D$38))+(AK69*(1-Parameters!$D$40)*(Input!$F$8*Parameters!$D$18*(Parameters!$D$23)*Parameters!$D$26*(1-Parameters!$D$27)*Parameters!$D$28*Parameters!$D$30))+(AS69*(1-Parameters!$D$40)*ART_drop_factor)+(AP69*(1-Parameters!$D$40)*(1/Parameters!$D$38))+(AM69*(1-Parameters!$D$40)*ART_drop_factor)),0)</f>
        <v>0</v>
      </c>
      <c r="AT70" s="24">
        <f>IF(AND(C70&gt;=(Input!$F$14+Input!$F$18), C70&lt;(Input!$F$14+Input!$F$19)),((AN69*(1-Parameters!$D$40)*(1-(Parameters!$D$11*(1-(Input!$F$22*Parameters!$D$7))))) + (AT69*(1-Parameters!$D$40)*(1-(Parameters!$D$12*(1-(Input!$F$22*Parameters!$D$7)))))),0)</f>
        <v>1489308.027746056</v>
      </c>
      <c r="AU70" s="22">
        <f>IF(AND(C70&gt;=(Input!$F$14+Input!$F$18), C70&lt;(Input!$F$14+Input!$F$19)),((AN69*(1-Parameters!$D$40)*Parameters!$D$11*(1-(Input!$F$22*Parameters!$D$7)))+(AO69*(1-Parameters!$D$40)*(1-1/Parameters!$D$38)*(1-(Input!$F$9*Parameters!$D$19*(1-Parameters!$D$27)*Parameters!$D$26*(Parameters!$D$24)*Parameters!$D$28*Parameters!$D$30))) + (AP69*(1-Parameters!$D$40)*(1-(1/Parameters!$D$38))*(1-ART_drop_factor)) +(AT69*(1-Parameters!$D$40)*Parameters!$D$12*(1-(Input!$F$22*Parameters!$D$7)))+(AU69*(1-Parameters!$D$40)*(1-1/Parameters!$D$38)) + (AV69*(1-Parameters!$D$40)*(1-(1/Parameters!$D$38))*(1-ART_drop_factor))),0)</f>
        <v>3446.1820165286622</v>
      </c>
      <c r="AV70" s="24">
        <f>IF(AND(C70&gt;=(Input!$F$14+Input!$F$18), C70&lt;(Input!$F$14+Input!$F$19)),((AO69*(1-Parameters!$D$40)*(1-1/Parameters!$D$38)*(Input!$F$9*Parameters!$D$19*Parameters!$D$26*(1-Parameters!$D$27)*(Parameters!$D$24)*Parameters!$D$28*Parameters!$D$30))+(AP69*(1-Parameters!$D$40)*(1-(1/Parameters!$D$38))*ART_drop_factor)+(AV69*(1-Parameters!$D$40)*(1-(1/Parameters!$D$38))*ART_drop_factor)),0)</f>
        <v>61.821363398247001</v>
      </c>
      <c r="AW70" s="22">
        <f>IF(AND(C70&gt;=(Input!$F$14+Input!$F$18), C70&lt;(Input!$F$14+Input!$F$19)),((AO69*(1-Parameters!$D$40)*(1/Parameters!$D$38)*(1-(Input!$F$9*Parameters!$D$19*(1-Parameters!$D$27)*Parameters!$D$26*(Parameters!$D$23)*Parameters!$D$28)))+(AQ69*(1-Parameters!$D$40)*(1-(Input!$F$9*Parameters!$D$19*(1-Parameters!$D$27)*Parameters!$D$26*(Parameters!$D$23)*Parameters!$D$28)))+(AU69*(1-Parameters!$D$40)*(1/Parameters!$D$38))+(AW69*(1-Parameters!$D$40))),0)</f>
        <v>13484.077613443002</v>
      </c>
      <c r="AX70" s="24">
        <f>IF(AND(C70&gt;=(Input!$F$14+Input!$F$18), C70&lt;(Input!$F$14+Input!$F$19)),((AO69*(1-Parameters!$D$40)*(1/Parameters!$D$38)*Input!$F$9*Parameters!$D$19*Parameters!$D$26*(1-Parameters!$D$27)*Parameters!$D$28*(Parameters!$D$23)*(1-Parameters!$D$30))+(AQ69*(1-Parameters!$D$40)*Input!$F$9*Parameters!$D$19*Parameters!$D$26*(1-Parameters!$D$27)*Parameters!$D$28*(Parameters!$D$23)*(1-Parameters!$D$30)) + (AS69*(1-Parameters!$D$40)*(1-ART_drop_factor)) +(AR69*(1-Parameters!$D$40))+ (AY69*(1-Parameters!$D$40)*(1-ART_drop_factor)) + (AX69*(1-Parameters!$D$40))),0)</f>
        <v>26281.465467505965</v>
      </c>
      <c r="AY70" s="22">
        <f>IF(AND(C70&gt;=(Input!$F$14+Input!$F$18), C70&lt;(Input!$F$14+Input!$F$19)),((AO69*(1-Parameters!$D$40)*(1/Parameters!$D$38)*(Input!$F$9*Parameters!$D$19*(Parameters!$D$23)*Parameters!$D$26*(1-Parameters!$D$27)*Parameters!$D$28*Parameters!$D$30))+(AP69*(1-Parameters!$D$40)*(1/Parameters!$D$38))+(AQ69*(1-Parameters!$D$40)*(Input!$F$9*Parameters!$D$19*(Parameters!$D$23)*Parameters!$D$26*(1-Parameters!$D$27)*Parameters!$D$28*Parameters!$D$30))+(AY69*(1-Parameters!$D$40)*ART_drop_factor)+(AV69*(1-Parameters!$D$40)*(1/Parameters!$D$38))+(AS69*(1-Parameters!$D$40)*ART_drop_factor)),0)</f>
        <v>87885.17323460133</v>
      </c>
      <c r="AZ70" s="24">
        <f>IF(C70&gt;=(Input!$F$14+Input!$F$19),((AT69*(1-Parameters!$D$40)*(1-(Parameters!$D$12*(1-(Input!$F$22*Parameters!$D$7))))) + (AZ69*(1-Parameters!$D$40)*(1-(Parameters!$D$12*(1-(Input!$F$22*Parameters!$D$7)))))),0)</f>
        <v>0</v>
      </c>
      <c r="BA70" s="22">
        <f>IF(C70&gt;=(Input!$F$14+Input!$F$19),((AT69*(1-Parameters!$D$40)*Parameters!$D$12*(1-(Input!$F$22*Parameters!$D$7)))+(AU69*(1-Parameters!$D$40)*(1-1/Parameters!$D$38)*(1-(Input!$F$10*Parameters!$D$20*(1-Parameters!$D$27)*Parameters!$D$26*(Parameters!$D$24)*Parameters!$D$28*Parameters!$D$30))) + (AV69*(1-Parameters!$D$40)*(1-(1/Parameters!$D$38))*(1-ART_drop_factor)) +(AZ69*(1-Parameters!$D$40)*Parameters!$D$12*(1-(Input!$F$22*Parameters!$D$7)))+(BA69*(1-Parameters!$D$40)*(1-1/Parameters!$D$38)) + (BB69*(1-Parameters!$D$40)*(1-(1/Parameters!$D$38))*(1-ART_drop_factor))),0)</f>
        <v>0</v>
      </c>
      <c r="BB70" s="24">
        <f>IF(C70&gt;=(Input!$F$14+Input!$F$19),((AU69*(1-Parameters!$D$40)*(1-1/Parameters!$D$38)*(Input!$F$10*Parameters!$D$20*Parameters!$D$26*(1-Parameters!$D$27)*(Parameters!$D$24)*Parameters!$D$28*Parameters!$D$30))+(AV69*(1-Parameters!$D$40)*(1-(1/Parameters!$D$38))*ART_drop_factor)+(BB69*(1-Parameters!$D$40)*(1-(1/Parameters!$D$38))*ART_drop_factor)),0)</f>
        <v>0</v>
      </c>
      <c r="BC70" s="22">
        <f>IF(C70&gt;=(Input!$F$14+Input!$F$19),((AU69*(1-Parameters!$D$40)*(1/Parameters!$D$38)*(1-(Input!$F$10*Parameters!$D$20*(1-Parameters!$D$27)*Parameters!$D$26*(Parameters!$D$23)*Parameters!$D$28)))+(AW69*(1-Parameters!$D$40)*(1-(Input!$F$10*Parameters!$D$20*(1-Parameters!$D$27)*Parameters!$D$26*(Parameters!$D$23)*Parameters!$D$28)))+(BA69*(1-Parameters!$D$40)*(1/Parameters!$D$38))+(BC69*(1-Parameters!$D$40))),0)</f>
        <v>0</v>
      </c>
      <c r="BD70" s="24">
        <f>IF(C70&gt;=(Input!$F$14+Input!$F$19),((AU69*(1-Parameters!$D$40)*(1/Parameters!$D$38)*Input!$F$10*Parameters!$D$20*Parameters!$D$26*(1-Parameters!$D$27)*Parameters!$D$28*(Parameters!$D$23)*(1-Parameters!$D$30))+(AW69*(1-Parameters!$D$40)*Input!$F$10*Parameters!$D$20*Parameters!$D$26*(1-Parameters!$D$27)*Parameters!$D$28*(Parameters!$D$23)*(1-Parameters!$D$30))+(AX69*(1-Parameters!$D$40)) + (AY69*(1-Parameters!$D$40)*(1-ART_drop_factor)) +(BD69*(1-Parameters!$D$40)) + (BE69*(1-Parameters!$D$40)*(1-ART_drop_factor))),0)</f>
        <v>0</v>
      </c>
      <c r="BE70" s="25">
        <f>IF(C70&gt;=(Input!$F$14+Input!$F$19),((AU69*(1-Parameters!$D$40)*(1/Parameters!$D$38)*(Input!$F$10*Parameters!$D$20*(Parameters!$D$23)*Parameters!$D$26*(1-Parameters!$D$27)*Parameters!$D$28*Parameters!$D$30))+(AV69*(1-Parameters!$D$40)*(1/Parameters!$D$38))+(AW69*(1-Parameters!$D$40)*(Input!$F$10*Parameters!$D$20*(Parameters!$D$23)*Parameters!$D$26*(1-Parameters!$D$27)*Parameters!$D$28*Parameters!$D$30))+(BE69*(1-Parameters!$D$40)*ART_drop_factor)+(BB69*(1-Parameters!$D$40)*(1/Parameters!$D$38))+(AY69*(1-Parameters!$D$40)*ART_drop_factor)),0)</f>
        <v>0</v>
      </c>
      <c r="BF70" s="135">
        <f>(Parameters!$D$40*(SUM(Model!D69:U69,Model!AH69:BE69)))+(Parameters!$D$41*(SUM(Model!V69:AG69)))</f>
        <v>93.493860075092798</v>
      </c>
      <c r="BG70" s="60"/>
    </row>
    <row r="71" spans="3:62" x14ac:dyDescent="0.2">
      <c r="C71" s="20">
        <v>66</v>
      </c>
      <c r="D71" s="21">
        <f>IF((C71&gt;=Input!$F$12),0,(D70*(1-Parameters!$D$40)*(1-(Parameters!$D$8*(1-(Input!$F$22*Parameters!$D$7))))))</f>
        <v>0</v>
      </c>
      <c r="E71" s="21">
        <f>IF((C71&gt;=Input!$F$12),0,(D70*(1-Parameters!$D$40)*Parameters!$D$8*(1-(Input!$F$22*Parameters!$D$7))+(E70*(1-Parameters!$D$40)*(1-1/Parameters!$D$38)) + (F70*(1-Parameters!$D$40)*(1-(1/Parameters!$D$38))*(1-ART_drop_factor))))</f>
        <v>0</v>
      </c>
      <c r="F71" s="26">
        <f>IF((C71&gt;=Input!$F$12),0,(F70*(1-Parameters!$D$40)*(1-(1/Parameters!$D$38))*ART_drop_factor))</f>
        <v>0</v>
      </c>
      <c r="G71" s="21">
        <f>IF((C71&gt;=Input!$F$12),0,((G70*(1-Parameters!$D$40)+(E70*(1-Parameters!$D$40)*(1/Parameters!$D$38)))))</f>
        <v>0</v>
      </c>
      <c r="H71" s="21">
        <f>IF((C71&gt;=Input!$F$12),0,(H70*(1-Parameters!$D$40) + I70*(1-Parameters!$D$40)*(1-ART_drop_factor)))</f>
        <v>0</v>
      </c>
      <c r="I71" s="21">
        <f>IF((C71&gt;=Input!$F$12),0,(((F70*(1-Parameters!$D$40)*(1/Parameters!$D$38)) + I70*(1-Parameters!$D$40)*ART_drop_factor)))</f>
        <v>0</v>
      </c>
      <c r="J71" s="23">
        <f>IF(AND(C71&gt;=Input!$F$12,C71&lt;Input!$F$13),((D70*(1-Parameters!$D$40)*(1-(Parameters!$D$8*(1-(Input!$F$22*Parameters!$D$7))))) + (J70*(1-Parameters!$D$40)*(1-(Parameters!$D$9*(1-(Input!$F$22*Parameters!$D$7)))))),0)</f>
        <v>0</v>
      </c>
      <c r="K71" s="23">
        <f>IF(AND(C71&gt;=Input!$F$12,C71&lt;Input!$F$13),((D70*(1-Parameters!$D$40)*(Parameters!$D$8*(1-(Input!$F$22*Parameters!$D$7))))+(E70*(1-Parameters!$D$40)*(1-1/Parameters!$D$38)*(1-(Input!$F$5*Parameters!$D$14*(1-Parameters!$D$27)*Parameters!$D$26*(Parameters!$D$24))*Parameters!$D$28*Parameters!$D$30)))+ (F70*(1-Parameters!$D$40)*(1-(1/Parameters!$D$38))*(1-ART_drop_factor)) + (J70*(1-Parameters!$D$40)*Parameters!$D$9*(1-(Input!$F$22*Parameters!$D$7)))+(K70*(1-Parameters!$D$40)*(1-1/Parameters!$D$38)) + (L70*(1-Parameters!$D$40)*(1-(1/Parameters!$D$38))*(1-ART_drop_factor)),0)</f>
        <v>0</v>
      </c>
      <c r="L71" s="23">
        <f>IF(AND(C71&gt;=Input!$F$12,C71&lt;Input!$F$13),((E70*(1-Parameters!$D$40)*(1-1/Parameters!$D$38)*(Input!$F$5*Parameters!$D$14*Parameters!$D$26*(1-Parameters!$D$27)*(Parameters!$D$24)*Parameters!$D$28*Parameters!$D$30))+(F70*(1-Parameters!$D$40)*(1-(1/Parameters!$D$38))*ART_drop_factor)+(L70*(1-Parameters!$D$40)*(1-(1/Parameters!$D$38))*ART_drop_factor)),0)</f>
        <v>0</v>
      </c>
      <c r="M71" s="23">
        <f>IF(AND(C71&gt;=Input!$F$12,C71&lt;Input!$F$13),((E70*(1-Parameters!$D$40)*(1/Parameters!$D$38)*(1-(Input!$F$5*Parameters!$D$14*(1-Parameters!$D$27)*Parameters!$D$26*(Parameters!$D$23))*Parameters!$D$28))+(G70*(1-Parameters!$D$40)*(1-(Input!$F$5*Parameters!$D$14*(1-Parameters!$D$27)*Parameters!$D$26*(Parameters!$D$23)*Parameters!$D$28)))+(K70*(1-Parameters!$D$40)*(1/Parameters!$D$38))+(M70*(1-Parameters!$D$40))),0)</f>
        <v>0</v>
      </c>
      <c r="N71" s="23">
        <f>IF(AND(C71&gt;=Input!$F$12,C71&lt;Input!$F$13),((E70*(1-Parameters!$D$40)*(1/Parameters!$D$38)*Input!$F$5*Parameters!$D$14*Parameters!$D$26*(1-Parameters!$D$27)*Parameters!$D$28*(Parameters!$D$23)*(1-Parameters!$D$30))+(G70*(1-Parameters!$D$40)*Input!$F$5*Parameters!$D$14*Parameters!$D$26*(1-Parameters!$D$27)*Parameters!$D$28*(Parameters!$D$23)*(1-Parameters!$D$30))+(H70*(1-Parameters!$D$40)) +(N70*(1-Parameters!$D$40)) + (O70*(1-Parameters!$D$40)*(1-ART_drop_factor)) + (I70*(1-Parameters!$D$40)*(1-ART_drop_factor))),0)</f>
        <v>0</v>
      </c>
      <c r="O71" s="23">
        <f>IF(AND(C71&gt;=Input!$F$12,C71&lt;Input!$F$13),((E70*(1-Parameters!$D$40)*(1/Parameters!$D$38)*(Input!$F$5*Parameters!$D$14*(Parameters!$D$23)*Parameters!$D$26*(1-Parameters!$D$27)*Parameters!$D$28*Parameters!$D$30))+(F70*(1-Parameters!$D$40)*(1/Parameters!$D$38))+(G70*(1-Parameters!$D$40)*(Input!$F$5*Parameters!$D$14*(Parameters!$D$23)*Parameters!$D$26*(1-Parameters!$D$27)*Parameters!$D$28*Parameters!$D$30))+(O70*(1-Parameters!$D$40)*ART_drop_factor)+(L70*(1-Parameters!$D$40)*(1/Parameters!$D$38))+(I70*(1-Parameters!$D$40)*ART_drop_factor)),0)</f>
        <v>0</v>
      </c>
      <c r="P71" s="24">
        <f>IF(AND(C71&gt;=Input!$F$13,C71&lt;Input!$F$14),((J70*(1-Parameters!$D$40)*(1-(Parameters!$D$9*(1-(Input!$F$22*Parameters!$D$7))))) + (P70*(1-Parameters!$D$40)*(1-(Parameters!$D$9*(1-(Input!$F$22*Parameters!$D$7)))))),0)</f>
        <v>0</v>
      </c>
      <c r="Q71" s="22">
        <f>IF(AND(C71&gt;=Input!$F$13,C71&lt;Input!$F$14),((J70*(1-Parameters!$D$40)*Parameters!$D$9*(1-(Input!$F$22*Parameters!$D$7)))+(K70*(1-Parameters!$D$40)*(1-1/Parameters!$D$38)*(1-(Input!$F$6*Parameters!$D$15*(1-Parameters!$D$27)*Parameters!$D$26*(Parameters!$D$24))*Parameters!$D$28*Parameters!$D$30))) + (L70*(1-Parameters!$D$40)*(1-(1/Parameters!$D$38))*(1-ART_drop_factor)) +(P70*(1-Parameters!$D$40)*Parameters!$D$9*(1-(Input!$F$22*Parameters!$D$7)))+(Q70*(1-Parameters!$D$40)*(1-1/Parameters!$D$38)) + (R70*(1-Parameters!$D$40)*(1-(1/Parameters!$D$38))*(1-ART_drop_factor)),0)</f>
        <v>0</v>
      </c>
      <c r="R71" s="24">
        <f>IF(AND(C71&gt;=Input!$F$13,C71&lt;Input!$F$14),((K70*(1-Parameters!$D$40)*(1-1/Parameters!$D$38)*(Input!$F$6*Parameters!$D$15*Parameters!$D$26*(1-Parameters!$D$27)*(Parameters!$D$24)*Parameters!$D$28*Parameters!$D$30))+(L70*(1-Parameters!$D$40)*(1-(1/Parameters!$D$38))*ART_drop_factor)+(R70*(1-Parameters!$D$40)*(1-(1/Parameters!$D$38))*ART_drop_factor)),0)</f>
        <v>0</v>
      </c>
      <c r="S71" s="22">
        <f>IF(AND(C71&gt;=Input!$F$13,C71&lt;Input!$F$14),((K70*(1-Parameters!$D$40)*(1/Parameters!$D$38)*(1-(Input!$F$6*Parameters!$D$15*(1-Parameters!$D$27)*Parameters!$D$26*(Parameters!$D$23)*Parameters!$D$28)))+(M70*(1-Parameters!$D$40)*(1-(Input!$F$6*Parameters!$D$15*(1-Parameters!$D$27)*Parameters!$D$26*(Parameters!$D$23)*Parameters!$D$28)))+(Q70*(1-Parameters!$D$40)*(1/Parameters!$D$38))+(S70*(1-Parameters!$D$40))),0)</f>
        <v>0</v>
      </c>
      <c r="T71" s="24">
        <f>IF(AND(C71&gt;=Input!$F$13,C71&lt;Input!$F$14),((K70*(1-Parameters!$D$40)*(1/Parameters!$D$38)*Input!$F$6*Parameters!$D$15*Parameters!$D$26*(1-Parameters!$D$27)*Parameters!$D$28*(Parameters!$D$23)*(1-Parameters!$D$30))+(M70*(1-Parameters!$D$40)*Input!$F$6*Parameters!$D$15*Parameters!$D$26*(1-Parameters!$D$27)*Parameters!$D$28*(Parameters!$D$23)*(1-Parameters!$D$30))+(N70*(1-Parameters!$D$40))+(T70*(1-Parameters!$D$40)) + (U70*(1-Parameters!$D$40)*(1-ART_drop_factor)) + (O70*(1-Parameters!$D$40)*(1-ART_drop_factor))),0)</f>
        <v>0</v>
      </c>
      <c r="U71" s="22">
        <f>IF(AND(C71&gt;=Input!$F$13,C71&lt;Input!$F$14),((K70*(1-Parameters!$D$40)*(1/Parameters!$D$38)*(Input!$F$6*Parameters!$D$15*(Parameters!$D$23)*Parameters!$D$26*(1-Parameters!$D$27)*Parameters!$D$28*Parameters!$D$30))+(L70*(1-Parameters!$D$40)*(1/Parameters!$D$38))+(M70*(1-Parameters!$D$40)*(Input!$F$6*Parameters!$D$15*(Parameters!$D$23)*Parameters!$D$26*(1-Parameters!$D$27)*Parameters!$D$28*Parameters!$D$30))+(U70*(1-Parameters!$D$40)*ART_drop_factor)+(R70*(1-Parameters!$D$40)*(1/Parameters!$D$38))+(O70*(1-Parameters!$D$40))*ART_drop_factor),0)</f>
        <v>0</v>
      </c>
      <c r="V71" s="24">
        <f>IF(C71=Input!$F$14,((P70*(1-Parameters!$D$41)*(1-(Parameters!$D$9*(1-(Input!$F$22*Parameters!$D$7))))) + (V70*(1-Parameters!$D$41)*(1-(Parameters!$D$9*(1-(Input!$F$22*Parameters!$D$7)))))),0)</f>
        <v>0</v>
      </c>
      <c r="W71" s="22">
        <f>IF(C71=Input!$F$14,((P70*(1-Parameters!$D$41)*Parameters!$D$9*(1-(Input!$F$22*Parameters!$D$7)))+(Q70*(1-Parameters!$D$41)*(1-1/Parameters!$D$38)*(1-(Input!$F$6*Parameters!$D$16*(1-Parameters!$D$27)*Parameters!$D$26*(1-Parameters!$B$94)*(Parameters!$D$24))*Parameters!$D$28*Parameters!$D$30)))+(V70*(1-Parameters!$D$41)*Parameters!$D$9*(1-(Input!$F$22*Parameters!$D$7)))+ (R70*(1-Parameters!$D$41)*(1-(1/Parameters!$D$38))*(1-ART_drop_factor)) + (W70*(1-Parameters!$D$41)*(1-1/Parameters!$D$38)) + (X70*(1-Parameters!$D$41)*(1-(1/Parameters!$D$38))*(1-ART_drop_factor)),0)</f>
        <v>0</v>
      </c>
      <c r="X71" s="24">
        <f>IF(C71=Input!$F$14,((Q70*(1-Parameters!$D$41)*(1-1/Parameters!$D$38)*(Input!$F$6*Parameters!$D$16*Parameters!$D$26*(1-Parameters!$D$27)*(1-Parameters!$B$94)*(Parameters!$D$24)*Parameters!$D$28*Parameters!$D$30))+(R70*(1-Parameters!$D$41)*(1-(1/Parameters!$D$38))*ART_drop_factor)+(X70*(1-Parameters!$D$41)*(1-(1/Parameters!$D$38))*ART_drop_factor)),0)</f>
        <v>0</v>
      </c>
      <c r="Y71" s="22">
        <f>IF(C71=Input!$F$14,((Q70*(1-Parameters!$D$41)*(1/Parameters!$D$38)*(1-(Input!$F$6*Parameters!$D$16*(1-Parameters!$D$27)*Parameters!$D$26*(1-Parameters!$B$94)*(Parameters!$D$23)*Parameters!$D$28)))+(S70*(1-Parameters!$D$41)*(1-(Input!$F$6*Parameters!$D$16*(1-Parameters!$D$27)*Parameters!$D$26*(1-Parameters!$B$94)*(Parameters!$D$23)*Parameters!$D$28)))+(W70*(1-Parameters!$D$41)*(1/Parameters!$D$38))+(Y70*(1-Parameters!$D$41))),0)</f>
        <v>0</v>
      </c>
      <c r="Z71" s="24">
        <f>IF(C71=Input!$F$14,((Q70*(1-Parameters!$D$41)*(1/Parameters!$D$38)*Input!$F$6*Parameters!$D$16*Parameters!$D$26*(1-Parameters!$D$27)*(1-Parameters!$B$94)*Parameters!$D$28*(Parameters!$D$23)*(1-Parameters!$D$30))+(S70*(1-Parameters!$D$41)*Input!$F$6*Parameters!$D$16*Parameters!$D$26*(1-Parameters!$D$27)*(1-Parameters!$B$94)*Parameters!$D$28*(Parameters!$D$23)*(1-Parameters!$D$30))+(T70*(1-Parameters!$D$41)) + (U70*(1-Parameters!$D$41)*(1-ART_drop_factor)) + (Z70*(1-Parameters!$D$41)) + (AA70*(1-Parameters!$D$41)*(1-ART_drop_factor))),0)</f>
        <v>0</v>
      </c>
      <c r="AA71" s="22">
        <f>IF(C71=Input!$F$14,((Q70*(1-Parameters!$D$41)*(1/Parameters!$D$38)*(Input!$F$6*Parameters!$D$16*(Parameters!$D$23)*Parameters!$D$26*(1-Parameters!$D$27)*(1-Parameters!$B$94)*Parameters!$D$28*Parameters!$D$30))+(R70*(1-Parameters!$D$41)*(1/Parameters!$D$38))+(S70*(1-Parameters!$D$41)*(Input!$F$6*Parameters!$D$16*(1-Parameters!$B$94)*(Parameters!$D$23)*Parameters!$D$26*(1-Parameters!$D$27)*Parameters!$D$28*Parameters!$D$30))+(AA70*(1-Parameters!$D$41)*ART_drop_factor)+(X70*(1-Parameters!$D$41)*(1/Parameters!$D$38))+(U70*(1-Parameters!$D$41)*ART_drop_factor)),0)</f>
        <v>0</v>
      </c>
      <c r="AB71" s="24">
        <f>IF(AND(C71&gt;Input!$F$14,C71&lt;(Input!$F$14+Input!$F$16)),((V70*(1-Parameters!$D$41)*(1-(Parameters!$D$9*(1-(Input!$F$22*Parameters!$D$7)))))+(AB70*(1-Parameters!$D$41)*(1-(Parameters!$D$10*(1-(Input!$F$22*Parameters!$D$7)))))),0)</f>
        <v>0</v>
      </c>
      <c r="AC71" s="24">
        <f>IF(AND(C71&gt;Input!$F$14, C71&lt;(Input!$F$14+Input!$F$16)),((V70*(1-Parameters!$D$41)*Parameters!$D$9*(1-(Input!$F$22*Parameters!$D$7)))+(W70*(1-Parameters!$D$41)*(1-1/Parameters!$D$38)) + (X70*(1-Parameters!$D$41)*(1-(1/Parameters!$D$38))*(1-ART_drop_factor)) +(AB70*(1-Parameters!$D$41)*Parameters!$D$10*(1-(Input!$F$22*Parameters!$D$7))))+(AC70*(1-Parameters!$D$41)*(1-1/Parameters!$D$38)) + (AD70*(1-Parameters!$D$41)*(1-(1/Parameters!$D$38))*(1-ART_drop_factor)),0)</f>
        <v>0</v>
      </c>
      <c r="AD71" s="24">
        <f>IF(AND(C71&gt;Input!$F$14, C71&lt;(Input!$F$14+Input!$F$16)),((X70*(1-Parameters!$D$41)*(1-(1/Parameters!$D$38))*ART_drop_factor)+(AD70*(1-Parameters!$D$41)*(1-(1/Parameters!$D$38))*ART_drop_factor)),0)</f>
        <v>0</v>
      </c>
      <c r="AE71" s="24">
        <f>IF(AND(C71&gt;Input!$F$14, C71&lt;(Input!$F$14+Input!$F$16)),((W70*(1-Parameters!$D$41)*(1/Parameters!$D$38))+(Y70*(1-Parameters!$D$41))+(AC70*(1-Parameters!$D$41)*(1/Parameters!$D$38))+(AE70*(1-Parameters!$D$41))),0)</f>
        <v>0</v>
      </c>
      <c r="AF71" s="24">
        <f>IF(AND(C71&gt;Input!$F$14, C71&lt;(Input!$F$14+Input!$F$16)),((Z70*(1-Parameters!$D$41)) + (AA70*(1-Parameters!$D$41)*(1-ART_drop_factor)) +(AF70*(1-Parameters!$D$41)) + (AG70*(1-Parameters!$D$41)*(1-ART_drop_factor))),0)</f>
        <v>0</v>
      </c>
      <c r="AG71" s="24">
        <f>IF(AND(C71&gt;Input!$F$14, C71&lt;(Input!$F$14+Input!$F$16)),((X70*(1-Parameters!$D$41)*(1/Parameters!$D$38))+(AG70*(1-Parameters!$D$41)*ART_drop_factor)+(AD70*(1-Parameters!$D$41)*(1/Parameters!$D$38))+(AA70*(1-Parameters!$D$41)*ART_drop_factor)),0)</f>
        <v>0</v>
      </c>
      <c r="AH71" s="24">
        <f>IF(AND(C71&gt;=(Input!$F$14+Input!$F$16),C71&lt;(Input!$F$14+Input!$F$17)),((AB70*(1-Parameters!$D$40)*(1-(Parameters!$D$10*(1-(Input!$F$22*Parameters!$D$7)))))+(AH70*(1-Parameters!$D$40)*(1-(Parameters!$D$11*(1-(Input!$F$22*Parameters!$D$7)))))),0)</f>
        <v>0</v>
      </c>
      <c r="AI71" s="24">
        <f>IF(AND(C71&gt;=(Input!$F$14+Input!$F$16), C71&lt;(Input!$F$14+Input!$F$17)),((AB70*(1-Parameters!$D$40)*Parameters!$D$10*(1-(Input!$F$22*Parameters!$D$7)))+(AC70*(1-Parameters!$D$40)*(1-1/Parameters!$D$38)*(1-(Input!$F$7*Parameters!$D$17*(1-Parameters!$D$27)*Parameters!$D$26*(1-(Parameters!$B$94 + Parameters!$B$95))*(Parameters!$D$24)*Parameters!$D$28*Parameters!$D$30))) + (AD70*(1-Parameters!$D$40)*(1-(1/Parameters!$D$38))*(1-ART_drop_factor)) +(AH70*(1-Parameters!$D$40)*Parameters!$D$11*(1-(Input!$F$22*Parameters!$D$7)))+(AI70*(1-Parameters!$D$40)*(1-1/Parameters!$D$38)) + (AJ70*(1-Parameters!$D$40)*(1-(1/Parameters!$D$38))*(1-ART_drop_factor))),0)</f>
        <v>0</v>
      </c>
      <c r="AJ71" s="24">
        <f>IF(AND(C71&gt;=(Input!$F$14+Input!$F$16), C71&lt;(Input!$F$14+Input!$F$17)),((AC70*(1-Parameters!$D$40)*(1-1/Parameters!$D$38)*(Input!$F$7*Parameters!$D$17*Parameters!$D$26*(1-Parameters!$D$27)*(1-(Parameters!$B$94 + Parameters!$B$95))*(Parameters!$D$24)*Parameters!$D$28*Parameters!$D$30))+(AD70*(1-Parameters!$D$40)*(1-(1/Parameters!$D$38))*ART_drop_factor)+(AJ70*(1-Parameters!$D$40)*(1-(1/Parameters!$D$38))*ART_drop_factor)),0)</f>
        <v>0</v>
      </c>
      <c r="AK71" s="22">
        <f>IF(AND(C71&gt;=(Input!$F$14+Input!$F$16), C71&lt;(Input!$F$14+Input!$F$17)),((AC70*(1-Parameters!$D$40)*(1/Parameters!$D$38)*(1-(Input!$F$7*Parameters!$D$17*(1-Parameters!$D$27)*Parameters!$D$26*(1-(Parameters!$B$94 + Parameters!$B$95))*(Parameters!$D$23)*Parameters!$D$28)))+(AE70*(1-Parameters!$D$40)*(1-(Input!$F$7*Parameters!$D$17*(1-Parameters!$D$27)*Parameters!$D$26*(1-(Parameters!$B$94 + Parameters!$B$95))*(Parameters!$D$23)*Parameters!$D$28)))+(AI70*(1-Parameters!$D$40)*(1/Parameters!$D$38))+(AK70*(1-Parameters!$D$40))),0)</f>
        <v>0</v>
      </c>
      <c r="AL71" s="24">
        <f>IF(AND(C71&gt;=(Input!$F$14+Input!$F$16), C71&lt;(Input!$F$14+Input!$F$17)),((AC70*(1-Parameters!$D$40)*(1/Parameters!$D$38)*Input!$F$7*Parameters!$D$17*Parameters!$D$26*(1-Parameters!$D$27)*(1-(Parameters!$B$94 + Parameters!$B$95))*Parameters!$D$28*(Parameters!$D$23)*(1-Parameters!$D$30))+(AE70*(1-Parameters!$D$40)*Input!$F$7*Parameters!$D$17*Parameters!$D$26*(1-Parameters!$D$27)*(1-(Parameters!$B$94 + Parameters!$B$95))*Parameters!$D$28*(Parameters!$D$23)*(1-Parameters!$D$30))+(AF70*(1-Parameters!$D$40)) + (AG70*(1-Parameters!$D$40)*(1-ART_drop_factor)) +(AL70*(1-Parameters!$D$40)) + (AM70*(1-Parameters!$D$40)*(1-ART_drop_factor))),0)</f>
        <v>0</v>
      </c>
      <c r="AM71" s="22">
        <f>IF(AND(C71&gt;=(Input!$F$14+Input!$F$16), C71&lt;(Input!$F$14+Input!$F$17)),((AC70*(1-Parameters!$D$40)*(1/Parameters!$D$38)*(Input!$F$7*Parameters!$D$17*(Parameters!$D$23)*Parameters!$D$26*(1-Parameters!$D$27)*(1-(Parameters!$B$94 + Parameters!$B$95))*Parameters!$D$28*Parameters!$D$30))+(AD70*(1-Parameters!$D$40)*(1/Parameters!$D$38))+(AE70*(1-Parameters!$D$40)*(Input!$F$7*Parameters!$D$17*(Parameters!$D$23)*Parameters!$D$26*(1-Parameters!$D$27)*(1-(Parameters!$B$94 + Parameters!$B$95))*Parameters!$D$28*Parameters!$D$30))+(AM70*(1-Parameters!$D$40)*ART_drop_factor)+(AJ70*(1-Parameters!$D$40)*(1/Parameters!$D$38))+(AG70*(1-Parameters!$D$40)*ART_drop_factor)),0)</f>
        <v>0</v>
      </c>
      <c r="AN71" s="24">
        <f>IF(AND(C71&gt;=(Input!$F$14+Input!$F$17), C71&lt;(Input!$F$14+Input!$F$18)),((AH70*(1-Parameters!$D$40)*(1-(Parameters!$D$11*(1-(Input!$F$22*Parameters!$D$7))))) + (AN70*(1-Parameters!$D$40)*(1-(Parameters!$D$11*(1-(Input!$F$22*Parameters!$D$7)))))),0)</f>
        <v>0</v>
      </c>
      <c r="AO71" s="22">
        <f>IF(AND(C71&gt;=(Input!$F$14+Input!$F$17), C71&lt;(Input!$F$14+Input!$F$18)),((AH70*(1-Parameters!$D$40)*Parameters!$D$11*(1-(Input!$F$22*Parameters!$D$7)))+(AI70*(1-Parameters!$D$40)*(1-1/Parameters!$D$38)*(1-(Input!$F$8*Parameters!$D$18*(1-Parameters!$D$27)*Parameters!$D$26*(Parameters!$D$24)*Parameters!$D$28*Parameters!$D$30))) + (AJ70*(1-Parameters!$D$40)*(1-(1/Parameters!$D$38))*(1-ART_drop_factor)) +(AN70*(1-Parameters!$D$40)*Parameters!$D$11*(1-(Input!$F$22*Parameters!$D$7)))+(AO70*(1-Parameters!$D$40)*(1-1/Parameters!$D$38)) + (AP70*(1-Parameters!$D$40)*(1-(1/Parameters!$D$38))*(1-ART_drop_factor))),0)</f>
        <v>0</v>
      </c>
      <c r="AP71" s="24">
        <f>IF(AND(C71&gt;=(Input!$F$14+Input!$F$17), C71&lt;(Input!$F$14+Input!$F$18)),((AI70*(1-Parameters!$D$40)*(1-1/Parameters!$D$38)*(Input!$F$8*Parameters!$D$18*Parameters!$D$26*(1-Parameters!$D$27)*(Parameters!$D$24)*Parameters!$D$28*Parameters!$D$30))+(AJ70*(1-Parameters!$D$40)*(1-(1/Parameters!$D$38))*ART_drop_factor)+(AP70*(1-Parameters!$D$40)*(1-(1/Parameters!$D$38))*ART_drop_factor)),0)</f>
        <v>0</v>
      </c>
      <c r="AQ71" s="22">
        <f>IF(AND(C71&gt;=(Input!$F$14+Input!$F$17), C71&lt;(Input!$F$14+Input!$F$18)),((AI70*(1-Parameters!$D$40)*(1/Parameters!$D$38)*(1-(Input!$F$8*Parameters!$D$18*(1-Parameters!$D$27)*Parameters!$D$26*(Parameters!$D$23)*Parameters!$D$28)))+(AK70*(1-Parameters!$D$40)*(1-(Input!$F$8*Parameters!$D$18*(1-Parameters!$D$27)*Parameters!$D$26*(Parameters!$D$23)*Parameters!$D$28)))+(AO70*(1-Parameters!$D$40)*(1/Parameters!$D$38))+(AQ70*(1-Parameters!$D$40))),0)</f>
        <v>0</v>
      </c>
      <c r="AR71" s="24">
        <f>IF(AND(C71&gt;=(Input!$F$14+Input!$F$17), C71&lt;(Input!$F$14+Input!$F$18)),((AI70*(1-Parameters!$D$40)*(1/Parameters!$D$38)*Input!$F$8*Parameters!$D$18*Parameters!$D$26*(1-Parameters!$D$27)*Parameters!$D$28*(Parameters!$D$23)*(1-Parameters!$D$30))+(AK70*(1-Parameters!$D$40)*Input!$F$8*Parameters!$D$18*Parameters!$D$26*(1-Parameters!$D$27)*Parameters!$D$28*(Parameters!$D$23)*(1-Parameters!$D$30))+(AL70*(1-Parameters!$D$40)) + (AM70*(1-Parameters!$D$40)*(1-ART_drop_factor)) +(AR70*(1-Parameters!$D$40)) + (AS70*(1-Parameters!$D$40)*(1-ART_drop_factor))),0)</f>
        <v>0</v>
      </c>
      <c r="AS71" s="22">
        <f>IF(AND(C71&gt;=(Input!$F$14+Input!$F$17), C71&lt;(Input!$F$14+Input!$F$18)),((AI70*(1-Parameters!$D$40)*(1/Parameters!$D$38)*(Input!$F$8*Parameters!$D$18*(Parameters!$D$23)*Parameters!$D$26*(1-Parameters!$D$27)*Parameters!$D$28*Parameters!$D$30))+(AJ70*(1-Parameters!$D$40)*(1/Parameters!$D$38))+(AK70*(1-Parameters!$D$40)*(Input!$F$8*Parameters!$D$18*(Parameters!$D$23)*Parameters!$D$26*(1-Parameters!$D$27)*Parameters!$D$28*Parameters!$D$30))+(AS70*(1-Parameters!$D$40)*ART_drop_factor)+(AP70*(1-Parameters!$D$40)*(1/Parameters!$D$38))+(AM70*(1-Parameters!$D$40)*ART_drop_factor)),0)</f>
        <v>0</v>
      </c>
      <c r="AT71" s="24">
        <f>IF(AND(C71&gt;=(Input!$F$14+Input!$F$18), C71&lt;(Input!$F$14+Input!$F$19)),((AN70*(1-Parameters!$D$40)*(1-(Parameters!$D$11*(1-(Input!$F$22*Parameters!$D$7))))) + (AT70*(1-Parameters!$D$40)*(1-(Parameters!$D$12*(1-(Input!$F$22*Parameters!$D$7)))))),0)</f>
        <v>1488821.1617158821</v>
      </c>
      <c r="AU71" s="22">
        <f>IF(AND(C71&gt;=(Input!$F$14+Input!$F$18), C71&lt;(Input!$F$14+Input!$F$19)),((AN70*(1-Parameters!$D$40)*Parameters!$D$11*(1-(Input!$F$22*Parameters!$D$7)))+(AO70*(1-Parameters!$D$40)*(1-1/Parameters!$D$38)*(1-(Input!$F$9*Parameters!$D$19*(1-Parameters!$D$27)*Parameters!$D$26*(Parameters!$D$24)*Parameters!$D$28*Parameters!$D$30))) + (AP70*(1-Parameters!$D$40)*(1-(1/Parameters!$D$38))*(1-ART_drop_factor)) +(AT70*(1-Parameters!$D$40)*Parameters!$D$12*(1-(Input!$F$22*Parameters!$D$7)))+(AU70*(1-Parameters!$D$40)*(1-1/Parameters!$D$38)) + (AV70*(1-Parameters!$D$40)*(1-(1/Parameters!$D$38))*(1-ART_drop_factor))),0)</f>
        <v>3464.2237361404773</v>
      </c>
      <c r="AV71" s="24">
        <f>IF(AND(C71&gt;=(Input!$F$14+Input!$F$18), C71&lt;(Input!$F$14+Input!$F$19)),((AO70*(1-Parameters!$D$40)*(1-1/Parameters!$D$38)*(Input!$F$9*Parameters!$D$19*Parameters!$D$26*(1-Parameters!$D$27)*(Parameters!$D$24)*Parameters!$D$28*Parameters!$D$30))+(AP70*(1-Parameters!$D$40)*(1-(1/Parameters!$D$38))*ART_drop_factor)+(AV70*(1-Parameters!$D$40)*(1-(1/Parameters!$D$38))*ART_drop_factor)),0)</f>
        <v>54.766006040588614</v>
      </c>
      <c r="AW71" s="22">
        <f>IF(AND(C71&gt;=(Input!$F$14+Input!$F$18), C71&lt;(Input!$F$14+Input!$F$19)),((AO70*(1-Parameters!$D$40)*(1/Parameters!$D$38)*(1-(Input!$F$9*Parameters!$D$19*(1-Parameters!$D$27)*Parameters!$D$26*(Parameters!$D$23)*Parameters!$D$28)))+(AQ70*(1-Parameters!$D$40)*(1-(Input!$F$9*Parameters!$D$19*(1-Parameters!$D$27)*Parameters!$D$26*(Parameters!$D$23)*Parameters!$D$28)))+(AU70*(1-Parameters!$D$40)*(1/Parameters!$D$38))+(AW70*(1-Parameters!$D$40))),0)</f>
        <v>13866.186707925646</v>
      </c>
      <c r="AX71" s="24">
        <f>IF(AND(C71&gt;=(Input!$F$14+Input!$F$18), C71&lt;(Input!$F$14+Input!$F$19)),((AO70*(1-Parameters!$D$40)*(1/Parameters!$D$38)*Input!$F$9*Parameters!$D$19*Parameters!$D$26*(1-Parameters!$D$27)*Parameters!$D$28*(Parameters!$D$23)*(1-Parameters!$D$30))+(AQ70*(1-Parameters!$D$40)*Input!$F$9*Parameters!$D$19*Parameters!$D$26*(1-Parameters!$D$27)*Parameters!$D$28*(Parameters!$D$23)*(1-Parameters!$D$30)) + (AS70*(1-Parameters!$D$40)*(1-ART_drop_factor)) +(AR70*(1-Parameters!$D$40))+ (AY70*(1-Parameters!$D$40)*(1-ART_drop_factor)) + (AX70*(1-Parameters!$D$40))),0)</f>
        <v>26572.855415916012</v>
      </c>
      <c r="AY71" s="22">
        <f>IF(AND(C71&gt;=(Input!$F$14+Input!$F$18), C71&lt;(Input!$F$14+Input!$F$19)),((AO70*(1-Parameters!$D$40)*(1/Parameters!$D$38)*(Input!$F$9*Parameters!$D$19*(Parameters!$D$23)*Parameters!$D$26*(1-Parameters!$D$27)*Parameters!$D$28*Parameters!$D$30))+(AP70*(1-Parameters!$D$40)*(1/Parameters!$D$38))+(AQ70*(1-Parameters!$D$40)*(Input!$F$9*Parameters!$D$19*(Parameters!$D$23)*Parameters!$D$26*(1-Parameters!$D$27)*Parameters!$D$28*Parameters!$D$30))+(AY70*(1-Parameters!$D$40)*ART_drop_factor)+(AV70*(1-Parameters!$D$40)*(1/Parameters!$D$38))+(AS70*(1-Parameters!$D$40)*ART_drop_factor)),0)</f>
        <v>87594.065393429875</v>
      </c>
      <c r="AZ71" s="24">
        <f>IF(C71&gt;=(Input!$F$14+Input!$F$19),((AT70*(1-Parameters!$D$40)*(1-(Parameters!$D$12*(1-(Input!$F$22*Parameters!$D$7))))) + (AZ70*(1-Parameters!$D$40)*(1-(Parameters!$D$12*(1-(Input!$F$22*Parameters!$D$7)))))),0)</f>
        <v>0</v>
      </c>
      <c r="BA71" s="22">
        <f>IF(C71&gt;=(Input!$F$14+Input!$F$19),((AT70*(1-Parameters!$D$40)*Parameters!$D$12*(1-(Input!$F$22*Parameters!$D$7)))+(AU70*(1-Parameters!$D$40)*(1-1/Parameters!$D$38)*(1-(Input!$F$10*Parameters!$D$20*(1-Parameters!$D$27)*Parameters!$D$26*(Parameters!$D$24)*Parameters!$D$28*Parameters!$D$30))) + (AV70*(1-Parameters!$D$40)*(1-(1/Parameters!$D$38))*(1-ART_drop_factor)) +(AZ70*(1-Parameters!$D$40)*Parameters!$D$12*(1-(Input!$F$22*Parameters!$D$7)))+(BA70*(1-Parameters!$D$40)*(1-1/Parameters!$D$38)) + (BB70*(1-Parameters!$D$40)*(1-(1/Parameters!$D$38))*(1-ART_drop_factor))),0)</f>
        <v>0</v>
      </c>
      <c r="BB71" s="24">
        <f>IF(C71&gt;=(Input!$F$14+Input!$F$19),((AU70*(1-Parameters!$D$40)*(1-1/Parameters!$D$38)*(Input!$F$10*Parameters!$D$20*Parameters!$D$26*(1-Parameters!$D$27)*(Parameters!$D$24)*Parameters!$D$28*Parameters!$D$30))+(AV70*(1-Parameters!$D$40)*(1-(1/Parameters!$D$38))*ART_drop_factor)+(BB70*(1-Parameters!$D$40)*(1-(1/Parameters!$D$38))*ART_drop_factor)),0)</f>
        <v>0</v>
      </c>
      <c r="BC71" s="22">
        <f>IF(C71&gt;=(Input!$F$14+Input!$F$19),((AU70*(1-Parameters!$D$40)*(1/Parameters!$D$38)*(1-(Input!$F$10*Parameters!$D$20*(1-Parameters!$D$27)*Parameters!$D$26*(Parameters!$D$23)*Parameters!$D$28)))+(AW70*(1-Parameters!$D$40)*(1-(Input!$F$10*Parameters!$D$20*(1-Parameters!$D$27)*Parameters!$D$26*(Parameters!$D$23)*Parameters!$D$28)))+(BA70*(1-Parameters!$D$40)*(1/Parameters!$D$38))+(BC70*(1-Parameters!$D$40))),0)</f>
        <v>0</v>
      </c>
      <c r="BD71" s="24">
        <f>IF(C71&gt;=(Input!$F$14+Input!$F$19),((AU70*(1-Parameters!$D$40)*(1/Parameters!$D$38)*Input!$F$10*Parameters!$D$20*Parameters!$D$26*(1-Parameters!$D$27)*Parameters!$D$28*(Parameters!$D$23)*(1-Parameters!$D$30))+(AW70*(1-Parameters!$D$40)*Input!$F$10*Parameters!$D$20*Parameters!$D$26*(1-Parameters!$D$27)*Parameters!$D$28*(Parameters!$D$23)*(1-Parameters!$D$30))+(AX70*(1-Parameters!$D$40)) + (AY70*(1-Parameters!$D$40)*(1-ART_drop_factor)) +(BD70*(1-Parameters!$D$40)) + (BE70*(1-Parameters!$D$40)*(1-ART_drop_factor))),0)</f>
        <v>0</v>
      </c>
      <c r="BE71" s="25">
        <f>IF(C71&gt;=(Input!$F$14+Input!$F$19),((AU70*(1-Parameters!$D$40)*(1/Parameters!$D$38)*(Input!$F$10*Parameters!$D$20*(Parameters!$D$23)*Parameters!$D$26*(1-Parameters!$D$27)*Parameters!$D$28*Parameters!$D$30))+(AV70*(1-Parameters!$D$40)*(1/Parameters!$D$38))+(AW70*(1-Parameters!$D$40)*(Input!$F$10*Parameters!$D$20*(Parameters!$D$23)*Parameters!$D$26*(1-Parameters!$D$27)*Parameters!$D$28*Parameters!$D$30))+(BE70*(1-Parameters!$D$40)*ART_drop_factor)+(BB70*(1-Parameters!$D$40)*(1/Parameters!$D$38))+(AY70*(1-Parameters!$D$40)*ART_drop_factor)),0)</f>
        <v>0</v>
      </c>
      <c r="BF71" s="135">
        <f>(Parameters!$D$40*(SUM(Model!D70:U70,Model!AH70:BE70)))+(Parameters!$D$41*(SUM(Model!V70:AG70)))</f>
        <v>93.48846619855</v>
      </c>
      <c r="BG71" s="60"/>
    </row>
    <row r="72" spans="3:62" x14ac:dyDescent="0.2">
      <c r="C72" s="20">
        <v>67</v>
      </c>
      <c r="D72" s="21">
        <f>IF((C72&gt;=Input!$F$12),0,(D71*(1-Parameters!$D$40)*(1-(Parameters!$D$8*(1-(Input!$F$22*Parameters!$D$7))))))</f>
        <v>0</v>
      </c>
      <c r="E72" s="21">
        <f>IF((C72&gt;=Input!$F$12),0,(D71*(1-Parameters!$D$40)*Parameters!$D$8*(1-(Input!$F$22*Parameters!$D$7))+(E71*(1-Parameters!$D$40)*(1-1/Parameters!$D$38)) + (F71*(1-Parameters!$D$40)*(1-(1/Parameters!$D$38))*(1-ART_drop_factor))))</f>
        <v>0</v>
      </c>
      <c r="F72" s="26">
        <f>IF((C72&gt;=Input!$F$12),0,(F71*(1-Parameters!$D$40)*(1-(1/Parameters!$D$38))*ART_drop_factor))</f>
        <v>0</v>
      </c>
      <c r="G72" s="21">
        <f>IF((C72&gt;=Input!$F$12),0,((G71*(1-Parameters!$D$40)+(E71*(1-Parameters!$D$40)*(1/Parameters!$D$38)))))</f>
        <v>0</v>
      </c>
      <c r="H72" s="21">
        <f>IF((C72&gt;=Input!$F$12),0,(H71*(1-Parameters!$D$40) + I71*(1-Parameters!$D$40)*(1-ART_drop_factor)))</f>
        <v>0</v>
      </c>
      <c r="I72" s="21">
        <f>IF((C72&gt;=Input!$F$12),0,(((F71*(1-Parameters!$D$40)*(1/Parameters!$D$38)) + I71*(1-Parameters!$D$40)*ART_drop_factor)))</f>
        <v>0</v>
      </c>
      <c r="J72" s="23">
        <f>IF(AND(C72&gt;=Input!$F$12,C72&lt;Input!$F$13),((D71*(1-Parameters!$D$40)*(1-(Parameters!$D$8*(1-(Input!$F$22*Parameters!$D$7))))) + (J71*(1-Parameters!$D$40)*(1-(Parameters!$D$9*(1-(Input!$F$22*Parameters!$D$7)))))),0)</f>
        <v>0</v>
      </c>
      <c r="K72" s="23">
        <f>IF(AND(C72&gt;=Input!$F$12,C72&lt;Input!$F$13),((D71*(1-Parameters!$D$40)*(Parameters!$D$8*(1-(Input!$F$22*Parameters!$D$7))))+(E71*(1-Parameters!$D$40)*(1-1/Parameters!$D$38)*(1-(Input!$F$5*Parameters!$D$14*(1-Parameters!$D$27)*Parameters!$D$26*(Parameters!$D$24))*Parameters!$D$28*Parameters!$D$30)))+ (F71*(1-Parameters!$D$40)*(1-(1/Parameters!$D$38))*(1-ART_drop_factor)) + (J71*(1-Parameters!$D$40)*Parameters!$D$9*(1-(Input!$F$22*Parameters!$D$7)))+(K71*(1-Parameters!$D$40)*(1-1/Parameters!$D$38)) + (L71*(1-Parameters!$D$40)*(1-(1/Parameters!$D$38))*(1-ART_drop_factor)),0)</f>
        <v>0</v>
      </c>
      <c r="L72" s="23">
        <f>IF(AND(C72&gt;=Input!$F$12,C72&lt;Input!$F$13),((E71*(1-Parameters!$D$40)*(1-1/Parameters!$D$38)*(Input!$F$5*Parameters!$D$14*Parameters!$D$26*(1-Parameters!$D$27)*(Parameters!$D$24)*Parameters!$D$28*Parameters!$D$30))+(F71*(1-Parameters!$D$40)*(1-(1/Parameters!$D$38))*ART_drop_factor)+(L71*(1-Parameters!$D$40)*(1-(1/Parameters!$D$38))*ART_drop_factor)),0)</f>
        <v>0</v>
      </c>
      <c r="M72" s="23">
        <f>IF(AND(C72&gt;=Input!$F$12,C72&lt;Input!$F$13),((E71*(1-Parameters!$D$40)*(1/Parameters!$D$38)*(1-(Input!$F$5*Parameters!$D$14*(1-Parameters!$D$27)*Parameters!$D$26*(Parameters!$D$23))*Parameters!$D$28))+(G71*(1-Parameters!$D$40)*(1-(Input!$F$5*Parameters!$D$14*(1-Parameters!$D$27)*Parameters!$D$26*(Parameters!$D$23)*Parameters!$D$28)))+(K71*(1-Parameters!$D$40)*(1/Parameters!$D$38))+(M71*(1-Parameters!$D$40))),0)</f>
        <v>0</v>
      </c>
      <c r="N72" s="23">
        <f>IF(AND(C72&gt;=Input!$F$12,C72&lt;Input!$F$13),((E71*(1-Parameters!$D$40)*(1/Parameters!$D$38)*Input!$F$5*Parameters!$D$14*Parameters!$D$26*(1-Parameters!$D$27)*Parameters!$D$28*(Parameters!$D$23)*(1-Parameters!$D$30))+(G71*(1-Parameters!$D$40)*Input!$F$5*Parameters!$D$14*Parameters!$D$26*(1-Parameters!$D$27)*Parameters!$D$28*(Parameters!$D$23)*(1-Parameters!$D$30))+(H71*(1-Parameters!$D$40)) +(N71*(1-Parameters!$D$40)) + (O71*(1-Parameters!$D$40)*(1-ART_drop_factor)) + (I71*(1-Parameters!$D$40)*(1-ART_drop_factor))),0)</f>
        <v>0</v>
      </c>
      <c r="O72" s="23">
        <f>IF(AND(C72&gt;=Input!$F$12,C72&lt;Input!$F$13),((E71*(1-Parameters!$D$40)*(1/Parameters!$D$38)*(Input!$F$5*Parameters!$D$14*(Parameters!$D$23)*Parameters!$D$26*(1-Parameters!$D$27)*Parameters!$D$28*Parameters!$D$30))+(F71*(1-Parameters!$D$40)*(1/Parameters!$D$38))+(G71*(1-Parameters!$D$40)*(Input!$F$5*Parameters!$D$14*(Parameters!$D$23)*Parameters!$D$26*(1-Parameters!$D$27)*Parameters!$D$28*Parameters!$D$30))+(O71*(1-Parameters!$D$40)*ART_drop_factor)+(L71*(1-Parameters!$D$40)*(1/Parameters!$D$38))+(I71*(1-Parameters!$D$40)*ART_drop_factor)),0)</f>
        <v>0</v>
      </c>
      <c r="P72" s="24">
        <f>IF(AND(C72&gt;=Input!$F$13,C72&lt;Input!$F$14),((J71*(1-Parameters!$D$40)*(1-(Parameters!$D$9*(1-(Input!$F$22*Parameters!$D$7))))) + (P71*(1-Parameters!$D$40)*(1-(Parameters!$D$9*(1-(Input!$F$22*Parameters!$D$7)))))),0)</f>
        <v>0</v>
      </c>
      <c r="Q72" s="22">
        <f>IF(AND(C72&gt;=Input!$F$13,C72&lt;Input!$F$14),((J71*(1-Parameters!$D$40)*Parameters!$D$9*(1-(Input!$F$22*Parameters!$D$7)))+(K71*(1-Parameters!$D$40)*(1-1/Parameters!$D$38)*(1-(Input!$F$6*Parameters!$D$15*(1-Parameters!$D$27)*Parameters!$D$26*(Parameters!$D$24))*Parameters!$D$28*Parameters!$D$30))) + (L71*(1-Parameters!$D$40)*(1-(1/Parameters!$D$38))*(1-ART_drop_factor)) +(P71*(1-Parameters!$D$40)*Parameters!$D$9*(1-(Input!$F$22*Parameters!$D$7)))+(Q71*(1-Parameters!$D$40)*(1-1/Parameters!$D$38)) + (R71*(1-Parameters!$D$40)*(1-(1/Parameters!$D$38))*(1-ART_drop_factor)),0)</f>
        <v>0</v>
      </c>
      <c r="R72" s="24">
        <f>IF(AND(C72&gt;=Input!$F$13,C72&lt;Input!$F$14),((K71*(1-Parameters!$D$40)*(1-1/Parameters!$D$38)*(Input!$F$6*Parameters!$D$15*Parameters!$D$26*(1-Parameters!$D$27)*(Parameters!$D$24)*Parameters!$D$28*Parameters!$D$30))+(L71*(1-Parameters!$D$40)*(1-(1/Parameters!$D$38))*ART_drop_factor)+(R71*(1-Parameters!$D$40)*(1-(1/Parameters!$D$38))*ART_drop_factor)),0)</f>
        <v>0</v>
      </c>
      <c r="S72" s="22">
        <f>IF(AND(C72&gt;=Input!$F$13,C72&lt;Input!$F$14),((K71*(1-Parameters!$D$40)*(1/Parameters!$D$38)*(1-(Input!$F$6*Parameters!$D$15*(1-Parameters!$D$27)*Parameters!$D$26*(Parameters!$D$23)*Parameters!$D$28)))+(M71*(1-Parameters!$D$40)*(1-(Input!$F$6*Parameters!$D$15*(1-Parameters!$D$27)*Parameters!$D$26*(Parameters!$D$23)*Parameters!$D$28)))+(Q71*(1-Parameters!$D$40)*(1/Parameters!$D$38))+(S71*(1-Parameters!$D$40))),0)</f>
        <v>0</v>
      </c>
      <c r="T72" s="24">
        <f>IF(AND(C72&gt;=Input!$F$13,C72&lt;Input!$F$14),((K71*(1-Parameters!$D$40)*(1/Parameters!$D$38)*Input!$F$6*Parameters!$D$15*Parameters!$D$26*(1-Parameters!$D$27)*Parameters!$D$28*(Parameters!$D$23)*(1-Parameters!$D$30))+(M71*(1-Parameters!$D$40)*Input!$F$6*Parameters!$D$15*Parameters!$D$26*(1-Parameters!$D$27)*Parameters!$D$28*(Parameters!$D$23)*(1-Parameters!$D$30))+(N71*(1-Parameters!$D$40))+(T71*(1-Parameters!$D$40)) + (U71*(1-Parameters!$D$40)*(1-ART_drop_factor)) + (O71*(1-Parameters!$D$40)*(1-ART_drop_factor))),0)</f>
        <v>0</v>
      </c>
      <c r="U72" s="22">
        <f>IF(AND(C72&gt;=Input!$F$13,C72&lt;Input!$F$14),((K71*(1-Parameters!$D$40)*(1/Parameters!$D$38)*(Input!$F$6*Parameters!$D$15*(Parameters!$D$23)*Parameters!$D$26*(1-Parameters!$D$27)*Parameters!$D$28*Parameters!$D$30))+(L71*(1-Parameters!$D$40)*(1/Parameters!$D$38))+(M71*(1-Parameters!$D$40)*(Input!$F$6*Parameters!$D$15*(Parameters!$D$23)*Parameters!$D$26*(1-Parameters!$D$27)*Parameters!$D$28*Parameters!$D$30))+(U71*(1-Parameters!$D$40)*ART_drop_factor)+(R71*(1-Parameters!$D$40)*(1/Parameters!$D$38))+(O71*(1-Parameters!$D$40))*ART_drop_factor),0)</f>
        <v>0</v>
      </c>
      <c r="V72" s="24">
        <f>IF(C72=Input!$F$14,((P71*(1-Parameters!$D$41)*(1-(Parameters!$D$9*(1-(Input!$F$22*Parameters!$D$7))))) + (V71*(1-Parameters!$D$41)*(1-(Parameters!$D$9*(1-(Input!$F$22*Parameters!$D$7)))))),0)</f>
        <v>0</v>
      </c>
      <c r="W72" s="22">
        <f>IF(C72=Input!$F$14,((P71*(1-Parameters!$D$41)*Parameters!$D$9*(1-(Input!$F$22*Parameters!$D$7)))+(Q71*(1-Parameters!$D$41)*(1-1/Parameters!$D$38)*(1-(Input!$F$6*Parameters!$D$16*(1-Parameters!$D$27)*Parameters!$D$26*(1-Parameters!$B$94)*(Parameters!$D$24))*Parameters!$D$28*Parameters!$D$30)))+(V71*(1-Parameters!$D$41)*Parameters!$D$9*(1-(Input!$F$22*Parameters!$D$7)))+ (R71*(1-Parameters!$D$41)*(1-(1/Parameters!$D$38))*(1-ART_drop_factor)) + (W71*(1-Parameters!$D$41)*(1-1/Parameters!$D$38)) + (X71*(1-Parameters!$D$41)*(1-(1/Parameters!$D$38))*(1-ART_drop_factor)),0)</f>
        <v>0</v>
      </c>
      <c r="X72" s="24">
        <f>IF(C72=Input!$F$14,((Q71*(1-Parameters!$D$41)*(1-1/Parameters!$D$38)*(Input!$F$6*Parameters!$D$16*Parameters!$D$26*(1-Parameters!$D$27)*(1-Parameters!$B$94)*(Parameters!$D$24)*Parameters!$D$28*Parameters!$D$30))+(R71*(1-Parameters!$D$41)*(1-(1/Parameters!$D$38))*ART_drop_factor)+(X71*(1-Parameters!$D$41)*(1-(1/Parameters!$D$38))*ART_drop_factor)),0)</f>
        <v>0</v>
      </c>
      <c r="Y72" s="22">
        <f>IF(C72=Input!$F$14,((Q71*(1-Parameters!$D$41)*(1/Parameters!$D$38)*(1-(Input!$F$6*Parameters!$D$16*(1-Parameters!$D$27)*Parameters!$D$26*(1-Parameters!$B$94)*(Parameters!$D$23)*Parameters!$D$28)))+(S71*(1-Parameters!$D$41)*(1-(Input!$F$6*Parameters!$D$16*(1-Parameters!$D$27)*Parameters!$D$26*(1-Parameters!$B$94)*(Parameters!$D$23)*Parameters!$D$28)))+(W71*(1-Parameters!$D$41)*(1/Parameters!$D$38))+(Y71*(1-Parameters!$D$41))),0)</f>
        <v>0</v>
      </c>
      <c r="Z72" s="24">
        <f>IF(C72=Input!$F$14,((Q71*(1-Parameters!$D$41)*(1/Parameters!$D$38)*Input!$F$6*Parameters!$D$16*Parameters!$D$26*(1-Parameters!$D$27)*(1-Parameters!$B$94)*Parameters!$D$28*(Parameters!$D$23)*(1-Parameters!$D$30))+(S71*(1-Parameters!$D$41)*Input!$F$6*Parameters!$D$16*Parameters!$D$26*(1-Parameters!$D$27)*(1-Parameters!$B$94)*Parameters!$D$28*(Parameters!$D$23)*(1-Parameters!$D$30))+(T71*(1-Parameters!$D$41)) + (U71*(1-Parameters!$D$41)*(1-ART_drop_factor)) + (Z71*(1-Parameters!$D$41)) + (AA71*(1-Parameters!$D$41)*(1-ART_drop_factor))),0)</f>
        <v>0</v>
      </c>
      <c r="AA72" s="22">
        <f>IF(C72=Input!$F$14,((Q71*(1-Parameters!$D$41)*(1/Parameters!$D$38)*(Input!$F$6*Parameters!$D$16*(Parameters!$D$23)*Parameters!$D$26*(1-Parameters!$D$27)*(1-Parameters!$B$94)*Parameters!$D$28*Parameters!$D$30))+(R71*(1-Parameters!$D$41)*(1/Parameters!$D$38))+(S71*(1-Parameters!$D$41)*(Input!$F$6*Parameters!$D$16*(1-Parameters!$B$94)*(Parameters!$D$23)*Parameters!$D$26*(1-Parameters!$D$27)*Parameters!$D$28*Parameters!$D$30))+(AA71*(1-Parameters!$D$41)*ART_drop_factor)+(X71*(1-Parameters!$D$41)*(1/Parameters!$D$38))+(U71*(1-Parameters!$D$41)*ART_drop_factor)),0)</f>
        <v>0</v>
      </c>
      <c r="AB72" s="24">
        <f>IF(AND(C72&gt;Input!$F$14,C72&lt;(Input!$F$14+Input!$F$16)),((V71*(1-Parameters!$D$41)*(1-(Parameters!$D$9*(1-(Input!$F$22*Parameters!$D$7)))))+(AB71*(1-Parameters!$D$41)*(1-(Parameters!$D$10*(1-(Input!$F$22*Parameters!$D$7)))))),0)</f>
        <v>0</v>
      </c>
      <c r="AC72" s="24">
        <f>IF(AND(C72&gt;Input!$F$14, C72&lt;(Input!$F$14+Input!$F$16)),((V71*(1-Parameters!$D$41)*Parameters!$D$9*(1-(Input!$F$22*Parameters!$D$7)))+(W71*(1-Parameters!$D$41)*(1-1/Parameters!$D$38)) + (X71*(1-Parameters!$D$41)*(1-(1/Parameters!$D$38))*(1-ART_drop_factor)) +(AB71*(1-Parameters!$D$41)*Parameters!$D$10*(1-(Input!$F$22*Parameters!$D$7))))+(AC71*(1-Parameters!$D$41)*(1-1/Parameters!$D$38)) + (AD71*(1-Parameters!$D$41)*(1-(1/Parameters!$D$38))*(1-ART_drop_factor)),0)</f>
        <v>0</v>
      </c>
      <c r="AD72" s="24">
        <f>IF(AND(C72&gt;Input!$F$14, C72&lt;(Input!$F$14+Input!$F$16)),((X71*(1-Parameters!$D$41)*(1-(1/Parameters!$D$38))*ART_drop_factor)+(AD71*(1-Parameters!$D$41)*(1-(1/Parameters!$D$38))*ART_drop_factor)),0)</f>
        <v>0</v>
      </c>
      <c r="AE72" s="24">
        <f>IF(AND(C72&gt;Input!$F$14, C72&lt;(Input!$F$14+Input!$F$16)),((W71*(1-Parameters!$D$41)*(1/Parameters!$D$38))+(Y71*(1-Parameters!$D$41))+(AC71*(1-Parameters!$D$41)*(1/Parameters!$D$38))+(AE71*(1-Parameters!$D$41))),0)</f>
        <v>0</v>
      </c>
      <c r="AF72" s="24">
        <f>IF(AND(C72&gt;Input!$F$14, C72&lt;(Input!$F$14+Input!$F$16)),((Z71*(1-Parameters!$D$41)) + (AA71*(1-Parameters!$D$41)*(1-ART_drop_factor)) +(AF71*(1-Parameters!$D$41)) + (AG71*(1-Parameters!$D$41)*(1-ART_drop_factor))),0)</f>
        <v>0</v>
      </c>
      <c r="AG72" s="24">
        <f>IF(AND(C72&gt;Input!$F$14, C72&lt;(Input!$F$14+Input!$F$16)),((X71*(1-Parameters!$D$41)*(1/Parameters!$D$38))+(AG71*(1-Parameters!$D$41)*ART_drop_factor)+(AD71*(1-Parameters!$D$41)*(1/Parameters!$D$38))+(AA71*(1-Parameters!$D$41)*ART_drop_factor)),0)</f>
        <v>0</v>
      </c>
      <c r="AH72" s="24">
        <f>IF(AND(C72&gt;=(Input!$F$14+Input!$F$16),C72&lt;(Input!$F$14+Input!$F$17)),((AB71*(1-Parameters!$D$40)*(1-(Parameters!$D$10*(1-(Input!$F$22*Parameters!$D$7)))))+(AH71*(1-Parameters!$D$40)*(1-(Parameters!$D$11*(1-(Input!$F$22*Parameters!$D$7)))))),0)</f>
        <v>0</v>
      </c>
      <c r="AI72" s="24">
        <f>IF(AND(C72&gt;=(Input!$F$14+Input!$F$16), C72&lt;(Input!$F$14+Input!$F$17)),((AB71*(1-Parameters!$D$40)*Parameters!$D$10*(1-(Input!$F$22*Parameters!$D$7)))+(AC71*(1-Parameters!$D$40)*(1-1/Parameters!$D$38)*(1-(Input!$F$7*Parameters!$D$17*(1-Parameters!$D$27)*Parameters!$D$26*(1-(Parameters!$B$94 + Parameters!$B$95))*(Parameters!$D$24)*Parameters!$D$28*Parameters!$D$30))) + (AD71*(1-Parameters!$D$40)*(1-(1/Parameters!$D$38))*(1-ART_drop_factor)) +(AH71*(1-Parameters!$D$40)*Parameters!$D$11*(1-(Input!$F$22*Parameters!$D$7)))+(AI71*(1-Parameters!$D$40)*(1-1/Parameters!$D$38)) + (AJ71*(1-Parameters!$D$40)*(1-(1/Parameters!$D$38))*(1-ART_drop_factor))),0)</f>
        <v>0</v>
      </c>
      <c r="AJ72" s="24">
        <f>IF(AND(C72&gt;=(Input!$F$14+Input!$F$16), C72&lt;(Input!$F$14+Input!$F$17)),((AC71*(1-Parameters!$D$40)*(1-1/Parameters!$D$38)*(Input!$F$7*Parameters!$D$17*Parameters!$D$26*(1-Parameters!$D$27)*(1-(Parameters!$B$94 + Parameters!$B$95))*(Parameters!$D$24)*Parameters!$D$28*Parameters!$D$30))+(AD71*(1-Parameters!$D$40)*(1-(1/Parameters!$D$38))*ART_drop_factor)+(AJ71*(1-Parameters!$D$40)*(1-(1/Parameters!$D$38))*ART_drop_factor)),0)</f>
        <v>0</v>
      </c>
      <c r="AK72" s="22">
        <f>IF(AND(C72&gt;=(Input!$F$14+Input!$F$16), C72&lt;(Input!$F$14+Input!$F$17)),((AC71*(1-Parameters!$D$40)*(1/Parameters!$D$38)*(1-(Input!$F$7*Parameters!$D$17*(1-Parameters!$D$27)*Parameters!$D$26*(1-(Parameters!$B$94 + Parameters!$B$95))*(Parameters!$D$23)*Parameters!$D$28)))+(AE71*(1-Parameters!$D$40)*(1-(Input!$F$7*Parameters!$D$17*(1-Parameters!$D$27)*Parameters!$D$26*(1-(Parameters!$B$94 + Parameters!$B$95))*(Parameters!$D$23)*Parameters!$D$28)))+(AI71*(1-Parameters!$D$40)*(1/Parameters!$D$38))+(AK71*(1-Parameters!$D$40))),0)</f>
        <v>0</v>
      </c>
      <c r="AL72" s="24">
        <f>IF(AND(C72&gt;=(Input!$F$14+Input!$F$16), C72&lt;(Input!$F$14+Input!$F$17)),((AC71*(1-Parameters!$D$40)*(1/Parameters!$D$38)*Input!$F$7*Parameters!$D$17*Parameters!$D$26*(1-Parameters!$D$27)*(1-(Parameters!$B$94 + Parameters!$B$95))*Parameters!$D$28*(Parameters!$D$23)*(1-Parameters!$D$30))+(AE71*(1-Parameters!$D$40)*Input!$F$7*Parameters!$D$17*Parameters!$D$26*(1-Parameters!$D$27)*(1-(Parameters!$B$94 + Parameters!$B$95))*Parameters!$D$28*(Parameters!$D$23)*(1-Parameters!$D$30))+(AF71*(1-Parameters!$D$40)) + (AG71*(1-Parameters!$D$40)*(1-ART_drop_factor)) +(AL71*(1-Parameters!$D$40)) + (AM71*(1-Parameters!$D$40)*(1-ART_drop_factor))),0)</f>
        <v>0</v>
      </c>
      <c r="AM72" s="22">
        <f>IF(AND(C72&gt;=(Input!$F$14+Input!$F$16), C72&lt;(Input!$F$14+Input!$F$17)),((AC71*(1-Parameters!$D$40)*(1/Parameters!$D$38)*(Input!$F$7*Parameters!$D$17*(Parameters!$D$23)*Parameters!$D$26*(1-Parameters!$D$27)*(1-(Parameters!$B$94 + Parameters!$B$95))*Parameters!$D$28*Parameters!$D$30))+(AD71*(1-Parameters!$D$40)*(1/Parameters!$D$38))+(AE71*(1-Parameters!$D$40)*(Input!$F$7*Parameters!$D$17*(Parameters!$D$23)*Parameters!$D$26*(1-Parameters!$D$27)*(1-(Parameters!$B$94 + Parameters!$B$95))*Parameters!$D$28*Parameters!$D$30))+(AM71*(1-Parameters!$D$40)*ART_drop_factor)+(AJ71*(1-Parameters!$D$40)*(1/Parameters!$D$38))+(AG71*(1-Parameters!$D$40)*ART_drop_factor)),0)</f>
        <v>0</v>
      </c>
      <c r="AN72" s="24">
        <f>IF(AND(C72&gt;=(Input!$F$14+Input!$F$17), C72&lt;(Input!$F$14+Input!$F$18)),((AH71*(1-Parameters!$D$40)*(1-(Parameters!$D$11*(1-(Input!$F$22*Parameters!$D$7))))) + (AN71*(1-Parameters!$D$40)*(1-(Parameters!$D$11*(1-(Input!$F$22*Parameters!$D$7)))))),0)</f>
        <v>0</v>
      </c>
      <c r="AO72" s="22">
        <f>IF(AND(C72&gt;=(Input!$F$14+Input!$F$17), C72&lt;(Input!$F$14+Input!$F$18)),((AH71*(1-Parameters!$D$40)*Parameters!$D$11*(1-(Input!$F$22*Parameters!$D$7)))+(AI71*(1-Parameters!$D$40)*(1-1/Parameters!$D$38)*(1-(Input!$F$8*Parameters!$D$18*(1-Parameters!$D$27)*Parameters!$D$26*(Parameters!$D$24)*Parameters!$D$28*Parameters!$D$30))) + (AJ71*(1-Parameters!$D$40)*(1-(1/Parameters!$D$38))*(1-ART_drop_factor)) +(AN71*(1-Parameters!$D$40)*Parameters!$D$11*(1-(Input!$F$22*Parameters!$D$7)))+(AO71*(1-Parameters!$D$40)*(1-1/Parameters!$D$38)) + (AP71*(1-Parameters!$D$40)*(1-(1/Parameters!$D$38))*(1-ART_drop_factor))),0)</f>
        <v>0</v>
      </c>
      <c r="AP72" s="24">
        <f>IF(AND(C72&gt;=(Input!$F$14+Input!$F$17), C72&lt;(Input!$F$14+Input!$F$18)),((AI71*(1-Parameters!$D$40)*(1-1/Parameters!$D$38)*(Input!$F$8*Parameters!$D$18*Parameters!$D$26*(1-Parameters!$D$27)*(Parameters!$D$24)*Parameters!$D$28*Parameters!$D$30))+(AJ71*(1-Parameters!$D$40)*(1-(1/Parameters!$D$38))*ART_drop_factor)+(AP71*(1-Parameters!$D$40)*(1-(1/Parameters!$D$38))*ART_drop_factor)),0)</f>
        <v>0</v>
      </c>
      <c r="AQ72" s="22">
        <f>IF(AND(C72&gt;=(Input!$F$14+Input!$F$17), C72&lt;(Input!$F$14+Input!$F$18)),((AI71*(1-Parameters!$D$40)*(1/Parameters!$D$38)*(1-(Input!$F$8*Parameters!$D$18*(1-Parameters!$D$27)*Parameters!$D$26*(Parameters!$D$23)*Parameters!$D$28)))+(AK71*(1-Parameters!$D$40)*(1-(Input!$F$8*Parameters!$D$18*(1-Parameters!$D$27)*Parameters!$D$26*(Parameters!$D$23)*Parameters!$D$28)))+(AO71*(1-Parameters!$D$40)*(1/Parameters!$D$38))+(AQ71*(1-Parameters!$D$40))),0)</f>
        <v>0</v>
      </c>
      <c r="AR72" s="24">
        <f>IF(AND(C72&gt;=(Input!$F$14+Input!$F$17), C72&lt;(Input!$F$14+Input!$F$18)),((AI71*(1-Parameters!$D$40)*(1/Parameters!$D$38)*Input!$F$8*Parameters!$D$18*Parameters!$D$26*(1-Parameters!$D$27)*Parameters!$D$28*(Parameters!$D$23)*(1-Parameters!$D$30))+(AK71*(1-Parameters!$D$40)*Input!$F$8*Parameters!$D$18*Parameters!$D$26*(1-Parameters!$D$27)*Parameters!$D$28*(Parameters!$D$23)*(1-Parameters!$D$30))+(AL71*(1-Parameters!$D$40)) + (AM71*(1-Parameters!$D$40)*(1-ART_drop_factor)) +(AR71*(1-Parameters!$D$40)) + (AS71*(1-Parameters!$D$40)*(1-ART_drop_factor))),0)</f>
        <v>0</v>
      </c>
      <c r="AS72" s="22">
        <f>IF(AND(C72&gt;=(Input!$F$14+Input!$F$17), C72&lt;(Input!$F$14+Input!$F$18)),((AI71*(1-Parameters!$D$40)*(1/Parameters!$D$38)*(Input!$F$8*Parameters!$D$18*(Parameters!$D$23)*Parameters!$D$26*(1-Parameters!$D$27)*Parameters!$D$28*Parameters!$D$30))+(AJ71*(1-Parameters!$D$40)*(1/Parameters!$D$38))+(AK71*(1-Parameters!$D$40)*(Input!$F$8*Parameters!$D$18*(Parameters!$D$23)*Parameters!$D$26*(1-Parameters!$D$27)*Parameters!$D$28*Parameters!$D$30))+(AS71*(1-Parameters!$D$40)*ART_drop_factor)+(AP71*(1-Parameters!$D$40)*(1/Parameters!$D$38))+(AM71*(1-Parameters!$D$40)*ART_drop_factor)),0)</f>
        <v>0</v>
      </c>
      <c r="AT72" s="24">
        <f>IF(AND(C72&gt;=(Input!$F$14+Input!$F$18), C72&lt;(Input!$F$14+Input!$F$19)),((AN71*(1-Parameters!$D$40)*(1-(Parameters!$D$11*(1-(Input!$F$22*Parameters!$D$7))))) + (AT71*(1-Parameters!$D$40)*(1-(Parameters!$D$12*(1-(Input!$F$22*Parameters!$D$7)))))),0)</f>
        <v>1488334.4548458867</v>
      </c>
      <c r="AU72" s="22">
        <f>IF(AND(C72&gt;=(Input!$F$14+Input!$F$18), C72&lt;(Input!$F$14+Input!$F$19)),((AN71*(1-Parameters!$D$40)*Parameters!$D$11*(1-(Input!$F$22*Parameters!$D$7)))+(AO71*(1-Parameters!$D$40)*(1-1/Parameters!$D$38)*(1-(Input!$F$9*Parameters!$D$19*(1-Parameters!$D$27)*Parameters!$D$26*(Parameters!$D$24)*Parameters!$D$28*Parameters!$D$30))) + (AP71*(1-Parameters!$D$40)*(1-(1/Parameters!$D$38))*(1-ART_drop_factor)) +(AT71*(1-Parameters!$D$40)*Parameters!$D$12*(1-(Input!$F$22*Parameters!$D$7)))+(AU71*(1-Parameters!$D$40)*(1-1/Parameters!$D$38)) + (AV71*(1-Parameters!$D$40)*(1-(1/Parameters!$D$38))*(1-ART_drop_factor))),0)</f>
        <v>3480.1079216750768</v>
      </c>
      <c r="AV72" s="24">
        <f>IF(AND(C72&gt;=(Input!$F$14+Input!$F$18), C72&lt;(Input!$F$14+Input!$F$19)),((AO71*(1-Parameters!$D$40)*(1-1/Parameters!$D$38)*(Input!$F$9*Parameters!$D$19*Parameters!$D$26*(1-Parameters!$D$27)*(Parameters!$D$24)*Parameters!$D$28*Parameters!$D$30))+(AP71*(1-Parameters!$D$40)*(1-(1/Parameters!$D$38))*ART_drop_factor)+(AV71*(1-Parameters!$D$40)*(1-(1/Parameters!$D$38))*ART_drop_factor)),0)</f>
        <v>48.515840686277016</v>
      </c>
      <c r="AW72" s="22">
        <f>IF(AND(C72&gt;=(Input!$F$14+Input!$F$18), C72&lt;(Input!$F$14+Input!$F$19)),((AO71*(1-Parameters!$D$40)*(1/Parameters!$D$38)*(1-(Input!$F$9*Parameters!$D$19*(1-Parameters!$D$27)*Parameters!$D$26*(Parameters!$D$23)*Parameters!$D$28)))+(AQ71*(1-Parameters!$D$40)*(1-(Input!$F$9*Parameters!$D$19*(1-Parameters!$D$27)*Parameters!$D$26*(Parameters!$D$23)*Parameters!$D$28)))+(AU71*(1-Parameters!$D$40)*(1/Parameters!$D$38))+(AW71*(1-Parameters!$D$40))),0)</f>
        <v>14250.278277513216</v>
      </c>
      <c r="AX72" s="24">
        <f>IF(AND(C72&gt;=(Input!$F$14+Input!$F$18), C72&lt;(Input!$F$14+Input!$F$19)),((AO71*(1-Parameters!$D$40)*(1/Parameters!$D$38)*Input!$F$9*Parameters!$D$19*Parameters!$D$26*(1-Parameters!$D$27)*Parameters!$D$28*(Parameters!$D$23)*(1-Parameters!$D$30))+(AQ71*(1-Parameters!$D$40)*Input!$F$9*Parameters!$D$19*Parameters!$D$26*(1-Parameters!$D$27)*Parameters!$D$28*(Parameters!$D$23)*(1-Parameters!$D$30)) + (AS71*(1-Parameters!$D$40)*(1-ART_drop_factor)) +(AR71*(1-Parameters!$D$40))+ (AY71*(1-Parameters!$D$40)*(1-ART_drop_factor)) + (AX71*(1-Parameters!$D$40))),0)</f>
        <v>26863.258340934983</v>
      </c>
      <c r="AY72" s="22">
        <f>IF(AND(C72&gt;=(Input!$F$14+Input!$F$18), C72&lt;(Input!$F$14+Input!$F$19)),((AO71*(1-Parameters!$D$40)*(1/Parameters!$D$38)*(Input!$F$9*Parameters!$D$19*(Parameters!$D$23)*Parameters!$D$26*(1-Parameters!$D$27)*Parameters!$D$28*Parameters!$D$30))+(AP71*(1-Parameters!$D$40)*(1/Parameters!$D$38))+(AQ71*(1-Parameters!$D$40)*(Input!$F$9*Parameters!$D$19*(Parameters!$D$23)*Parameters!$D$26*(1-Parameters!$D$27)*Parameters!$D$28*Parameters!$D$30))+(AY71*(1-Parameters!$D$40)*ART_drop_factor)+(AV71*(1-Parameters!$D$40)*(1/Parameters!$D$38))+(AS71*(1-Parameters!$D$40)*ART_drop_factor)),0)</f>
        <v>87303.160676005442</v>
      </c>
      <c r="AZ72" s="24">
        <f>IF(C72&gt;=(Input!$F$14+Input!$F$19),((AT71*(1-Parameters!$D$40)*(1-(Parameters!$D$12*(1-(Input!$F$22*Parameters!$D$7))))) + (AZ71*(1-Parameters!$D$40)*(1-(Parameters!$D$12*(1-(Input!$F$22*Parameters!$D$7)))))),0)</f>
        <v>0</v>
      </c>
      <c r="BA72" s="22">
        <f>IF(C72&gt;=(Input!$F$14+Input!$F$19),((AT71*(1-Parameters!$D$40)*Parameters!$D$12*(1-(Input!$F$22*Parameters!$D$7)))+(AU71*(1-Parameters!$D$40)*(1-1/Parameters!$D$38)*(1-(Input!$F$10*Parameters!$D$20*(1-Parameters!$D$27)*Parameters!$D$26*(Parameters!$D$24)*Parameters!$D$28*Parameters!$D$30))) + (AV71*(1-Parameters!$D$40)*(1-(1/Parameters!$D$38))*(1-ART_drop_factor)) +(AZ71*(1-Parameters!$D$40)*Parameters!$D$12*(1-(Input!$F$22*Parameters!$D$7)))+(BA71*(1-Parameters!$D$40)*(1-1/Parameters!$D$38)) + (BB71*(1-Parameters!$D$40)*(1-(1/Parameters!$D$38))*(1-ART_drop_factor))),0)</f>
        <v>0</v>
      </c>
      <c r="BB72" s="24">
        <f>IF(C72&gt;=(Input!$F$14+Input!$F$19),((AU71*(1-Parameters!$D$40)*(1-1/Parameters!$D$38)*(Input!$F$10*Parameters!$D$20*Parameters!$D$26*(1-Parameters!$D$27)*(Parameters!$D$24)*Parameters!$D$28*Parameters!$D$30))+(AV71*(1-Parameters!$D$40)*(1-(1/Parameters!$D$38))*ART_drop_factor)+(BB71*(1-Parameters!$D$40)*(1-(1/Parameters!$D$38))*ART_drop_factor)),0)</f>
        <v>0</v>
      </c>
      <c r="BC72" s="22">
        <f>IF(C72&gt;=(Input!$F$14+Input!$F$19),((AU71*(1-Parameters!$D$40)*(1/Parameters!$D$38)*(1-(Input!$F$10*Parameters!$D$20*(1-Parameters!$D$27)*Parameters!$D$26*(Parameters!$D$23)*Parameters!$D$28)))+(AW71*(1-Parameters!$D$40)*(1-(Input!$F$10*Parameters!$D$20*(1-Parameters!$D$27)*Parameters!$D$26*(Parameters!$D$23)*Parameters!$D$28)))+(BA71*(1-Parameters!$D$40)*(1/Parameters!$D$38))+(BC71*(1-Parameters!$D$40))),0)</f>
        <v>0</v>
      </c>
      <c r="BD72" s="24">
        <f>IF(C72&gt;=(Input!$F$14+Input!$F$19),((AU71*(1-Parameters!$D$40)*(1/Parameters!$D$38)*Input!$F$10*Parameters!$D$20*Parameters!$D$26*(1-Parameters!$D$27)*Parameters!$D$28*(Parameters!$D$23)*(1-Parameters!$D$30))+(AW71*(1-Parameters!$D$40)*Input!$F$10*Parameters!$D$20*Parameters!$D$26*(1-Parameters!$D$27)*Parameters!$D$28*(Parameters!$D$23)*(1-Parameters!$D$30))+(AX71*(1-Parameters!$D$40)) + (AY71*(1-Parameters!$D$40)*(1-ART_drop_factor)) +(BD71*(1-Parameters!$D$40)) + (BE71*(1-Parameters!$D$40)*(1-ART_drop_factor))),0)</f>
        <v>0</v>
      </c>
      <c r="BE72" s="25">
        <f>IF(C72&gt;=(Input!$F$14+Input!$F$19),((AU71*(1-Parameters!$D$40)*(1/Parameters!$D$38)*(Input!$F$10*Parameters!$D$20*(Parameters!$D$23)*Parameters!$D$26*(1-Parameters!$D$27)*Parameters!$D$28*Parameters!$D$30))+(AV71*(1-Parameters!$D$40)*(1/Parameters!$D$38))+(AW71*(1-Parameters!$D$40)*(Input!$F$10*Parameters!$D$20*(Parameters!$D$23)*Parameters!$D$26*(1-Parameters!$D$27)*Parameters!$D$28*Parameters!$D$30))+(BE71*(1-Parameters!$D$40)*ART_drop_factor)+(BB71*(1-Parameters!$D$40)*(1/Parameters!$D$38))+(AY71*(1-Parameters!$D$40)*ART_drop_factor)),0)</f>
        <v>0</v>
      </c>
      <c r="BF72" s="135">
        <f>(Parameters!$D$40*(SUM(Model!D71:U71,Model!AH71:BE71)))+(Parameters!$D$41*(SUM(Model!V71:AG71)))</f>
        <v>93.483072633192421</v>
      </c>
      <c r="BG72" s="60"/>
    </row>
    <row r="73" spans="3:62" x14ac:dyDescent="0.2">
      <c r="C73" s="20">
        <v>68</v>
      </c>
      <c r="D73" s="21">
        <f>IF((C73&gt;=Input!$F$12),0,(D72*(1-Parameters!$D$40)*(1-(Parameters!$D$8*(1-(Input!$F$22*Parameters!$D$7))))))</f>
        <v>0</v>
      </c>
      <c r="E73" s="21">
        <f>IF((C73&gt;=Input!$F$12),0,(D72*(1-Parameters!$D$40)*Parameters!$D$8*(1-(Input!$F$22*Parameters!$D$7))+(E72*(1-Parameters!$D$40)*(1-1/Parameters!$D$38)) + (F72*(1-Parameters!$D$40)*(1-(1/Parameters!$D$38))*(1-ART_drop_factor))))</f>
        <v>0</v>
      </c>
      <c r="F73" s="26">
        <f>IF((C73&gt;=Input!$F$12),0,(F72*(1-Parameters!$D$40)*(1-(1/Parameters!$D$38))*ART_drop_factor))</f>
        <v>0</v>
      </c>
      <c r="G73" s="21">
        <f>IF((C73&gt;=Input!$F$12),0,((G72*(1-Parameters!$D$40)+(E72*(1-Parameters!$D$40)*(1/Parameters!$D$38)))))</f>
        <v>0</v>
      </c>
      <c r="H73" s="21">
        <f>IF((C73&gt;=Input!$F$12),0,(H72*(1-Parameters!$D$40) + I72*(1-Parameters!$D$40)*(1-ART_drop_factor)))</f>
        <v>0</v>
      </c>
      <c r="I73" s="21">
        <f>IF((C73&gt;=Input!$F$12),0,(((F72*(1-Parameters!$D$40)*(1/Parameters!$D$38)) + I72*(1-Parameters!$D$40)*ART_drop_factor)))</f>
        <v>0</v>
      </c>
      <c r="J73" s="23">
        <f>IF(AND(C73&gt;=Input!$F$12,C73&lt;Input!$F$13),((D72*(1-Parameters!$D$40)*(1-(Parameters!$D$8*(1-(Input!$F$22*Parameters!$D$7))))) + (J72*(1-Parameters!$D$40)*(1-(Parameters!$D$9*(1-(Input!$F$22*Parameters!$D$7)))))),0)</f>
        <v>0</v>
      </c>
      <c r="K73" s="23">
        <f>IF(AND(C73&gt;=Input!$F$12,C73&lt;Input!$F$13),((D72*(1-Parameters!$D$40)*(Parameters!$D$8*(1-(Input!$F$22*Parameters!$D$7))))+(E72*(1-Parameters!$D$40)*(1-1/Parameters!$D$38)*(1-(Input!$F$5*Parameters!$D$14*(1-Parameters!$D$27)*Parameters!$D$26*(Parameters!$D$24))*Parameters!$D$28*Parameters!$D$30)))+ (F72*(1-Parameters!$D$40)*(1-(1/Parameters!$D$38))*(1-ART_drop_factor)) + (J72*(1-Parameters!$D$40)*Parameters!$D$9*(1-(Input!$F$22*Parameters!$D$7)))+(K72*(1-Parameters!$D$40)*(1-1/Parameters!$D$38)) + (L72*(1-Parameters!$D$40)*(1-(1/Parameters!$D$38))*(1-ART_drop_factor)),0)</f>
        <v>0</v>
      </c>
      <c r="L73" s="23">
        <f>IF(AND(C73&gt;=Input!$F$12,C73&lt;Input!$F$13),((E72*(1-Parameters!$D$40)*(1-1/Parameters!$D$38)*(Input!$F$5*Parameters!$D$14*Parameters!$D$26*(1-Parameters!$D$27)*(Parameters!$D$24)*Parameters!$D$28*Parameters!$D$30))+(F72*(1-Parameters!$D$40)*(1-(1/Parameters!$D$38))*ART_drop_factor)+(L72*(1-Parameters!$D$40)*(1-(1/Parameters!$D$38))*ART_drop_factor)),0)</f>
        <v>0</v>
      </c>
      <c r="M73" s="23">
        <f>IF(AND(C73&gt;=Input!$F$12,C73&lt;Input!$F$13),((E72*(1-Parameters!$D$40)*(1/Parameters!$D$38)*(1-(Input!$F$5*Parameters!$D$14*(1-Parameters!$D$27)*Parameters!$D$26*(Parameters!$D$23))*Parameters!$D$28))+(G72*(1-Parameters!$D$40)*(1-(Input!$F$5*Parameters!$D$14*(1-Parameters!$D$27)*Parameters!$D$26*(Parameters!$D$23)*Parameters!$D$28)))+(K72*(1-Parameters!$D$40)*(1/Parameters!$D$38))+(M72*(1-Parameters!$D$40))),0)</f>
        <v>0</v>
      </c>
      <c r="N73" s="23">
        <f>IF(AND(C73&gt;=Input!$F$12,C73&lt;Input!$F$13),((E72*(1-Parameters!$D$40)*(1/Parameters!$D$38)*Input!$F$5*Parameters!$D$14*Parameters!$D$26*(1-Parameters!$D$27)*Parameters!$D$28*(Parameters!$D$23)*(1-Parameters!$D$30))+(G72*(1-Parameters!$D$40)*Input!$F$5*Parameters!$D$14*Parameters!$D$26*(1-Parameters!$D$27)*Parameters!$D$28*(Parameters!$D$23)*(1-Parameters!$D$30))+(H72*(1-Parameters!$D$40)) +(N72*(1-Parameters!$D$40)) + (O72*(1-Parameters!$D$40)*(1-ART_drop_factor)) + (I72*(1-Parameters!$D$40)*(1-ART_drop_factor))),0)</f>
        <v>0</v>
      </c>
      <c r="O73" s="23">
        <f>IF(AND(C73&gt;=Input!$F$12,C73&lt;Input!$F$13),((E72*(1-Parameters!$D$40)*(1/Parameters!$D$38)*(Input!$F$5*Parameters!$D$14*(Parameters!$D$23)*Parameters!$D$26*(1-Parameters!$D$27)*Parameters!$D$28*Parameters!$D$30))+(F72*(1-Parameters!$D$40)*(1/Parameters!$D$38))+(G72*(1-Parameters!$D$40)*(Input!$F$5*Parameters!$D$14*(Parameters!$D$23)*Parameters!$D$26*(1-Parameters!$D$27)*Parameters!$D$28*Parameters!$D$30))+(O72*(1-Parameters!$D$40)*ART_drop_factor)+(L72*(1-Parameters!$D$40)*(1/Parameters!$D$38))+(I72*(1-Parameters!$D$40)*ART_drop_factor)),0)</f>
        <v>0</v>
      </c>
      <c r="P73" s="24">
        <f>IF(AND(C73&gt;=Input!$F$13,C73&lt;Input!$F$14),((J72*(1-Parameters!$D$40)*(1-(Parameters!$D$9*(1-(Input!$F$22*Parameters!$D$7))))) + (P72*(1-Parameters!$D$40)*(1-(Parameters!$D$9*(1-(Input!$F$22*Parameters!$D$7)))))),0)</f>
        <v>0</v>
      </c>
      <c r="Q73" s="22">
        <f>IF(AND(C73&gt;=Input!$F$13,C73&lt;Input!$F$14),((J72*(1-Parameters!$D$40)*Parameters!$D$9*(1-(Input!$F$22*Parameters!$D$7)))+(K72*(1-Parameters!$D$40)*(1-1/Parameters!$D$38)*(1-(Input!$F$6*Parameters!$D$15*(1-Parameters!$D$27)*Parameters!$D$26*(Parameters!$D$24))*Parameters!$D$28*Parameters!$D$30))) + (L72*(1-Parameters!$D$40)*(1-(1/Parameters!$D$38))*(1-ART_drop_factor)) +(P72*(1-Parameters!$D$40)*Parameters!$D$9*(1-(Input!$F$22*Parameters!$D$7)))+(Q72*(1-Parameters!$D$40)*(1-1/Parameters!$D$38)) + (R72*(1-Parameters!$D$40)*(1-(1/Parameters!$D$38))*(1-ART_drop_factor)),0)</f>
        <v>0</v>
      </c>
      <c r="R73" s="24">
        <f>IF(AND(C73&gt;=Input!$F$13,C73&lt;Input!$F$14),((K72*(1-Parameters!$D$40)*(1-1/Parameters!$D$38)*(Input!$F$6*Parameters!$D$15*Parameters!$D$26*(1-Parameters!$D$27)*(Parameters!$D$24)*Parameters!$D$28*Parameters!$D$30))+(L72*(1-Parameters!$D$40)*(1-(1/Parameters!$D$38))*ART_drop_factor)+(R72*(1-Parameters!$D$40)*(1-(1/Parameters!$D$38))*ART_drop_factor)),0)</f>
        <v>0</v>
      </c>
      <c r="S73" s="22">
        <f>IF(AND(C73&gt;=Input!$F$13,C73&lt;Input!$F$14),((K72*(1-Parameters!$D$40)*(1/Parameters!$D$38)*(1-(Input!$F$6*Parameters!$D$15*(1-Parameters!$D$27)*Parameters!$D$26*(Parameters!$D$23)*Parameters!$D$28)))+(M72*(1-Parameters!$D$40)*(1-(Input!$F$6*Parameters!$D$15*(1-Parameters!$D$27)*Parameters!$D$26*(Parameters!$D$23)*Parameters!$D$28)))+(Q72*(1-Parameters!$D$40)*(1/Parameters!$D$38))+(S72*(1-Parameters!$D$40))),0)</f>
        <v>0</v>
      </c>
      <c r="T73" s="24">
        <f>IF(AND(C73&gt;=Input!$F$13,C73&lt;Input!$F$14),((K72*(1-Parameters!$D$40)*(1/Parameters!$D$38)*Input!$F$6*Parameters!$D$15*Parameters!$D$26*(1-Parameters!$D$27)*Parameters!$D$28*(Parameters!$D$23)*(1-Parameters!$D$30))+(M72*(1-Parameters!$D$40)*Input!$F$6*Parameters!$D$15*Parameters!$D$26*(1-Parameters!$D$27)*Parameters!$D$28*(Parameters!$D$23)*(1-Parameters!$D$30))+(N72*(1-Parameters!$D$40))+(T72*(1-Parameters!$D$40)) + (U72*(1-Parameters!$D$40)*(1-ART_drop_factor)) + (O72*(1-Parameters!$D$40)*(1-ART_drop_factor))),0)</f>
        <v>0</v>
      </c>
      <c r="U73" s="22">
        <f>IF(AND(C73&gt;=Input!$F$13,C73&lt;Input!$F$14),((K72*(1-Parameters!$D$40)*(1/Parameters!$D$38)*(Input!$F$6*Parameters!$D$15*(Parameters!$D$23)*Parameters!$D$26*(1-Parameters!$D$27)*Parameters!$D$28*Parameters!$D$30))+(L72*(1-Parameters!$D$40)*(1/Parameters!$D$38))+(M72*(1-Parameters!$D$40)*(Input!$F$6*Parameters!$D$15*(Parameters!$D$23)*Parameters!$D$26*(1-Parameters!$D$27)*Parameters!$D$28*Parameters!$D$30))+(U72*(1-Parameters!$D$40)*ART_drop_factor)+(R72*(1-Parameters!$D$40)*(1/Parameters!$D$38))+(O72*(1-Parameters!$D$40))*ART_drop_factor),0)</f>
        <v>0</v>
      </c>
      <c r="V73" s="24">
        <f>IF(C73=Input!$F$14,((P72*(1-Parameters!$D$41)*(1-(Parameters!$D$9*(1-(Input!$F$22*Parameters!$D$7))))) + (V72*(1-Parameters!$D$41)*(1-(Parameters!$D$9*(1-(Input!$F$22*Parameters!$D$7)))))),0)</f>
        <v>0</v>
      </c>
      <c r="W73" s="22">
        <f>IF(C73=Input!$F$14,((P72*(1-Parameters!$D$41)*Parameters!$D$9*(1-(Input!$F$22*Parameters!$D$7)))+(Q72*(1-Parameters!$D$41)*(1-1/Parameters!$D$38)*(1-(Input!$F$6*Parameters!$D$16*(1-Parameters!$D$27)*Parameters!$D$26*(1-Parameters!$B$94)*(Parameters!$D$24))*Parameters!$D$28*Parameters!$D$30)))+(V72*(1-Parameters!$D$41)*Parameters!$D$9*(1-(Input!$F$22*Parameters!$D$7)))+ (R72*(1-Parameters!$D$41)*(1-(1/Parameters!$D$38))*(1-ART_drop_factor)) + (W72*(1-Parameters!$D$41)*(1-1/Parameters!$D$38)) + (X72*(1-Parameters!$D$41)*(1-(1/Parameters!$D$38))*(1-ART_drop_factor)),0)</f>
        <v>0</v>
      </c>
      <c r="X73" s="24">
        <f>IF(C73=Input!$F$14,((Q72*(1-Parameters!$D$41)*(1-1/Parameters!$D$38)*(Input!$F$6*Parameters!$D$16*Parameters!$D$26*(1-Parameters!$D$27)*(1-Parameters!$B$94)*(Parameters!$D$24)*Parameters!$D$28*Parameters!$D$30))+(R72*(1-Parameters!$D$41)*(1-(1/Parameters!$D$38))*ART_drop_factor)+(X72*(1-Parameters!$D$41)*(1-(1/Parameters!$D$38))*ART_drop_factor)),0)</f>
        <v>0</v>
      </c>
      <c r="Y73" s="22">
        <f>IF(C73=Input!$F$14,((Q72*(1-Parameters!$D$41)*(1/Parameters!$D$38)*(1-(Input!$F$6*Parameters!$D$16*(1-Parameters!$D$27)*Parameters!$D$26*(1-Parameters!$B$94)*(Parameters!$D$23)*Parameters!$D$28)))+(S72*(1-Parameters!$D$41)*(1-(Input!$F$6*Parameters!$D$16*(1-Parameters!$D$27)*Parameters!$D$26*(1-Parameters!$B$94)*(Parameters!$D$23)*Parameters!$D$28)))+(W72*(1-Parameters!$D$41)*(1/Parameters!$D$38))+(Y72*(1-Parameters!$D$41))),0)</f>
        <v>0</v>
      </c>
      <c r="Z73" s="24">
        <f>IF(C73=Input!$F$14,((Q72*(1-Parameters!$D$41)*(1/Parameters!$D$38)*Input!$F$6*Parameters!$D$16*Parameters!$D$26*(1-Parameters!$D$27)*(1-Parameters!$B$94)*Parameters!$D$28*(Parameters!$D$23)*(1-Parameters!$D$30))+(S72*(1-Parameters!$D$41)*Input!$F$6*Parameters!$D$16*Parameters!$D$26*(1-Parameters!$D$27)*(1-Parameters!$B$94)*Parameters!$D$28*(Parameters!$D$23)*(1-Parameters!$D$30))+(T72*(1-Parameters!$D$41)) + (U72*(1-Parameters!$D$41)*(1-ART_drop_factor)) + (Z72*(1-Parameters!$D$41)) + (AA72*(1-Parameters!$D$41)*(1-ART_drop_factor))),0)</f>
        <v>0</v>
      </c>
      <c r="AA73" s="22">
        <f>IF(C73=Input!$F$14,((Q72*(1-Parameters!$D$41)*(1/Parameters!$D$38)*(Input!$F$6*Parameters!$D$16*(Parameters!$D$23)*Parameters!$D$26*(1-Parameters!$D$27)*(1-Parameters!$B$94)*Parameters!$D$28*Parameters!$D$30))+(R72*(1-Parameters!$D$41)*(1/Parameters!$D$38))+(S72*(1-Parameters!$D$41)*(Input!$F$6*Parameters!$D$16*(1-Parameters!$B$94)*(Parameters!$D$23)*Parameters!$D$26*(1-Parameters!$D$27)*Parameters!$D$28*Parameters!$D$30))+(AA72*(1-Parameters!$D$41)*ART_drop_factor)+(X72*(1-Parameters!$D$41)*(1/Parameters!$D$38))+(U72*(1-Parameters!$D$41)*ART_drop_factor)),0)</f>
        <v>0</v>
      </c>
      <c r="AB73" s="24">
        <f>IF(AND(C73&gt;Input!$F$14,C73&lt;(Input!$F$14+Input!$F$16)),((V72*(1-Parameters!$D$41)*(1-(Parameters!$D$9*(1-(Input!$F$22*Parameters!$D$7)))))+(AB72*(1-Parameters!$D$41)*(1-(Parameters!$D$10*(1-(Input!$F$22*Parameters!$D$7)))))),0)</f>
        <v>0</v>
      </c>
      <c r="AC73" s="24">
        <f>IF(AND(C73&gt;Input!$F$14, C73&lt;(Input!$F$14+Input!$F$16)),((V72*(1-Parameters!$D$41)*Parameters!$D$9*(1-(Input!$F$22*Parameters!$D$7)))+(W72*(1-Parameters!$D$41)*(1-1/Parameters!$D$38)) + (X72*(1-Parameters!$D$41)*(1-(1/Parameters!$D$38))*(1-ART_drop_factor)) +(AB72*(1-Parameters!$D$41)*Parameters!$D$10*(1-(Input!$F$22*Parameters!$D$7))))+(AC72*(1-Parameters!$D$41)*(1-1/Parameters!$D$38)) + (AD72*(1-Parameters!$D$41)*(1-(1/Parameters!$D$38))*(1-ART_drop_factor)),0)</f>
        <v>0</v>
      </c>
      <c r="AD73" s="24">
        <f>IF(AND(C73&gt;Input!$F$14, C73&lt;(Input!$F$14+Input!$F$16)),((X72*(1-Parameters!$D$41)*(1-(1/Parameters!$D$38))*ART_drop_factor)+(AD72*(1-Parameters!$D$41)*(1-(1/Parameters!$D$38))*ART_drop_factor)),0)</f>
        <v>0</v>
      </c>
      <c r="AE73" s="24">
        <f>IF(AND(C73&gt;Input!$F$14, C73&lt;(Input!$F$14+Input!$F$16)),((W72*(1-Parameters!$D$41)*(1/Parameters!$D$38))+(Y72*(1-Parameters!$D$41))+(AC72*(1-Parameters!$D$41)*(1/Parameters!$D$38))+(AE72*(1-Parameters!$D$41))),0)</f>
        <v>0</v>
      </c>
      <c r="AF73" s="24">
        <f>IF(AND(C73&gt;Input!$F$14, C73&lt;(Input!$F$14+Input!$F$16)),((Z72*(1-Parameters!$D$41)) + (AA72*(1-Parameters!$D$41)*(1-ART_drop_factor)) +(AF72*(1-Parameters!$D$41)) + (AG72*(1-Parameters!$D$41)*(1-ART_drop_factor))),0)</f>
        <v>0</v>
      </c>
      <c r="AG73" s="24">
        <f>IF(AND(C73&gt;Input!$F$14, C73&lt;(Input!$F$14+Input!$F$16)),((X72*(1-Parameters!$D$41)*(1/Parameters!$D$38))+(AG72*(1-Parameters!$D$41)*ART_drop_factor)+(AD72*(1-Parameters!$D$41)*(1/Parameters!$D$38))+(AA72*(1-Parameters!$D$41)*ART_drop_factor)),0)</f>
        <v>0</v>
      </c>
      <c r="AH73" s="24">
        <f>IF(AND(C73&gt;=(Input!$F$14+Input!$F$16),C73&lt;(Input!$F$14+Input!$F$17)),((AB72*(1-Parameters!$D$40)*(1-(Parameters!$D$10*(1-(Input!$F$22*Parameters!$D$7)))))+(AH72*(1-Parameters!$D$40)*(1-(Parameters!$D$11*(1-(Input!$F$22*Parameters!$D$7)))))),0)</f>
        <v>0</v>
      </c>
      <c r="AI73" s="24">
        <f>IF(AND(C73&gt;=(Input!$F$14+Input!$F$16), C73&lt;(Input!$F$14+Input!$F$17)),((AB72*(1-Parameters!$D$40)*Parameters!$D$10*(1-(Input!$F$22*Parameters!$D$7)))+(AC72*(1-Parameters!$D$40)*(1-1/Parameters!$D$38)*(1-(Input!$F$7*Parameters!$D$17*(1-Parameters!$D$27)*Parameters!$D$26*(1-(Parameters!$B$94 + Parameters!$B$95))*(Parameters!$D$24)*Parameters!$D$28*Parameters!$D$30))) + (AD72*(1-Parameters!$D$40)*(1-(1/Parameters!$D$38))*(1-ART_drop_factor)) +(AH72*(1-Parameters!$D$40)*Parameters!$D$11*(1-(Input!$F$22*Parameters!$D$7)))+(AI72*(1-Parameters!$D$40)*(1-1/Parameters!$D$38)) + (AJ72*(1-Parameters!$D$40)*(1-(1/Parameters!$D$38))*(1-ART_drop_factor))),0)</f>
        <v>0</v>
      </c>
      <c r="AJ73" s="24">
        <f>IF(AND(C73&gt;=(Input!$F$14+Input!$F$16), C73&lt;(Input!$F$14+Input!$F$17)),((AC72*(1-Parameters!$D$40)*(1-1/Parameters!$D$38)*(Input!$F$7*Parameters!$D$17*Parameters!$D$26*(1-Parameters!$D$27)*(1-(Parameters!$B$94 + Parameters!$B$95))*(Parameters!$D$24)*Parameters!$D$28*Parameters!$D$30))+(AD72*(1-Parameters!$D$40)*(1-(1/Parameters!$D$38))*ART_drop_factor)+(AJ72*(1-Parameters!$D$40)*(1-(1/Parameters!$D$38))*ART_drop_factor)),0)</f>
        <v>0</v>
      </c>
      <c r="AK73" s="22">
        <f>IF(AND(C73&gt;=(Input!$F$14+Input!$F$16), C73&lt;(Input!$F$14+Input!$F$17)),((AC72*(1-Parameters!$D$40)*(1/Parameters!$D$38)*(1-(Input!$F$7*Parameters!$D$17*(1-Parameters!$D$27)*Parameters!$D$26*(1-(Parameters!$B$94 + Parameters!$B$95))*(Parameters!$D$23)*Parameters!$D$28)))+(AE72*(1-Parameters!$D$40)*(1-(Input!$F$7*Parameters!$D$17*(1-Parameters!$D$27)*Parameters!$D$26*(1-(Parameters!$B$94 + Parameters!$B$95))*(Parameters!$D$23)*Parameters!$D$28)))+(AI72*(1-Parameters!$D$40)*(1/Parameters!$D$38))+(AK72*(1-Parameters!$D$40))),0)</f>
        <v>0</v>
      </c>
      <c r="AL73" s="24">
        <f>IF(AND(C73&gt;=(Input!$F$14+Input!$F$16), C73&lt;(Input!$F$14+Input!$F$17)),((AC72*(1-Parameters!$D$40)*(1/Parameters!$D$38)*Input!$F$7*Parameters!$D$17*Parameters!$D$26*(1-Parameters!$D$27)*(1-(Parameters!$B$94 + Parameters!$B$95))*Parameters!$D$28*(Parameters!$D$23)*(1-Parameters!$D$30))+(AE72*(1-Parameters!$D$40)*Input!$F$7*Parameters!$D$17*Parameters!$D$26*(1-Parameters!$D$27)*(1-(Parameters!$B$94 + Parameters!$B$95))*Parameters!$D$28*(Parameters!$D$23)*(1-Parameters!$D$30))+(AF72*(1-Parameters!$D$40)) + (AG72*(1-Parameters!$D$40)*(1-ART_drop_factor)) +(AL72*(1-Parameters!$D$40)) + (AM72*(1-Parameters!$D$40)*(1-ART_drop_factor))),0)</f>
        <v>0</v>
      </c>
      <c r="AM73" s="22">
        <f>IF(AND(C73&gt;=(Input!$F$14+Input!$F$16), C73&lt;(Input!$F$14+Input!$F$17)),((AC72*(1-Parameters!$D$40)*(1/Parameters!$D$38)*(Input!$F$7*Parameters!$D$17*(Parameters!$D$23)*Parameters!$D$26*(1-Parameters!$D$27)*(1-(Parameters!$B$94 + Parameters!$B$95))*Parameters!$D$28*Parameters!$D$30))+(AD72*(1-Parameters!$D$40)*(1/Parameters!$D$38))+(AE72*(1-Parameters!$D$40)*(Input!$F$7*Parameters!$D$17*(Parameters!$D$23)*Parameters!$D$26*(1-Parameters!$D$27)*(1-(Parameters!$B$94 + Parameters!$B$95))*Parameters!$D$28*Parameters!$D$30))+(AM72*(1-Parameters!$D$40)*ART_drop_factor)+(AJ72*(1-Parameters!$D$40)*(1/Parameters!$D$38))+(AG72*(1-Parameters!$D$40)*ART_drop_factor)),0)</f>
        <v>0</v>
      </c>
      <c r="AN73" s="24">
        <f>IF(AND(C73&gt;=(Input!$F$14+Input!$F$17), C73&lt;(Input!$F$14+Input!$F$18)),((AH72*(1-Parameters!$D$40)*(1-(Parameters!$D$11*(1-(Input!$F$22*Parameters!$D$7))))) + (AN72*(1-Parameters!$D$40)*(1-(Parameters!$D$11*(1-(Input!$F$22*Parameters!$D$7)))))),0)</f>
        <v>0</v>
      </c>
      <c r="AO73" s="22">
        <f>IF(AND(C73&gt;=(Input!$F$14+Input!$F$17), C73&lt;(Input!$F$14+Input!$F$18)),((AH72*(1-Parameters!$D$40)*Parameters!$D$11*(1-(Input!$F$22*Parameters!$D$7)))+(AI72*(1-Parameters!$D$40)*(1-1/Parameters!$D$38)*(1-(Input!$F$8*Parameters!$D$18*(1-Parameters!$D$27)*Parameters!$D$26*(Parameters!$D$24)*Parameters!$D$28*Parameters!$D$30))) + (AJ72*(1-Parameters!$D$40)*(1-(1/Parameters!$D$38))*(1-ART_drop_factor)) +(AN72*(1-Parameters!$D$40)*Parameters!$D$11*(1-(Input!$F$22*Parameters!$D$7)))+(AO72*(1-Parameters!$D$40)*(1-1/Parameters!$D$38)) + (AP72*(1-Parameters!$D$40)*(1-(1/Parameters!$D$38))*(1-ART_drop_factor))),0)</f>
        <v>0</v>
      </c>
      <c r="AP73" s="24">
        <f>IF(AND(C73&gt;=(Input!$F$14+Input!$F$17), C73&lt;(Input!$F$14+Input!$F$18)),((AI72*(1-Parameters!$D$40)*(1-1/Parameters!$D$38)*(Input!$F$8*Parameters!$D$18*Parameters!$D$26*(1-Parameters!$D$27)*(Parameters!$D$24)*Parameters!$D$28*Parameters!$D$30))+(AJ72*(1-Parameters!$D$40)*(1-(1/Parameters!$D$38))*ART_drop_factor)+(AP72*(1-Parameters!$D$40)*(1-(1/Parameters!$D$38))*ART_drop_factor)),0)</f>
        <v>0</v>
      </c>
      <c r="AQ73" s="22">
        <f>IF(AND(C73&gt;=(Input!$F$14+Input!$F$17), C73&lt;(Input!$F$14+Input!$F$18)),((AI72*(1-Parameters!$D$40)*(1/Parameters!$D$38)*(1-(Input!$F$8*Parameters!$D$18*(1-Parameters!$D$27)*Parameters!$D$26*(Parameters!$D$23)*Parameters!$D$28)))+(AK72*(1-Parameters!$D$40)*(1-(Input!$F$8*Parameters!$D$18*(1-Parameters!$D$27)*Parameters!$D$26*(Parameters!$D$23)*Parameters!$D$28)))+(AO72*(1-Parameters!$D$40)*(1/Parameters!$D$38))+(AQ72*(1-Parameters!$D$40))),0)</f>
        <v>0</v>
      </c>
      <c r="AR73" s="24">
        <f>IF(AND(C73&gt;=(Input!$F$14+Input!$F$17), C73&lt;(Input!$F$14+Input!$F$18)),((AI72*(1-Parameters!$D$40)*(1/Parameters!$D$38)*Input!$F$8*Parameters!$D$18*Parameters!$D$26*(1-Parameters!$D$27)*Parameters!$D$28*(Parameters!$D$23)*(1-Parameters!$D$30))+(AK72*(1-Parameters!$D$40)*Input!$F$8*Parameters!$D$18*Parameters!$D$26*(1-Parameters!$D$27)*Parameters!$D$28*(Parameters!$D$23)*(1-Parameters!$D$30))+(AL72*(1-Parameters!$D$40)) + (AM72*(1-Parameters!$D$40)*(1-ART_drop_factor)) +(AR72*(1-Parameters!$D$40)) + (AS72*(1-Parameters!$D$40)*(1-ART_drop_factor))),0)</f>
        <v>0</v>
      </c>
      <c r="AS73" s="22">
        <f>IF(AND(C73&gt;=(Input!$F$14+Input!$F$17), C73&lt;(Input!$F$14+Input!$F$18)),((AI72*(1-Parameters!$D$40)*(1/Parameters!$D$38)*(Input!$F$8*Parameters!$D$18*(Parameters!$D$23)*Parameters!$D$26*(1-Parameters!$D$27)*Parameters!$D$28*Parameters!$D$30))+(AJ72*(1-Parameters!$D$40)*(1/Parameters!$D$38))+(AK72*(1-Parameters!$D$40)*(Input!$F$8*Parameters!$D$18*(Parameters!$D$23)*Parameters!$D$26*(1-Parameters!$D$27)*Parameters!$D$28*Parameters!$D$30))+(AS72*(1-Parameters!$D$40)*ART_drop_factor)+(AP72*(1-Parameters!$D$40)*(1/Parameters!$D$38))+(AM72*(1-Parameters!$D$40)*ART_drop_factor)),0)</f>
        <v>0</v>
      </c>
      <c r="AT73" s="24">
        <f>IF(AND(C73&gt;=(Input!$F$14+Input!$F$18), C73&lt;(Input!$F$14+Input!$F$19)),((AN72*(1-Parameters!$D$40)*(1-(Parameters!$D$11*(1-(Input!$F$22*Parameters!$D$7))))) + (AT72*(1-Parameters!$D$40)*(1-(Parameters!$D$12*(1-(Input!$F$22*Parameters!$D$7)))))),0)</f>
        <v>1487847.9070840387</v>
      </c>
      <c r="AU73" s="22">
        <f>IF(AND(C73&gt;=(Input!$F$14+Input!$F$18), C73&lt;(Input!$F$14+Input!$F$19)),((AN72*(1-Parameters!$D$40)*Parameters!$D$11*(1-(Input!$F$22*Parameters!$D$7)))+(AO72*(1-Parameters!$D$40)*(1-1/Parameters!$D$38)*(1-(Input!$F$9*Parameters!$D$19*(1-Parameters!$D$27)*Parameters!$D$26*(Parameters!$D$24)*Parameters!$D$28*Parameters!$D$30))) + (AP72*(1-Parameters!$D$40)*(1-(1/Parameters!$D$38))*(1-ART_drop_factor)) +(AT72*(1-Parameters!$D$40)*Parameters!$D$12*(1-(Input!$F$22*Parameters!$D$7)))+(AU72*(1-Parameters!$D$40)*(1-1/Parameters!$D$38)) + (AV72*(1-Parameters!$D$40)*(1-(1/Parameters!$D$38))*(1-ART_drop_factor))),0)</f>
        <v>3494.0768380247309</v>
      </c>
      <c r="AV73" s="24">
        <f>IF(AND(C73&gt;=(Input!$F$14+Input!$F$18), C73&lt;(Input!$F$14+Input!$F$19)),((AO72*(1-Parameters!$D$40)*(1-1/Parameters!$D$38)*(Input!$F$9*Parameters!$D$19*Parameters!$D$26*(1-Parameters!$D$27)*(Parameters!$D$24)*Parameters!$D$28*Parameters!$D$30))+(AP72*(1-Parameters!$D$40)*(1-(1/Parameters!$D$38))*ART_drop_factor)+(AV72*(1-Parameters!$D$40)*(1-(1/Parameters!$D$38))*ART_drop_factor)),0)</f>
        <v>42.978974872693023</v>
      </c>
      <c r="AW73" s="22">
        <f>IF(AND(C73&gt;=(Input!$F$14+Input!$F$18), C73&lt;(Input!$F$14+Input!$F$19)),((AO72*(1-Parameters!$D$40)*(1/Parameters!$D$38)*(1-(Input!$F$9*Parameters!$D$19*(1-Parameters!$D$27)*Parameters!$D$26*(Parameters!$D$23)*Parameters!$D$28)))+(AQ72*(1-Parameters!$D$40)*(1-(Input!$F$9*Parameters!$D$19*(1-Parameters!$D$27)*Parameters!$D$26*(Parameters!$D$23)*Parameters!$D$28)))+(AU72*(1-Parameters!$D$40)*(1/Parameters!$D$38))+(AW72*(1-Parameters!$D$40))),0)</f>
        <v>14636.112495653913</v>
      </c>
      <c r="AX73" s="24">
        <f>IF(AND(C73&gt;=(Input!$F$14+Input!$F$18), C73&lt;(Input!$F$14+Input!$F$19)),((AO72*(1-Parameters!$D$40)*(1/Parameters!$D$38)*Input!$F$9*Parameters!$D$19*Parameters!$D$26*(1-Parameters!$D$27)*Parameters!$D$28*(Parameters!$D$23)*(1-Parameters!$D$30))+(AQ72*(1-Parameters!$D$40)*Input!$F$9*Parameters!$D$19*Parameters!$D$26*(1-Parameters!$D$27)*Parameters!$D$28*(Parameters!$D$23)*(1-Parameters!$D$30)) + (AS72*(1-Parameters!$D$40)*(1-ART_drop_factor)) +(AR72*(1-Parameters!$D$40))+ (AY72*(1-Parameters!$D$40)*(1-ART_drop_factor)) + (AX72*(1-Parameters!$D$40))),0)</f>
        <v>27152.674976483097</v>
      </c>
      <c r="AY73" s="22">
        <f>IF(AND(C73&gt;=(Input!$F$14+Input!$F$18), C73&lt;(Input!$F$14+Input!$F$19)),((AO72*(1-Parameters!$D$40)*(1/Parameters!$D$38)*(Input!$F$9*Parameters!$D$19*(Parameters!$D$23)*Parameters!$D$26*(1-Parameters!$D$27)*Parameters!$D$28*Parameters!$D$30))+(AP72*(1-Parameters!$D$40)*(1/Parameters!$D$38))+(AQ72*(1-Parameters!$D$40)*(Input!$F$9*Parameters!$D$19*(Parameters!$D$23)*Parameters!$D$26*(1-Parameters!$D$27)*Parameters!$D$28*Parameters!$D$30))+(AY72*(1-Parameters!$D$40)*ART_drop_factor)+(AV72*(1-Parameters!$D$40)*(1/Parameters!$D$38))+(AS72*(1-Parameters!$D$40)*ART_drop_factor)),0)</f>
        <v>87012.547854249438</v>
      </c>
      <c r="AZ73" s="24">
        <f>IF(C73&gt;=(Input!$F$14+Input!$F$19),((AT72*(1-Parameters!$D$40)*(1-(Parameters!$D$12*(1-(Input!$F$22*Parameters!$D$7))))) + (AZ72*(1-Parameters!$D$40)*(1-(Parameters!$D$12*(1-(Input!$F$22*Parameters!$D$7)))))),0)</f>
        <v>0</v>
      </c>
      <c r="BA73" s="22">
        <f>IF(C73&gt;=(Input!$F$14+Input!$F$19),((AT72*(1-Parameters!$D$40)*Parameters!$D$12*(1-(Input!$F$22*Parameters!$D$7)))+(AU72*(1-Parameters!$D$40)*(1-1/Parameters!$D$38)*(1-(Input!$F$10*Parameters!$D$20*(1-Parameters!$D$27)*Parameters!$D$26*(Parameters!$D$24)*Parameters!$D$28*Parameters!$D$30))) + (AV72*(1-Parameters!$D$40)*(1-(1/Parameters!$D$38))*(1-ART_drop_factor)) +(AZ72*(1-Parameters!$D$40)*Parameters!$D$12*(1-(Input!$F$22*Parameters!$D$7)))+(BA72*(1-Parameters!$D$40)*(1-1/Parameters!$D$38)) + (BB72*(1-Parameters!$D$40)*(1-(1/Parameters!$D$38))*(1-ART_drop_factor))),0)</f>
        <v>0</v>
      </c>
      <c r="BB73" s="24">
        <f>IF(C73&gt;=(Input!$F$14+Input!$F$19),((AU72*(1-Parameters!$D$40)*(1-1/Parameters!$D$38)*(Input!$F$10*Parameters!$D$20*Parameters!$D$26*(1-Parameters!$D$27)*(Parameters!$D$24)*Parameters!$D$28*Parameters!$D$30))+(AV72*(1-Parameters!$D$40)*(1-(1/Parameters!$D$38))*ART_drop_factor)+(BB72*(1-Parameters!$D$40)*(1-(1/Parameters!$D$38))*ART_drop_factor)),0)</f>
        <v>0</v>
      </c>
      <c r="BC73" s="22">
        <f>IF(C73&gt;=(Input!$F$14+Input!$F$19),((AU72*(1-Parameters!$D$40)*(1/Parameters!$D$38)*(1-(Input!$F$10*Parameters!$D$20*(1-Parameters!$D$27)*Parameters!$D$26*(Parameters!$D$23)*Parameters!$D$28)))+(AW72*(1-Parameters!$D$40)*(1-(Input!$F$10*Parameters!$D$20*(1-Parameters!$D$27)*Parameters!$D$26*(Parameters!$D$23)*Parameters!$D$28)))+(BA72*(1-Parameters!$D$40)*(1/Parameters!$D$38))+(BC72*(1-Parameters!$D$40))),0)</f>
        <v>0</v>
      </c>
      <c r="BD73" s="24">
        <f>IF(C73&gt;=(Input!$F$14+Input!$F$19),((AU72*(1-Parameters!$D$40)*(1/Parameters!$D$38)*Input!$F$10*Parameters!$D$20*Parameters!$D$26*(1-Parameters!$D$27)*Parameters!$D$28*(Parameters!$D$23)*(1-Parameters!$D$30))+(AW72*(1-Parameters!$D$40)*Input!$F$10*Parameters!$D$20*Parameters!$D$26*(1-Parameters!$D$27)*Parameters!$D$28*(Parameters!$D$23)*(1-Parameters!$D$30))+(AX72*(1-Parameters!$D$40)) + (AY72*(1-Parameters!$D$40)*(1-ART_drop_factor)) +(BD72*(1-Parameters!$D$40)) + (BE72*(1-Parameters!$D$40)*(1-ART_drop_factor))),0)</f>
        <v>0</v>
      </c>
      <c r="BE73" s="25">
        <f>IF(C73&gt;=(Input!$F$14+Input!$F$19),((AU72*(1-Parameters!$D$40)*(1/Parameters!$D$38)*(Input!$F$10*Parameters!$D$20*(Parameters!$D$23)*Parameters!$D$26*(1-Parameters!$D$27)*Parameters!$D$28*Parameters!$D$30))+(AV72*(1-Parameters!$D$40)*(1/Parameters!$D$38))+(AW72*(1-Parameters!$D$40)*(Input!$F$10*Parameters!$D$20*(Parameters!$D$23)*Parameters!$D$26*(1-Parameters!$D$27)*Parameters!$D$28*Parameters!$D$30))+(BE72*(1-Parameters!$D$40)*ART_drop_factor)+(BB72*(1-Parameters!$D$40)*(1/Parameters!$D$38))+(AY72*(1-Parameters!$D$40)*ART_drop_factor)),0)</f>
        <v>0</v>
      </c>
      <c r="BF73" s="135">
        <f>(Parameters!$D$40*(SUM(Model!D72:U72,Model!AH72:BE72)))+(Parameters!$D$41*(SUM(Model!V72:AG72)))</f>
        <v>93.477679379002041</v>
      </c>
      <c r="BG73" s="60"/>
    </row>
    <row r="74" spans="3:62" x14ac:dyDescent="0.2">
      <c r="C74" s="20">
        <v>69</v>
      </c>
      <c r="D74" s="21">
        <f>IF((C74&gt;=Input!$F$12),0,(D73*(1-Parameters!$D$40)*(1-(Parameters!$D$8*(1-(Input!$F$22*Parameters!$D$7))))))</f>
        <v>0</v>
      </c>
      <c r="E74" s="21">
        <f>IF((C74&gt;=Input!$F$12),0,(D73*(1-Parameters!$D$40)*Parameters!$D$8*(1-(Input!$F$22*Parameters!$D$7))+(E73*(1-Parameters!$D$40)*(1-1/Parameters!$D$38)) + (F73*(1-Parameters!$D$40)*(1-(1/Parameters!$D$38))*(1-ART_drop_factor))))</f>
        <v>0</v>
      </c>
      <c r="F74" s="26">
        <f>IF((C74&gt;=Input!$F$12),0,(F73*(1-Parameters!$D$40)*(1-(1/Parameters!$D$38))*ART_drop_factor))</f>
        <v>0</v>
      </c>
      <c r="G74" s="21">
        <f>IF((C74&gt;=Input!$F$12),0,((G73*(1-Parameters!$D$40)+(E73*(1-Parameters!$D$40)*(1/Parameters!$D$38)))))</f>
        <v>0</v>
      </c>
      <c r="H74" s="21">
        <f>IF((C74&gt;=Input!$F$12),0,(H73*(1-Parameters!$D$40) + I73*(1-Parameters!$D$40)*(1-ART_drop_factor)))</f>
        <v>0</v>
      </c>
      <c r="I74" s="21">
        <f>IF((C74&gt;=Input!$F$12),0,(((F73*(1-Parameters!$D$40)*(1/Parameters!$D$38)) + I73*(1-Parameters!$D$40)*ART_drop_factor)))</f>
        <v>0</v>
      </c>
      <c r="J74" s="23">
        <f>IF(AND(C74&gt;=Input!$F$12,C74&lt;Input!$F$13),((D73*(1-Parameters!$D$40)*(1-(Parameters!$D$8*(1-(Input!$F$22*Parameters!$D$7))))) + (J73*(1-Parameters!$D$40)*(1-(Parameters!$D$9*(1-(Input!$F$22*Parameters!$D$7)))))),0)</f>
        <v>0</v>
      </c>
      <c r="K74" s="23">
        <f>IF(AND(C74&gt;=Input!$F$12,C74&lt;Input!$F$13),((D73*(1-Parameters!$D$40)*(Parameters!$D$8*(1-(Input!$F$22*Parameters!$D$7))))+(E73*(1-Parameters!$D$40)*(1-1/Parameters!$D$38)*(1-(Input!$F$5*Parameters!$D$14*(1-Parameters!$D$27)*Parameters!$D$26*(Parameters!$D$24))*Parameters!$D$28*Parameters!$D$30)))+ (F73*(1-Parameters!$D$40)*(1-(1/Parameters!$D$38))*(1-ART_drop_factor)) + (J73*(1-Parameters!$D$40)*Parameters!$D$9*(1-(Input!$F$22*Parameters!$D$7)))+(K73*(1-Parameters!$D$40)*(1-1/Parameters!$D$38)) + (L73*(1-Parameters!$D$40)*(1-(1/Parameters!$D$38))*(1-ART_drop_factor)),0)</f>
        <v>0</v>
      </c>
      <c r="L74" s="23">
        <f>IF(AND(C74&gt;=Input!$F$12,C74&lt;Input!$F$13),((E73*(1-Parameters!$D$40)*(1-1/Parameters!$D$38)*(Input!$F$5*Parameters!$D$14*Parameters!$D$26*(1-Parameters!$D$27)*(Parameters!$D$24)*Parameters!$D$28*Parameters!$D$30))+(F73*(1-Parameters!$D$40)*(1-(1/Parameters!$D$38))*ART_drop_factor)+(L73*(1-Parameters!$D$40)*(1-(1/Parameters!$D$38))*ART_drop_factor)),0)</f>
        <v>0</v>
      </c>
      <c r="M74" s="23">
        <f>IF(AND(C74&gt;=Input!$F$12,C74&lt;Input!$F$13),((E73*(1-Parameters!$D$40)*(1/Parameters!$D$38)*(1-(Input!$F$5*Parameters!$D$14*(1-Parameters!$D$27)*Parameters!$D$26*(Parameters!$D$23))*Parameters!$D$28))+(G73*(1-Parameters!$D$40)*(1-(Input!$F$5*Parameters!$D$14*(1-Parameters!$D$27)*Parameters!$D$26*(Parameters!$D$23)*Parameters!$D$28)))+(K73*(1-Parameters!$D$40)*(1/Parameters!$D$38))+(M73*(1-Parameters!$D$40))),0)</f>
        <v>0</v>
      </c>
      <c r="N74" s="23">
        <f>IF(AND(C74&gt;=Input!$F$12,C74&lt;Input!$F$13),((E73*(1-Parameters!$D$40)*(1/Parameters!$D$38)*Input!$F$5*Parameters!$D$14*Parameters!$D$26*(1-Parameters!$D$27)*Parameters!$D$28*(Parameters!$D$23)*(1-Parameters!$D$30))+(G73*(1-Parameters!$D$40)*Input!$F$5*Parameters!$D$14*Parameters!$D$26*(1-Parameters!$D$27)*Parameters!$D$28*(Parameters!$D$23)*(1-Parameters!$D$30))+(H73*(1-Parameters!$D$40)) +(N73*(1-Parameters!$D$40)) + (O73*(1-Parameters!$D$40)*(1-ART_drop_factor)) + (I73*(1-Parameters!$D$40)*(1-ART_drop_factor))),0)</f>
        <v>0</v>
      </c>
      <c r="O74" s="23">
        <f>IF(AND(C74&gt;=Input!$F$12,C74&lt;Input!$F$13),((E73*(1-Parameters!$D$40)*(1/Parameters!$D$38)*(Input!$F$5*Parameters!$D$14*(Parameters!$D$23)*Parameters!$D$26*(1-Parameters!$D$27)*Parameters!$D$28*Parameters!$D$30))+(F73*(1-Parameters!$D$40)*(1/Parameters!$D$38))+(G73*(1-Parameters!$D$40)*(Input!$F$5*Parameters!$D$14*(Parameters!$D$23)*Parameters!$D$26*(1-Parameters!$D$27)*Parameters!$D$28*Parameters!$D$30))+(O73*(1-Parameters!$D$40)*ART_drop_factor)+(L73*(1-Parameters!$D$40)*(1/Parameters!$D$38))+(I73*(1-Parameters!$D$40)*ART_drop_factor)),0)</f>
        <v>0</v>
      </c>
      <c r="P74" s="24">
        <f>IF(AND(C74&gt;=Input!$F$13,C74&lt;Input!$F$14),((J73*(1-Parameters!$D$40)*(1-(Parameters!$D$9*(1-(Input!$F$22*Parameters!$D$7))))) + (P73*(1-Parameters!$D$40)*(1-(Parameters!$D$9*(1-(Input!$F$22*Parameters!$D$7)))))),0)</f>
        <v>0</v>
      </c>
      <c r="Q74" s="22">
        <f>IF(AND(C74&gt;=Input!$F$13,C74&lt;Input!$F$14),((J73*(1-Parameters!$D$40)*Parameters!$D$9*(1-(Input!$F$22*Parameters!$D$7)))+(K73*(1-Parameters!$D$40)*(1-1/Parameters!$D$38)*(1-(Input!$F$6*Parameters!$D$15*(1-Parameters!$D$27)*Parameters!$D$26*(Parameters!$D$24))*Parameters!$D$28*Parameters!$D$30))) + (L73*(1-Parameters!$D$40)*(1-(1/Parameters!$D$38))*(1-ART_drop_factor)) +(P73*(1-Parameters!$D$40)*Parameters!$D$9*(1-(Input!$F$22*Parameters!$D$7)))+(Q73*(1-Parameters!$D$40)*(1-1/Parameters!$D$38)) + (R73*(1-Parameters!$D$40)*(1-(1/Parameters!$D$38))*(1-ART_drop_factor)),0)</f>
        <v>0</v>
      </c>
      <c r="R74" s="24">
        <f>IF(AND(C74&gt;=Input!$F$13,C74&lt;Input!$F$14),((K73*(1-Parameters!$D$40)*(1-1/Parameters!$D$38)*(Input!$F$6*Parameters!$D$15*Parameters!$D$26*(1-Parameters!$D$27)*(Parameters!$D$24)*Parameters!$D$28*Parameters!$D$30))+(L73*(1-Parameters!$D$40)*(1-(1/Parameters!$D$38))*ART_drop_factor)+(R73*(1-Parameters!$D$40)*(1-(1/Parameters!$D$38))*ART_drop_factor)),0)</f>
        <v>0</v>
      </c>
      <c r="S74" s="22">
        <f>IF(AND(C74&gt;=Input!$F$13,C74&lt;Input!$F$14),((K73*(1-Parameters!$D$40)*(1/Parameters!$D$38)*(1-(Input!$F$6*Parameters!$D$15*(1-Parameters!$D$27)*Parameters!$D$26*(Parameters!$D$23)*Parameters!$D$28)))+(M73*(1-Parameters!$D$40)*(1-(Input!$F$6*Parameters!$D$15*(1-Parameters!$D$27)*Parameters!$D$26*(Parameters!$D$23)*Parameters!$D$28)))+(Q73*(1-Parameters!$D$40)*(1/Parameters!$D$38))+(S73*(1-Parameters!$D$40))),0)</f>
        <v>0</v>
      </c>
      <c r="T74" s="24">
        <f>IF(AND(C74&gt;=Input!$F$13,C74&lt;Input!$F$14),((K73*(1-Parameters!$D$40)*(1/Parameters!$D$38)*Input!$F$6*Parameters!$D$15*Parameters!$D$26*(1-Parameters!$D$27)*Parameters!$D$28*(Parameters!$D$23)*(1-Parameters!$D$30))+(M73*(1-Parameters!$D$40)*Input!$F$6*Parameters!$D$15*Parameters!$D$26*(1-Parameters!$D$27)*Parameters!$D$28*(Parameters!$D$23)*(1-Parameters!$D$30))+(N73*(1-Parameters!$D$40))+(T73*(1-Parameters!$D$40)) + (U73*(1-Parameters!$D$40)*(1-ART_drop_factor)) + (O73*(1-Parameters!$D$40)*(1-ART_drop_factor))),0)</f>
        <v>0</v>
      </c>
      <c r="U74" s="22">
        <f>IF(AND(C74&gt;=Input!$F$13,C74&lt;Input!$F$14),((K73*(1-Parameters!$D$40)*(1/Parameters!$D$38)*(Input!$F$6*Parameters!$D$15*(Parameters!$D$23)*Parameters!$D$26*(1-Parameters!$D$27)*Parameters!$D$28*Parameters!$D$30))+(L73*(1-Parameters!$D$40)*(1/Parameters!$D$38))+(M73*(1-Parameters!$D$40)*(Input!$F$6*Parameters!$D$15*(Parameters!$D$23)*Parameters!$D$26*(1-Parameters!$D$27)*Parameters!$D$28*Parameters!$D$30))+(U73*(1-Parameters!$D$40)*ART_drop_factor)+(R73*(1-Parameters!$D$40)*(1/Parameters!$D$38))+(O73*(1-Parameters!$D$40))*ART_drop_factor),0)</f>
        <v>0</v>
      </c>
      <c r="V74" s="24">
        <f>IF(C74=Input!$F$14,((P73*(1-Parameters!$D$41)*(1-(Parameters!$D$9*(1-(Input!$F$22*Parameters!$D$7))))) + (V73*(1-Parameters!$D$41)*(1-(Parameters!$D$9*(1-(Input!$F$22*Parameters!$D$7)))))),0)</f>
        <v>0</v>
      </c>
      <c r="W74" s="22">
        <f>IF(C74=Input!$F$14,((P73*(1-Parameters!$D$41)*Parameters!$D$9*(1-(Input!$F$22*Parameters!$D$7)))+(Q73*(1-Parameters!$D$41)*(1-1/Parameters!$D$38)*(1-(Input!$F$6*Parameters!$D$16*(1-Parameters!$D$27)*Parameters!$D$26*(1-Parameters!$B$94)*(Parameters!$D$24))*Parameters!$D$28*Parameters!$D$30)))+(V73*(1-Parameters!$D$41)*Parameters!$D$9*(1-(Input!$F$22*Parameters!$D$7)))+ (R73*(1-Parameters!$D$41)*(1-(1/Parameters!$D$38))*(1-ART_drop_factor)) + (W73*(1-Parameters!$D$41)*(1-1/Parameters!$D$38)) + (X73*(1-Parameters!$D$41)*(1-(1/Parameters!$D$38))*(1-ART_drop_factor)),0)</f>
        <v>0</v>
      </c>
      <c r="X74" s="24">
        <f>IF(C74=Input!$F$14,((Q73*(1-Parameters!$D$41)*(1-1/Parameters!$D$38)*(Input!$F$6*Parameters!$D$16*Parameters!$D$26*(1-Parameters!$D$27)*(1-Parameters!$B$94)*(Parameters!$D$24)*Parameters!$D$28*Parameters!$D$30))+(R73*(1-Parameters!$D$41)*(1-(1/Parameters!$D$38))*ART_drop_factor)+(X73*(1-Parameters!$D$41)*(1-(1/Parameters!$D$38))*ART_drop_factor)),0)</f>
        <v>0</v>
      </c>
      <c r="Y74" s="22">
        <f>IF(C74=Input!$F$14,((Q73*(1-Parameters!$D$41)*(1/Parameters!$D$38)*(1-(Input!$F$6*Parameters!$D$16*(1-Parameters!$D$27)*Parameters!$D$26*(1-Parameters!$B$94)*(Parameters!$D$23)*Parameters!$D$28)))+(S73*(1-Parameters!$D$41)*(1-(Input!$F$6*Parameters!$D$16*(1-Parameters!$D$27)*Parameters!$D$26*(1-Parameters!$B$94)*(Parameters!$D$23)*Parameters!$D$28)))+(W73*(1-Parameters!$D$41)*(1/Parameters!$D$38))+(Y73*(1-Parameters!$D$41))),0)</f>
        <v>0</v>
      </c>
      <c r="Z74" s="24">
        <f>IF(C74=Input!$F$14,((Q73*(1-Parameters!$D$41)*(1/Parameters!$D$38)*Input!$F$6*Parameters!$D$16*Parameters!$D$26*(1-Parameters!$D$27)*(1-Parameters!$B$94)*Parameters!$D$28*(Parameters!$D$23)*(1-Parameters!$D$30))+(S73*(1-Parameters!$D$41)*Input!$F$6*Parameters!$D$16*Parameters!$D$26*(1-Parameters!$D$27)*(1-Parameters!$B$94)*Parameters!$D$28*(Parameters!$D$23)*(1-Parameters!$D$30))+(T73*(1-Parameters!$D$41)) + (U73*(1-Parameters!$D$41)*(1-ART_drop_factor)) + (Z73*(1-Parameters!$D$41)) + (AA73*(1-Parameters!$D$41)*(1-ART_drop_factor))),0)</f>
        <v>0</v>
      </c>
      <c r="AA74" s="22">
        <f>IF(C74=Input!$F$14,((Q73*(1-Parameters!$D$41)*(1/Parameters!$D$38)*(Input!$F$6*Parameters!$D$16*(Parameters!$D$23)*Parameters!$D$26*(1-Parameters!$D$27)*(1-Parameters!$B$94)*Parameters!$D$28*Parameters!$D$30))+(R73*(1-Parameters!$D$41)*(1/Parameters!$D$38))+(S73*(1-Parameters!$D$41)*(Input!$F$6*Parameters!$D$16*(1-Parameters!$B$94)*(Parameters!$D$23)*Parameters!$D$26*(1-Parameters!$D$27)*Parameters!$D$28*Parameters!$D$30))+(AA73*(1-Parameters!$D$41)*ART_drop_factor)+(X73*(1-Parameters!$D$41)*(1/Parameters!$D$38))+(U73*(1-Parameters!$D$41)*ART_drop_factor)),0)</f>
        <v>0</v>
      </c>
      <c r="AB74" s="24">
        <f>IF(AND(C74&gt;Input!$F$14,C74&lt;(Input!$F$14+Input!$F$16)),((V73*(1-Parameters!$D$41)*(1-(Parameters!$D$9*(1-(Input!$F$22*Parameters!$D$7)))))+(AB73*(1-Parameters!$D$41)*(1-(Parameters!$D$10*(1-(Input!$F$22*Parameters!$D$7)))))),0)</f>
        <v>0</v>
      </c>
      <c r="AC74" s="24">
        <f>IF(AND(C74&gt;Input!$F$14, C74&lt;(Input!$F$14+Input!$F$16)),((V73*(1-Parameters!$D$41)*Parameters!$D$9*(1-(Input!$F$22*Parameters!$D$7)))+(W73*(1-Parameters!$D$41)*(1-1/Parameters!$D$38)) + (X73*(1-Parameters!$D$41)*(1-(1/Parameters!$D$38))*(1-ART_drop_factor)) +(AB73*(1-Parameters!$D$41)*Parameters!$D$10*(1-(Input!$F$22*Parameters!$D$7))))+(AC73*(1-Parameters!$D$41)*(1-1/Parameters!$D$38)) + (AD73*(1-Parameters!$D$41)*(1-(1/Parameters!$D$38))*(1-ART_drop_factor)),0)</f>
        <v>0</v>
      </c>
      <c r="AD74" s="24">
        <f>IF(AND(C74&gt;Input!$F$14, C74&lt;(Input!$F$14+Input!$F$16)),((X73*(1-Parameters!$D$41)*(1-(1/Parameters!$D$38))*ART_drop_factor)+(AD73*(1-Parameters!$D$41)*(1-(1/Parameters!$D$38))*ART_drop_factor)),0)</f>
        <v>0</v>
      </c>
      <c r="AE74" s="24">
        <f>IF(AND(C74&gt;Input!$F$14, C74&lt;(Input!$F$14+Input!$F$16)),((W73*(1-Parameters!$D$41)*(1/Parameters!$D$38))+(Y73*(1-Parameters!$D$41))+(AC73*(1-Parameters!$D$41)*(1/Parameters!$D$38))+(AE73*(1-Parameters!$D$41))),0)</f>
        <v>0</v>
      </c>
      <c r="AF74" s="24">
        <f>IF(AND(C74&gt;Input!$F$14, C74&lt;(Input!$F$14+Input!$F$16)),((Z73*(1-Parameters!$D$41)) + (AA73*(1-Parameters!$D$41)*(1-ART_drop_factor)) +(AF73*(1-Parameters!$D$41)) + (AG73*(1-Parameters!$D$41)*(1-ART_drop_factor))),0)</f>
        <v>0</v>
      </c>
      <c r="AG74" s="24">
        <f>IF(AND(C74&gt;Input!$F$14, C74&lt;(Input!$F$14+Input!$F$16)),((X73*(1-Parameters!$D$41)*(1/Parameters!$D$38))+(AG73*(1-Parameters!$D$41)*ART_drop_factor)+(AD73*(1-Parameters!$D$41)*(1/Parameters!$D$38))+(AA73*(1-Parameters!$D$41)*ART_drop_factor)),0)</f>
        <v>0</v>
      </c>
      <c r="AH74" s="24">
        <f>IF(AND(C74&gt;=(Input!$F$14+Input!$F$16),C74&lt;(Input!$F$14+Input!$F$17)),((AB73*(1-Parameters!$D$40)*(1-(Parameters!$D$10*(1-(Input!$F$22*Parameters!$D$7)))))+(AH73*(1-Parameters!$D$40)*(1-(Parameters!$D$11*(1-(Input!$F$22*Parameters!$D$7)))))),0)</f>
        <v>0</v>
      </c>
      <c r="AI74" s="24">
        <f>IF(AND(C74&gt;=(Input!$F$14+Input!$F$16), C74&lt;(Input!$F$14+Input!$F$17)),((AB73*(1-Parameters!$D$40)*Parameters!$D$10*(1-(Input!$F$22*Parameters!$D$7)))+(AC73*(1-Parameters!$D$40)*(1-1/Parameters!$D$38)*(1-(Input!$F$7*Parameters!$D$17*(1-Parameters!$D$27)*Parameters!$D$26*(1-(Parameters!$B$94 + Parameters!$B$95))*(Parameters!$D$24)*Parameters!$D$28*Parameters!$D$30))) + (AD73*(1-Parameters!$D$40)*(1-(1/Parameters!$D$38))*(1-ART_drop_factor)) +(AH73*(1-Parameters!$D$40)*Parameters!$D$11*(1-(Input!$F$22*Parameters!$D$7)))+(AI73*(1-Parameters!$D$40)*(1-1/Parameters!$D$38)) + (AJ73*(1-Parameters!$D$40)*(1-(1/Parameters!$D$38))*(1-ART_drop_factor))),0)</f>
        <v>0</v>
      </c>
      <c r="AJ74" s="24">
        <f>IF(AND(C74&gt;=(Input!$F$14+Input!$F$16), C74&lt;(Input!$F$14+Input!$F$17)),((AC73*(1-Parameters!$D$40)*(1-1/Parameters!$D$38)*(Input!$F$7*Parameters!$D$17*Parameters!$D$26*(1-Parameters!$D$27)*(1-(Parameters!$B$94 + Parameters!$B$95))*(Parameters!$D$24)*Parameters!$D$28*Parameters!$D$30))+(AD73*(1-Parameters!$D$40)*(1-(1/Parameters!$D$38))*ART_drop_factor)+(AJ73*(1-Parameters!$D$40)*(1-(1/Parameters!$D$38))*ART_drop_factor)),0)</f>
        <v>0</v>
      </c>
      <c r="AK74" s="22">
        <f>IF(AND(C74&gt;=(Input!$F$14+Input!$F$16), C74&lt;(Input!$F$14+Input!$F$17)),((AC73*(1-Parameters!$D$40)*(1/Parameters!$D$38)*(1-(Input!$F$7*Parameters!$D$17*(1-Parameters!$D$27)*Parameters!$D$26*(1-(Parameters!$B$94 + Parameters!$B$95))*(Parameters!$D$23)*Parameters!$D$28)))+(AE73*(1-Parameters!$D$40)*(1-(Input!$F$7*Parameters!$D$17*(1-Parameters!$D$27)*Parameters!$D$26*(1-(Parameters!$B$94 + Parameters!$B$95))*(Parameters!$D$23)*Parameters!$D$28)))+(AI73*(1-Parameters!$D$40)*(1/Parameters!$D$38))+(AK73*(1-Parameters!$D$40))),0)</f>
        <v>0</v>
      </c>
      <c r="AL74" s="24">
        <f>IF(AND(C74&gt;=(Input!$F$14+Input!$F$16), C74&lt;(Input!$F$14+Input!$F$17)),((AC73*(1-Parameters!$D$40)*(1/Parameters!$D$38)*Input!$F$7*Parameters!$D$17*Parameters!$D$26*(1-Parameters!$D$27)*(1-(Parameters!$B$94 + Parameters!$B$95))*Parameters!$D$28*(Parameters!$D$23)*(1-Parameters!$D$30))+(AE73*(1-Parameters!$D$40)*Input!$F$7*Parameters!$D$17*Parameters!$D$26*(1-Parameters!$D$27)*(1-(Parameters!$B$94 + Parameters!$B$95))*Parameters!$D$28*(Parameters!$D$23)*(1-Parameters!$D$30))+(AF73*(1-Parameters!$D$40)) + (AG73*(1-Parameters!$D$40)*(1-ART_drop_factor)) +(AL73*(1-Parameters!$D$40)) + (AM73*(1-Parameters!$D$40)*(1-ART_drop_factor))),0)</f>
        <v>0</v>
      </c>
      <c r="AM74" s="22">
        <f>IF(AND(C74&gt;=(Input!$F$14+Input!$F$16), C74&lt;(Input!$F$14+Input!$F$17)),((AC73*(1-Parameters!$D$40)*(1/Parameters!$D$38)*(Input!$F$7*Parameters!$D$17*(Parameters!$D$23)*Parameters!$D$26*(1-Parameters!$D$27)*(1-(Parameters!$B$94 + Parameters!$B$95))*Parameters!$D$28*Parameters!$D$30))+(AD73*(1-Parameters!$D$40)*(1/Parameters!$D$38))+(AE73*(1-Parameters!$D$40)*(Input!$F$7*Parameters!$D$17*(Parameters!$D$23)*Parameters!$D$26*(1-Parameters!$D$27)*(1-(Parameters!$B$94 + Parameters!$B$95))*Parameters!$D$28*Parameters!$D$30))+(AM73*(1-Parameters!$D$40)*ART_drop_factor)+(AJ73*(1-Parameters!$D$40)*(1/Parameters!$D$38))+(AG73*(1-Parameters!$D$40)*ART_drop_factor)),0)</f>
        <v>0</v>
      </c>
      <c r="AN74" s="24">
        <f>IF(AND(C74&gt;=(Input!$F$14+Input!$F$17), C74&lt;(Input!$F$14+Input!$F$18)),((AH73*(1-Parameters!$D$40)*(1-(Parameters!$D$11*(1-(Input!$F$22*Parameters!$D$7))))) + (AN73*(1-Parameters!$D$40)*(1-(Parameters!$D$11*(1-(Input!$F$22*Parameters!$D$7)))))),0)</f>
        <v>0</v>
      </c>
      <c r="AO74" s="22">
        <f>IF(AND(C74&gt;=(Input!$F$14+Input!$F$17), C74&lt;(Input!$F$14+Input!$F$18)),((AH73*(1-Parameters!$D$40)*Parameters!$D$11*(1-(Input!$F$22*Parameters!$D$7)))+(AI73*(1-Parameters!$D$40)*(1-1/Parameters!$D$38)*(1-(Input!$F$8*Parameters!$D$18*(1-Parameters!$D$27)*Parameters!$D$26*(Parameters!$D$24)*Parameters!$D$28*Parameters!$D$30))) + (AJ73*(1-Parameters!$D$40)*(1-(1/Parameters!$D$38))*(1-ART_drop_factor)) +(AN73*(1-Parameters!$D$40)*Parameters!$D$11*(1-(Input!$F$22*Parameters!$D$7)))+(AO73*(1-Parameters!$D$40)*(1-1/Parameters!$D$38)) + (AP73*(1-Parameters!$D$40)*(1-(1/Parameters!$D$38))*(1-ART_drop_factor))),0)</f>
        <v>0</v>
      </c>
      <c r="AP74" s="24">
        <f>IF(AND(C74&gt;=(Input!$F$14+Input!$F$17), C74&lt;(Input!$F$14+Input!$F$18)),((AI73*(1-Parameters!$D$40)*(1-1/Parameters!$D$38)*(Input!$F$8*Parameters!$D$18*Parameters!$D$26*(1-Parameters!$D$27)*(Parameters!$D$24)*Parameters!$D$28*Parameters!$D$30))+(AJ73*(1-Parameters!$D$40)*(1-(1/Parameters!$D$38))*ART_drop_factor)+(AP73*(1-Parameters!$D$40)*(1-(1/Parameters!$D$38))*ART_drop_factor)),0)</f>
        <v>0</v>
      </c>
      <c r="AQ74" s="22">
        <f>IF(AND(C74&gt;=(Input!$F$14+Input!$F$17), C74&lt;(Input!$F$14+Input!$F$18)),((AI73*(1-Parameters!$D$40)*(1/Parameters!$D$38)*(1-(Input!$F$8*Parameters!$D$18*(1-Parameters!$D$27)*Parameters!$D$26*(Parameters!$D$23)*Parameters!$D$28)))+(AK73*(1-Parameters!$D$40)*(1-(Input!$F$8*Parameters!$D$18*(1-Parameters!$D$27)*Parameters!$D$26*(Parameters!$D$23)*Parameters!$D$28)))+(AO73*(1-Parameters!$D$40)*(1/Parameters!$D$38))+(AQ73*(1-Parameters!$D$40))),0)</f>
        <v>0</v>
      </c>
      <c r="AR74" s="24">
        <f>IF(AND(C74&gt;=(Input!$F$14+Input!$F$17), C74&lt;(Input!$F$14+Input!$F$18)),((AI73*(1-Parameters!$D$40)*(1/Parameters!$D$38)*Input!$F$8*Parameters!$D$18*Parameters!$D$26*(1-Parameters!$D$27)*Parameters!$D$28*(Parameters!$D$23)*(1-Parameters!$D$30))+(AK73*(1-Parameters!$D$40)*Input!$F$8*Parameters!$D$18*Parameters!$D$26*(1-Parameters!$D$27)*Parameters!$D$28*(Parameters!$D$23)*(1-Parameters!$D$30))+(AL73*(1-Parameters!$D$40)) + (AM73*(1-Parameters!$D$40)*(1-ART_drop_factor)) +(AR73*(1-Parameters!$D$40)) + (AS73*(1-Parameters!$D$40)*(1-ART_drop_factor))),0)</f>
        <v>0</v>
      </c>
      <c r="AS74" s="22">
        <f>IF(AND(C74&gt;=(Input!$F$14+Input!$F$17), C74&lt;(Input!$F$14+Input!$F$18)),((AI73*(1-Parameters!$D$40)*(1/Parameters!$D$38)*(Input!$F$8*Parameters!$D$18*(Parameters!$D$23)*Parameters!$D$26*(1-Parameters!$D$27)*Parameters!$D$28*Parameters!$D$30))+(AJ73*(1-Parameters!$D$40)*(1/Parameters!$D$38))+(AK73*(1-Parameters!$D$40)*(Input!$F$8*Parameters!$D$18*(Parameters!$D$23)*Parameters!$D$26*(1-Parameters!$D$27)*Parameters!$D$28*Parameters!$D$30))+(AS73*(1-Parameters!$D$40)*ART_drop_factor)+(AP73*(1-Parameters!$D$40)*(1/Parameters!$D$38))+(AM73*(1-Parameters!$D$40)*ART_drop_factor)),0)</f>
        <v>0</v>
      </c>
      <c r="AT74" s="24">
        <f>IF(AND(C74&gt;=(Input!$F$14+Input!$F$18), C74&lt;(Input!$F$14+Input!$F$19)),((AN73*(1-Parameters!$D$40)*(1-(Parameters!$D$11*(1-(Input!$F$22*Parameters!$D$7))))) + (AT73*(1-Parameters!$D$40)*(1-(Parameters!$D$12*(1-(Input!$F$22*Parameters!$D$7)))))),0)</f>
        <v>1487361.5183783248</v>
      </c>
      <c r="AU74" s="22">
        <f>IF(AND(C74&gt;=(Input!$F$14+Input!$F$18), C74&lt;(Input!$F$14+Input!$F$19)),((AN73*(1-Parameters!$D$40)*Parameters!$D$11*(1-(Input!$F$22*Parameters!$D$7)))+(AO73*(1-Parameters!$D$40)*(1-1/Parameters!$D$38)*(1-(Input!$F$9*Parameters!$D$19*(1-Parameters!$D$27)*Parameters!$D$26*(Parameters!$D$24)*Parameters!$D$28*Parameters!$D$30))) + (AP73*(1-Parameters!$D$40)*(1-(1/Parameters!$D$38))*(1-ART_drop_factor)) +(AT73*(1-Parameters!$D$40)*Parameters!$D$12*(1-(Input!$F$22*Parameters!$D$7)))+(AU73*(1-Parameters!$D$40)*(1-1/Parameters!$D$38)) + (AV73*(1-Parameters!$D$40)*(1-(1/Parameters!$D$38))*(1-ART_drop_factor))),0)</f>
        <v>3506.3455470897911</v>
      </c>
      <c r="AV74" s="24">
        <f>IF(AND(C74&gt;=(Input!$F$14+Input!$F$18), C74&lt;(Input!$F$14+Input!$F$19)),((AO73*(1-Parameters!$D$40)*(1-1/Parameters!$D$38)*(Input!$F$9*Parameters!$D$19*Parameters!$D$26*(1-Parameters!$D$27)*(Parameters!$D$24)*Parameters!$D$28*Parameters!$D$30))+(AP73*(1-Parameters!$D$40)*(1-(1/Parameters!$D$38))*ART_drop_factor)+(AV73*(1-Parameters!$D$40)*(1-(1/Parameters!$D$38))*ART_drop_factor)),0)</f>
        <v>38.074003355981567</v>
      </c>
      <c r="AW74" s="22">
        <f>IF(AND(C74&gt;=(Input!$F$14+Input!$F$18), C74&lt;(Input!$F$14+Input!$F$19)),((AO73*(1-Parameters!$D$40)*(1/Parameters!$D$38)*(1-(Input!$F$9*Parameters!$D$19*(1-Parameters!$D$27)*Parameters!$D$26*(Parameters!$D$23)*Parameters!$D$28)))+(AQ73*(1-Parameters!$D$40)*(1-(Input!$F$9*Parameters!$D$19*(1-Parameters!$D$27)*Parameters!$D$26*(Parameters!$D$23)*Parameters!$D$28)))+(AU73*(1-Parameters!$D$40)*(1/Parameters!$D$38))+(AW73*(1-Parameters!$D$40))),0)</f>
        <v>15023.476466400472</v>
      </c>
      <c r="AX74" s="24">
        <f>IF(AND(C74&gt;=(Input!$F$14+Input!$F$18), C74&lt;(Input!$F$14+Input!$F$19)),((AO73*(1-Parameters!$D$40)*(1/Parameters!$D$38)*Input!$F$9*Parameters!$D$19*Parameters!$D$26*(1-Parameters!$D$27)*Parameters!$D$28*(Parameters!$D$23)*(1-Parameters!$D$30))+(AQ73*(1-Parameters!$D$40)*Input!$F$9*Parameters!$D$19*Parameters!$D$26*(1-Parameters!$D$27)*Parameters!$D$28*(Parameters!$D$23)*(1-Parameters!$D$30)) + (AS73*(1-Parameters!$D$40)*(1-ART_drop_factor)) +(AR73*(1-Parameters!$D$40))+ (AY73*(1-Parameters!$D$40)*(1-ART_drop_factor)) + (AX73*(1-Parameters!$D$40))),0)</f>
        <v>27441.106352299794</v>
      </c>
      <c r="AY74" s="22">
        <f>IF(AND(C74&gt;=(Input!$F$14+Input!$F$18), C74&lt;(Input!$F$14+Input!$F$19)),((AO73*(1-Parameters!$D$40)*(1/Parameters!$D$38)*(Input!$F$9*Parameters!$D$19*(Parameters!$D$23)*Parameters!$D$26*(1-Parameters!$D$27)*Parameters!$D$28*Parameters!$D$30))+(AP73*(1-Parameters!$D$40)*(1/Parameters!$D$38))+(AQ73*(1-Parameters!$D$40)*(Input!$F$9*Parameters!$D$19*(Parameters!$D$23)*Parameters!$D$26*(1-Parameters!$D$27)*Parameters!$D$28*Parameters!$D$30))+(AY73*(1-Parameters!$D$40)*ART_drop_factor)+(AV73*(1-Parameters!$D$40)*(1/Parameters!$D$38))+(AS73*(1-Parameters!$D$40)*ART_drop_factor)),0)</f>
        <v>86722.305189415696</v>
      </c>
      <c r="AZ74" s="24">
        <f>IF(C74&gt;=(Input!$F$14+Input!$F$19),((AT73*(1-Parameters!$D$40)*(1-(Parameters!$D$12*(1-(Input!$F$22*Parameters!$D$7))))) + (AZ73*(1-Parameters!$D$40)*(1-(Parameters!$D$12*(1-(Input!$F$22*Parameters!$D$7)))))),0)</f>
        <v>0</v>
      </c>
      <c r="BA74" s="22">
        <f>IF(C74&gt;=(Input!$F$14+Input!$F$19),((AT73*(1-Parameters!$D$40)*Parameters!$D$12*(1-(Input!$F$22*Parameters!$D$7)))+(AU73*(1-Parameters!$D$40)*(1-1/Parameters!$D$38)*(1-(Input!$F$10*Parameters!$D$20*(1-Parameters!$D$27)*Parameters!$D$26*(Parameters!$D$24)*Parameters!$D$28*Parameters!$D$30))) + (AV73*(1-Parameters!$D$40)*(1-(1/Parameters!$D$38))*(1-ART_drop_factor)) +(AZ73*(1-Parameters!$D$40)*Parameters!$D$12*(1-(Input!$F$22*Parameters!$D$7)))+(BA73*(1-Parameters!$D$40)*(1-1/Parameters!$D$38)) + (BB73*(1-Parameters!$D$40)*(1-(1/Parameters!$D$38))*(1-ART_drop_factor))),0)</f>
        <v>0</v>
      </c>
      <c r="BB74" s="24">
        <f>IF(C74&gt;=(Input!$F$14+Input!$F$19),((AU73*(1-Parameters!$D$40)*(1-1/Parameters!$D$38)*(Input!$F$10*Parameters!$D$20*Parameters!$D$26*(1-Parameters!$D$27)*(Parameters!$D$24)*Parameters!$D$28*Parameters!$D$30))+(AV73*(1-Parameters!$D$40)*(1-(1/Parameters!$D$38))*ART_drop_factor)+(BB73*(1-Parameters!$D$40)*(1-(1/Parameters!$D$38))*ART_drop_factor)),0)</f>
        <v>0</v>
      </c>
      <c r="BC74" s="22">
        <f>IF(C74&gt;=(Input!$F$14+Input!$F$19),((AU73*(1-Parameters!$D$40)*(1/Parameters!$D$38)*(1-(Input!$F$10*Parameters!$D$20*(1-Parameters!$D$27)*Parameters!$D$26*(Parameters!$D$23)*Parameters!$D$28)))+(AW73*(1-Parameters!$D$40)*(1-(Input!$F$10*Parameters!$D$20*(1-Parameters!$D$27)*Parameters!$D$26*(Parameters!$D$23)*Parameters!$D$28)))+(BA73*(1-Parameters!$D$40)*(1/Parameters!$D$38))+(BC73*(1-Parameters!$D$40))),0)</f>
        <v>0</v>
      </c>
      <c r="BD74" s="24">
        <f>IF(C74&gt;=(Input!$F$14+Input!$F$19),((AU73*(1-Parameters!$D$40)*(1/Parameters!$D$38)*Input!$F$10*Parameters!$D$20*Parameters!$D$26*(1-Parameters!$D$27)*Parameters!$D$28*(Parameters!$D$23)*(1-Parameters!$D$30))+(AW73*(1-Parameters!$D$40)*Input!$F$10*Parameters!$D$20*Parameters!$D$26*(1-Parameters!$D$27)*Parameters!$D$28*(Parameters!$D$23)*(1-Parameters!$D$30))+(AX73*(1-Parameters!$D$40)) + (AY73*(1-Parameters!$D$40)*(1-ART_drop_factor)) +(BD73*(1-Parameters!$D$40)) + (BE73*(1-Parameters!$D$40)*(1-ART_drop_factor))),0)</f>
        <v>0</v>
      </c>
      <c r="BE74" s="25">
        <f>IF(C74&gt;=(Input!$F$14+Input!$F$19),((AU73*(1-Parameters!$D$40)*(1/Parameters!$D$38)*(Input!$F$10*Parameters!$D$20*(Parameters!$D$23)*Parameters!$D$26*(1-Parameters!$D$27)*Parameters!$D$28*Parameters!$D$30))+(AV73*(1-Parameters!$D$40)*(1/Parameters!$D$38))+(AW73*(1-Parameters!$D$40)*(Input!$F$10*Parameters!$D$20*(Parameters!$D$23)*Parameters!$D$26*(1-Parameters!$D$27)*Parameters!$D$28*Parameters!$D$30))+(BE73*(1-Parameters!$D$40)*ART_drop_factor)+(BB73*(1-Parameters!$D$40)*(1/Parameters!$D$38))+(AY73*(1-Parameters!$D$40)*ART_drop_factor)),0)</f>
        <v>0</v>
      </c>
      <c r="BF74" s="135">
        <f>(Parameters!$D$40*(SUM(Model!D73:U73,Model!AH73:BE73)))+(Parameters!$D$41*(SUM(Model!V73:AG73)))</f>
        <v>93.472286435960925</v>
      </c>
      <c r="BG74" s="60"/>
    </row>
    <row r="75" spans="3:62" x14ac:dyDescent="0.2">
      <c r="C75" s="20">
        <v>70</v>
      </c>
      <c r="D75" s="21">
        <f>IF((C75&gt;=Input!$F$12),0,(D74*(1-Parameters!$D$40)*(1-(Parameters!$D$8*(1-(Input!$F$22*Parameters!$D$7))))))</f>
        <v>0</v>
      </c>
      <c r="E75" s="21">
        <f>IF((C75&gt;=Input!$F$12),0,(D74*(1-Parameters!$D$40)*Parameters!$D$8*(1-(Input!$F$22*Parameters!$D$7))+(E74*(1-Parameters!$D$40)*(1-1/Parameters!$D$38)) + (F74*(1-Parameters!$D$40)*(1-(1/Parameters!$D$38))*(1-ART_drop_factor))))</f>
        <v>0</v>
      </c>
      <c r="F75" s="26">
        <f>IF((C75&gt;=Input!$F$12),0,(F74*(1-Parameters!$D$40)*(1-(1/Parameters!$D$38))*ART_drop_factor))</f>
        <v>0</v>
      </c>
      <c r="G75" s="21">
        <f>IF((C75&gt;=Input!$F$12),0,((G74*(1-Parameters!$D$40)+(E74*(1-Parameters!$D$40)*(1/Parameters!$D$38)))))</f>
        <v>0</v>
      </c>
      <c r="H75" s="21">
        <f>IF((C75&gt;=Input!$F$12),0,(H74*(1-Parameters!$D$40) + I74*(1-Parameters!$D$40)*(1-ART_drop_factor)))</f>
        <v>0</v>
      </c>
      <c r="I75" s="21">
        <f>IF((C75&gt;=Input!$F$12),0,(((F74*(1-Parameters!$D$40)*(1/Parameters!$D$38)) + I74*(1-Parameters!$D$40)*ART_drop_factor)))</f>
        <v>0</v>
      </c>
      <c r="J75" s="23">
        <f>IF(AND(C75&gt;=Input!$F$12,C75&lt;Input!$F$13),((D74*(1-Parameters!$D$40)*(1-(Parameters!$D$8*(1-(Input!$F$22*Parameters!$D$7))))) + (J74*(1-Parameters!$D$40)*(1-(Parameters!$D$9*(1-(Input!$F$22*Parameters!$D$7)))))),0)</f>
        <v>0</v>
      </c>
      <c r="K75" s="23">
        <f>IF(AND(C75&gt;=Input!$F$12,C75&lt;Input!$F$13),((D74*(1-Parameters!$D$40)*(Parameters!$D$8*(1-(Input!$F$22*Parameters!$D$7))))+(E74*(1-Parameters!$D$40)*(1-1/Parameters!$D$38)*(1-(Input!$F$5*Parameters!$D$14*(1-Parameters!$D$27)*Parameters!$D$26*(Parameters!$D$24))*Parameters!$D$28*Parameters!$D$30)))+ (F74*(1-Parameters!$D$40)*(1-(1/Parameters!$D$38))*(1-ART_drop_factor)) + (J74*(1-Parameters!$D$40)*Parameters!$D$9*(1-(Input!$F$22*Parameters!$D$7)))+(K74*(1-Parameters!$D$40)*(1-1/Parameters!$D$38)) + (L74*(1-Parameters!$D$40)*(1-(1/Parameters!$D$38))*(1-ART_drop_factor)),0)</f>
        <v>0</v>
      </c>
      <c r="L75" s="23">
        <f>IF(AND(C75&gt;=Input!$F$12,C75&lt;Input!$F$13),((E74*(1-Parameters!$D$40)*(1-1/Parameters!$D$38)*(Input!$F$5*Parameters!$D$14*Parameters!$D$26*(1-Parameters!$D$27)*(Parameters!$D$24)*Parameters!$D$28*Parameters!$D$30))+(F74*(1-Parameters!$D$40)*(1-(1/Parameters!$D$38))*ART_drop_factor)+(L74*(1-Parameters!$D$40)*(1-(1/Parameters!$D$38))*ART_drop_factor)),0)</f>
        <v>0</v>
      </c>
      <c r="M75" s="23">
        <f>IF(AND(C75&gt;=Input!$F$12,C75&lt;Input!$F$13),((E74*(1-Parameters!$D$40)*(1/Parameters!$D$38)*(1-(Input!$F$5*Parameters!$D$14*(1-Parameters!$D$27)*Parameters!$D$26*(Parameters!$D$23))*Parameters!$D$28))+(G74*(1-Parameters!$D$40)*(1-(Input!$F$5*Parameters!$D$14*(1-Parameters!$D$27)*Parameters!$D$26*(Parameters!$D$23)*Parameters!$D$28)))+(K74*(1-Parameters!$D$40)*(1/Parameters!$D$38))+(M74*(1-Parameters!$D$40))),0)</f>
        <v>0</v>
      </c>
      <c r="N75" s="23">
        <f>IF(AND(C75&gt;=Input!$F$12,C75&lt;Input!$F$13),((E74*(1-Parameters!$D$40)*(1/Parameters!$D$38)*Input!$F$5*Parameters!$D$14*Parameters!$D$26*(1-Parameters!$D$27)*Parameters!$D$28*(Parameters!$D$23)*(1-Parameters!$D$30))+(G74*(1-Parameters!$D$40)*Input!$F$5*Parameters!$D$14*Parameters!$D$26*(1-Parameters!$D$27)*Parameters!$D$28*(Parameters!$D$23)*(1-Parameters!$D$30))+(H74*(1-Parameters!$D$40)) +(N74*(1-Parameters!$D$40)) + (O74*(1-Parameters!$D$40)*(1-ART_drop_factor)) + (I74*(1-Parameters!$D$40)*(1-ART_drop_factor))),0)</f>
        <v>0</v>
      </c>
      <c r="O75" s="23">
        <f>IF(AND(C75&gt;=Input!$F$12,C75&lt;Input!$F$13),((E74*(1-Parameters!$D$40)*(1/Parameters!$D$38)*(Input!$F$5*Parameters!$D$14*(Parameters!$D$23)*Parameters!$D$26*(1-Parameters!$D$27)*Parameters!$D$28*Parameters!$D$30))+(F74*(1-Parameters!$D$40)*(1/Parameters!$D$38))+(G74*(1-Parameters!$D$40)*(Input!$F$5*Parameters!$D$14*(Parameters!$D$23)*Parameters!$D$26*(1-Parameters!$D$27)*Parameters!$D$28*Parameters!$D$30))+(O74*(1-Parameters!$D$40)*ART_drop_factor)+(L74*(1-Parameters!$D$40)*(1/Parameters!$D$38))+(I74*(1-Parameters!$D$40)*ART_drop_factor)),0)</f>
        <v>0</v>
      </c>
      <c r="P75" s="24">
        <f>IF(AND(C75&gt;=Input!$F$13,C75&lt;Input!$F$14),((J74*(1-Parameters!$D$40)*(1-(Parameters!$D$9*(1-(Input!$F$22*Parameters!$D$7))))) + (P74*(1-Parameters!$D$40)*(1-(Parameters!$D$9*(1-(Input!$F$22*Parameters!$D$7)))))),0)</f>
        <v>0</v>
      </c>
      <c r="Q75" s="22">
        <f>IF(AND(C75&gt;=Input!$F$13,C75&lt;Input!$F$14),((J74*(1-Parameters!$D$40)*Parameters!$D$9*(1-(Input!$F$22*Parameters!$D$7)))+(K74*(1-Parameters!$D$40)*(1-1/Parameters!$D$38)*(1-(Input!$F$6*Parameters!$D$15*(1-Parameters!$D$27)*Parameters!$D$26*(Parameters!$D$24))*Parameters!$D$28*Parameters!$D$30))) + (L74*(1-Parameters!$D$40)*(1-(1/Parameters!$D$38))*(1-ART_drop_factor)) +(P74*(1-Parameters!$D$40)*Parameters!$D$9*(1-(Input!$F$22*Parameters!$D$7)))+(Q74*(1-Parameters!$D$40)*(1-1/Parameters!$D$38)) + (R74*(1-Parameters!$D$40)*(1-(1/Parameters!$D$38))*(1-ART_drop_factor)),0)</f>
        <v>0</v>
      </c>
      <c r="R75" s="24">
        <f>IF(AND(C75&gt;=Input!$F$13,C75&lt;Input!$F$14),((K74*(1-Parameters!$D$40)*(1-1/Parameters!$D$38)*(Input!$F$6*Parameters!$D$15*Parameters!$D$26*(1-Parameters!$D$27)*(Parameters!$D$24)*Parameters!$D$28*Parameters!$D$30))+(L74*(1-Parameters!$D$40)*(1-(1/Parameters!$D$38))*ART_drop_factor)+(R74*(1-Parameters!$D$40)*(1-(1/Parameters!$D$38))*ART_drop_factor)),0)</f>
        <v>0</v>
      </c>
      <c r="S75" s="22">
        <f>IF(AND(C75&gt;=Input!$F$13,C75&lt;Input!$F$14),((K74*(1-Parameters!$D$40)*(1/Parameters!$D$38)*(1-(Input!$F$6*Parameters!$D$15*(1-Parameters!$D$27)*Parameters!$D$26*(Parameters!$D$23)*Parameters!$D$28)))+(M74*(1-Parameters!$D$40)*(1-(Input!$F$6*Parameters!$D$15*(1-Parameters!$D$27)*Parameters!$D$26*(Parameters!$D$23)*Parameters!$D$28)))+(Q74*(1-Parameters!$D$40)*(1/Parameters!$D$38))+(S74*(1-Parameters!$D$40))),0)</f>
        <v>0</v>
      </c>
      <c r="T75" s="24">
        <f>IF(AND(C75&gt;=Input!$F$13,C75&lt;Input!$F$14),((K74*(1-Parameters!$D$40)*(1/Parameters!$D$38)*Input!$F$6*Parameters!$D$15*Parameters!$D$26*(1-Parameters!$D$27)*Parameters!$D$28*(Parameters!$D$23)*(1-Parameters!$D$30))+(M74*(1-Parameters!$D$40)*Input!$F$6*Parameters!$D$15*Parameters!$D$26*(1-Parameters!$D$27)*Parameters!$D$28*(Parameters!$D$23)*(1-Parameters!$D$30))+(N74*(1-Parameters!$D$40))+(T74*(1-Parameters!$D$40)) + (U74*(1-Parameters!$D$40)*(1-ART_drop_factor)) + (O74*(1-Parameters!$D$40)*(1-ART_drop_factor))),0)</f>
        <v>0</v>
      </c>
      <c r="U75" s="22">
        <f>IF(AND(C75&gt;=Input!$F$13,C75&lt;Input!$F$14),((K74*(1-Parameters!$D$40)*(1/Parameters!$D$38)*(Input!$F$6*Parameters!$D$15*(Parameters!$D$23)*Parameters!$D$26*(1-Parameters!$D$27)*Parameters!$D$28*Parameters!$D$30))+(L74*(1-Parameters!$D$40)*(1/Parameters!$D$38))+(M74*(1-Parameters!$D$40)*(Input!$F$6*Parameters!$D$15*(Parameters!$D$23)*Parameters!$D$26*(1-Parameters!$D$27)*Parameters!$D$28*Parameters!$D$30))+(U74*(1-Parameters!$D$40)*ART_drop_factor)+(R74*(1-Parameters!$D$40)*(1/Parameters!$D$38))+(O74*(1-Parameters!$D$40))*ART_drop_factor),0)</f>
        <v>0</v>
      </c>
      <c r="V75" s="24">
        <f>IF(C75=Input!$F$14,((P74*(1-Parameters!$D$41)*(1-(Parameters!$D$9*(1-(Input!$F$22*Parameters!$D$7))))) + (V74*(1-Parameters!$D$41)*(1-(Parameters!$D$9*(1-(Input!$F$22*Parameters!$D$7)))))),0)</f>
        <v>0</v>
      </c>
      <c r="W75" s="22">
        <f>IF(C75=Input!$F$14,((P74*(1-Parameters!$D$41)*Parameters!$D$9*(1-(Input!$F$22*Parameters!$D$7)))+(Q74*(1-Parameters!$D$41)*(1-1/Parameters!$D$38)*(1-(Input!$F$6*Parameters!$D$16*(1-Parameters!$D$27)*Parameters!$D$26*(1-Parameters!$B$94)*(Parameters!$D$24))*Parameters!$D$28*Parameters!$D$30)))+(V74*(1-Parameters!$D$41)*Parameters!$D$9*(1-(Input!$F$22*Parameters!$D$7)))+ (R74*(1-Parameters!$D$41)*(1-(1/Parameters!$D$38))*(1-ART_drop_factor)) + (W74*(1-Parameters!$D$41)*(1-1/Parameters!$D$38)) + (X74*(1-Parameters!$D$41)*(1-(1/Parameters!$D$38))*(1-ART_drop_factor)),0)</f>
        <v>0</v>
      </c>
      <c r="X75" s="24">
        <f>IF(C75=Input!$F$14,((Q74*(1-Parameters!$D$41)*(1-1/Parameters!$D$38)*(Input!$F$6*Parameters!$D$16*Parameters!$D$26*(1-Parameters!$D$27)*(1-Parameters!$B$94)*(Parameters!$D$24)*Parameters!$D$28*Parameters!$D$30))+(R74*(1-Parameters!$D$41)*(1-(1/Parameters!$D$38))*ART_drop_factor)+(X74*(1-Parameters!$D$41)*(1-(1/Parameters!$D$38))*ART_drop_factor)),0)</f>
        <v>0</v>
      </c>
      <c r="Y75" s="22">
        <f>IF(C75=Input!$F$14,((Q74*(1-Parameters!$D$41)*(1/Parameters!$D$38)*(1-(Input!$F$6*Parameters!$D$16*(1-Parameters!$D$27)*Parameters!$D$26*(1-Parameters!$B$94)*(Parameters!$D$23)*Parameters!$D$28)))+(S74*(1-Parameters!$D$41)*(1-(Input!$F$6*Parameters!$D$16*(1-Parameters!$D$27)*Parameters!$D$26*(1-Parameters!$B$94)*(Parameters!$D$23)*Parameters!$D$28)))+(W74*(1-Parameters!$D$41)*(1/Parameters!$D$38))+(Y74*(1-Parameters!$D$41))),0)</f>
        <v>0</v>
      </c>
      <c r="Z75" s="24">
        <f>IF(C75=Input!$F$14,((Q74*(1-Parameters!$D$41)*(1/Parameters!$D$38)*Input!$F$6*Parameters!$D$16*Parameters!$D$26*(1-Parameters!$D$27)*(1-Parameters!$B$94)*Parameters!$D$28*(Parameters!$D$23)*(1-Parameters!$D$30))+(S74*(1-Parameters!$D$41)*Input!$F$6*Parameters!$D$16*Parameters!$D$26*(1-Parameters!$D$27)*(1-Parameters!$B$94)*Parameters!$D$28*(Parameters!$D$23)*(1-Parameters!$D$30))+(T74*(1-Parameters!$D$41)) + (U74*(1-Parameters!$D$41)*(1-ART_drop_factor)) + (Z74*(1-Parameters!$D$41)) + (AA74*(1-Parameters!$D$41)*(1-ART_drop_factor))),0)</f>
        <v>0</v>
      </c>
      <c r="AA75" s="22">
        <f>IF(C75=Input!$F$14,((Q74*(1-Parameters!$D$41)*(1/Parameters!$D$38)*(Input!$F$6*Parameters!$D$16*(Parameters!$D$23)*Parameters!$D$26*(1-Parameters!$D$27)*(1-Parameters!$B$94)*Parameters!$D$28*Parameters!$D$30))+(R74*(1-Parameters!$D$41)*(1/Parameters!$D$38))+(S74*(1-Parameters!$D$41)*(Input!$F$6*Parameters!$D$16*(1-Parameters!$B$94)*(Parameters!$D$23)*Parameters!$D$26*(1-Parameters!$D$27)*Parameters!$D$28*Parameters!$D$30))+(AA74*(1-Parameters!$D$41)*ART_drop_factor)+(X74*(1-Parameters!$D$41)*(1/Parameters!$D$38))+(U74*(1-Parameters!$D$41)*ART_drop_factor)),0)</f>
        <v>0</v>
      </c>
      <c r="AB75" s="24">
        <f>IF(AND(C75&gt;Input!$F$14,C75&lt;(Input!$F$14+Input!$F$16)),((V74*(1-Parameters!$D$41)*(1-(Parameters!$D$9*(1-(Input!$F$22*Parameters!$D$7)))))+(AB74*(1-Parameters!$D$41)*(1-(Parameters!$D$10*(1-(Input!$F$22*Parameters!$D$7)))))),0)</f>
        <v>0</v>
      </c>
      <c r="AC75" s="24">
        <f>IF(AND(C75&gt;Input!$F$14, C75&lt;(Input!$F$14+Input!$F$16)),((V74*(1-Parameters!$D$41)*Parameters!$D$9*(1-(Input!$F$22*Parameters!$D$7)))+(W74*(1-Parameters!$D$41)*(1-1/Parameters!$D$38)) + (X74*(1-Parameters!$D$41)*(1-(1/Parameters!$D$38))*(1-ART_drop_factor)) +(AB74*(1-Parameters!$D$41)*Parameters!$D$10*(1-(Input!$F$22*Parameters!$D$7))))+(AC74*(1-Parameters!$D$41)*(1-1/Parameters!$D$38)) + (AD74*(1-Parameters!$D$41)*(1-(1/Parameters!$D$38))*(1-ART_drop_factor)),0)</f>
        <v>0</v>
      </c>
      <c r="AD75" s="24">
        <f>IF(AND(C75&gt;Input!$F$14, C75&lt;(Input!$F$14+Input!$F$16)),((X74*(1-Parameters!$D$41)*(1-(1/Parameters!$D$38))*ART_drop_factor)+(AD74*(1-Parameters!$D$41)*(1-(1/Parameters!$D$38))*ART_drop_factor)),0)</f>
        <v>0</v>
      </c>
      <c r="AE75" s="24">
        <f>IF(AND(C75&gt;Input!$F$14, C75&lt;(Input!$F$14+Input!$F$16)),((W74*(1-Parameters!$D$41)*(1/Parameters!$D$38))+(Y74*(1-Parameters!$D$41))+(AC74*(1-Parameters!$D$41)*(1/Parameters!$D$38))+(AE74*(1-Parameters!$D$41))),0)</f>
        <v>0</v>
      </c>
      <c r="AF75" s="24">
        <f>IF(AND(C75&gt;Input!$F$14, C75&lt;(Input!$F$14+Input!$F$16)),((Z74*(1-Parameters!$D$41)) + (AA74*(1-Parameters!$D$41)*(1-ART_drop_factor)) +(AF74*(1-Parameters!$D$41)) + (AG74*(1-Parameters!$D$41)*(1-ART_drop_factor))),0)</f>
        <v>0</v>
      </c>
      <c r="AG75" s="24">
        <f>IF(AND(C75&gt;Input!$F$14, C75&lt;(Input!$F$14+Input!$F$16)),((X74*(1-Parameters!$D$41)*(1/Parameters!$D$38))+(AG74*(1-Parameters!$D$41)*ART_drop_factor)+(AD74*(1-Parameters!$D$41)*(1/Parameters!$D$38))+(AA74*(1-Parameters!$D$41)*ART_drop_factor)),0)</f>
        <v>0</v>
      </c>
      <c r="AH75" s="24">
        <f>IF(AND(C75&gt;=(Input!$F$14+Input!$F$16),C75&lt;(Input!$F$14+Input!$F$17)),((AB74*(1-Parameters!$D$40)*(1-(Parameters!$D$10*(1-(Input!$F$22*Parameters!$D$7)))))+(AH74*(1-Parameters!$D$40)*(1-(Parameters!$D$11*(1-(Input!$F$22*Parameters!$D$7)))))),0)</f>
        <v>0</v>
      </c>
      <c r="AI75" s="24">
        <f>IF(AND(C75&gt;=(Input!$F$14+Input!$F$16), C75&lt;(Input!$F$14+Input!$F$17)),((AB74*(1-Parameters!$D$40)*Parameters!$D$10*(1-(Input!$F$22*Parameters!$D$7)))+(AC74*(1-Parameters!$D$40)*(1-1/Parameters!$D$38)*(1-(Input!$F$7*Parameters!$D$17*(1-Parameters!$D$27)*Parameters!$D$26*(1-(Parameters!$B$94 + Parameters!$B$95))*(Parameters!$D$24)*Parameters!$D$28*Parameters!$D$30))) + (AD74*(1-Parameters!$D$40)*(1-(1/Parameters!$D$38))*(1-ART_drop_factor)) +(AH74*(1-Parameters!$D$40)*Parameters!$D$11*(1-(Input!$F$22*Parameters!$D$7)))+(AI74*(1-Parameters!$D$40)*(1-1/Parameters!$D$38)) + (AJ74*(1-Parameters!$D$40)*(1-(1/Parameters!$D$38))*(1-ART_drop_factor))),0)</f>
        <v>0</v>
      </c>
      <c r="AJ75" s="24">
        <f>IF(AND(C75&gt;=(Input!$F$14+Input!$F$16), C75&lt;(Input!$F$14+Input!$F$17)),((AC74*(1-Parameters!$D$40)*(1-1/Parameters!$D$38)*(Input!$F$7*Parameters!$D$17*Parameters!$D$26*(1-Parameters!$D$27)*(1-(Parameters!$B$94 + Parameters!$B$95))*(Parameters!$D$24)*Parameters!$D$28*Parameters!$D$30))+(AD74*(1-Parameters!$D$40)*(1-(1/Parameters!$D$38))*ART_drop_factor)+(AJ74*(1-Parameters!$D$40)*(1-(1/Parameters!$D$38))*ART_drop_factor)),0)</f>
        <v>0</v>
      </c>
      <c r="AK75" s="22">
        <f>IF(AND(C75&gt;=(Input!$F$14+Input!$F$16), C75&lt;(Input!$F$14+Input!$F$17)),((AC74*(1-Parameters!$D$40)*(1/Parameters!$D$38)*(1-(Input!$F$7*Parameters!$D$17*(1-Parameters!$D$27)*Parameters!$D$26*(1-(Parameters!$B$94 + Parameters!$B$95))*(Parameters!$D$23)*Parameters!$D$28)))+(AE74*(1-Parameters!$D$40)*(1-(Input!$F$7*Parameters!$D$17*(1-Parameters!$D$27)*Parameters!$D$26*(1-(Parameters!$B$94 + Parameters!$B$95))*(Parameters!$D$23)*Parameters!$D$28)))+(AI74*(1-Parameters!$D$40)*(1/Parameters!$D$38))+(AK74*(1-Parameters!$D$40))),0)</f>
        <v>0</v>
      </c>
      <c r="AL75" s="24">
        <f>IF(AND(C75&gt;=(Input!$F$14+Input!$F$16), C75&lt;(Input!$F$14+Input!$F$17)),((AC74*(1-Parameters!$D$40)*(1/Parameters!$D$38)*Input!$F$7*Parameters!$D$17*Parameters!$D$26*(1-Parameters!$D$27)*(1-(Parameters!$B$94 + Parameters!$B$95))*Parameters!$D$28*(Parameters!$D$23)*(1-Parameters!$D$30))+(AE74*(1-Parameters!$D$40)*Input!$F$7*Parameters!$D$17*Parameters!$D$26*(1-Parameters!$D$27)*(1-(Parameters!$B$94 + Parameters!$B$95))*Parameters!$D$28*(Parameters!$D$23)*(1-Parameters!$D$30))+(AF74*(1-Parameters!$D$40)) + (AG74*(1-Parameters!$D$40)*(1-ART_drop_factor)) +(AL74*(1-Parameters!$D$40)) + (AM74*(1-Parameters!$D$40)*(1-ART_drop_factor))),0)</f>
        <v>0</v>
      </c>
      <c r="AM75" s="22">
        <f>IF(AND(C75&gt;=(Input!$F$14+Input!$F$16), C75&lt;(Input!$F$14+Input!$F$17)),((AC74*(1-Parameters!$D$40)*(1/Parameters!$D$38)*(Input!$F$7*Parameters!$D$17*(Parameters!$D$23)*Parameters!$D$26*(1-Parameters!$D$27)*(1-(Parameters!$B$94 + Parameters!$B$95))*Parameters!$D$28*Parameters!$D$30))+(AD74*(1-Parameters!$D$40)*(1/Parameters!$D$38))+(AE74*(1-Parameters!$D$40)*(Input!$F$7*Parameters!$D$17*(Parameters!$D$23)*Parameters!$D$26*(1-Parameters!$D$27)*(1-(Parameters!$B$94 + Parameters!$B$95))*Parameters!$D$28*Parameters!$D$30))+(AM74*(1-Parameters!$D$40)*ART_drop_factor)+(AJ74*(1-Parameters!$D$40)*(1/Parameters!$D$38))+(AG74*(1-Parameters!$D$40)*ART_drop_factor)),0)</f>
        <v>0</v>
      </c>
      <c r="AN75" s="24">
        <f>IF(AND(C75&gt;=(Input!$F$14+Input!$F$17), C75&lt;(Input!$F$14+Input!$F$18)),((AH74*(1-Parameters!$D$40)*(1-(Parameters!$D$11*(1-(Input!$F$22*Parameters!$D$7))))) + (AN74*(1-Parameters!$D$40)*(1-(Parameters!$D$11*(1-(Input!$F$22*Parameters!$D$7)))))),0)</f>
        <v>0</v>
      </c>
      <c r="AO75" s="22">
        <f>IF(AND(C75&gt;=(Input!$F$14+Input!$F$17), C75&lt;(Input!$F$14+Input!$F$18)),((AH74*(1-Parameters!$D$40)*Parameters!$D$11*(1-(Input!$F$22*Parameters!$D$7)))+(AI74*(1-Parameters!$D$40)*(1-1/Parameters!$D$38)*(1-(Input!$F$8*Parameters!$D$18*(1-Parameters!$D$27)*Parameters!$D$26*(Parameters!$D$24)*Parameters!$D$28*Parameters!$D$30))) + (AJ74*(1-Parameters!$D$40)*(1-(1/Parameters!$D$38))*(1-ART_drop_factor)) +(AN74*(1-Parameters!$D$40)*Parameters!$D$11*(1-(Input!$F$22*Parameters!$D$7)))+(AO74*(1-Parameters!$D$40)*(1-1/Parameters!$D$38)) + (AP74*(1-Parameters!$D$40)*(1-(1/Parameters!$D$38))*(1-ART_drop_factor))),0)</f>
        <v>0</v>
      </c>
      <c r="AP75" s="24">
        <f>IF(AND(C75&gt;=(Input!$F$14+Input!$F$17), C75&lt;(Input!$F$14+Input!$F$18)),((AI74*(1-Parameters!$D$40)*(1-1/Parameters!$D$38)*(Input!$F$8*Parameters!$D$18*Parameters!$D$26*(1-Parameters!$D$27)*(Parameters!$D$24)*Parameters!$D$28*Parameters!$D$30))+(AJ74*(1-Parameters!$D$40)*(1-(1/Parameters!$D$38))*ART_drop_factor)+(AP74*(1-Parameters!$D$40)*(1-(1/Parameters!$D$38))*ART_drop_factor)),0)</f>
        <v>0</v>
      </c>
      <c r="AQ75" s="22">
        <f>IF(AND(C75&gt;=(Input!$F$14+Input!$F$17), C75&lt;(Input!$F$14+Input!$F$18)),((AI74*(1-Parameters!$D$40)*(1/Parameters!$D$38)*(1-(Input!$F$8*Parameters!$D$18*(1-Parameters!$D$27)*Parameters!$D$26*(Parameters!$D$23)*Parameters!$D$28)))+(AK74*(1-Parameters!$D$40)*(1-(Input!$F$8*Parameters!$D$18*(1-Parameters!$D$27)*Parameters!$D$26*(Parameters!$D$23)*Parameters!$D$28)))+(AO74*(1-Parameters!$D$40)*(1/Parameters!$D$38))+(AQ74*(1-Parameters!$D$40))),0)</f>
        <v>0</v>
      </c>
      <c r="AR75" s="24">
        <f>IF(AND(C75&gt;=(Input!$F$14+Input!$F$17), C75&lt;(Input!$F$14+Input!$F$18)),((AI74*(1-Parameters!$D$40)*(1/Parameters!$D$38)*Input!$F$8*Parameters!$D$18*Parameters!$D$26*(1-Parameters!$D$27)*Parameters!$D$28*(Parameters!$D$23)*(1-Parameters!$D$30))+(AK74*(1-Parameters!$D$40)*Input!$F$8*Parameters!$D$18*Parameters!$D$26*(1-Parameters!$D$27)*Parameters!$D$28*(Parameters!$D$23)*(1-Parameters!$D$30))+(AL74*(1-Parameters!$D$40)) + (AM74*(1-Parameters!$D$40)*(1-ART_drop_factor)) +(AR74*(1-Parameters!$D$40)) + (AS74*(1-Parameters!$D$40)*(1-ART_drop_factor))),0)</f>
        <v>0</v>
      </c>
      <c r="AS75" s="22">
        <f>IF(AND(C75&gt;=(Input!$F$14+Input!$F$17), C75&lt;(Input!$F$14+Input!$F$18)),((AI74*(1-Parameters!$D$40)*(1/Parameters!$D$38)*(Input!$F$8*Parameters!$D$18*(Parameters!$D$23)*Parameters!$D$26*(1-Parameters!$D$27)*Parameters!$D$28*Parameters!$D$30))+(AJ74*(1-Parameters!$D$40)*(1/Parameters!$D$38))+(AK74*(1-Parameters!$D$40)*(Input!$F$8*Parameters!$D$18*(Parameters!$D$23)*Parameters!$D$26*(1-Parameters!$D$27)*Parameters!$D$28*Parameters!$D$30))+(AS74*(1-Parameters!$D$40)*ART_drop_factor)+(AP74*(1-Parameters!$D$40)*(1/Parameters!$D$38))+(AM74*(1-Parameters!$D$40)*ART_drop_factor)),0)</f>
        <v>0</v>
      </c>
      <c r="AT75" s="24">
        <f>IF(AND(C75&gt;=(Input!$F$14+Input!$F$18), C75&lt;(Input!$F$14+Input!$F$19)),((AN74*(1-Parameters!$D$40)*(1-(Parameters!$D$11*(1-(Input!$F$22*Parameters!$D$7))))) + (AT74*(1-Parameters!$D$40)*(1-(Parameters!$D$12*(1-(Input!$F$22*Parameters!$D$7)))))),0)</f>
        <v>1486875.2886767485</v>
      </c>
      <c r="AU75" s="22">
        <f>IF(AND(C75&gt;=(Input!$F$14+Input!$F$18), C75&lt;(Input!$F$14+Input!$F$19)),((AN74*(1-Parameters!$D$40)*Parameters!$D$11*(1-(Input!$F$22*Parameters!$D$7)))+(AO74*(1-Parameters!$D$40)*(1-1/Parameters!$D$38)*(1-(Input!$F$9*Parameters!$D$19*(1-Parameters!$D$27)*Parameters!$D$26*(Parameters!$D$24)*Parameters!$D$28*Parameters!$D$30))) + (AP74*(1-Parameters!$D$40)*(1-(1/Parameters!$D$38))*(1-ART_drop_factor)) +(AT74*(1-Parameters!$D$40)*Parameters!$D$12*(1-(Input!$F$22*Parameters!$D$7)))+(AU74*(1-Parameters!$D$40)*(1-1/Parameters!$D$38)) + (AV74*(1-Parameters!$D$40)*(1-(1/Parameters!$D$38))*(1-ART_drop_factor))),0)</f>
        <v>3517.1049627969128</v>
      </c>
      <c r="AV75" s="24">
        <f>IF(AND(C75&gt;=(Input!$F$14+Input!$F$18), C75&lt;(Input!$F$14+Input!$F$19)),((AO74*(1-Parameters!$D$40)*(1-1/Parameters!$D$38)*(Input!$F$9*Parameters!$D$19*Parameters!$D$26*(1-Parameters!$D$27)*(Parameters!$D$24)*Parameters!$D$28*Parameters!$D$30))+(AP74*(1-Parameters!$D$40)*(1-(1/Parameters!$D$38))*ART_drop_factor)+(AV74*(1-Parameters!$D$40)*(1-(1/Parameters!$D$38))*ART_drop_factor)),0)</f>
        <v>33.728811258184002</v>
      </c>
      <c r="AW75" s="22">
        <f>IF(AND(C75&gt;=(Input!$F$14+Input!$F$18), C75&lt;(Input!$F$14+Input!$F$19)),((AO74*(1-Parameters!$D$40)*(1/Parameters!$D$38)*(1-(Input!$F$9*Parameters!$D$19*(1-Parameters!$D$27)*Parameters!$D$26*(Parameters!$D$23)*Parameters!$D$28)))+(AQ74*(1-Parameters!$D$40)*(1-(Input!$F$9*Parameters!$D$19*(1-Parameters!$D$27)*Parameters!$D$26*(Parameters!$D$23)*Parameters!$D$28)))+(AU74*(1-Parameters!$D$40)*(1/Parameters!$D$38))+(AW74*(1-Parameters!$D$40))),0)</f>
        <v>15412.181200476189</v>
      </c>
      <c r="AX75" s="24">
        <f>IF(AND(C75&gt;=(Input!$F$14+Input!$F$18), C75&lt;(Input!$F$14+Input!$F$19)),((AO74*(1-Parameters!$D$40)*(1/Parameters!$D$38)*Input!$F$9*Parameters!$D$19*Parameters!$D$26*(1-Parameters!$D$27)*Parameters!$D$28*(Parameters!$D$23)*(1-Parameters!$D$30))+(AQ74*(1-Parameters!$D$40)*Input!$F$9*Parameters!$D$19*Parameters!$D$26*(1-Parameters!$D$27)*Parameters!$D$28*(Parameters!$D$23)*(1-Parameters!$D$30)) + (AS74*(1-Parameters!$D$40)*(1-ART_drop_factor)) +(AR74*(1-Parameters!$D$40))+ (AY74*(1-Parameters!$D$40)*(1-ART_drop_factor)) + (AX74*(1-Parameters!$D$40))),0)</f>
        <v>27728.553758896422</v>
      </c>
      <c r="AY75" s="22">
        <f>IF(AND(C75&gt;=(Input!$F$14+Input!$F$18), C75&lt;(Input!$F$14+Input!$F$19)),((AO74*(1-Parameters!$D$40)*(1/Parameters!$D$38)*(Input!$F$9*Parameters!$D$19*(Parameters!$D$23)*Parameters!$D$26*(1-Parameters!$D$27)*Parameters!$D$28*Parameters!$D$30))+(AP74*(1-Parameters!$D$40)*(1/Parameters!$D$38))+(AQ74*(1-Parameters!$D$40)*(Input!$F$9*Parameters!$D$19*(Parameters!$D$23)*Parameters!$D$26*(1-Parameters!$D$27)*Parameters!$D$28*Parameters!$D$30))+(AY74*(1-Parameters!$D$40)*ART_drop_factor)+(AV74*(1-Parameters!$D$40)*(1/Parameters!$D$38))+(AS74*(1-Parameters!$D$40)*ART_drop_factor)),0)</f>
        <v>86432.501632906424</v>
      </c>
      <c r="AZ75" s="24">
        <f>IF(C75&gt;=(Input!$F$14+Input!$F$19),((AT74*(1-Parameters!$D$40)*(1-(Parameters!$D$12*(1-(Input!$F$22*Parameters!$D$7))))) + (AZ74*(1-Parameters!$D$40)*(1-(Parameters!$D$12*(1-(Input!$F$22*Parameters!$D$7)))))),0)</f>
        <v>0</v>
      </c>
      <c r="BA75" s="22">
        <f>IF(C75&gt;=(Input!$F$14+Input!$F$19),((AT74*(1-Parameters!$D$40)*Parameters!$D$12*(1-(Input!$F$22*Parameters!$D$7)))+(AU74*(1-Parameters!$D$40)*(1-1/Parameters!$D$38)*(1-(Input!$F$10*Parameters!$D$20*(1-Parameters!$D$27)*Parameters!$D$26*(Parameters!$D$24)*Parameters!$D$28*Parameters!$D$30))) + (AV74*(1-Parameters!$D$40)*(1-(1/Parameters!$D$38))*(1-ART_drop_factor)) +(AZ74*(1-Parameters!$D$40)*Parameters!$D$12*(1-(Input!$F$22*Parameters!$D$7)))+(BA74*(1-Parameters!$D$40)*(1-1/Parameters!$D$38)) + (BB74*(1-Parameters!$D$40)*(1-(1/Parameters!$D$38))*(1-ART_drop_factor))),0)</f>
        <v>0</v>
      </c>
      <c r="BB75" s="24">
        <f>IF(C75&gt;=(Input!$F$14+Input!$F$19),((AU74*(1-Parameters!$D$40)*(1-1/Parameters!$D$38)*(Input!$F$10*Parameters!$D$20*Parameters!$D$26*(1-Parameters!$D$27)*(Parameters!$D$24)*Parameters!$D$28*Parameters!$D$30))+(AV74*(1-Parameters!$D$40)*(1-(1/Parameters!$D$38))*ART_drop_factor)+(BB74*(1-Parameters!$D$40)*(1-(1/Parameters!$D$38))*ART_drop_factor)),0)</f>
        <v>0</v>
      </c>
      <c r="BC75" s="22">
        <f>IF(C75&gt;=(Input!$F$14+Input!$F$19),((AU74*(1-Parameters!$D$40)*(1/Parameters!$D$38)*(1-(Input!$F$10*Parameters!$D$20*(1-Parameters!$D$27)*Parameters!$D$26*(Parameters!$D$23)*Parameters!$D$28)))+(AW74*(1-Parameters!$D$40)*(1-(Input!$F$10*Parameters!$D$20*(1-Parameters!$D$27)*Parameters!$D$26*(Parameters!$D$23)*Parameters!$D$28)))+(BA74*(1-Parameters!$D$40)*(1/Parameters!$D$38))+(BC74*(1-Parameters!$D$40))),0)</f>
        <v>0</v>
      </c>
      <c r="BD75" s="24">
        <f>IF(C75&gt;=(Input!$F$14+Input!$F$19),((AU74*(1-Parameters!$D$40)*(1/Parameters!$D$38)*Input!$F$10*Parameters!$D$20*Parameters!$D$26*(1-Parameters!$D$27)*Parameters!$D$28*(Parameters!$D$23)*(1-Parameters!$D$30))+(AW74*(1-Parameters!$D$40)*Input!$F$10*Parameters!$D$20*Parameters!$D$26*(1-Parameters!$D$27)*Parameters!$D$28*(Parameters!$D$23)*(1-Parameters!$D$30))+(AX74*(1-Parameters!$D$40)) + (AY74*(1-Parameters!$D$40)*(1-ART_drop_factor)) +(BD74*(1-Parameters!$D$40)) + (BE74*(1-Parameters!$D$40)*(1-ART_drop_factor))),0)</f>
        <v>0</v>
      </c>
      <c r="BE75" s="25">
        <f>IF(C75&gt;=(Input!$F$14+Input!$F$19),((AU74*(1-Parameters!$D$40)*(1/Parameters!$D$38)*(Input!$F$10*Parameters!$D$20*(Parameters!$D$23)*Parameters!$D$26*(1-Parameters!$D$27)*Parameters!$D$28*Parameters!$D$30))+(AV74*(1-Parameters!$D$40)*(1/Parameters!$D$38))+(AW74*(1-Parameters!$D$40)*(Input!$F$10*Parameters!$D$20*(Parameters!$D$23)*Parameters!$D$26*(1-Parameters!$D$27)*Parameters!$D$28*Parameters!$D$30))+(BE74*(1-Parameters!$D$40)*ART_drop_factor)+(BB74*(1-Parameters!$D$40)*(1/Parameters!$D$38))+(AY74*(1-Parameters!$D$40)*ART_drop_factor)),0)</f>
        <v>0</v>
      </c>
      <c r="BF75" s="135">
        <f>(Parameters!$D$40*(SUM(Model!D74:U74,Model!AH74:BE74)))+(Parameters!$D$41*(SUM(Model!V74:AG74)))</f>
        <v>93.466893804051168</v>
      </c>
      <c r="BG75" s="60"/>
      <c r="BJ75" s="66"/>
    </row>
    <row r="76" spans="3:62" x14ac:dyDescent="0.2">
      <c r="C76" s="20">
        <v>71</v>
      </c>
      <c r="D76" s="21">
        <f>IF((C76&gt;=Input!$F$12),0,(D75*(1-Parameters!$D$40)*(1-(Parameters!$D$8*(1-(Input!$F$22*Parameters!$D$7))))))</f>
        <v>0</v>
      </c>
      <c r="E76" s="21">
        <f>IF((C76&gt;=Input!$F$12),0,(D75*(1-Parameters!$D$40)*Parameters!$D$8*(1-(Input!$F$22*Parameters!$D$7))+(E75*(1-Parameters!$D$40)*(1-1/Parameters!$D$38)) + (F75*(1-Parameters!$D$40)*(1-(1/Parameters!$D$38))*(1-ART_drop_factor))))</f>
        <v>0</v>
      </c>
      <c r="F76" s="26">
        <f>IF((C76&gt;=Input!$F$12),0,(F75*(1-Parameters!$D$40)*(1-(1/Parameters!$D$38))*ART_drop_factor))</f>
        <v>0</v>
      </c>
      <c r="G76" s="21">
        <f>IF((C76&gt;=Input!$F$12),0,((G75*(1-Parameters!$D$40)+(E75*(1-Parameters!$D$40)*(1/Parameters!$D$38)))))</f>
        <v>0</v>
      </c>
      <c r="H76" s="21">
        <f>IF((C76&gt;=Input!$F$12),0,(H75*(1-Parameters!$D$40) + I75*(1-Parameters!$D$40)*(1-ART_drop_factor)))</f>
        <v>0</v>
      </c>
      <c r="I76" s="21">
        <f>IF((C76&gt;=Input!$F$12),0,(((F75*(1-Parameters!$D$40)*(1/Parameters!$D$38)) + I75*(1-Parameters!$D$40)*ART_drop_factor)))</f>
        <v>0</v>
      </c>
      <c r="J76" s="23">
        <f>IF(AND(C76&gt;=Input!$F$12,C76&lt;Input!$F$13),((D75*(1-Parameters!$D$40)*(1-(Parameters!$D$8*(1-(Input!$F$22*Parameters!$D$7))))) + (J75*(1-Parameters!$D$40)*(1-(Parameters!$D$9*(1-(Input!$F$22*Parameters!$D$7)))))),0)</f>
        <v>0</v>
      </c>
      <c r="K76" s="23">
        <f>IF(AND(C76&gt;=Input!$F$12,C76&lt;Input!$F$13),((D75*(1-Parameters!$D$40)*(Parameters!$D$8*(1-(Input!$F$22*Parameters!$D$7))))+(E75*(1-Parameters!$D$40)*(1-1/Parameters!$D$38)*(1-(Input!$F$5*Parameters!$D$14*(1-Parameters!$D$27)*Parameters!$D$26*(Parameters!$D$24))*Parameters!$D$28*Parameters!$D$30)))+ (F75*(1-Parameters!$D$40)*(1-(1/Parameters!$D$38))*(1-ART_drop_factor)) + (J75*(1-Parameters!$D$40)*Parameters!$D$9*(1-(Input!$F$22*Parameters!$D$7)))+(K75*(1-Parameters!$D$40)*(1-1/Parameters!$D$38)) + (L75*(1-Parameters!$D$40)*(1-(1/Parameters!$D$38))*(1-ART_drop_factor)),0)</f>
        <v>0</v>
      </c>
      <c r="L76" s="23">
        <f>IF(AND(C76&gt;=Input!$F$12,C76&lt;Input!$F$13),((E75*(1-Parameters!$D$40)*(1-1/Parameters!$D$38)*(Input!$F$5*Parameters!$D$14*Parameters!$D$26*(1-Parameters!$D$27)*(Parameters!$D$24)*Parameters!$D$28*Parameters!$D$30))+(F75*(1-Parameters!$D$40)*(1-(1/Parameters!$D$38))*ART_drop_factor)+(L75*(1-Parameters!$D$40)*(1-(1/Parameters!$D$38))*ART_drop_factor)),0)</f>
        <v>0</v>
      </c>
      <c r="M76" s="23">
        <f>IF(AND(C76&gt;=Input!$F$12,C76&lt;Input!$F$13),((E75*(1-Parameters!$D$40)*(1/Parameters!$D$38)*(1-(Input!$F$5*Parameters!$D$14*(1-Parameters!$D$27)*Parameters!$D$26*(Parameters!$D$23))*Parameters!$D$28))+(G75*(1-Parameters!$D$40)*(1-(Input!$F$5*Parameters!$D$14*(1-Parameters!$D$27)*Parameters!$D$26*(Parameters!$D$23)*Parameters!$D$28)))+(K75*(1-Parameters!$D$40)*(1/Parameters!$D$38))+(M75*(1-Parameters!$D$40))),0)</f>
        <v>0</v>
      </c>
      <c r="N76" s="23">
        <f>IF(AND(C76&gt;=Input!$F$12,C76&lt;Input!$F$13),((E75*(1-Parameters!$D$40)*(1/Parameters!$D$38)*Input!$F$5*Parameters!$D$14*Parameters!$D$26*(1-Parameters!$D$27)*Parameters!$D$28*(Parameters!$D$23)*(1-Parameters!$D$30))+(G75*(1-Parameters!$D$40)*Input!$F$5*Parameters!$D$14*Parameters!$D$26*(1-Parameters!$D$27)*Parameters!$D$28*(Parameters!$D$23)*(1-Parameters!$D$30))+(H75*(1-Parameters!$D$40)) +(N75*(1-Parameters!$D$40)) + (O75*(1-Parameters!$D$40)*(1-ART_drop_factor)) + (I75*(1-Parameters!$D$40)*(1-ART_drop_factor))),0)</f>
        <v>0</v>
      </c>
      <c r="O76" s="23">
        <f>IF(AND(C76&gt;=Input!$F$12,C76&lt;Input!$F$13),((E75*(1-Parameters!$D$40)*(1/Parameters!$D$38)*(Input!$F$5*Parameters!$D$14*(Parameters!$D$23)*Parameters!$D$26*(1-Parameters!$D$27)*Parameters!$D$28*Parameters!$D$30))+(F75*(1-Parameters!$D$40)*(1/Parameters!$D$38))+(G75*(1-Parameters!$D$40)*(Input!$F$5*Parameters!$D$14*(Parameters!$D$23)*Parameters!$D$26*(1-Parameters!$D$27)*Parameters!$D$28*Parameters!$D$30))+(O75*(1-Parameters!$D$40)*ART_drop_factor)+(L75*(1-Parameters!$D$40)*(1/Parameters!$D$38))+(I75*(1-Parameters!$D$40)*ART_drop_factor)),0)</f>
        <v>0</v>
      </c>
      <c r="P76" s="24">
        <f>IF(AND(C76&gt;=Input!$F$13,C76&lt;Input!$F$14),((J75*(1-Parameters!$D$40)*(1-(Parameters!$D$9*(1-(Input!$F$22*Parameters!$D$7))))) + (P75*(1-Parameters!$D$40)*(1-(Parameters!$D$9*(1-(Input!$F$22*Parameters!$D$7)))))),0)</f>
        <v>0</v>
      </c>
      <c r="Q76" s="22">
        <f>IF(AND(C76&gt;=Input!$F$13,C76&lt;Input!$F$14),((J75*(1-Parameters!$D$40)*Parameters!$D$9*(1-(Input!$F$22*Parameters!$D$7)))+(K75*(1-Parameters!$D$40)*(1-1/Parameters!$D$38)*(1-(Input!$F$6*Parameters!$D$15*(1-Parameters!$D$27)*Parameters!$D$26*(Parameters!$D$24))*Parameters!$D$28*Parameters!$D$30))) + (L75*(1-Parameters!$D$40)*(1-(1/Parameters!$D$38))*(1-ART_drop_factor)) +(P75*(1-Parameters!$D$40)*Parameters!$D$9*(1-(Input!$F$22*Parameters!$D$7)))+(Q75*(1-Parameters!$D$40)*(1-1/Parameters!$D$38)) + (R75*(1-Parameters!$D$40)*(1-(1/Parameters!$D$38))*(1-ART_drop_factor)),0)</f>
        <v>0</v>
      </c>
      <c r="R76" s="24">
        <f>IF(AND(C76&gt;=Input!$F$13,C76&lt;Input!$F$14),((K75*(1-Parameters!$D$40)*(1-1/Parameters!$D$38)*(Input!$F$6*Parameters!$D$15*Parameters!$D$26*(1-Parameters!$D$27)*(Parameters!$D$24)*Parameters!$D$28*Parameters!$D$30))+(L75*(1-Parameters!$D$40)*(1-(1/Parameters!$D$38))*ART_drop_factor)+(R75*(1-Parameters!$D$40)*(1-(1/Parameters!$D$38))*ART_drop_factor)),0)</f>
        <v>0</v>
      </c>
      <c r="S76" s="22">
        <f>IF(AND(C76&gt;=Input!$F$13,C76&lt;Input!$F$14),((K75*(1-Parameters!$D$40)*(1/Parameters!$D$38)*(1-(Input!$F$6*Parameters!$D$15*(1-Parameters!$D$27)*Parameters!$D$26*(Parameters!$D$23)*Parameters!$D$28)))+(M75*(1-Parameters!$D$40)*(1-(Input!$F$6*Parameters!$D$15*(1-Parameters!$D$27)*Parameters!$D$26*(Parameters!$D$23)*Parameters!$D$28)))+(Q75*(1-Parameters!$D$40)*(1/Parameters!$D$38))+(S75*(1-Parameters!$D$40))),0)</f>
        <v>0</v>
      </c>
      <c r="T76" s="24">
        <f>IF(AND(C76&gt;=Input!$F$13,C76&lt;Input!$F$14),((K75*(1-Parameters!$D$40)*(1/Parameters!$D$38)*Input!$F$6*Parameters!$D$15*Parameters!$D$26*(1-Parameters!$D$27)*Parameters!$D$28*(Parameters!$D$23)*(1-Parameters!$D$30))+(M75*(1-Parameters!$D$40)*Input!$F$6*Parameters!$D$15*Parameters!$D$26*(1-Parameters!$D$27)*Parameters!$D$28*(Parameters!$D$23)*(1-Parameters!$D$30))+(N75*(1-Parameters!$D$40))+(T75*(1-Parameters!$D$40)) + (U75*(1-Parameters!$D$40)*(1-ART_drop_factor)) + (O75*(1-Parameters!$D$40)*(1-ART_drop_factor))),0)</f>
        <v>0</v>
      </c>
      <c r="U76" s="22">
        <f>IF(AND(C76&gt;=Input!$F$13,C76&lt;Input!$F$14),((K75*(1-Parameters!$D$40)*(1/Parameters!$D$38)*(Input!$F$6*Parameters!$D$15*(Parameters!$D$23)*Parameters!$D$26*(1-Parameters!$D$27)*Parameters!$D$28*Parameters!$D$30))+(L75*(1-Parameters!$D$40)*(1/Parameters!$D$38))+(M75*(1-Parameters!$D$40)*(Input!$F$6*Parameters!$D$15*(Parameters!$D$23)*Parameters!$D$26*(1-Parameters!$D$27)*Parameters!$D$28*Parameters!$D$30))+(U75*(1-Parameters!$D$40)*ART_drop_factor)+(R75*(1-Parameters!$D$40)*(1/Parameters!$D$38))+(O75*(1-Parameters!$D$40))*ART_drop_factor),0)</f>
        <v>0</v>
      </c>
      <c r="V76" s="24">
        <f>IF(C76=Input!$F$14,((P75*(1-Parameters!$D$41)*(1-(Parameters!$D$9*(1-(Input!$F$22*Parameters!$D$7))))) + (V75*(1-Parameters!$D$41)*(1-(Parameters!$D$9*(1-(Input!$F$22*Parameters!$D$7)))))),0)</f>
        <v>0</v>
      </c>
      <c r="W76" s="22">
        <f>IF(C76=Input!$F$14,((P75*(1-Parameters!$D$41)*Parameters!$D$9*(1-(Input!$F$22*Parameters!$D$7)))+(Q75*(1-Parameters!$D$41)*(1-1/Parameters!$D$38)*(1-(Input!$F$6*Parameters!$D$16*(1-Parameters!$D$27)*Parameters!$D$26*(1-Parameters!$B$94)*(Parameters!$D$24))*Parameters!$D$28*Parameters!$D$30)))+(V75*(1-Parameters!$D$41)*Parameters!$D$9*(1-(Input!$F$22*Parameters!$D$7)))+ (R75*(1-Parameters!$D$41)*(1-(1/Parameters!$D$38))*(1-ART_drop_factor)) + (W75*(1-Parameters!$D$41)*(1-1/Parameters!$D$38)) + (X75*(1-Parameters!$D$41)*(1-(1/Parameters!$D$38))*(1-ART_drop_factor)),0)</f>
        <v>0</v>
      </c>
      <c r="X76" s="24">
        <f>IF(C76=Input!$F$14,((Q75*(1-Parameters!$D$41)*(1-1/Parameters!$D$38)*(Input!$F$6*Parameters!$D$16*Parameters!$D$26*(1-Parameters!$D$27)*(1-Parameters!$B$94)*(Parameters!$D$24)*Parameters!$D$28*Parameters!$D$30))+(R75*(1-Parameters!$D$41)*(1-(1/Parameters!$D$38))*ART_drop_factor)+(X75*(1-Parameters!$D$41)*(1-(1/Parameters!$D$38))*ART_drop_factor)),0)</f>
        <v>0</v>
      </c>
      <c r="Y76" s="22">
        <f>IF(C76=Input!$F$14,((Q75*(1-Parameters!$D$41)*(1/Parameters!$D$38)*(1-(Input!$F$6*Parameters!$D$16*(1-Parameters!$D$27)*Parameters!$D$26*(1-Parameters!$B$94)*(Parameters!$D$23)*Parameters!$D$28)))+(S75*(1-Parameters!$D$41)*(1-(Input!$F$6*Parameters!$D$16*(1-Parameters!$D$27)*Parameters!$D$26*(1-Parameters!$B$94)*(Parameters!$D$23)*Parameters!$D$28)))+(W75*(1-Parameters!$D$41)*(1/Parameters!$D$38))+(Y75*(1-Parameters!$D$41))),0)</f>
        <v>0</v>
      </c>
      <c r="Z76" s="24">
        <f>IF(C76=Input!$F$14,((Q75*(1-Parameters!$D$41)*(1/Parameters!$D$38)*Input!$F$6*Parameters!$D$16*Parameters!$D$26*(1-Parameters!$D$27)*(1-Parameters!$B$94)*Parameters!$D$28*(Parameters!$D$23)*(1-Parameters!$D$30))+(S75*(1-Parameters!$D$41)*Input!$F$6*Parameters!$D$16*Parameters!$D$26*(1-Parameters!$D$27)*(1-Parameters!$B$94)*Parameters!$D$28*(Parameters!$D$23)*(1-Parameters!$D$30))+(T75*(1-Parameters!$D$41)) + (U75*(1-Parameters!$D$41)*(1-ART_drop_factor)) + (Z75*(1-Parameters!$D$41)) + (AA75*(1-Parameters!$D$41)*(1-ART_drop_factor))),0)</f>
        <v>0</v>
      </c>
      <c r="AA76" s="22">
        <f>IF(C76=Input!$F$14,((Q75*(1-Parameters!$D$41)*(1/Parameters!$D$38)*(Input!$F$6*Parameters!$D$16*(Parameters!$D$23)*Parameters!$D$26*(1-Parameters!$D$27)*(1-Parameters!$B$94)*Parameters!$D$28*Parameters!$D$30))+(R75*(1-Parameters!$D$41)*(1/Parameters!$D$38))+(S75*(1-Parameters!$D$41)*(Input!$F$6*Parameters!$D$16*(1-Parameters!$B$94)*(Parameters!$D$23)*Parameters!$D$26*(1-Parameters!$D$27)*Parameters!$D$28*Parameters!$D$30))+(AA75*(1-Parameters!$D$41)*ART_drop_factor)+(X75*(1-Parameters!$D$41)*(1/Parameters!$D$38))+(U75*(1-Parameters!$D$41)*ART_drop_factor)),0)</f>
        <v>0</v>
      </c>
      <c r="AB76" s="24">
        <f>IF(AND(C76&gt;Input!$F$14,C76&lt;(Input!$F$14+Input!$F$16)),((V75*(1-Parameters!$D$41)*(1-(Parameters!$D$9*(1-(Input!$F$22*Parameters!$D$7)))))+(AB75*(1-Parameters!$D$41)*(1-(Parameters!$D$10*(1-(Input!$F$22*Parameters!$D$7)))))),0)</f>
        <v>0</v>
      </c>
      <c r="AC76" s="24">
        <f>IF(AND(C76&gt;Input!$F$14, C76&lt;(Input!$F$14+Input!$F$16)),((V75*(1-Parameters!$D$41)*Parameters!$D$9*(1-(Input!$F$22*Parameters!$D$7)))+(W75*(1-Parameters!$D$41)*(1-1/Parameters!$D$38)) + (X75*(1-Parameters!$D$41)*(1-(1/Parameters!$D$38))*(1-ART_drop_factor)) +(AB75*(1-Parameters!$D$41)*Parameters!$D$10*(1-(Input!$F$22*Parameters!$D$7))))+(AC75*(1-Parameters!$D$41)*(1-1/Parameters!$D$38)) + (AD75*(1-Parameters!$D$41)*(1-(1/Parameters!$D$38))*(1-ART_drop_factor)),0)</f>
        <v>0</v>
      </c>
      <c r="AD76" s="24">
        <f>IF(AND(C76&gt;Input!$F$14, C76&lt;(Input!$F$14+Input!$F$16)),((X75*(1-Parameters!$D$41)*(1-(1/Parameters!$D$38))*ART_drop_factor)+(AD75*(1-Parameters!$D$41)*(1-(1/Parameters!$D$38))*ART_drop_factor)),0)</f>
        <v>0</v>
      </c>
      <c r="AE76" s="24">
        <f>IF(AND(C76&gt;Input!$F$14, C76&lt;(Input!$F$14+Input!$F$16)),((W75*(1-Parameters!$D$41)*(1/Parameters!$D$38))+(Y75*(1-Parameters!$D$41))+(AC75*(1-Parameters!$D$41)*(1/Parameters!$D$38))+(AE75*(1-Parameters!$D$41))),0)</f>
        <v>0</v>
      </c>
      <c r="AF76" s="24">
        <f>IF(AND(C76&gt;Input!$F$14, C76&lt;(Input!$F$14+Input!$F$16)),((Z75*(1-Parameters!$D$41)) + (AA75*(1-Parameters!$D$41)*(1-ART_drop_factor)) +(AF75*(1-Parameters!$D$41)) + (AG75*(1-Parameters!$D$41)*(1-ART_drop_factor))),0)</f>
        <v>0</v>
      </c>
      <c r="AG76" s="24">
        <f>IF(AND(C76&gt;Input!$F$14, C76&lt;(Input!$F$14+Input!$F$16)),((X75*(1-Parameters!$D$41)*(1/Parameters!$D$38))+(AG75*(1-Parameters!$D$41)*ART_drop_factor)+(AD75*(1-Parameters!$D$41)*(1/Parameters!$D$38))+(AA75*(1-Parameters!$D$41)*ART_drop_factor)),0)</f>
        <v>0</v>
      </c>
      <c r="AH76" s="24">
        <f>IF(AND(C76&gt;=(Input!$F$14+Input!$F$16),C76&lt;(Input!$F$14+Input!$F$17)),((AB75*(1-Parameters!$D$40)*(1-(Parameters!$D$10*(1-(Input!$F$22*Parameters!$D$7)))))+(AH75*(1-Parameters!$D$40)*(1-(Parameters!$D$11*(1-(Input!$F$22*Parameters!$D$7)))))),0)</f>
        <v>0</v>
      </c>
      <c r="AI76" s="24">
        <f>IF(AND(C76&gt;=(Input!$F$14+Input!$F$16), C76&lt;(Input!$F$14+Input!$F$17)),((AB75*(1-Parameters!$D$40)*Parameters!$D$10*(1-(Input!$F$22*Parameters!$D$7)))+(AC75*(1-Parameters!$D$40)*(1-1/Parameters!$D$38)*(1-(Input!$F$7*Parameters!$D$17*(1-Parameters!$D$27)*Parameters!$D$26*(1-(Parameters!$B$94 + Parameters!$B$95))*(Parameters!$D$24)*Parameters!$D$28*Parameters!$D$30))) + (AD75*(1-Parameters!$D$40)*(1-(1/Parameters!$D$38))*(1-ART_drop_factor)) +(AH75*(1-Parameters!$D$40)*Parameters!$D$11*(1-(Input!$F$22*Parameters!$D$7)))+(AI75*(1-Parameters!$D$40)*(1-1/Parameters!$D$38)) + (AJ75*(1-Parameters!$D$40)*(1-(1/Parameters!$D$38))*(1-ART_drop_factor))),0)</f>
        <v>0</v>
      </c>
      <c r="AJ76" s="24">
        <f>IF(AND(C76&gt;=(Input!$F$14+Input!$F$16), C76&lt;(Input!$F$14+Input!$F$17)),((AC75*(1-Parameters!$D$40)*(1-1/Parameters!$D$38)*(Input!$F$7*Parameters!$D$17*Parameters!$D$26*(1-Parameters!$D$27)*(1-(Parameters!$B$94 + Parameters!$B$95))*(Parameters!$D$24)*Parameters!$D$28*Parameters!$D$30))+(AD75*(1-Parameters!$D$40)*(1-(1/Parameters!$D$38))*ART_drop_factor)+(AJ75*(1-Parameters!$D$40)*(1-(1/Parameters!$D$38))*ART_drop_factor)),0)</f>
        <v>0</v>
      </c>
      <c r="AK76" s="22">
        <f>IF(AND(C76&gt;=(Input!$F$14+Input!$F$16), C76&lt;(Input!$F$14+Input!$F$17)),((AC75*(1-Parameters!$D$40)*(1/Parameters!$D$38)*(1-(Input!$F$7*Parameters!$D$17*(1-Parameters!$D$27)*Parameters!$D$26*(1-(Parameters!$B$94 + Parameters!$B$95))*(Parameters!$D$23)*Parameters!$D$28)))+(AE75*(1-Parameters!$D$40)*(1-(Input!$F$7*Parameters!$D$17*(1-Parameters!$D$27)*Parameters!$D$26*(1-(Parameters!$B$94 + Parameters!$B$95))*(Parameters!$D$23)*Parameters!$D$28)))+(AI75*(1-Parameters!$D$40)*(1/Parameters!$D$38))+(AK75*(1-Parameters!$D$40))),0)</f>
        <v>0</v>
      </c>
      <c r="AL76" s="24">
        <f>IF(AND(C76&gt;=(Input!$F$14+Input!$F$16), C76&lt;(Input!$F$14+Input!$F$17)),((AC75*(1-Parameters!$D$40)*(1/Parameters!$D$38)*Input!$F$7*Parameters!$D$17*Parameters!$D$26*(1-Parameters!$D$27)*(1-(Parameters!$B$94 + Parameters!$B$95))*Parameters!$D$28*(Parameters!$D$23)*(1-Parameters!$D$30))+(AE75*(1-Parameters!$D$40)*Input!$F$7*Parameters!$D$17*Parameters!$D$26*(1-Parameters!$D$27)*(1-(Parameters!$B$94 + Parameters!$B$95))*Parameters!$D$28*(Parameters!$D$23)*(1-Parameters!$D$30))+(AF75*(1-Parameters!$D$40)) + (AG75*(1-Parameters!$D$40)*(1-ART_drop_factor)) +(AL75*(1-Parameters!$D$40)) + (AM75*(1-Parameters!$D$40)*(1-ART_drop_factor))),0)</f>
        <v>0</v>
      </c>
      <c r="AM76" s="22">
        <f>IF(AND(C76&gt;=(Input!$F$14+Input!$F$16), C76&lt;(Input!$F$14+Input!$F$17)),((AC75*(1-Parameters!$D$40)*(1/Parameters!$D$38)*(Input!$F$7*Parameters!$D$17*(Parameters!$D$23)*Parameters!$D$26*(1-Parameters!$D$27)*(1-(Parameters!$B$94 + Parameters!$B$95))*Parameters!$D$28*Parameters!$D$30))+(AD75*(1-Parameters!$D$40)*(1/Parameters!$D$38))+(AE75*(1-Parameters!$D$40)*(Input!$F$7*Parameters!$D$17*(Parameters!$D$23)*Parameters!$D$26*(1-Parameters!$D$27)*(1-(Parameters!$B$94 + Parameters!$B$95))*Parameters!$D$28*Parameters!$D$30))+(AM75*(1-Parameters!$D$40)*ART_drop_factor)+(AJ75*(1-Parameters!$D$40)*(1/Parameters!$D$38))+(AG75*(1-Parameters!$D$40)*ART_drop_factor)),0)</f>
        <v>0</v>
      </c>
      <c r="AN76" s="24">
        <f>IF(AND(C76&gt;=(Input!$F$14+Input!$F$17), C76&lt;(Input!$F$14+Input!$F$18)),((AH75*(1-Parameters!$D$40)*(1-(Parameters!$D$11*(1-(Input!$F$22*Parameters!$D$7))))) + (AN75*(1-Parameters!$D$40)*(1-(Parameters!$D$11*(1-(Input!$F$22*Parameters!$D$7)))))),0)</f>
        <v>0</v>
      </c>
      <c r="AO76" s="22">
        <f>IF(AND(C76&gt;=(Input!$F$14+Input!$F$17), C76&lt;(Input!$F$14+Input!$F$18)),((AH75*(1-Parameters!$D$40)*Parameters!$D$11*(1-(Input!$F$22*Parameters!$D$7)))+(AI75*(1-Parameters!$D$40)*(1-1/Parameters!$D$38)*(1-(Input!$F$8*Parameters!$D$18*(1-Parameters!$D$27)*Parameters!$D$26*(Parameters!$D$24)*Parameters!$D$28*Parameters!$D$30))) + (AJ75*(1-Parameters!$D$40)*(1-(1/Parameters!$D$38))*(1-ART_drop_factor)) +(AN75*(1-Parameters!$D$40)*Parameters!$D$11*(1-(Input!$F$22*Parameters!$D$7)))+(AO75*(1-Parameters!$D$40)*(1-1/Parameters!$D$38)) + (AP75*(1-Parameters!$D$40)*(1-(1/Parameters!$D$38))*(1-ART_drop_factor))),0)</f>
        <v>0</v>
      </c>
      <c r="AP76" s="24">
        <f>IF(AND(C76&gt;=(Input!$F$14+Input!$F$17), C76&lt;(Input!$F$14+Input!$F$18)),((AI75*(1-Parameters!$D$40)*(1-1/Parameters!$D$38)*(Input!$F$8*Parameters!$D$18*Parameters!$D$26*(1-Parameters!$D$27)*(Parameters!$D$24)*Parameters!$D$28*Parameters!$D$30))+(AJ75*(1-Parameters!$D$40)*(1-(1/Parameters!$D$38))*ART_drop_factor)+(AP75*(1-Parameters!$D$40)*(1-(1/Parameters!$D$38))*ART_drop_factor)),0)</f>
        <v>0</v>
      </c>
      <c r="AQ76" s="22">
        <f>IF(AND(C76&gt;=(Input!$F$14+Input!$F$17), C76&lt;(Input!$F$14+Input!$F$18)),((AI75*(1-Parameters!$D$40)*(1/Parameters!$D$38)*(1-(Input!$F$8*Parameters!$D$18*(1-Parameters!$D$27)*Parameters!$D$26*(Parameters!$D$23)*Parameters!$D$28)))+(AK75*(1-Parameters!$D$40)*(1-(Input!$F$8*Parameters!$D$18*(1-Parameters!$D$27)*Parameters!$D$26*(Parameters!$D$23)*Parameters!$D$28)))+(AO75*(1-Parameters!$D$40)*(1/Parameters!$D$38))+(AQ75*(1-Parameters!$D$40))),0)</f>
        <v>0</v>
      </c>
      <c r="AR76" s="24">
        <f>IF(AND(C76&gt;=(Input!$F$14+Input!$F$17), C76&lt;(Input!$F$14+Input!$F$18)),((AI75*(1-Parameters!$D$40)*(1/Parameters!$D$38)*Input!$F$8*Parameters!$D$18*Parameters!$D$26*(1-Parameters!$D$27)*Parameters!$D$28*(Parameters!$D$23)*(1-Parameters!$D$30))+(AK75*(1-Parameters!$D$40)*Input!$F$8*Parameters!$D$18*Parameters!$D$26*(1-Parameters!$D$27)*Parameters!$D$28*(Parameters!$D$23)*(1-Parameters!$D$30))+(AL75*(1-Parameters!$D$40)) + (AM75*(1-Parameters!$D$40)*(1-ART_drop_factor)) +(AR75*(1-Parameters!$D$40)) + (AS75*(1-Parameters!$D$40)*(1-ART_drop_factor))),0)</f>
        <v>0</v>
      </c>
      <c r="AS76" s="22">
        <f>IF(AND(C76&gt;=(Input!$F$14+Input!$F$17), C76&lt;(Input!$F$14+Input!$F$18)),((AI75*(1-Parameters!$D$40)*(1/Parameters!$D$38)*(Input!$F$8*Parameters!$D$18*(Parameters!$D$23)*Parameters!$D$26*(1-Parameters!$D$27)*Parameters!$D$28*Parameters!$D$30))+(AJ75*(1-Parameters!$D$40)*(1/Parameters!$D$38))+(AK75*(1-Parameters!$D$40)*(Input!$F$8*Parameters!$D$18*(Parameters!$D$23)*Parameters!$D$26*(1-Parameters!$D$27)*Parameters!$D$28*Parameters!$D$30))+(AS75*(1-Parameters!$D$40)*ART_drop_factor)+(AP75*(1-Parameters!$D$40)*(1/Parameters!$D$38))+(AM75*(1-Parameters!$D$40)*ART_drop_factor)),0)</f>
        <v>0</v>
      </c>
      <c r="AT76" s="24">
        <f>IF(AND(C76&gt;=(Input!$F$14+Input!$F$18), C76&lt;(Input!$F$14+Input!$F$19)),((AN75*(1-Parameters!$D$40)*(1-(Parameters!$D$11*(1-(Input!$F$22*Parameters!$D$7))))) + (AT75*(1-Parameters!$D$40)*(1-(Parameters!$D$12*(1-(Input!$F$22*Parameters!$D$7)))))),0)</f>
        <v>1486389.2179273299</v>
      </c>
      <c r="AU76" s="22">
        <f>IF(AND(C76&gt;=(Input!$F$14+Input!$F$18), C76&lt;(Input!$F$14+Input!$F$19)),((AN75*(1-Parameters!$D$40)*Parameters!$D$11*(1-(Input!$F$22*Parameters!$D$7)))+(AO75*(1-Parameters!$D$40)*(1-1/Parameters!$D$38)*(1-(Input!$F$9*Parameters!$D$19*(1-Parameters!$D$27)*Parameters!$D$26*(Parameters!$D$24)*Parameters!$D$28*Parameters!$D$30))) + (AP75*(1-Parameters!$D$40)*(1-(1/Parameters!$D$38))*(1-ART_drop_factor)) +(AT75*(1-Parameters!$D$40)*Parameters!$D$12*(1-(Input!$F$22*Parameters!$D$7)))+(AU75*(1-Parameters!$D$40)*(1-1/Parameters!$D$38)) + (AV75*(1-Parameters!$D$40)*(1-(1/Parameters!$D$38))*(1-ART_drop_factor))),0)</f>
        <v>3526.5245629684432</v>
      </c>
      <c r="AV76" s="24">
        <f>IF(AND(C76&gt;=(Input!$F$14+Input!$F$18), C76&lt;(Input!$F$14+Input!$F$19)),((AO75*(1-Parameters!$D$40)*(1-1/Parameters!$D$38)*(Input!$F$9*Parameters!$D$19*Parameters!$D$26*(1-Parameters!$D$27)*(Parameters!$D$24)*Parameters!$D$28*Parameters!$D$30))+(AP75*(1-Parameters!$D$40)*(1-(1/Parameters!$D$38))*ART_drop_factor)+(AV75*(1-Parameters!$D$40)*(1-(1/Parameters!$D$38))*ART_drop_factor)),0)</f>
        <v>29.879513805092774</v>
      </c>
      <c r="AW76" s="22">
        <f>IF(AND(C76&gt;=(Input!$F$14+Input!$F$18), C76&lt;(Input!$F$14+Input!$F$19)),((AO75*(1-Parameters!$D$40)*(1/Parameters!$D$38)*(1-(Input!$F$9*Parameters!$D$19*(1-Parameters!$D$27)*Parameters!$D$26*(Parameters!$D$23)*Parameters!$D$28)))+(AQ75*(1-Parameters!$D$40)*(1-(Input!$F$9*Parameters!$D$19*(1-Parameters!$D$27)*Parameters!$D$26*(Parameters!$D$23)*Parameters!$D$28)))+(AU75*(1-Parameters!$D$40)*(1/Parameters!$D$38))+(AW75*(1-Parameters!$D$40))),0)</f>
        <v>15802.058930942298</v>
      </c>
      <c r="AX76" s="24">
        <f>IF(AND(C76&gt;=(Input!$F$14+Input!$F$18), C76&lt;(Input!$F$14+Input!$F$19)),((AO75*(1-Parameters!$D$40)*(1/Parameters!$D$38)*Input!$F$9*Parameters!$D$19*Parameters!$D$26*(1-Parameters!$D$27)*Parameters!$D$28*(Parameters!$D$23)*(1-Parameters!$D$30))+(AQ75*(1-Parameters!$D$40)*Input!$F$9*Parameters!$D$19*Parameters!$D$26*(1-Parameters!$D$27)*Parameters!$D$28*(Parameters!$D$23)*(1-Parameters!$D$30)) + (AS75*(1-Parameters!$D$40)*(1-ART_drop_factor)) +(AR75*(1-Parameters!$D$40))+ (AY75*(1-Parameters!$D$40)*(1-ART_drop_factor)) + (AX75*(1-Parameters!$D$40))),0)</f>
        <v>28015.018716513056</v>
      </c>
      <c r="AY76" s="22">
        <f>IF(AND(C76&gt;=(Input!$F$14+Input!$F$18), C76&lt;(Input!$F$14+Input!$F$19)),((AO75*(1-Parameters!$D$40)*(1/Parameters!$D$38)*(Input!$F$9*Parameters!$D$19*(Parameters!$D$23)*Parameters!$D$26*(1-Parameters!$D$27)*Parameters!$D$28*Parameters!$D$30))+(AP75*(1-Parameters!$D$40)*(1/Parameters!$D$38))+(AQ75*(1-Parameters!$D$40)*(Input!$F$9*Parameters!$D$19*(Parameters!$D$23)*Parameters!$D$26*(1-Parameters!$D$27)*Parameters!$D$28*Parameters!$D$30))+(AY75*(1-Parameters!$D$40)*ART_drop_factor)+(AV75*(1-Parameters!$D$40)*(1/Parameters!$D$38))+(AS75*(1-Parameters!$D$40)*ART_drop_factor)),0)</f>
        <v>86143.197890040683</v>
      </c>
      <c r="AZ76" s="24">
        <f>IF(C76&gt;=(Input!$F$14+Input!$F$19),((AT75*(1-Parameters!$D$40)*(1-(Parameters!$D$12*(1-(Input!$F$22*Parameters!$D$7))))) + (AZ75*(1-Parameters!$D$40)*(1-(Parameters!$D$12*(1-(Input!$F$22*Parameters!$D$7)))))),0)</f>
        <v>0</v>
      </c>
      <c r="BA76" s="22">
        <f>IF(C76&gt;=(Input!$F$14+Input!$F$19),((AT75*(1-Parameters!$D$40)*Parameters!$D$12*(1-(Input!$F$22*Parameters!$D$7)))+(AU75*(1-Parameters!$D$40)*(1-1/Parameters!$D$38)*(1-(Input!$F$10*Parameters!$D$20*(1-Parameters!$D$27)*Parameters!$D$26*(Parameters!$D$24)*Parameters!$D$28*Parameters!$D$30))) + (AV75*(1-Parameters!$D$40)*(1-(1/Parameters!$D$38))*(1-ART_drop_factor)) +(AZ75*(1-Parameters!$D$40)*Parameters!$D$12*(1-(Input!$F$22*Parameters!$D$7)))+(BA75*(1-Parameters!$D$40)*(1-1/Parameters!$D$38)) + (BB75*(1-Parameters!$D$40)*(1-(1/Parameters!$D$38))*(1-ART_drop_factor))),0)</f>
        <v>0</v>
      </c>
      <c r="BB76" s="24">
        <f>IF(C76&gt;=(Input!$F$14+Input!$F$19),((AU75*(1-Parameters!$D$40)*(1-1/Parameters!$D$38)*(Input!$F$10*Parameters!$D$20*Parameters!$D$26*(1-Parameters!$D$27)*(Parameters!$D$24)*Parameters!$D$28*Parameters!$D$30))+(AV75*(1-Parameters!$D$40)*(1-(1/Parameters!$D$38))*ART_drop_factor)+(BB75*(1-Parameters!$D$40)*(1-(1/Parameters!$D$38))*ART_drop_factor)),0)</f>
        <v>0</v>
      </c>
      <c r="BC76" s="22">
        <f>IF(C76&gt;=(Input!$F$14+Input!$F$19),((AU75*(1-Parameters!$D$40)*(1/Parameters!$D$38)*(1-(Input!$F$10*Parameters!$D$20*(1-Parameters!$D$27)*Parameters!$D$26*(Parameters!$D$23)*Parameters!$D$28)))+(AW75*(1-Parameters!$D$40)*(1-(Input!$F$10*Parameters!$D$20*(1-Parameters!$D$27)*Parameters!$D$26*(Parameters!$D$23)*Parameters!$D$28)))+(BA75*(1-Parameters!$D$40)*(1/Parameters!$D$38))+(BC75*(1-Parameters!$D$40))),0)</f>
        <v>0</v>
      </c>
      <c r="BD76" s="24">
        <f>IF(C76&gt;=(Input!$F$14+Input!$F$19),((AU75*(1-Parameters!$D$40)*(1/Parameters!$D$38)*Input!$F$10*Parameters!$D$20*Parameters!$D$26*(1-Parameters!$D$27)*Parameters!$D$28*(Parameters!$D$23)*(1-Parameters!$D$30))+(AW75*(1-Parameters!$D$40)*Input!$F$10*Parameters!$D$20*Parameters!$D$26*(1-Parameters!$D$27)*Parameters!$D$28*(Parameters!$D$23)*(1-Parameters!$D$30))+(AX75*(1-Parameters!$D$40)) + (AY75*(1-Parameters!$D$40)*(1-ART_drop_factor)) +(BD75*(1-Parameters!$D$40)) + (BE75*(1-Parameters!$D$40)*(1-ART_drop_factor))),0)</f>
        <v>0</v>
      </c>
      <c r="BE76" s="25">
        <f>IF(C76&gt;=(Input!$F$14+Input!$F$19),((AU75*(1-Parameters!$D$40)*(1/Parameters!$D$38)*(Input!$F$10*Parameters!$D$20*(Parameters!$D$23)*Parameters!$D$26*(1-Parameters!$D$27)*Parameters!$D$28*Parameters!$D$30))+(AV75*(1-Parameters!$D$40)*(1/Parameters!$D$38))+(AW75*(1-Parameters!$D$40)*(Input!$F$10*Parameters!$D$20*(Parameters!$D$23)*Parameters!$D$26*(1-Parameters!$D$27)*Parameters!$D$28*Parameters!$D$30))+(BE75*(1-Parameters!$D$40)*ART_drop_factor)+(BB75*(1-Parameters!$D$40)*(1/Parameters!$D$38))+(AY75*(1-Parameters!$D$40)*ART_drop_factor)),0)</f>
        <v>0</v>
      </c>
      <c r="BF76" s="135">
        <f>(Parameters!$D$40*(SUM(Model!D75:U75,Model!AH75:BE75)))+(Parameters!$D$41*(SUM(Model!V75:AG75)))</f>
        <v>93.461501483254793</v>
      </c>
      <c r="BG76" s="60"/>
      <c r="BJ76" s="66"/>
    </row>
    <row r="77" spans="3:62" ht="14" customHeight="1" x14ac:dyDescent="0.2">
      <c r="C77" s="20">
        <v>72</v>
      </c>
      <c r="D77" s="21">
        <f>IF((C77&gt;=Input!$F$12),0,(D76*(1-Parameters!$D$40)*(1-(Parameters!$D$8*(1-(Input!$F$22*Parameters!$D$7))))))</f>
        <v>0</v>
      </c>
      <c r="E77" s="21">
        <f>IF((C77&gt;=Input!$F$12),0,(D76*(1-Parameters!$D$40)*Parameters!$D$8*(1-(Input!$F$22*Parameters!$D$7))+(E76*(1-Parameters!$D$40)*(1-1/Parameters!$D$38)) + (F76*(1-Parameters!$D$40)*(1-(1/Parameters!$D$38))*(1-ART_drop_factor))))</f>
        <v>0</v>
      </c>
      <c r="F77" s="26">
        <f>IF((C77&gt;=Input!$F$12),0,(F76*(1-Parameters!$D$40)*(1-(1/Parameters!$D$38))*ART_drop_factor))</f>
        <v>0</v>
      </c>
      <c r="G77" s="21">
        <f>IF((C77&gt;=Input!$F$12),0,((G76*(1-Parameters!$D$40)+(E76*(1-Parameters!$D$40)*(1/Parameters!$D$38)))))</f>
        <v>0</v>
      </c>
      <c r="H77" s="21">
        <f>IF((C77&gt;=Input!$F$12),0,(H76*(1-Parameters!$D$40) + I76*(1-Parameters!$D$40)*(1-ART_drop_factor)))</f>
        <v>0</v>
      </c>
      <c r="I77" s="21">
        <f>IF((C77&gt;=Input!$F$12),0,(((F76*(1-Parameters!$D$40)*(1/Parameters!$D$38)) + I76*(1-Parameters!$D$40)*ART_drop_factor)))</f>
        <v>0</v>
      </c>
      <c r="J77" s="23">
        <f>IF(AND(C77&gt;=Input!$F$12,C77&lt;Input!$F$13),((D76*(1-Parameters!$D$40)*(1-(Parameters!$D$8*(1-(Input!$F$22*Parameters!$D$7))))) + (J76*(1-Parameters!$D$40)*(1-(Parameters!$D$9*(1-(Input!$F$22*Parameters!$D$7)))))),0)</f>
        <v>0</v>
      </c>
      <c r="K77" s="23">
        <f>IF(AND(C77&gt;=Input!$F$12,C77&lt;Input!$F$13),((D76*(1-Parameters!$D$40)*(Parameters!$D$8*(1-(Input!$F$22*Parameters!$D$7))))+(E76*(1-Parameters!$D$40)*(1-1/Parameters!$D$38)*(1-(Input!$F$5*Parameters!$D$14*(1-Parameters!$D$27)*Parameters!$D$26*(Parameters!$D$24))*Parameters!$D$28*Parameters!$D$30)))+ (F76*(1-Parameters!$D$40)*(1-(1/Parameters!$D$38))*(1-ART_drop_factor)) + (J76*(1-Parameters!$D$40)*Parameters!$D$9*(1-(Input!$F$22*Parameters!$D$7)))+(K76*(1-Parameters!$D$40)*(1-1/Parameters!$D$38)) + (L76*(1-Parameters!$D$40)*(1-(1/Parameters!$D$38))*(1-ART_drop_factor)),0)</f>
        <v>0</v>
      </c>
      <c r="L77" s="23">
        <f>IF(AND(C77&gt;=Input!$F$12,C77&lt;Input!$F$13),((E76*(1-Parameters!$D$40)*(1-1/Parameters!$D$38)*(Input!$F$5*Parameters!$D$14*Parameters!$D$26*(1-Parameters!$D$27)*(Parameters!$D$24)*Parameters!$D$28*Parameters!$D$30))+(F76*(1-Parameters!$D$40)*(1-(1/Parameters!$D$38))*ART_drop_factor)+(L76*(1-Parameters!$D$40)*(1-(1/Parameters!$D$38))*ART_drop_factor)),0)</f>
        <v>0</v>
      </c>
      <c r="M77" s="23">
        <f>IF(AND(C77&gt;=Input!$F$12,C77&lt;Input!$F$13),((E76*(1-Parameters!$D$40)*(1/Parameters!$D$38)*(1-(Input!$F$5*Parameters!$D$14*(1-Parameters!$D$27)*Parameters!$D$26*(Parameters!$D$23))*Parameters!$D$28))+(G76*(1-Parameters!$D$40)*(1-(Input!$F$5*Parameters!$D$14*(1-Parameters!$D$27)*Parameters!$D$26*(Parameters!$D$23)*Parameters!$D$28)))+(K76*(1-Parameters!$D$40)*(1/Parameters!$D$38))+(M76*(1-Parameters!$D$40))),0)</f>
        <v>0</v>
      </c>
      <c r="N77" s="23">
        <f>IF(AND(C77&gt;=Input!$F$12,C77&lt;Input!$F$13),((E76*(1-Parameters!$D$40)*(1/Parameters!$D$38)*Input!$F$5*Parameters!$D$14*Parameters!$D$26*(1-Parameters!$D$27)*Parameters!$D$28*(Parameters!$D$23)*(1-Parameters!$D$30))+(G76*(1-Parameters!$D$40)*Input!$F$5*Parameters!$D$14*Parameters!$D$26*(1-Parameters!$D$27)*Parameters!$D$28*(Parameters!$D$23)*(1-Parameters!$D$30))+(H76*(1-Parameters!$D$40)) +(N76*(1-Parameters!$D$40)) + (O76*(1-Parameters!$D$40)*(1-ART_drop_factor)) + (I76*(1-Parameters!$D$40)*(1-ART_drop_factor))),0)</f>
        <v>0</v>
      </c>
      <c r="O77" s="23">
        <f>IF(AND(C77&gt;=Input!$F$12,C77&lt;Input!$F$13),((E76*(1-Parameters!$D$40)*(1/Parameters!$D$38)*(Input!$F$5*Parameters!$D$14*(Parameters!$D$23)*Parameters!$D$26*(1-Parameters!$D$27)*Parameters!$D$28*Parameters!$D$30))+(F76*(1-Parameters!$D$40)*(1/Parameters!$D$38))+(G76*(1-Parameters!$D$40)*(Input!$F$5*Parameters!$D$14*(Parameters!$D$23)*Parameters!$D$26*(1-Parameters!$D$27)*Parameters!$D$28*Parameters!$D$30))+(O76*(1-Parameters!$D$40)*ART_drop_factor)+(L76*(1-Parameters!$D$40)*(1/Parameters!$D$38))+(I76*(1-Parameters!$D$40)*ART_drop_factor)),0)</f>
        <v>0</v>
      </c>
      <c r="P77" s="24">
        <f>IF(AND(C77&gt;=Input!$F$13,C77&lt;Input!$F$14),((J76*(1-Parameters!$D$40)*(1-(Parameters!$D$9*(1-(Input!$F$22*Parameters!$D$7))))) + (P76*(1-Parameters!$D$40)*(1-(Parameters!$D$9*(1-(Input!$F$22*Parameters!$D$7)))))),0)</f>
        <v>0</v>
      </c>
      <c r="Q77" s="22">
        <f>IF(AND(C77&gt;=Input!$F$13,C77&lt;Input!$F$14),((J76*(1-Parameters!$D$40)*Parameters!$D$9*(1-(Input!$F$22*Parameters!$D$7)))+(K76*(1-Parameters!$D$40)*(1-1/Parameters!$D$38)*(1-(Input!$F$6*Parameters!$D$15*(1-Parameters!$D$27)*Parameters!$D$26*(Parameters!$D$24))*Parameters!$D$28*Parameters!$D$30))) + (L76*(1-Parameters!$D$40)*(1-(1/Parameters!$D$38))*(1-ART_drop_factor)) +(P76*(1-Parameters!$D$40)*Parameters!$D$9*(1-(Input!$F$22*Parameters!$D$7)))+(Q76*(1-Parameters!$D$40)*(1-1/Parameters!$D$38)) + (R76*(1-Parameters!$D$40)*(1-(1/Parameters!$D$38))*(1-ART_drop_factor)),0)</f>
        <v>0</v>
      </c>
      <c r="R77" s="24">
        <f>IF(AND(C77&gt;=Input!$F$13,C77&lt;Input!$F$14),((K76*(1-Parameters!$D$40)*(1-1/Parameters!$D$38)*(Input!$F$6*Parameters!$D$15*Parameters!$D$26*(1-Parameters!$D$27)*(Parameters!$D$24)*Parameters!$D$28*Parameters!$D$30))+(L76*(1-Parameters!$D$40)*(1-(1/Parameters!$D$38))*ART_drop_factor)+(R76*(1-Parameters!$D$40)*(1-(1/Parameters!$D$38))*ART_drop_factor)),0)</f>
        <v>0</v>
      </c>
      <c r="S77" s="22">
        <f>IF(AND(C77&gt;=Input!$F$13,C77&lt;Input!$F$14),((K76*(1-Parameters!$D$40)*(1/Parameters!$D$38)*(1-(Input!$F$6*Parameters!$D$15*(1-Parameters!$D$27)*Parameters!$D$26*(Parameters!$D$23)*Parameters!$D$28)))+(M76*(1-Parameters!$D$40)*(1-(Input!$F$6*Parameters!$D$15*(1-Parameters!$D$27)*Parameters!$D$26*(Parameters!$D$23)*Parameters!$D$28)))+(Q76*(1-Parameters!$D$40)*(1/Parameters!$D$38))+(S76*(1-Parameters!$D$40))),0)</f>
        <v>0</v>
      </c>
      <c r="T77" s="24">
        <f>IF(AND(C77&gt;=Input!$F$13,C77&lt;Input!$F$14),((K76*(1-Parameters!$D$40)*(1/Parameters!$D$38)*Input!$F$6*Parameters!$D$15*Parameters!$D$26*(1-Parameters!$D$27)*Parameters!$D$28*(Parameters!$D$23)*(1-Parameters!$D$30))+(M76*(1-Parameters!$D$40)*Input!$F$6*Parameters!$D$15*Parameters!$D$26*(1-Parameters!$D$27)*Parameters!$D$28*(Parameters!$D$23)*(1-Parameters!$D$30))+(N76*(1-Parameters!$D$40))+(T76*(1-Parameters!$D$40)) + (U76*(1-Parameters!$D$40)*(1-ART_drop_factor)) + (O76*(1-Parameters!$D$40)*(1-ART_drop_factor))),0)</f>
        <v>0</v>
      </c>
      <c r="U77" s="22">
        <f>IF(AND(C77&gt;=Input!$F$13,C77&lt;Input!$F$14),((K76*(1-Parameters!$D$40)*(1/Parameters!$D$38)*(Input!$F$6*Parameters!$D$15*(Parameters!$D$23)*Parameters!$D$26*(1-Parameters!$D$27)*Parameters!$D$28*Parameters!$D$30))+(L76*(1-Parameters!$D$40)*(1/Parameters!$D$38))+(M76*(1-Parameters!$D$40)*(Input!$F$6*Parameters!$D$15*(Parameters!$D$23)*Parameters!$D$26*(1-Parameters!$D$27)*Parameters!$D$28*Parameters!$D$30))+(U76*(1-Parameters!$D$40)*ART_drop_factor)+(R76*(1-Parameters!$D$40)*(1/Parameters!$D$38))+(O76*(1-Parameters!$D$40))*ART_drop_factor),0)</f>
        <v>0</v>
      </c>
      <c r="V77" s="24">
        <f>IF(C77=Input!$F$14,((P76*(1-Parameters!$D$41)*(1-(Parameters!$D$9*(1-(Input!$F$22*Parameters!$D$7))))) + (V76*(1-Parameters!$D$41)*(1-(Parameters!$D$9*(1-(Input!$F$22*Parameters!$D$7)))))),0)</f>
        <v>0</v>
      </c>
      <c r="W77" s="22">
        <f>IF(C77=Input!$F$14,((P76*(1-Parameters!$D$41)*Parameters!$D$9*(1-(Input!$F$22*Parameters!$D$7)))+(Q76*(1-Parameters!$D$41)*(1-1/Parameters!$D$38)*(1-(Input!$F$6*Parameters!$D$16*(1-Parameters!$D$27)*Parameters!$D$26*(1-Parameters!$B$94)*(Parameters!$D$24))*Parameters!$D$28*Parameters!$D$30)))+(V76*(1-Parameters!$D$41)*Parameters!$D$9*(1-(Input!$F$22*Parameters!$D$7)))+ (R76*(1-Parameters!$D$41)*(1-(1/Parameters!$D$38))*(1-ART_drop_factor)) + (W76*(1-Parameters!$D$41)*(1-1/Parameters!$D$38)) + (X76*(1-Parameters!$D$41)*(1-(1/Parameters!$D$38))*(1-ART_drop_factor)),0)</f>
        <v>0</v>
      </c>
      <c r="X77" s="24">
        <f>IF(C77=Input!$F$14,((Q76*(1-Parameters!$D$41)*(1-1/Parameters!$D$38)*(Input!$F$6*Parameters!$D$16*Parameters!$D$26*(1-Parameters!$D$27)*(1-Parameters!$B$94)*(Parameters!$D$24)*Parameters!$D$28*Parameters!$D$30))+(R76*(1-Parameters!$D$41)*(1-(1/Parameters!$D$38))*ART_drop_factor)+(X76*(1-Parameters!$D$41)*(1-(1/Parameters!$D$38))*ART_drop_factor)),0)</f>
        <v>0</v>
      </c>
      <c r="Y77" s="22">
        <f>IF(C77=Input!$F$14,((Q76*(1-Parameters!$D$41)*(1/Parameters!$D$38)*(1-(Input!$F$6*Parameters!$D$16*(1-Parameters!$D$27)*Parameters!$D$26*(1-Parameters!$B$94)*(Parameters!$D$23)*Parameters!$D$28)))+(S76*(1-Parameters!$D$41)*(1-(Input!$F$6*Parameters!$D$16*(1-Parameters!$D$27)*Parameters!$D$26*(1-Parameters!$B$94)*(Parameters!$D$23)*Parameters!$D$28)))+(W76*(1-Parameters!$D$41)*(1/Parameters!$D$38))+(Y76*(1-Parameters!$D$41))),0)</f>
        <v>0</v>
      </c>
      <c r="Z77" s="24">
        <f>IF(C77=Input!$F$14,((Q76*(1-Parameters!$D$41)*(1/Parameters!$D$38)*Input!$F$6*Parameters!$D$16*Parameters!$D$26*(1-Parameters!$D$27)*(1-Parameters!$B$94)*Parameters!$D$28*(Parameters!$D$23)*(1-Parameters!$D$30))+(S76*(1-Parameters!$D$41)*Input!$F$6*Parameters!$D$16*Parameters!$D$26*(1-Parameters!$D$27)*(1-Parameters!$B$94)*Parameters!$D$28*(Parameters!$D$23)*(1-Parameters!$D$30))+(T76*(1-Parameters!$D$41)) + (U76*(1-Parameters!$D$41)*(1-ART_drop_factor)) + (Z76*(1-Parameters!$D$41)) + (AA76*(1-Parameters!$D$41)*(1-ART_drop_factor))),0)</f>
        <v>0</v>
      </c>
      <c r="AA77" s="22">
        <f>IF(C77=Input!$F$14,((Q76*(1-Parameters!$D$41)*(1/Parameters!$D$38)*(Input!$F$6*Parameters!$D$16*(Parameters!$D$23)*Parameters!$D$26*(1-Parameters!$D$27)*(1-Parameters!$B$94)*Parameters!$D$28*Parameters!$D$30))+(R76*(1-Parameters!$D$41)*(1/Parameters!$D$38))+(S76*(1-Parameters!$D$41)*(Input!$F$6*Parameters!$D$16*(1-Parameters!$B$94)*(Parameters!$D$23)*Parameters!$D$26*(1-Parameters!$D$27)*Parameters!$D$28*Parameters!$D$30))+(AA76*(1-Parameters!$D$41)*ART_drop_factor)+(X76*(1-Parameters!$D$41)*(1/Parameters!$D$38))+(U76*(1-Parameters!$D$41)*ART_drop_factor)),0)</f>
        <v>0</v>
      </c>
      <c r="AB77" s="24">
        <f>IF(AND(C77&gt;Input!$F$14,C77&lt;(Input!$F$14+Input!$F$16)),((V76*(1-Parameters!$D$41)*(1-(Parameters!$D$9*(1-(Input!$F$22*Parameters!$D$7)))))+(AB76*(1-Parameters!$D$41)*(1-(Parameters!$D$10*(1-(Input!$F$22*Parameters!$D$7)))))),0)</f>
        <v>0</v>
      </c>
      <c r="AC77" s="24">
        <f>IF(AND(C77&gt;Input!$F$14, C77&lt;(Input!$F$14+Input!$F$16)),((V76*(1-Parameters!$D$41)*Parameters!$D$9*(1-(Input!$F$22*Parameters!$D$7)))+(W76*(1-Parameters!$D$41)*(1-1/Parameters!$D$38)) + (X76*(1-Parameters!$D$41)*(1-(1/Parameters!$D$38))*(1-ART_drop_factor)) +(AB76*(1-Parameters!$D$41)*Parameters!$D$10*(1-(Input!$F$22*Parameters!$D$7))))+(AC76*(1-Parameters!$D$41)*(1-1/Parameters!$D$38)) + (AD76*(1-Parameters!$D$41)*(1-(1/Parameters!$D$38))*(1-ART_drop_factor)),0)</f>
        <v>0</v>
      </c>
      <c r="AD77" s="24">
        <f>IF(AND(C77&gt;Input!$F$14, C77&lt;(Input!$F$14+Input!$F$16)),((X76*(1-Parameters!$D$41)*(1-(1/Parameters!$D$38))*ART_drop_factor)+(AD76*(1-Parameters!$D$41)*(1-(1/Parameters!$D$38))*ART_drop_factor)),0)</f>
        <v>0</v>
      </c>
      <c r="AE77" s="24">
        <f>IF(AND(C77&gt;Input!$F$14, C77&lt;(Input!$F$14+Input!$F$16)),((W76*(1-Parameters!$D$41)*(1/Parameters!$D$38))+(Y76*(1-Parameters!$D$41))+(AC76*(1-Parameters!$D$41)*(1/Parameters!$D$38))+(AE76*(1-Parameters!$D$41))),0)</f>
        <v>0</v>
      </c>
      <c r="AF77" s="24">
        <f>IF(AND(C77&gt;Input!$F$14, C77&lt;(Input!$F$14+Input!$F$16)),((Z76*(1-Parameters!$D$41)) + (AA76*(1-Parameters!$D$41)*(1-ART_drop_factor)) +(AF76*(1-Parameters!$D$41)) + (AG76*(1-Parameters!$D$41)*(1-ART_drop_factor))),0)</f>
        <v>0</v>
      </c>
      <c r="AG77" s="24">
        <f>IF(AND(C77&gt;Input!$F$14, C77&lt;(Input!$F$14+Input!$F$16)),((X76*(1-Parameters!$D$41)*(1/Parameters!$D$38))+(AG76*(1-Parameters!$D$41)*ART_drop_factor)+(AD76*(1-Parameters!$D$41)*(1/Parameters!$D$38))+(AA76*(1-Parameters!$D$41)*ART_drop_factor)),0)</f>
        <v>0</v>
      </c>
      <c r="AH77" s="24">
        <f>IF(AND(C77&gt;=(Input!$F$14+Input!$F$16),C77&lt;(Input!$F$14+Input!$F$17)),((AB76*(1-Parameters!$D$40)*(1-(Parameters!$D$10*(1-(Input!$F$22*Parameters!$D$7)))))+(AH76*(1-Parameters!$D$40)*(1-(Parameters!$D$11*(1-(Input!$F$22*Parameters!$D$7)))))),0)</f>
        <v>0</v>
      </c>
      <c r="AI77" s="24">
        <f>IF(AND(C77&gt;=(Input!$F$14+Input!$F$16), C77&lt;(Input!$F$14+Input!$F$17)),((AB76*(1-Parameters!$D$40)*Parameters!$D$10*(1-(Input!$F$22*Parameters!$D$7)))+(AC76*(1-Parameters!$D$40)*(1-1/Parameters!$D$38)*(1-(Input!$F$7*Parameters!$D$17*(1-Parameters!$D$27)*Parameters!$D$26*(1-(Parameters!$B$94 + Parameters!$B$95))*(Parameters!$D$24)*Parameters!$D$28*Parameters!$D$30))) + (AD76*(1-Parameters!$D$40)*(1-(1/Parameters!$D$38))*(1-ART_drop_factor)) +(AH76*(1-Parameters!$D$40)*Parameters!$D$11*(1-(Input!$F$22*Parameters!$D$7)))+(AI76*(1-Parameters!$D$40)*(1-1/Parameters!$D$38)) + (AJ76*(1-Parameters!$D$40)*(1-(1/Parameters!$D$38))*(1-ART_drop_factor))),0)</f>
        <v>0</v>
      </c>
      <c r="AJ77" s="24">
        <f>IF(AND(C77&gt;=(Input!$F$14+Input!$F$16), C77&lt;(Input!$F$14+Input!$F$17)),((AC76*(1-Parameters!$D$40)*(1-1/Parameters!$D$38)*(Input!$F$7*Parameters!$D$17*Parameters!$D$26*(1-Parameters!$D$27)*(1-(Parameters!$B$94 + Parameters!$B$95))*(Parameters!$D$24)*Parameters!$D$28*Parameters!$D$30))+(AD76*(1-Parameters!$D$40)*(1-(1/Parameters!$D$38))*ART_drop_factor)+(AJ76*(1-Parameters!$D$40)*(1-(1/Parameters!$D$38))*ART_drop_factor)),0)</f>
        <v>0</v>
      </c>
      <c r="AK77" s="22">
        <f>IF(AND(C77&gt;=(Input!$F$14+Input!$F$16), C77&lt;(Input!$F$14+Input!$F$17)),((AC76*(1-Parameters!$D$40)*(1/Parameters!$D$38)*(1-(Input!$F$7*Parameters!$D$17*(1-Parameters!$D$27)*Parameters!$D$26*(1-(Parameters!$B$94 + Parameters!$B$95))*(Parameters!$D$23)*Parameters!$D$28)))+(AE76*(1-Parameters!$D$40)*(1-(Input!$F$7*Parameters!$D$17*(1-Parameters!$D$27)*Parameters!$D$26*(1-(Parameters!$B$94 + Parameters!$B$95))*(Parameters!$D$23)*Parameters!$D$28)))+(AI76*(1-Parameters!$D$40)*(1/Parameters!$D$38))+(AK76*(1-Parameters!$D$40))),0)</f>
        <v>0</v>
      </c>
      <c r="AL77" s="24">
        <f>IF(AND(C77&gt;=(Input!$F$14+Input!$F$16), C77&lt;(Input!$F$14+Input!$F$17)),((AC76*(1-Parameters!$D$40)*(1/Parameters!$D$38)*Input!$F$7*Parameters!$D$17*Parameters!$D$26*(1-Parameters!$D$27)*(1-(Parameters!$B$94 + Parameters!$B$95))*Parameters!$D$28*(Parameters!$D$23)*(1-Parameters!$D$30))+(AE76*(1-Parameters!$D$40)*Input!$F$7*Parameters!$D$17*Parameters!$D$26*(1-Parameters!$D$27)*(1-(Parameters!$B$94 + Parameters!$B$95))*Parameters!$D$28*(Parameters!$D$23)*(1-Parameters!$D$30))+(AF76*(1-Parameters!$D$40)) + (AG76*(1-Parameters!$D$40)*(1-ART_drop_factor)) +(AL76*(1-Parameters!$D$40)) + (AM76*(1-Parameters!$D$40)*(1-ART_drop_factor))),0)</f>
        <v>0</v>
      </c>
      <c r="AM77" s="22">
        <f>IF(AND(C77&gt;=(Input!$F$14+Input!$F$16), C77&lt;(Input!$F$14+Input!$F$17)),((AC76*(1-Parameters!$D$40)*(1/Parameters!$D$38)*(Input!$F$7*Parameters!$D$17*(Parameters!$D$23)*Parameters!$D$26*(1-Parameters!$D$27)*(1-(Parameters!$B$94 + Parameters!$B$95))*Parameters!$D$28*Parameters!$D$30))+(AD76*(1-Parameters!$D$40)*(1/Parameters!$D$38))+(AE76*(1-Parameters!$D$40)*(Input!$F$7*Parameters!$D$17*(Parameters!$D$23)*Parameters!$D$26*(1-Parameters!$D$27)*(1-(Parameters!$B$94 + Parameters!$B$95))*Parameters!$D$28*Parameters!$D$30))+(AM76*(1-Parameters!$D$40)*ART_drop_factor)+(AJ76*(1-Parameters!$D$40)*(1/Parameters!$D$38))+(AG76*(1-Parameters!$D$40)*ART_drop_factor)),0)</f>
        <v>0</v>
      </c>
      <c r="AN77" s="24">
        <f>IF(AND(C77&gt;=(Input!$F$14+Input!$F$17), C77&lt;(Input!$F$14+Input!$F$18)),((AH76*(1-Parameters!$D$40)*(1-(Parameters!$D$11*(1-(Input!$F$22*Parameters!$D$7))))) + (AN76*(1-Parameters!$D$40)*(1-(Parameters!$D$11*(1-(Input!$F$22*Parameters!$D$7)))))),0)</f>
        <v>0</v>
      </c>
      <c r="AO77" s="22">
        <f>IF(AND(C77&gt;=(Input!$F$14+Input!$F$17), C77&lt;(Input!$F$14+Input!$F$18)),((AH76*(1-Parameters!$D$40)*Parameters!$D$11*(1-(Input!$F$22*Parameters!$D$7)))+(AI76*(1-Parameters!$D$40)*(1-1/Parameters!$D$38)*(1-(Input!$F$8*Parameters!$D$18*(1-Parameters!$D$27)*Parameters!$D$26*(Parameters!$D$24)*Parameters!$D$28*Parameters!$D$30))) + (AJ76*(1-Parameters!$D$40)*(1-(1/Parameters!$D$38))*(1-ART_drop_factor)) +(AN76*(1-Parameters!$D$40)*Parameters!$D$11*(1-(Input!$F$22*Parameters!$D$7)))+(AO76*(1-Parameters!$D$40)*(1-1/Parameters!$D$38)) + (AP76*(1-Parameters!$D$40)*(1-(1/Parameters!$D$38))*(1-ART_drop_factor))),0)</f>
        <v>0</v>
      </c>
      <c r="AP77" s="24">
        <f>IF(AND(C77&gt;=(Input!$F$14+Input!$F$17), C77&lt;(Input!$F$14+Input!$F$18)),((AI76*(1-Parameters!$D$40)*(1-1/Parameters!$D$38)*(Input!$F$8*Parameters!$D$18*Parameters!$D$26*(1-Parameters!$D$27)*(Parameters!$D$24)*Parameters!$D$28*Parameters!$D$30))+(AJ76*(1-Parameters!$D$40)*(1-(1/Parameters!$D$38))*ART_drop_factor)+(AP76*(1-Parameters!$D$40)*(1-(1/Parameters!$D$38))*ART_drop_factor)),0)</f>
        <v>0</v>
      </c>
      <c r="AQ77" s="22">
        <f>IF(AND(C77&gt;=(Input!$F$14+Input!$F$17), C77&lt;(Input!$F$14+Input!$F$18)),((AI76*(1-Parameters!$D$40)*(1/Parameters!$D$38)*(1-(Input!$F$8*Parameters!$D$18*(1-Parameters!$D$27)*Parameters!$D$26*(Parameters!$D$23)*Parameters!$D$28)))+(AK76*(1-Parameters!$D$40)*(1-(Input!$F$8*Parameters!$D$18*(1-Parameters!$D$27)*Parameters!$D$26*(Parameters!$D$23)*Parameters!$D$28)))+(AO76*(1-Parameters!$D$40)*(1/Parameters!$D$38))+(AQ76*(1-Parameters!$D$40))),0)</f>
        <v>0</v>
      </c>
      <c r="AR77" s="24">
        <f>IF(AND(C77&gt;=(Input!$F$14+Input!$F$17), C77&lt;(Input!$F$14+Input!$F$18)),((AI76*(1-Parameters!$D$40)*(1/Parameters!$D$38)*Input!$F$8*Parameters!$D$18*Parameters!$D$26*(1-Parameters!$D$27)*Parameters!$D$28*(Parameters!$D$23)*(1-Parameters!$D$30))+(AK76*(1-Parameters!$D$40)*Input!$F$8*Parameters!$D$18*Parameters!$D$26*(1-Parameters!$D$27)*Parameters!$D$28*(Parameters!$D$23)*(1-Parameters!$D$30))+(AL76*(1-Parameters!$D$40)) + (AM76*(1-Parameters!$D$40)*(1-ART_drop_factor)) +(AR76*(1-Parameters!$D$40)) + (AS76*(1-Parameters!$D$40)*(1-ART_drop_factor))),0)</f>
        <v>0</v>
      </c>
      <c r="AS77" s="22">
        <f>IF(AND(C77&gt;=(Input!$F$14+Input!$F$17), C77&lt;(Input!$F$14+Input!$F$18)),((AI76*(1-Parameters!$D$40)*(1/Parameters!$D$38)*(Input!$F$8*Parameters!$D$18*(Parameters!$D$23)*Parameters!$D$26*(1-Parameters!$D$27)*Parameters!$D$28*Parameters!$D$30))+(AJ76*(1-Parameters!$D$40)*(1/Parameters!$D$38))+(AK76*(1-Parameters!$D$40)*(Input!$F$8*Parameters!$D$18*(Parameters!$D$23)*Parameters!$D$26*(1-Parameters!$D$27)*Parameters!$D$28*Parameters!$D$30))+(AS76*(1-Parameters!$D$40)*ART_drop_factor)+(AP76*(1-Parameters!$D$40)*(1/Parameters!$D$38))+(AM76*(1-Parameters!$D$40)*ART_drop_factor)),0)</f>
        <v>0</v>
      </c>
      <c r="AT77" s="24">
        <f>IF(AND(C77&gt;=(Input!$F$14+Input!$F$18), C77&lt;(Input!$F$14+Input!$F$19)),((AN76*(1-Parameters!$D$40)*(1-(Parameters!$D$11*(1-(Input!$F$22*Parameters!$D$7))))) + (AT76*(1-Parameters!$D$40)*(1-(Parameters!$D$12*(1-(Input!$F$22*Parameters!$D$7)))))),0)</f>
        <v>1485903.3060781064</v>
      </c>
      <c r="AU77" s="22">
        <f>IF(AND(C77&gt;=(Input!$F$14+Input!$F$18), C77&lt;(Input!$F$14+Input!$F$19)),((AN76*(1-Parameters!$D$40)*Parameters!$D$11*(1-(Input!$F$22*Parameters!$D$7)))+(AO76*(1-Parameters!$D$40)*(1-1/Parameters!$D$38)*(1-(Input!$F$9*Parameters!$D$19*(1-Parameters!$D$27)*Parameters!$D$26*(Parameters!$D$24)*Parameters!$D$28*Parameters!$D$30))) + (AP76*(1-Parameters!$D$40)*(1-(1/Parameters!$D$38))*(1-ART_drop_factor)) +(AT76*(1-Parameters!$D$40)*Parameters!$D$12*(1-(Input!$F$22*Parameters!$D$7)))+(AU76*(1-Parameters!$D$40)*(1-1/Parameters!$D$38)) + (AV76*(1-Parameters!$D$40)*(1-(1/Parameters!$D$38))*(1-ART_drop_factor))),0)</f>
        <v>3534.7547965928779</v>
      </c>
      <c r="AV77" s="24">
        <f>IF(AND(C77&gt;=(Input!$F$14+Input!$F$18), C77&lt;(Input!$F$14+Input!$F$19)),((AO76*(1-Parameters!$D$40)*(1-1/Parameters!$D$38)*(Input!$F$9*Parameters!$D$19*Parameters!$D$26*(1-Parameters!$D$27)*(Parameters!$D$24)*Parameters!$D$28*Parameters!$D$30))+(AP76*(1-Parameters!$D$40)*(1-(1/Parameters!$D$38))*ART_drop_factor)+(AV76*(1-Parameters!$D$40)*(1-(1/Parameters!$D$38))*ART_drop_factor)),0)</f>
        <v>26.469517066425013</v>
      </c>
      <c r="AW77" s="22">
        <f>IF(AND(C77&gt;=(Input!$F$14+Input!$F$18), C77&lt;(Input!$F$14+Input!$F$19)),((AO76*(1-Parameters!$D$40)*(1/Parameters!$D$38)*(1-(Input!$F$9*Parameters!$D$19*(1-Parameters!$D$27)*Parameters!$D$26*(Parameters!$D$23)*Parameters!$D$28)))+(AQ76*(1-Parameters!$D$40)*(1-(Input!$F$9*Parameters!$D$19*(1-Parameters!$D$27)*Parameters!$D$26*(Parameters!$D$23)*Parameters!$D$28)))+(AU76*(1-Parameters!$D$40)*(1/Parameters!$D$38))+(AW76*(1-Parameters!$D$40))),0)</f>
        <v>16192.960730321645</v>
      </c>
      <c r="AX77" s="24">
        <f>IF(AND(C77&gt;=(Input!$F$14+Input!$F$18), C77&lt;(Input!$F$14+Input!$F$19)),((AO76*(1-Parameters!$D$40)*(1/Parameters!$D$38)*Input!$F$9*Parameters!$D$19*Parameters!$D$26*(1-Parameters!$D$27)*Parameters!$D$28*(Parameters!$D$23)*(1-Parameters!$D$30))+(AQ76*(1-Parameters!$D$40)*Input!$F$9*Parameters!$D$19*Parameters!$D$26*(1-Parameters!$D$27)*Parameters!$D$28*(Parameters!$D$23)*(1-Parameters!$D$30)) + (AS76*(1-Parameters!$D$40)*(1-ART_drop_factor)) +(AR76*(1-Parameters!$D$40))+ (AY76*(1-Parameters!$D$40)*(1-ART_drop_factor)) + (AX76*(1-Parameters!$D$40))),0)</f>
        <v>28300.50294762247</v>
      </c>
      <c r="AY77" s="22">
        <f>IF(AND(C77&gt;=(Input!$F$14+Input!$F$18), C77&lt;(Input!$F$14+Input!$F$19)),((AO76*(1-Parameters!$D$40)*(1/Parameters!$D$38)*(Input!$F$9*Parameters!$D$19*(Parameters!$D$23)*Parameters!$D$26*(1-Parameters!$D$27)*Parameters!$D$28*Parameters!$D$30))+(AP76*(1-Parameters!$D$40)*(1/Parameters!$D$38))+(AQ76*(1-Parameters!$D$40)*(Input!$F$9*Parameters!$D$19*(Parameters!$D$23)*Parameters!$D$26*(1-Parameters!$D$27)*Parameters!$D$28*Parameters!$D$30))+(AY76*(1-Parameters!$D$40)*ART_drop_factor)+(AV76*(1-Parameters!$D$40)*(1/Parameters!$D$38))+(AS76*(1-Parameters!$D$40)*ART_drop_factor)),0)</f>
        <v>85854.447362416206</v>
      </c>
      <c r="AZ77" s="24">
        <f>IF(C77&gt;=(Input!$F$14+Input!$F$19),((AT76*(1-Parameters!$D$40)*(1-(Parameters!$D$12*(1-(Input!$F$22*Parameters!$D$7))))) + (AZ76*(1-Parameters!$D$40)*(1-(Parameters!$D$12*(1-(Input!$F$22*Parameters!$D$7)))))),0)</f>
        <v>0</v>
      </c>
      <c r="BA77" s="22">
        <f>IF(C77&gt;=(Input!$F$14+Input!$F$19),((AT76*(1-Parameters!$D$40)*Parameters!$D$12*(1-(Input!$F$22*Parameters!$D$7)))+(AU76*(1-Parameters!$D$40)*(1-1/Parameters!$D$38)*(1-(Input!$F$10*Parameters!$D$20*(1-Parameters!$D$27)*Parameters!$D$26*(Parameters!$D$24)*Parameters!$D$28*Parameters!$D$30))) + (AV76*(1-Parameters!$D$40)*(1-(1/Parameters!$D$38))*(1-ART_drop_factor)) +(AZ76*(1-Parameters!$D$40)*Parameters!$D$12*(1-(Input!$F$22*Parameters!$D$7)))+(BA76*(1-Parameters!$D$40)*(1-1/Parameters!$D$38)) + (BB76*(1-Parameters!$D$40)*(1-(1/Parameters!$D$38))*(1-ART_drop_factor))),0)</f>
        <v>0</v>
      </c>
      <c r="BB77" s="24">
        <f>IF(C77&gt;=(Input!$F$14+Input!$F$19),((AU76*(1-Parameters!$D$40)*(1-1/Parameters!$D$38)*(Input!$F$10*Parameters!$D$20*Parameters!$D$26*(1-Parameters!$D$27)*(Parameters!$D$24)*Parameters!$D$28*Parameters!$D$30))+(AV76*(1-Parameters!$D$40)*(1-(1/Parameters!$D$38))*ART_drop_factor)+(BB76*(1-Parameters!$D$40)*(1-(1/Parameters!$D$38))*ART_drop_factor)),0)</f>
        <v>0</v>
      </c>
      <c r="BC77" s="22">
        <f>IF(C77&gt;=(Input!$F$14+Input!$F$19),((AU76*(1-Parameters!$D$40)*(1/Parameters!$D$38)*(1-(Input!$F$10*Parameters!$D$20*(1-Parameters!$D$27)*Parameters!$D$26*(Parameters!$D$23)*Parameters!$D$28)))+(AW76*(1-Parameters!$D$40)*(1-(Input!$F$10*Parameters!$D$20*(1-Parameters!$D$27)*Parameters!$D$26*(Parameters!$D$23)*Parameters!$D$28)))+(BA76*(1-Parameters!$D$40)*(1/Parameters!$D$38))+(BC76*(1-Parameters!$D$40))),0)</f>
        <v>0</v>
      </c>
      <c r="BD77" s="24">
        <f>IF(C77&gt;=(Input!$F$14+Input!$F$19),((AU76*(1-Parameters!$D$40)*(1/Parameters!$D$38)*Input!$F$10*Parameters!$D$20*Parameters!$D$26*(1-Parameters!$D$27)*Parameters!$D$28*(Parameters!$D$23)*(1-Parameters!$D$30))+(AW76*(1-Parameters!$D$40)*Input!$F$10*Parameters!$D$20*Parameters!$D$26*(1-Parameters!$D$27)*Parameters!$D$28*(Parameters!$D$23)*(1-Parameters!$D$30))+(AX76*(1-Parameters!$D$40)) + (AY76*(1-Parameters!$D$40)*(1-ART_drop_factor)) +(BD76*(1-Parameters!$D$40)) + (BE76*(1-Parameters!$D$40)*(1-ART_drop_factor))),0)</f>
        <v>0</v>
      </c>
      <c r="BE77" s="25">
        <f>IF(C77&gt;=(Input!$F$14+Input!$F$19),((AU76*(1-Parameters!$D$40)*(1/Parameters!$D$38)*(Input!$F$10*Parameters!$D$20*(Parameters!$D$23)*Parameters!$D$26*(1-Parameters!$D$27)*Parameters!$D$28*Parameters!$D$30))+(AV76*(1-Parameters!$D$40)*(1/Parameters!$D$38))+(AW76*(1-Parameters!$D$40)*(Input!$F$10*Parameters!$D$20*(Parameters!$D$23)*Parameters!$D$26*(1-Parameters!$D$27)*Parameters!$D$28*Parameters!$D$30))+(BE76*(1-Parameters!$D$40)*ART_drop_factor)+(BB76*(1-Parameters!$D$40)*(1/Parameters!$D$38))+(AY76*(1-Parameters!$D$40)*ART_drop_factor)),0)</f>
        <v>0</v>
      </c>
      <c r="BF77" s="135">
        <f>(Parameters!$D$40*(SUM(Model!D76:U76,Model!AH76:BE76)))+(Parameters!$D$41*(SUM(Model!V76:AG76)))</f>
        <v>93.456109473553823</v>
      </c>
      <c r="BG77" s="60"/>
      <c r="BJ77" s="66"/>
    </row>
    <row r="78" spans="3:62" x14ac:dyDescent="0.2">
      <c r="C78" s="20">
        <v>73</v>
      </c>
      <c r="D78" s="21">
        <f>IF((C78&gt;=Input!$F$12),0,(D77*(1-Parameters!$D$40)*(1-(Parameters!$D$8*(1-(Input!$F$22*Parameters!$D$7))))))</f>
        <v>0</v>
      </c>
      <c r="E78" s="21">
        <f>IF((C78&gt;=Input!$F$12),0,(D77*(1-Parameters!$D$40)*Parameters!$D$8*(1-(Input!$F$22*Parameters!$D$7))+(E77*(1-Parameters!$D$40)*(1-1/Parameters!$D$38)) + (F77*(1-Parameters!$D$40)*(1-(1/Parameters!$D$38))*(1-ART_drop_factor))))</f>
        <v>0</v>
      </c>
      <c r="F78" s="26">
        <f>IF((C78&gt;=Input!$F$12),0,(F77*(1-Parameters!$D$40)*(1-(1/Parameters!$D$38))*ART_drop_factor))</f>
        <v>0</v>
      </c>
      <c r="G78" s="21">
        <f>IF((C78&gt;=Input!$F$12),0,((G77*(1-Parameters!$D$40)+(E77*(1-Parameters!$D$40)*(1/Parameters!$D$38)))))</f>
        <v>0</v>
      </c>
      <c r="H78" s="21">
        <f>IF((C78&gt;=Input!$F$12),0,(H77*(1-Parameters!$D$40) + I77*(1-Parameters!$D$40)*(1-ART_drop_factor)))</f>
        <v>0</v>
      </c>
      <c r="I78" s="21">
        <f>IF((C78&gt;=Input!$F$12),0,(((F77*(1-Parameters!$D$40)*(1/Parameters!$D$38)) + I77*(1-Parameters!$D$40)*ART_drop_factor)))</f>
        <v>0</v>
      </c>
      <c r="J78" s="23">
        <f>IF(AND(C78&gt;=Input!$F$12,C78&lt;Input!$F$13),((D77*(1-Parameters!$D$40)*(1-(Parameters!$D$8*(1-(Input!$F$22*Parameters!$D$7))))) + (J77*(1-Parameters!$D$40)*(1-(Parameters!$D$9*(1-(Input!$F$22*Parameters!$D$7)))))),0)</f>
        <v>0</v>
      </c>
      <c r="K78" s="23">
        <f>IF(AND(C78&gt;=Input!$F$12,C78&lt;Input!$F$13),((D77*(1-Parameters!$D$40)*(Parameters!$D$8*(1-(Input!$F$22*Parameters!$D$7))))+(E77*(1-Parameters!$D$40)*(1-1/Parameters!$D$38)*(1-(Input!$F$5*Parameters!$D$14*(1-Parameters!$D$27)*Parameters!$D$26*(Parameters!$D$24))*Parameters!$D$28*Parameters!$D$30)))+ (F77*(1-Parameters!$D$40)*(1-(1/Parameters!$D$38))*(1-ART_drop_factor)) + (J77*(1-Parameters!$D$40)*Parameters!$D$9*(1-(Input!$F$22*Parameters!$D$7)))+(K77*(1-Parameters!$D$40)*(1-1/Parameters!$D$38)) + (L77*(1-Parameters!$D$40)*(1-(1/Parameters!$D$38))*(1-ART_drop_factor)),0)</f>
        <v>0</v>
      </c>
      <c r="L78" s="23">
        <f>IF(AND(C78&gt;=Input!$F$12,C78&lt;Input!$F$13),((E77*(1-Parameters!$D$40)*(1-1/Parameters!$D$38)*(Input!$F$5*Parameters!$D$14*Parameters!$D$26*(1-Parameters!$D$27)*(Parameters!$D$24)*Parameters!$D$28*Parameters!$D$30))+(F77*(1-Parameters!$D$40)*(1-(1/Parameters!$D$38))*ART_drop_factor)+(L77*(1-Parameters!$D$40)*(1-(1/Parameters!$D$38))*ART_drop_factor)),0)</f>
        <v>0</v>
      </c>
      <c r="M78" s="23">
        <f>IF(AND(C78&gt;=Input!$F$12,C78&lt;Input!$F$13),((E77*(1-Parameters!$D$40)*(1/Parameters!$D$38)*(1-(Input!$F$5*Parameters!$D$14*(1-Parameters!$D$27)*Parameters!$D$26*(Parameters!$D$23))*Parameters!$D$28))+(G77*(1-Parameters!$D$40)*(1-(Input!$F$5*Parameters!$D$14*(1-Parameters!$D$27)*Parameters!$D$26*(Parameters!$D$23)*Parameters!$D$28)))+(K77*(1-Parameters!$D$40)*(1/Parameters!$D$38))+(M77*(1-Parameters!$D$40))),0)</f>
        <v>0</v>
      </c>
      <c r="N78" s="23">
        <f>IF(AND(C78&gt;=Input!$F$12,C78&lt;Input!$F$13),((E77*(1-Parameters!$D$40)*(1/Parameters!$D$38)*Input!$F$5*Parameters!$D$14*Parameters!$D$26*(1-Parameters!$D$27)*Parameters!$D$28*(Parameters!$D$23)*(1-Parameters!$D$30))+(G77*(1-Parameters!$D$40)*Input!$F$5*Parameters!$D$14*Parameters!$D$26*(1-Parameters!$D$27)*Parameters!$D$28*(Parameters!$D$23)*(1-Parameters!$D$30))+(H77*(1-Parameters!$D$40)) +(N77*(1-Parameters!$D$40)) + (O77*(1-Parameters!$D$40)*(1-ART_drop_factor)) + (I77*(1-Parameters!$D$40)*(1-ART_drop_factor))),0)</f>
        <v>0</v>
      </c>
      <c r="O78" s="23">
        <f>IF(AND(C78&gt;=Input!$F$12,C78&lt;Input!$F$13),((E77*(1-Parameters!$D$40)*(1/Parameters!$D$38)*(Input!$F$5*Parameters!$D$14*(Parameters!$D$23)*Parameters!$D$26*(1-Parameters!$D$27)*Parameters!$D$28*Parameters!$D$30))+(F77*(1-Parameters!$D$40)*(1/Parameters!$D$38))+(G77*(1-Parameters!$D$40)*(Input!$F$5*Parameters!$D$14*(Parameters!$D$23)*Parameters!$D$26*(1-Parameters!$D$27)*Parameters!$D$28*Parameters!$D$30))+(O77*(1-Parameters!$D$40)*ART_drop_factor)+(L77*(1-Parameters!$D$40)*(1/Parameters!$D$38))+(I77*(1-Parameters!$D$40)*ART_drop_factor)),0)</f>
        <v>0</v>
      </c>
      <c r="P78" s="24">
        <f>IF(AND(C78&gt;=Input!$F$13,C78&lt;Input!$F$14),((J77*(1-Parameters!$D$40)*(1-(Parameters!$D$9*(1-(Input!$F$22*Parameters!$D$7))))) + (P77*(1-Parameters!$D$40)*(1-(Parameters!$D$9*(1-(Input!$F$22*Parameters!$D$7)))))),0)</f>
        <v>0</v>
      </c>
      <c r="Q78" s="22">
        <f>IF(AND(C78&gt;=Input!$F$13,C78&lt;Input!$F$14),((J77*(1-Parameters!$D$40)*Parameters!$D$9*(1-(Input!$F$22*Parameters!$D$7)))+(K77*(1-Parameters!$D$40)*(1-1/Parameters!$D$38)*(1-(Input!$F$6*Parameters!$D$15*(1-Parameters!$D$27)*Parameters!$D$26*(Parameters!$D$24))*Parameters!$D$28*Parameters!$D$30))) + (L77*(1-Parameters!$D$40)*(1-(1/Parameters!$D$38))*(1-ART_drop_factor)) +(P77*(1-Parameters!$D$40)*Parameters!$D$9*(1-(Input!$F$22*Parameters!$D$7)))+(Q77*(1-Parameters!$D$40)*(1-1/Parameters!$D$38)) + (R77*(1-Parameters!$D$40)*(1-(1/Parameters!$D$38))*(1-ART_drop_factor)),0)</f>
        <v>0</v>
      </c>
      <c r="R78" s="24">
        <f>IF(AND(C78&gt;=Input!$F$13,C78&lt;Input!$F$14),((K77*(1-Parameters!$D$40)*(1-1/Parameters!$D$38)*(Input!$F$6*Parameters!$D$15*Parameters!$D$26*(1-Parameters!$D$27)*(Parameters!$D$24)*Parameters!$D$28*Parameters!$D$30))+(L77*(1-Parameters!$D$40)*(1-(1/Parameters!$D$38))*ART_drop_factor)+(R77*(1-Parameters!$D$40)*(1-(1/Parameters!$D$38))*ART_drop_factor)),0)</f>
        <v>0</v>
      </c>
      <c r="S78" s="22">
        <f>IF(AND(C78&gt;=Input!$F$13,C78&lt;Input!$F$14),((K77*(1-Parameters!$D$40)*(1/Parameters!$D$38)*(1-(Input!$F$6*Parameters!$D$15*(1-Parameters!$D$27)*Parameters!$D$26*(Parameters!$D$23)*Parameters!$D$28)))+(M77*(1-Parameters!$D$40)*(1-(Input!$F$6*Parameters!$D$15*(1-Parameters!$D$27)*Parameters!$D$26*(Parameters!$D$23)*Parameters!$D$28)))+(Q77*(1-Parameters!$D$40)*(1/Parameters!$D$38))+(S77*(1-Parameters!$D$40))),0)</f>
        <v>0</v>
      </c>
      <c r="T78" s="24">
        <f>IF(AND(C78&gt;=Input!$F$13,C78&lt;Input!$F$14),((K77*(1-Parameters!$D$40)*(1/Parameters!$D$38)*Input!$F$6*Parameters!$D$15*Parameters!$D$26*(1-Parameters!$D$27)*Parameters!$D$28*(Parameters!$D$23)*(1-Parameters!$D$30))+(M77*(1-Parameters!$D$40)*Input!$F$6*Parameters!$D$15*Parameters!$D$26*(1-Parameters!$D$27)*Parameters!$D$28*(Parameters!$D$23)*(1-Parameters!$D$30))+(N77*(1-Parameters!$D$40))+(T77*(1-Parameters!$D$40)) + (U77*(1-Parameters!$D$40)*(1-ART_drop_factor)) + (O77*(1-Parameters!$D$40)*(1-ART_drop_factor))),0)</f>
        <v>0</v>
      </c>
      <c r="U78" s="22">
        <f>IF(AND(C78&gt;=Input!$F$13,C78&lt;Input!$F$14),((K77*(1-Parameters!$D$40)*(1/Parameters!$D$38)*(Input!$F$6*Parameters!$D$15*(Parameters!$D$23)*Parameters!$D$26*(1-Parameters!$D$27)*Parameters!$D$28*Parameters!$D$30))+(L77*(1-Parameters!$D$40)*(1/Parameters!$D$38))+(M77*(1-Parameters!$D$40)*(Input!$F$6*Parameters!$D$15*(Parameters!$D$23)*Parameters!$D$26*(1-Parameters!$D$27)*Parameters!$D$28*Parameters!$D$30))+(U77*(1-Parameters!$D$40)*ART_drop_factor)+(R77*(1-Parameters!$D$40)*(1/Parameters!$D$38))+(O77*(1-Parameters!$D$40))*ART_drop_factor),0)</f>
        <v>0</v>
      </c>
      <c r="V78" s="24">
        <f>IF(C78=Input!$F$14,((P77*(1-Parameters!$D$41)*(1-(Parameters!$D$9*(1-(Input!$F$22*Parameters!$D$7))))) + (V77*(1-Parameters!$D$41)*(1-(Parameters!$D$9*(1-(Input!$F$22*Parameters!$D$7)))))),0)</f>
        <v>0</v>
      </c>
      <c r="W78" s="22">
        <f>IF(C78=Input!$F$14,((P77*(1-Parameters!$D$41)*Parameters!$D$9*(1-(Input!$F$22*Parameters!$D$7)))+(Q77*(1-Parameters!$D$41)*(1-1/Parameters!$D$38)*(1-(Input!$F$6*Parameters!$D$16*(1-Parameters!$D$27)*Parameters!$D$26*(1-Parameters!$B$94)*(Parameters!$D$24))*Parameters!$D$28*Parameters!$D$30)))+(V77*(1-Parameters!$D$41)*Parameters!$D$9*(1-(Input!$F$22*Parameters!$D$7)))+ (R77*(1-Parameters!$D$41)*(1-(1/Parameters!$D$38))*(1-ART_drop_factor)) + (W77*(1-Parameters!$D$41)*(1-1/Parameters!$D$38)) + (X77*(1-Parameters!$D$41)*(1-(1/Parameters!$D$38))*(1-ART_drop_factor)),0)</f>
        <v>0</v>
      </c>
      <c r="X78" s="24">
        <f>IF(C78=Input!$F$14,((Q77*(1-Parameters!$D$41)*(1-1/Parameters!$D$38)*(Input!$F$6*Parameters!$D$16*Parameters!$D$26*(1-Parameters!$D$27)*(1-Parameters!$B$94)*(Parameters!$D$24)*Parameters!$D$28*Parameters!$D$30))+(R77*(1-Parameters!$D$41)*(1-(1/Parameters!$D$38))*ART_drop_factor)+(X77*(1-Parameters!$D$41)*(1-(1/Parameters!$D$38))*ART_drop_factor)),0)</f>
        <v>0</v>
      </c>
      <c r="Y78" s="22">
        <f>IF(C78=Input!$F$14,((Q77*(1-Parameters!$D$41)*(1/Parameters!$D$38)*(1-(Input!$F$6*Parameters!$D$16*(1-Parameters!$D$27)*Parameters!$D$26*(1-Parameters!$B$94)*(Parameters!$D$23)*Parameters!$D$28)))+(S77*(1-Parameters!$D$41)*(1-(Input!$F$6*Parameters!$D$16*(1-Parameters!$D$27)*Parameters!$D$26*(1-Parameters!$B$94)*(Parameters!$D$23)*Parameters!$D$28)))+(W77*(1-Parameters!$D$41)*(1/Parameters!$D$38))+(Y77*(1-Parameters!$D$41))),0)</f>
        <v>0</v>
      </c>
      <c r="Z78" s="24">
        <f>IF(C78=Input!$F$14,((Q77*(1-Parameters!$D$41)*(1/Parameters!$D$38)*Input!$F$6*Parameters!$D$16*Parameters!$D$26*(1-Parameters!$D$27)*(1-Parameters!$B$94)*Parameters!$D$28*(Parameters!$D$23)*(1-Parameters!$D$30))+(S77*(1-Parameters!$D$41)*Input!$F$6*Parameters!$D$16*Parameters!$D$26*(1-Parameters!$D$27)*(1-Parameters!$B$94)*Parameters!$D$28*(Parameters!$D$23)*(1-Parameters!$D$30))+(T77*(1-Parameters!$D$41)) + (U77*(1-Parameters!$D$41)*(1-ART_drop_factor)) + (Z77*(1-Parameters!$D$41)) + (AA77*(1-Parameters!$D$41)*(1-ART_drop_factor))),0)</f>
        <v>0</v>
      </c>
      <c r="AA78" s="22">
        <f>IF(C78=Input!$F$14,((Q77*(1-Parameters!$D$41)*(1/Parameters!$D$38)*(Input!$F$6*Parameters!$D$16*(Parameters!$D$23)*Parameters!$D$26*(1-Parameters!$D$27)*(1-Parameters!$B$94)*Parameters!$D$28*Parameters!$D$30))+(R77*(1-Parameters!$D$41)*(1/Parameters!$D$38))+(S77*(1-Parameters!$D$41)*(Input!$F$6*Parameters!$D$16*(1-Parameters!$B$94)*(Parameters!$D$23)*Parameters!$D$26*(1-Parameters!$D$27)*Parameters!$D$28*Parameters!$D$30))+(AA77*(1-Parameters!$D$41)*ART_drop_factor)+(X77*(1-Parameters!$D$41)*(1/Parameters!$D$38))+(U77*(1-Parameters!$D$41)*ART_drop_factor)),0)</f>
        <v>0</v>
      </c>
      <c r="AB78" s="24">
        <f>IF(AND(C78&gt;Input!$F$14,C78&lt;(Input!$F$14+Input!$F$16)),((V77*(1-Parameters!$D$41)*(1-(Parameters!$D$9*(1-(Input!$F$22*Parameters!$D$7)))))+(AB77*(1-Parameters!$D$41)*(1-(Parameters!$D$10*(1-(Input!$F$22*Parameters!$D$7)))))),0)</f>
        <v>0</v>
      </c>
      <c r="AC78" s="24">
        <f>IF(AND(C78&gt;Input!$F$14, C78&lt;(Input!$F$14+Input!$F$16)),((V77*(1-Parameters!$D$41)*Parameters!$D$9*(1-(Input!$F$22*Parameters!$D$7)))+(W77*(1-Parameters!$D$41)*(1-1/Parameters!$D$38)) + (X77*(1-Parameters!$D$41)*(1-(1/Parameters!$D$38))*(1-ART_drop_factor)) +(AB77*(1-Parameters!$D$41)*Parameters!$D$10*(1-(Input!$F$22*Parameters!$D$7))))+(AC77*(1-Parameters!$D$41)*(1-1/Parameters!$D$38)) + (AD77*(1-Parameters!$D$41)*(1-(1/Parameters!$D$38))*(1-ART_drop_factor)),0)</f>
        <v>0</v>
      </c>
      <c r="AD78" s="24">
        <f>IF(AND(C78&gt;Input!$F$14, C78&lt;(Input!$F$14+Input!$F$16)),((X77*(1-Parameters!$D$41)*(1-(1/Parameters!$D$38))*ART_drop_factor)+(AD77*(1-Parameters!$D$41)*(1-(1/Parameters!$D$38))*ART_drop_factor)),0)</f>
        <v>0</v>
      </c>
      <c r="AE78" s="24">
        <f>IF(AND(C78&gt;Input!$F$14, C78&lt;(Input!$F$14+Input!$F$16)),((W77*(1-Parameters!$D$41)*(1/Parameters!$D$38))+(Y77*(1-Parameters!$D$41))+(AC77*(1-Parameters!$D$41)*(1/Parameters!$D$38))+(AE77*(1-Parameters!$D$41))),0)</f>
        <v>0</v>
      </c>
      <c r="AF78" s="24">
        <f>IF(AND(C78&gt;Input!$F$14, C78&lt;(Input!$F$14+Input!$F$16)),((Z77*(1-Parameters!$D$41)) + (AA77*(1-Parameters!$D$41)*(1-ART_drop_factor)) +(AF77*(1-Parameters!$D$41)) + (AG77*(1-Parameters!$D$41)*(1-ART_drop_factor))),0)</f>
        <v>0</v>
      </c>
      <c r="AG78" s="24">
        <f>IF(AND(C78&gt;Input!$F$14, C78&lt;(Input!$F$14+Input!$F$16)),((X77*(1-Parameters!$D$41)*(1/Parameters!$D$38))+(AG77*(1-Parameters!$D$41)*ART_drop_factor)+(AD77*(1-Parameters!$D$41)*(1/Parameters!$D$38))+(AA77*(1-Parameters!$D$41)*ART_drop_factor)),0)</f>
        <v>0</v>
      </c>
      <c r="AH78" s="24">
        <f>IF(AND(C78&gt;=(Input!$F$14+Input!$F$16),C78&lt;(Input!$F$14+Input!$F$17)),((AB77*(1-Parameters!$D$40)*(1-(Parameters!$D$10*(1-(Input!$F$22*Parameters!$D$7)))))+(AH77*(1-Parameters!$D$40)*(1-(Parameters!$D$11*(1-(Input!$F$22*Parameters!$D$7)))))),0)</f>
        <v>0</v>
      </c>
      <c r="AI78" s="24">
        <f>IF(AND(C78&gt;=(Input!$F$14+Input!$F$16), C78&lt;(Input!$F$14+Input!$F$17)),((AB77*(1-Parameters!$D$40)*Parameters!$D$10*(1-(Input!$F$22*Parameters!$D$7)))+(AC77*(1-Parameters!$D$40)*(1-1/Parameters!$D$38)*(1-(Input!$F$7*Parameters!$D$17*(1-Parameters!$D$27)*Parameters!$D$26*(1-(Parameters!$B$94 + Parameters!$B$95))*(Parameters!$D$24)*Parameters!$D$28*Parameters!$D$30))) + (AD77*(1-Parameters!$D$40)*(1-(1/Parameters!$D$38))*(1-ART_drop_factor)) +(AH77*(1-Parameters!$D$40)*Parameters!$D$11*(1-(Input!$F$22*Parameters!$D$7)))+(AI77*(1-Parameters!$D$40)*(1-1/Parameters!$D$38)) + (AJ77*(1-Parameters!$D$40)*(1-(1/Parameters!$D$38))*(1-ART_drop_factor))),0)</f>
        <v>0</v>
      </c>
      <c r="AJ78" s="24">
        <f>IF(AND(C78&gt;=(Input!$F$14+Input!$F$16), C78&lt;(Input!$F$14+Input!$F$17)),((AC77*(1-Parameters!$D$40)*(1-1/Parameters!$D$38)*(Input!$F$7*Parameters!$D$17*Parameters!$D$26*(1-Parameters!$D$27)*(1-(Parameters!$B$94 + Parameters!$B$95))*(Parameters!$D$24)*Parameters!$D$28*Parameters!$D$30))+(AD77*(1-Parameters!$D$40)*(1-(1/Parameters!$D$38))*ART_drop_factor)+(AJ77*(1-Parameters!$D$40)*(1-(1/Parameters!$D$38))*ART_drop_factor)),0)</f>
        <v>0</v>
      </c>
      <c r="AK78" s="22">
        <f>IF(AND(C78&gt;=(Input!$F$14+Input!$F$16), C78&lt;(Input!$F$14+Input!$F$17)),((AC77*(1-Parameters!$D$40)*(1/Parameters!$D$38)*(1-(Input!$F$7*Parameters!$D$17*(1-Parameters!$D$27)*Parameters!$D$26*(1-(Parameters!$B$94 + Parameters!$B$95))*(Parameters!$D$23)*Parameters!$D$28)))+(AE77*(1-Parameters!$D$40)*(1-(Input!$F$7*Parameters!$D$17*(1-Parameters!$D$27)*Parameters!$D$26*(1-(Parameters!$B$94 + Parameters!$B$95))*(Parameters!$D$23)*Parameters!$D$28)))+(AI77*(1-Parameters!$D$40)*(1/Parameters!$D$38))+(AK77*(1-Parameters!$D$40))),0)</f>
        <v>0</v>
      </c>
      <c r="AL78" s="24">
        <f>IF(AND(C78&gt;=(Input!$F$14+Input!$F$16), C78&lt;(Input!$F$14+Input!$F$17)),((AC77*(1-Parameters!$D$40)*(1/Parameters!$D$38)*Input!$F$7*Parameters!$D$17*Parameters!$D$26*(1-Parameters!$D$27)*(1-(Parameters!$B$94 + Parameters!$B$95))*Parameters!$D$28*(Parameters!$D$23)*(1-Parameters!$D$30))+(AE77*(1-Parameters!$D$40)*Input!$F$7*Parameters!$D$17*Parameters!$D$26*(1-Parameters!$D$27)*(1-(Parameters!$B$94 + Parameters!$B$95))*Parameters!$D$28*(Parameters!$D$23)*(1-Parameters!$D$30))+(AF77*(1-Parameters!$D$40)) + (AG77*(1-Parameters!$D$40)*(1-ART_drop_factor)) +(AL77*(1-Parameters!$D$40)) + (AM77*(1-Parameters!$D$40)*(1-ART_drop_factor))),0)</f>
        <v>0</v>
      </c>
      <c r="AM78" s="22">
        <f>IF(AND(C78&gt;=(Input!$F$14+Input!$F$16), C78&lt;(Input!$F$14+Input!$F$17)),((AC77*(1-Parameters!$D$40)*(1/Parameters!$D$38)*(Input!$F$7*Parameters!$D$17*(Parameters!$D$23)*Parameters!$D$26*(1-Parameters!$D$27)*(1-(Parameters!$B$94 + Parameters!$B$95))*Parameters!$D$28*Parameters!$D$30))+(AD77*(1-Parameters!$D$40)*(1/Parameters!$D$38))+(AE77*(1-Parameters!$D$40)*(Input!$F$7*Parameters!$D$17*(Parameters!$D$23)*Parameters!$D$26*(1-Parameters!$D$27)*(1-(Parameters!$B$94 + Parameters!$B$95))*Parameters!$D$28*Parameters!$D$30))+(AM77*(1-Parameters!$D$40)*ART_drop_factor)+(AJ77*(1-Parameters!$D$40)*(1/Parameters!$D$38))+(AG77*(1-Parameters!$D$40)*ART_drop_factor)),0)</f>
        <v>0</v>
      </c>
      <c r="AN78" s="24">
        <f>IF(AND(C78&gt;=(Input!$F$14+Input!$F$17), C78&lt;(Input!$F$14+Input!$F$18)),((AH77*(1-Parameters!$D$40)*(1-(Parameters!$D$11*(1-(Input!$F$22*Parameters!$D$7))))) + (AN77*(1-Parameters!$D$40)*(1-(Parameters!$D$11*(1-(Input!$F$22*Parameters!$D$7)))))),0)</f>
        <v>0</v>
      </c>
      <c r="AO78" s="22">
        <f>IF(AND(C78&gt;=(Input!$F$14+Input!$F$17), C78&lt;(Input!$F$14+Input!$F$18)),((AH77*(1-Parameters!$D$40)*Parameters!$D$11*(1-(Input!$F$22*Parameters!$D$7)))+(AI77*(1-Parameters!$D$40)*(1-1/Parameters!$D$38)*(1-(Input!$F$8*Parameters!$D$18*(1-Parameters!$D$27)*Parameters!$D$26*(Parameters!$D$24)*Parameters!$D$28*Parameters!$D$30))) + (AJ77*(1-Parameters!$D$40)*(1-(1/Parameters!$D$38))*(1-ART_drop_factor)) +(AN77*(1-Parameters!$D$40)*Parameters!$D$11*(1-(Input!$F$22*Parameters!$D$7)))+(AO77*(1-Parameters!$D$40)*(1-1/Parameters!$D$38)) + (AP77*(1-Parameters!$D$40)*(1-(1/Parameters!$D$38))*(1-ART_drop_factor))),0)</f>
        <v>0</v>
      </c>
      <c r="AP78" s="24">
        <f>IF(AND(C78&gt;=(Input!$F$14+Input!$F$17), C78&lt;(Input!$F$14+Input!$F$18)),((AI77*(1-Parameters!$D$40)*(1-1/Parameters!$D$38)*(Input!$F$8*Parameters!$D$18*Parameters!$D$26*(1-Parameters!$D$27)*(Parameters!$D$24)*Parameters!$D$28*Parameters!$D$30))+(AJ77*(1-Parameters!$D$40)*(1-(1/Parameters!$D$38))*ART_drop_factor)+(AP77*(1-Parameters!$D$40)*(1-(1/Parameters!$D$38))*ART_drop_factor)),0)</f>
        <v>0</v>
      </c>
      <c r="AQ78" s="22">
        <f>IF(AND(C78&gt;=(Input!$F$14+Input!$F$17), C78&lt;(Input!$F$14+Input!$F$18)),((AI77*(1-Parameters!$D$40)*(1/Parameters!$D$38)*(1-(Input!$F$8*Parameters!$D$18*(1-Parameters!$D$27)*Parameters!$D$26*(Parameters!$D$23)*Parameters!$D$28)))+(AK77*(1-Parameters!$D$40)*(1-(Input!$F$8*Parameters!$D$18*(1-Parameters!$D$27)*Parameters!$D$26*(Parameters!$D$23)*Parameters!$D$28)))+(AO77*(1-Parameters!$D$40)*(1/Parameters!$D$38))+(AQ77*(1-Parameters!$D$40))),0)</f>
        <v>0</v>
      </c>
      <c r="AR78" s="24">
        <f>IF(AND(C78&gt;=(Input!$F$14+Input!$F$17), C78&lt;(Input!$F$14+Input!$F$18)),((AI77*(1-Parameters!$D$40)*(1/Parameters!$D$38)*Input!$F$8*Parameters!$D$18*Parameters!$D$26*(1-Parameters!$D$27)*Parameters!$D$28*(Parameters!$D$23)*(1-Parameters!$D$30))+(AK77*(1-Parameters!$D$40)*Input!$F$8*Parameters!$D$18*Parameters!$D$26*(1-Parameters!$D$27)*Parameters!$D$28*(Parameters!$D$23)*(1-Parameters!$D$30))+(AL77*(1-Parameters!$D$40)) + (AM77*(1-Parameters!$D$40)*(1-ART_drop_factor)) +(AR77*(1-Parameters!$D$40)) + (AS77*(1-Parameters!$D$40)*(1-ART_drop_factor))),0)</f>
        <v>0</v>
      </c>
      <c r="AS78" s="22">
        <f>IF(AND(C78&gt;=(Input!$F$14+Input!$F$17), C78&lt;(Input!$F$14+Input!$F$18)),((AI77*(1-Parameters!$D$40)*(1/Parameters!$D$38)*(Input!$F$8*Parameters!$D$18*(Parameters!$D$23)*Parameters!$D$26*(1-Parameters!$D$27)*Parameters!$D$28*Parameters!$D$30))+(AJ77*(1-Parameters!$D$40)*(1/Parameters!$D$38))+(AK77*(1-Parameters!$D$40)*(Input!$F$8*Parameters!$D$18*(Parameters!$D$23)*Parameters!$D$26*(1-Parameters!$D$27)*Parameters!$D$28*Parameters!$D$30))+(AS77*(1-Parameters!$D$40)*ART_drop_factor)+(AP77*(1-Parameters!$D$40)*(1/Parameters!$D$38))+(AM77*(1-Parameters!$D$40)*ART_drop_factor)),0)</f>
        <v>0</v>
      </c>
      <c r="AT78" s="24">
        <f>IF(AND(C78&gt;=(Input!$F$14+Input!$F$18), C78&lt;(Input!$F$14+Input!$F$19)),((AN77*(1-Parameters!$D$40)*(1-(Parameters!$D$11*(1-(Input!$F$22*Parameters!$D$7))))) + (AT77*(1-Parameters!$D$40)*(1-(Parameters!$D$12*(1-(Input!$F$22*Parameters!$D$7)))))),0)</f>
        <v>1485417.5530771322</v>
      </c>
      <c r="AU78" s="22">
        <f>IF(AND(C78&gt;=(Input!$F$14+Input!$F$18), C78&lt;(Input!$F$14+Input!$F$19)),((AN77*(1-Parameters!$D$40)*Parameters!$D$11*(1-(Input!$F$22*Parameters!$D$7)))+(AO77*(1-Parameters!$D$40)*(1-1/Parameters!$D$38)*(1-(Input!$F$9*Parameters!$D$19*(1-Parameters!$D$27)*Parameters!$D$26*(Parameters!$D$24)*Parameters!$D$28*Parameters!$D$30))) + (AP77*(1-Parameters!$D$40)*(1-(1/Parameters!$D$38))*(1-ART_drop_factor)) +(AT77*(1-Parameters!$D$40)*Parameters!$D$12*(1-(Input!$F$22*Parameters!$D$7)))+(AU77*(1-Parameters!$D$40)*(1-1/Parameters!$D$38)) + (AV77*(1-Parameters!$D$40)*(1-(1/Parameters!$D$38))*(1-ART_drop_factor))),0)</f>
        <v>3541.9292207148046</v>
      </c>
      <c r="AV78" s="24">
        <f>IF(AND(C78&gt;=(Input!$F$14+Input!$F$18), C78&lt;(Input!$F$14+Input!$F$19)),((AO77*(1-Parameters!$D$40)*(1-1/Parameters!$D$38)*(Input!$F$9*Parameters!$D$19*Parameters!$D$26*(1-Parameters!$D$27)*(Parameters!$D$24)*Parameters!$D$28*Parameters!$D$30))+(AP77*(1-Parameters!$D$40)*(1-(1/Parameters!$D$38))*ART_drop_factor)+(AV77*(1-Parameters!$D$40)*(1-(1/Parameters!$D$38))*ART_drop_factor)),0)</f>
        <v>23.448685888936591</v>
      </c>
      <c r="AW78" s="22">
        <f>IF(AND(C78&gt;=(Input!$F$14+Input!$F$18), C78&lt;(Input!$F$14+Input!$F$19)),((AO77*(1-Parameters!$D$40)*(1/Parameters!$D$38)*(1-(Input!$F$9*Parameters!$D$19*(1-Parameters!$D$27)*Parameters!$D$26*(Parameters!$D$23)*Parameters!$D$28)))+(AQ77*(1-Parameters!$D$40)*(1-(Input!$F$9*Parameters!$D$19*(1-Parameters!$D$27)*Parameters!$D$26*(Parameters!$D$23)*Parameters!$D$28)))+(AU77*(1-Parameters!$D$40)*(1/Parameters!$D$38))+(AW77*(1-Parameters!$D$40))),0)</f>
        <v>16584.754395318912</v>
      </c>
      <c r="AX78" s="24">
        <f>IF(AND(C78&gt;=(Input!$F$14+Input!$F$18), C78&lt;(Input!$F$14+Input!$F$19)),((AO77*(1-Parameters!$D$40)*(1/Parameters!$D$38)*Input!$F$9*Parameters!$D$19*Parameters!$D$26*(1-Parameters!$D$27)*Parameters!$D$28*(Parameters!$D$23)*(1-Parameters!$D$30))+(AQ77*(1-Parameters!$D$40)*Input!$F$9*Parameters!$D$19*Parameters!$D$26*(1-Parameters!$D$27)*Parameters!$D$28*(Parameters!$D$23)*(1-Parameters!$D$30)) + (AS77*(1-Parameters!$D$40)*(1-ART_drop_factor)) +(AR77*(1-Parameters!$D$40))+ (AY77*(1-Parameters!$D$40)*(1-ART_drop_factor)) + (AX77*(1-Parameters!$D$40))),0)</f>
        <v>28585.00835257642</v>
      </c>
      <c r="AY78" s="22">
        <f>IF(AND(C78&gt;=(Input!$F$14+Input!$F$18), C78&lt;(Input!$F$14+Input!$F$19)),((AO77*(1-Parameters!$D$40)*(1/Parameters!$D$38)*(Input!$F$9*Parameters!$D$19*(Parameters!$D$23)*Parameters!$D$26*(1-Parameters!$D$27)*Parameters!$D$28*Parameters!$D$30))+(AP77*(1-Parameters!$D$40)*(1/Parameters!$D$38))+(AQ77*(1-Parameters!$D$40)*(Input!$F$9*Parameters!$D$19*(Parameters!$D$23)*Parameters!$D$26*(1-Parameters!$D$27)*Parameters!$D$28*Parameters!$D$30))+(AY77*(1-Parameters!$D$40)*ART_drop_factor)+(AV77*(1-Parameters!$D$40)*(1/Parameters!$D$38))+(AS77*(1-Parameters!$D$40)*ART_drop_factor)),0)</f>
        <v>85566.29698271981</v>
      </c>
      <c r="AZ78" s="24">
        <f>IF(C78&gt;=(Input!$F$14+Input!$F$19),((AT77*(1-Parameters!$D$40)*(1-(Parameters!$D$12*(1-(Input!$F$22*Parameters!$D$7))))) + (AZ77*(1-Parameters!$D$40)*(1-(Parameters!$D$12*(1-(Input!$F$22*Parameters!$D$7)))))),0)</f>
        <v>0</v>
      </c>
      <c r="BA78" s="22">
        <f>IF(C78&gt;=(Input!$F$14+Input!$F$19),((AT77*(1-Parameters!$D$40)*Parameters!$D$12*(1-(Input!$F$22*Parameters!$D$7)))+(AU77*(1-Parameters!$D$40)*(1-1/Parameters!$D$38)*(1-(Input!$F$10*Parameters!$D$20*(1-Parameters!$D$27)*Parameters!$D$26*(Parameters!$D$24)*Parameters!$D$28*Parameters!$D$30))) + (AV77*(1-Parameters!$D$40)*(1-(1/Parameters!$D$38))*(1-ART_drop_factor)) +(AZ77*(1-Parameters!$D$40)*Parameters!$D$12*(1-(Input!$F$22*Parameters!$D$7)))+(BA77*(1-Parameters!$D$40)*(1-1/Parameters!$D$38)) + (BB77*(1-Parameters!$D$40)*(1-(1/Parameters!$D$38))*(1-ART_drop_factor))),0)</f>
        <v>0</v>
      </c>
      <c r="BB78" s="24">
        <f>IF(C78&gt;=(Input!$F$14+Input!$F$19),((AU77*(1-Parameters!$D$40)*(1-1/Parameters!$D$38)*(Input!$F$10*Parameters!$D$20*Parameters!$D$26*(1-Parameters!$D$27)*(Parameters!$D$24)*Parameters!$D$28*Parameters!$D$30))+(AV77*(1-Parameters!$D$40)*(1-(1/Parameters!$D$38))*ART_drop_factor)+(BB77*(1-Parameters!$D$40)*(1-(1/Parameters!$D$38))*ART_drop_factor)),0)</f>
        <v>0</v>
      </c>
      <c r="BC78" s="22">
        <f>IF(C78&gt;=(Input!$F$14+Input!$F$19),((AU77*(1-Parameters!$D$40)*(1/Parameters!$D$38)*(1-(Input!$F$10*Parameters!$D$20*(1-Parameters!$D$27)*Parameters!$D$26*(Parameters!$D$23)*Parameters!$D$28)))+(AW77*(1-Parameters!$D$40)*(1-(Input!$F$10*Parameters!$D$20*(1-Parameters!$D$27)*Parameters!$D$26*(Parameters!$D$23)*Parameters!$D$28)))+(BA77*(1-Parameters!$D$40)*(1/Parameters!$D$38))+(BC77*(1-Parameters!$D$40))),0)</f>
        <v>0</v>
      </c>
      <c r="BD78" s="24">
        <f>IF(C78&gt;=(Input!$F$14+Input!$F$19),((AU77*(1-Parameters!$D$40)*(1/Parameters!$D$38)*Input!$F$10*Parameters!$D$20*Parameters!$D$26*(1-Parameters!$D$27)*Parameters!$D$28*(Parameters!$D$23)*(1-Parameters!$D$30))+(AW77*(1-Parameters!$D$40)*Input!$F$10*Parameters!$D$20*Parameters!$D$26*(1-Parameters!$D$27)*Parameters!$D$28*(Parameters!$D$23)*(1-Parameters!$D$30))+(AX77*(1-Parameters!$D$40)) + (AY77*(1-Parameters!$D$40)*(1-ART_drop_factor)) +(BD77*(1-Parameters!$D$40)) + (BE77*(1-Parameters!$D$40)*(1-ART_drop_factor))),0)</f>
        <v>0</v>
      </c>
      <c r="BE78" s="25">
        <f>IF(C78&gt;=(Input!$F$14+Input!$F$19),((AU77*(1-Parameters!$D$40)*(1/Parameters!$D$38)*(Input!$F$10*Parameters!$D$20*(Parameters!$D$23)*Parameters!$D$26*(1-Parameters!$D$27)*Parameters!$D$28*Parameters!$D$30))+(AV77*(1-Parameters!$D$40)*(1/Parameters!$D$38))+(AW77*(1-Parameters!$D$40)*(Input!$F$10*Parameters!$D$20*(Parameters!$D$23)*Parameters!$D$26*(1-Parameters!$D$27)*Parameters!$D$28*Parameters!$D$30))+(BE77*(1-Parameters!$D$40)*ART_drop_factor)+(BB77*(1-Parameters!$D$40)*(1/Parameters!$D$38))+(AY77*(1-Parameters!$D$40)*ART_drop_factor)),0)</f>
        <v>0</v>
      </c>
      <c r="BF78" s="135">
        <f>(Parameters!$D$40*(SUM(Model!D77:U77,Model!AH77:BE77)))+(Parameters!$D$41*(SUM(Model!V77:AG77)))</f>
        <v>93.450717774930368</v>
      </c>
      <c r="BG78" s="60"/>
      <c r="BJ78" s="66"/>
    </row>
    <row r="79" spans="3:62" x14ac:dyDescent="0.2">
      <c r="C79" s="20">
        <v>74</v>
      </c>
      <c r="D79" s="21">
        <f>IF((C79&gt;=Input!$F$12),0,(D78*(1-Parameters!$D$40)*(1-(Parameters!$D$8*(1-(Input!$F$22*Parameters!$D$7))))))</f>
        <v>0</v>
      </c>
      <c r="E79" s="21">
        <f>IF((C79&gt;=Input!$F$12),0,(D78*(1-Parameters!$D$40)*Parameters!$D$8*(1-(Input!$F$22*Parameters!$D$7))+(E78*(1-Parameters!$D$40)*(1-1/Parameters!$D$38)) + (F78*(1-Parameters!$D$40)*(1-(1/Parameters!$D$38))*(1-ART_drop_factor))))</f>
        <v>0</v>
      </c>
      <c r="F79" s="26">
        <f>IF((C79&gt;=Input!$F$12),0,(F78*(1-Parameters!$D$40)*(1-(1/Parameters!$D$38))*ART_drop_factor))</f>
        <v>0</v>
      </c>
      <c r="G79" s="21">
        <f>IF((C79&gt;=Input!$F$12),0,((G78*(1-Parameters!$D$40)+(E78*(1-Parameters!$D$40)*(1/Parameters!$D$38)))))</f>
        <v>0</v>
      </c>
      <c r="H79" s="21">
        <f>IF((C79&gt;=Input!$F$12),0,(H78*(1-Parameters!$D$40) + I78*(1-Parameters!$D$40)*(1-ART_drop_factor)))</f>
        <v>0</v>
      </c>
      <c r="I79" s="21">
        <f>IF((C79&gt;=Input!$F$12),0,(((F78*(1-Parameters!$D$40)*(1/Parameters!$D$38)) + I78*(1-Parameters!$D$40)*ART_drop_factor)))</f>
        <v>0</v>
      </c>
      <c r="J79" s="23">
        <f>IF(AND(C79&gt;=Input!$F$12,C79&lt;Input!$F$13),((D78*(1-Parameters!$D$40)*(1-(Parameters!$D$8*(1-(Input!$F$22*Parameters!$D$7))))) + (J78*(1-Parameters!$D$40)*(1-(Parameters!$D$9*(1-(Input!$F$22*Parameters!$D$7)))))),0)</f>
        <v>0</v>
      </c>
      <c r="K79" s="23">
        <f>IF(AND(C79&gt;=Input!$F$12,C79&lt;Input!$F$13),((D78*(1-Parameters!$D$40)*(Parameters!$D$8*(1-(Input!$F$22*Parameters!$D$7))))+(E78*(1-Parameters!$D$40)*(1-1/Parameters!$D$38)*(1-(Input!$F$5*Parameters!$D$14*(1-Parameters!$D$27)*Parameters!$D$26*(Parameters!$D$24))*Parameters!$D$28*Parameters!$D$30)))+ (F78*(1-Parameters!$D$40)*(1-(1/Parameters!$D$38))*(1-ART_drop_factor)) + (J78*(1-Parameters!$D$40)*Parameters!$D$9*(1-(Input!$F$22*Parameters!$D$7)))+(K78*(1-Parameters!$D$40)*(1-1/Parameters!$D$38)) + (L78*(1-Parameters!$D$40)*(1-(1/Parameters!$D$38))*(1-ART_drop_factor)),0)</f>
        <v>0</v>
      </c>
      <c r="L79" s="23">
        <f>IF(AND(C79&gt;=Input!$F$12,C79&lt;Input!$F$13),((E78*(1-Parameters!$D$40)*(1-1/Parameters!$D$38)*(Input!$F$5*Parameters!$D$14*Parameters!$D$26*(1-Parameters!$D$27)*(Parameters!$D$24)*Parameters!$D$28*Parameters!$D$30))+(F78*(1-Parameters!$D$40)*(1-(1/Parameters!$D$38))*ART_drop_factor)+(L78*(1-Parameters!$D$40)*(1-(1/Parameters!$D$38))*ART_drop_factor)),0)</f>
        <v>0</v>
      </c>
      <c r="M79" s="23">
        <f>IF(AND(C79&gt;=Input!$F$12,C79&lt;Input!$F$13),((E78*(1-Parameters!$D$40)*(1/Parameters!$D$38)*(1-(Input!$F$5*Parameters!$D$14*(1-Parameters!$D$27)*Parameters!$D$26*(Parameters!$D$23))*Parameters!$D$28))+(G78*(1-Parameters!$D$40)*(1-(Input!$F$5*Parameters!$D$14*(1-Parameters!$D$27)*Parameters!$D$26*(Parameters!$D$23)*Parameters!$D$28)))+(K78*(1-Parameters!$D$40)*(1/Parameters!$D$38))+(M78*(1-Parameters!$D$40))),0)</f>
        <v>0</v>
      </c>
      <c r="N79" s="23">
        <f>IF(AND(C79&gt;=Input!$F$12,C79&lt;Input!$F$13),((E78*(1-Parameters!$D$40)*(1/Parameters!$D$38)*Input!$F$5*Parameters!$D$14*Parameters!$D$26*(1-Parameters!$D$27)*Parameters!$D$28*(Parameters!$D$23)*(1-Parameters!$D$30))+(G78*(1-Parameters!$D$40)*Input!$F$5*Parameters!$D$14*Parameters!$D$26*(1-Parameters!$D$27)*Parameters!$D$28*(Parameters!$D$23)*(1-Parameters!$D$30))+(H78*(1-Parameters!$D$40)) +(N78*(1-Parameters!$D$40)) + (O78*(1-Parameters!$D$40)*(1-ART_drop_factor)) + (I78*(1-Parameters!$D$40)*(1-ART_drop_factor))),0)</f>
        <v>0</v>
      </c>
      <c r="O79" s="23">
        <f>IF(AND(C79&gt;=Input!$F$12,C79&lt;Input!$F$13),((E78*(1-Parameters!$D$40)*(1/Parameters!$D$38)*(Input!$F$5*Parameters!$D$14*(Parameters!$D$23)*Parameters!$D$26*(1-Parameters!$D$27)*Parameters!$D$28*Parameters!$D$30))+(F78*(1-Parameters!$D$40)*(1/Parameters!$D$38))+(G78*(1-Parameters!$D$40)*(Input!$F$5*Parameters!$D$14*(Parameters!$D$23)*Parameters!$D$26*(1-Parameters!$D$27)*Parameters!$D$28*Parameters!$D$30))+(O78*(1-Parameters!$D$40)*ART_drop_factor)+(L78*(1-Parameters!$D$40)*(1/Parameters!$D$38))+(I78*(1-Parameters!$D$40)*ART_drop_factor)),0)</f>
        <v>0</v>
      </c>
      <c r="P79" s="24">
        <f>IF(AND(C79&gt;=Input!$F$13,C79&lt;Input!$F$14),((J78*(1-Parameters!$D$40)*(1-(Parameters!$D$9*(1-(Input!$F$22*Parameters!$D$7))))) + (P78*(1-Parameters!$D$40)*(1-(Parameters!$D$9*(1-(Input!$F$22*Parameters!$D$7)))))),0)</f>
        <v>0</v>
      </c>
      <c r="Q79" s="22">
        <f>IF(AND(C79&gt;=Input!$F$13,C79&lt;Input!$F$14),((J78*(1-Parameters!$D$40)*Parameters!$D$9*(1-(Input!$F$22*Parameters!$D$7)))+(K78*(1-Parameters!$D$40)*(1-1/Parameters!$D$38)*(1-(Input!$F$6*Parameters!$D$15*(1-Parameters!$D$27)*Parameters!$D$26*(Parameters!$D$24))*Parameters!$D$28*Parameters!$D$30))) + (L78*(1-Parameters!$D$40)*(1-(1/Parameters!$D$38))*(1-ART_drop_factor)) +(P78*(1-Parameters!$D$40)*Parameters!$D$9*(1-(Input!$F$22*Parameters!$D$7)))+(Q78*(1-Parameters!$D$40)*(1-1/Parameters!$D$38)) + (R78*(1-Parameters!$D$40)*(1-(1/Parameters!$D$38))*(1-ART_drop_factor)),0)</f>
        <v>0</v>
      </c>
      <c r="R79" s="24">
        <f>IF(AND(C79&gt;=Input!$F$13,C79&lt;Input!$F$14),((K78*(1-Parameters!$D$40)*(1-1/Parameters!$D$38)*(Input!$F$6*Parameters!$D$15*Parameters!$D$26*(1-Parameters!$D$27)*(Parameters!$D$24)*Parameters!$D$28*Parameters!$D$30))+(L78*(1-Parameters!$D$40)*(1-(1/Parameters!$D$38))*ART_drop_factor)+(R78*(1-Parameters!$D$40)*(1-(1/Parameters!$D$38))*ART_drop_factor)),0)</f>
        <v>0</v>
      </c>
      <c r="S79" s="22">
        <f>IF(AND(C79&gt;=Input!$F$13,C79&lt;Input!$F$14),((K78*(1-Parameters!$D$40)*(1/Parameters!$D$38)*(1-(Input!$F$6*Parameters!$D$15*(1-Parameters!$D$27)*Parameters!$D$26*(Parameters!$D$23)*Parameters!$D$28)))+(M78*(1-Parameters!$D$40)*(1-(Input!$F$6*Parameters!$D$15*(1-Parameters!$D$27)*Parameters!$D$26*(Parameters!$D$23)*Parameters!$D$28)))+(Q78*(1-Parameters!$D$40)*(1/Parameters!$D$38))+(S78*(1-Parameters!$D$40))),0)</f>
        <v>0</v>
      </c>
      <c r="T79" s="24">
        <f>IF(AND(C79&gt;=Input!$F$13,C79&lt;Input!$F$14),((K78*(1-Parameters!$D$40)*(1/Parameters!$D$38)*Input!$F$6*Parameters!$D$15*Parameters!$D$26*(1-Parameters!$D$27)*Parameters!$D$28*(Parameters!$D$23)*(1-Parameters!$D$30))+(M78*(1-Parameters!$D$40)*Input!$F$6*Parameters!$D$15*Parameters!$D$26*(1-Parameters!$D$27)*Parameters!$D$28*(Parameters!$D$23)*(1-Parameters!$D$30))+(N78*(1-Parameters!$D$40))+(T78*(1-Parameters!$D$40)) + (U78*(1-Parameters!$D$40)*(1-ART_drop_factor)) + (O78*(1-Parameters!$D$40)*(1-ART_drop_factor))),0)</f>
        <v>0</v>
      </c>
      <c r="U79" s="22">
        <f>IF(AND(C79&gt;=Input!$F$13,C79&lt;Input!$F$14),((K78*(1-Parameters!$D$40)*(1/Parameters!$D$38)*(Input!$F$6*Parameters!$D$15*(Parameters!$D$23)*Parameters!$D$26*(1-Parameters!$D$27)*Parameters!$D$28*Parameters!$D$30))+(L78*(1-Parameters!$D$40)*(1/Parameters!$D$38))+(M78*(1-Parameters!$D$40)*(Input!$F$6*Parameters!$D$15*(Parameters!$D$23)*Parameters!$D$26*(1-Parameters!$D$27)*Parameters!$D$28*Parameters!$D$30))+(U78*(1-Parameters!$D$40)*ART_drop_factor)+(R78*(1-Parameters!$D$40)*(1/Parameters!$D$38))+(O78*(1-Parameters!$D$40))*ART_drop_factor),0)</f>
        <v>0</v>
      </c>
      <c r="V79" s="24">
        <f>IF(C79=Input!$F$14,((P78*(1-Parameters!$D$41)*(1-(Parameters!$D$9*(1-(Input!$F$22*Parameters!$D$7))))) + (V78*(1-Parameters!$D$41)*(1-(Parameters!$D$9*(1-(Input!$F$22*Parameters!$D$7)))))),0)</f>
        <v>0</v>
      </c>
      <c r="W79" s="22">
        <f>IF(C79=Input!$F$14,((P78*(1-Parameters!$D$41)*Parameters!$D$9*(1-(Input!$F$22*Parameters!$D$7)))+(Q78*(1-Parameters!$D$41)*(1-1/Parameters!$D$38)*(1-(Input!$F$6*Parameters!$D$16*(1-Parameters!$D$27)*Parameters!$D$26*(1-Parameters!$B$94)*(Parameters!$D$24))*Parameters!$D$28*Parameters!$D$30)))+(V78*(1-Parameters!$D$41)*Parameters!$D$9*(1-(Input!$F$22*Parameters!$D$7)))+ (R78*(1-Parameters!$D$41)*(1-(1/Parameters!$D$38))*(1-ART_drop_factor)) + (W78*(1-Parameters!$D$41)*(1-1/Parameters!$D$38)) + (X78*(1-Parameters!$D$41)*(1-(1/Parameters!$D$38))*(1-ART_drop_factor)),0)</f>
        <v>0</v>
      </c>
      <c r="X79" s="24">
        <f>IF(C79=Input!$F$14,((Q78*(1-Parameters!$D$41)*(1-1/Parameters!$D$38)*(Input!$F$6*Parameters!$D$16*Parameters!$D$26*(1-Parameters!$D$27)*(1-Parameters!$B$94)*(Parameters!$D$24)*Parameters!$D$28*Parameters!$D$30))+(R78*(1-Parameters!$D$41)*(1-(1/Parameters!$D$38))*ART_drop_factor)+(X78*(1-Parameters!$D$41)*(1-(1/Parameters!$D$38))*ART_drop_factor)),0)</f>
        <v>0</v>
      </c>
      <c r="Y79" s="22">
        <f>IF(C79=Input!$F$14,((Q78*(1-Parameters!$D$41)*(1/Parameters!$D$38)*(1-(Input!$F$6*Parameters!$D$16*(1-Parameters!$D$27)*Parameters!$D$26*(1-Parameters!$B$94)*(Parameters!$D$23)*Parameters!$D$28)))+(S78*(1-Parameters!$D$41)*(1-(Input!$F$6*Parameters!$D$16*(1-Parameters!$D$27)*Parameters!$D$26*(1-Parameters!$B$94)*(Parameters!$D$23)*Parameters!$D$28)))+(W78*(1-Parameters!$D$41)*(1/Parameters!$D$38))+(Y78*(1-Parameters!$D$41))),0)</f>
        <v>0</v>
      </c>
      <c r="Z79" s="24">
        <f>IF(C79=Input!$F$14,((Q78*(1-Parameters!$D$41)*(1/Parameters!$D$38)*Input!$F$6*Parameters!$D$16*Parameters!$D$26*(1-Parameters!$D$27)*(1-Parameters!$B$94)*Parameters!$D$28*(Parameters!$D$23)*(1-Parameters!$D$30))+(S78*(1-Parameters!$D$41)*Input!$F$6*Parameters!$D$16*Parameters!$D$26*(1-Parameters!$D$27)*(1-Parameters!$B$94)*Parameters!$D$28*(Parameters!$D$23)*(1-Parameters!$D$30))+(T78*(1-Parameters!$D$41)) + (U78*(1-Parameters!$D$41)*(1-ART_drop_factor)) + (Z78*(1-Parameters!$D$41)) + (AA78*(1-Parameters!$D$41)*(1-ART_drop_factor))),0)</f>
        <v>0</v>
      </c>
      <c r="AA79" s="22">
        <f>IF(C79=Input!$F$14,((Q78*(1-Parameters!$D$41)*(1/Parameters!$D$38)*(Input!$F$6*Parameters!$D$16*(Parameters!$D$23)*Parameters!$D$26*(1-Parameters!$D$27)*(1-Parameters!$B$94)*Parameters!$D$28*Parameters!$D$30))+(R78*(1-Parameters!$D$41)*(1/Parameters!$D$38))+(S78*(1-Parameters!$D$41)*(Input!$F$6*Parameters!$D$16*(1-Parameters!$B$94)*(Parameters!$D$23)*Parameters!$D$26*(1-Parameters!$D$27)*Parameters!$D$28*Parameters!$D$30))+(AA78*(1-Parameters!$D$41)*ART_drop_factor)+(X78*(1-Parameters!$D$41)*(1/Parameters!$D$38))+(U78*(1-Parameters!$D$41)*ART_drop_factor)),0)</f>
        <v>0</v>
      </c>
      <c r="AB79" s="24">
        <f>IF(AND(C79&gt;Input!$F$14,C79&lt;(Input!$F$14+Input!$F$16)),((V78*(1-Parameters!$D$41)*(1-(Parameters!$D$9*(1-(Input!$F$22*Parameters!$D$7)))))+(AB78*(1-Parameters!$D$41)*(1-(Parameters!$D$10*(1-(Input!$F$22*Parameters!$D$7)))))),0)</f>
        <v>0</v>
      </c>
      <c r="AC79" s="24">
        <f>IF(AND(C79&gt;Input!$F$14, C79&lt;(Input!$F$14+Input!$F$16)),((V78*(1-Parameters!$D$41)*Parameters!$D$9*(1-(Input!$F$22*Parameters!$D$7)))+(W78*(1-Parameters!$D$41)*(1-1/Parameters!$D$38)) + (X78*(1-Parameters!$D$41)*(1-(1/Parameters!$D$38))*(1-ART_drop_factor)) +(AB78*(1-Parameters!$D$41)*Parameters!$D$10*(1-(Input!$F$22*Parameters!$D$7))))+(AC78*(1-Parameters!$D$41)*(1-1/Parameters!$D$38)) + (AD78*(1-Parameters!$D$41)*(1-(1/Parameters!$D$38))*(1-ART_drop_factor)),0)</f>
        <v>0</v>
      </c>
      <c r="AD79" s="24">
        <f>IF(AND(C79&gt;Input!$F$14, C79&lt;(Input!$F$14+Input!$F$16)),((X78*(1-Parameters!$D$41)*(1-(1/Parameters!$D$38))*ART_drop_factor)+(AD78*(1-Parameters!$D$41)*(1-(1/Parameters!$D$38))*ART_drop_factor)),0)</f>
        <v>0</v>
      </c>
      <c r="AE79" s="24">
        <f>IF(AND(C79&gt;Input!$F$14, C79&lt;(Input!$F$14+Input!$F$16)),((W78*(1-Parameters!$D$41)*(1/Parameters!$D$38))+(Y78*(1-Parameters!$D$41))+(AC78*(1-Parameters!$D$41)*(1/Parameters!$D$38))+(AE78*(1-Parameters!$D$41))),0)</f>
        <v>0</v>
      </c>
      <c r="AF79" s="24">
        <f>IF(AND(C79&gt;Input!$F$14, C79&lt;(Input!$F$14+Input!$F$16)),((Z78*(1-Parameters!$D$41)) + (AA78*(1-Parameters!$D$41)*(1-ART_drop_factor)) +(AF78*(1-Parameters!$D$41)) + (AG78*(1-Parameters!$D$41)*(1-ART_drop_factor))),0)</f>
        <v>0</v>
      </c>
      <c r="AG79" s="24">
        <f>IF(AND(C79&gt;Input!$F$14, C79&lt;(Input!$F$14+Input!$F$16)),((X78*(1-Parameters!$D$41)*(1/Parameters!$D$38))+(AG78*(1-Parameters!$D$41)*ART_drop_factor)+(AD78*(1-Parameters!$D$41)*(1/Parameters!$D$38))+(AA78*(1-Parameters!$D$41)*ART_drop_factor)),0)</f>
        <v>0</v>
      </c>
      <c r="AH79" s="24">
        <f>IF(AND(C79&gt;=(Input!$F$14+Input!$F$16),C79&lt;(Input!$F$14+Input!$F$17)),((AB78*(1-Parameters!$D$40)*(1-(Parameters!$D$10*(1-(Input!$F$22*Parameters!$D$7)))))+(AH78*(1-Parameters!$D$40)*(1-(Parameters!$D$11*(1-(Input!$F$22*Parameters!$D$7)))))),0)</f>
        <v>0</v>
      </c>
      <c r="AI79" s="24">
        <f>IF(AND(C79&gt;=(Input!$F$14+Input!$F$16), C79&lt;(Input!$F$14+Input!$F$17)),((AB78*(1-Parameters!$D$40)*Parameters!$D$10*(1-(Input!$F$22*Parameters!$D$7)))+(AC78*(1-Parameters!$D$40)*(1-1/Parameters!$D$38)*(1-(Input!$F$7*Parameters!$D$17*(1-Parameters!$D$27)*Parameters!$D$26*(1-(Parameters!$B$94 + Parameters!$B$95))*(Parameters!$D$24)*Parameters!$D$28*Parameters!$D$30))) + (AD78*(1-Parameters!$D$40)*(1-(1/Parameters!$D$38))*(1-ART_drop_factor)) +(AH78*(1-Parameters!$D$40)*Parameters!$D$11*(1-(Input!$F$22*Parameters!$D$7)))+(AI78*(1-Parameters!$D$40)*(1-1/Parameters!$D$38)) + (AJ78*(1-Parameters!$D$40)*(1-(1/Parameters!$D$38))*(1-ART_drop_factor))),0)</f>
        <v>0</v>
      </c>
      <c r="AJ79" s="24">
        <f>IF(AND(C79&gt;=(Input!$F$14+Input!$F$16), C79&lt;(Input!$F$14+Input!$F$17)),((AC78*(1-Parameters!$D$40)*(1-1/Parameters!$D$38)*(Input!$F$7*Parameters!$D$17*Parameters!$D$26*(1-Parameters!$D$27)*(1-(Parameters!$B$94 + Parameters!$B$95))*(Parameters!$D$24)*Parameters!$D$28*Parameters!$D$30))+(AD78*(1-Parameters!$D$40)*(1-(1/Parameters!$D$38))*ART_drop_factor)+(AJ78*(1-Parameters!$D$40)*(1-(1/Parameters!$D$38))*ART_drop_factor)),0)</f>
        <v>0</v>
      </c>
      <c r="AK79" s="22">
        <f>IF(AND(C79&gt;=(Input!$F$14+Input!$F$16), C79&lt;(Input!$F$14+Input!$F$17)),((AC78*(1-Parameters!$D$40)*(1/Parameters!$D$38)*(1-(Input!$F$7*Parameters!$D$17*(1-Parameters!$D$27)*Parameters!$D$26*(1-(Parameters!$B$94 + Parameters!$B$95))*(Parameters!$D$23)*Parameters!$D$28)))+(AE78*(1-Parameters!$D$40)*(1-(Input!$F$7*Parameters!$D$17*(1-Parameters!$D$27)*Parameters!$D$26*(1-(Parameters!$B$94 + Parameters!$B$95))*(Parameters!$D$23)*Parameters!$D$28)))+(AI78*(1-Parameters!$D$40)*(1/Parameters!$D$38))+(AK78*(1-Parameters!$D$40))),0)</f>
        <v>0</v>
      </c>
      <c r="AL79" s="24">
        <f>IF(AND(C79&gt;=(Input!$F$14+Input!$F$16), C79&lt;(Input!$F$14+Input!$F$17)),((AC78*(1-Parameters!$D$40)*(1/Parameters!$D$38)*Input!$F$7*Parameters!$D$17*Parameters!$D$26*(1-Parameters!$D$27)*(1-(Parameters!$B$94 + Parameters!$B$95))*Parameters!$D$28*(Parameters!$D$23)*(1-Parameters!$D$30))+(AE78*(1-Parameters!$D$40)*Input!$F$7*Parameters!$D$17*Parameters!$D$26*(1-Parameters!$D$27)*(1-(Parameters!$B$94 + Parameters!$B$95))*Parameters!$D$28*(Parameters!$D$23)*(1-Parameters!$D$30))+(AF78*(1-Parameters!$D$40)) + (AG78*(1-Parameters!$D$40)*(1-ART_drop_factor)) +(AL78*(1-Parameters!$D$40)) + (AM78*(1-Parameters!$D$40)*(1-ART_drop_factor))),0)</f>
        <v>0</v>
      </c>
      <c r="AM79" s="22">
        <f>IF(AND(C79&gt;=(Input!$F$14+Input!$F$16), C79&lt;(Input!$F$14+Input!$F$17)),((AC78*(1-Parameters!$D$40)*(1/Parameters!$D$38)*(Input!$F$7*Parameters!$D$17*(Parameters!$D$23)*Parameters!$D$26*(1-Parameters!$D$27)*(1-(Parameters!$B$94 + Parameters!$B$95))*Parameters!$D$28*Parameters!$D$30))+(AD78*(1-Parameters!$D$40)*(1/Parameters!$D$38))+(AE78*(1-Parameters!$D$40)*(Input!$F$7*Parameters!$D$17*(Parameters!$D$23)*Parameters!$D$26*(1-Parameters!$D$27)*(1-(Parameters!$B$94 + Parameters!$B$95))*Parameters!$D$28*Parameters!$D$30))+(AM78*(1-Parameters!$D$40)*ART_drop_factor)+(AJ78*(1-Parameters!$D$40)*(1/Parameters!$D$38))+(AG78*(1-Parameters!$D$40)*ART_drop_factor)),0)</f>
        <v>0</v>
      </c>
      <c r="AN79" s="24">
        <f>IF(AND(C79&gt;=(Input!$F$14+Input!$F$17), C79&lt;(Input!$F$14+Input!$F$18)),((AH78*(1-Parameters!$D$40)*(1-(Parameters!$D$11*(1-(Input!$F$22*Parameters!$D$7))))) + (AN78*(1-Parameters!$D$40)*(1-(Parameters!$D$11*(1-(Input!$F$22*Parameters!$D$7)))))),0)</f>
        <v>0</v>
      </c>
      <c r="AO79" s="22">
        <f>IF(AND(C79&gt;=(Input!$F$14+Input!$F$17), C79&lt;(Input!$F$14+Input!$F$18)),((AH78*(1-Parameters!$D$40)*Parameters!$D$11*(1-(Input!$F$22*Parameters!$D$7)))+(AI78*(1-Parameters!$D$40)*(1-1/Parameters!$D$38)*(1-(Input!$F$8*Parameters!$D$18*(1-Parameters!$D$27)*Parameters!$D$26*(Parameters!$D$24)*Parameters!$D$28*Parameters!$D$30))) + (AJ78*(1-Parameters!$D$40)*(1-(1/Parameters!$D$38))*(1-ART_drop_factor)) +(AN78*(1-Parameters!$D$40)*Parameters!$D$11*(1-(Input!$F$22*Parameters!$D$7)))+(AO78*(1-Parameters!$D$40)*(1-1/Parameters!$D$38)) + (AP78*(1-Parameters!$D$40)*(1-(1/Parameters!$D$38))*(1-ART_drop_factor))),0)</f>
        <v>0</v>
      </c>
      <c r="AP79" s="24">
        <f>IF(AND(C79&gt;=(Input!$F$14+Input!$F$17), C79&lt;(Input!$F$14+Input!$F$18)),((AI78*(1-Parameters!$D$40)*(1-1/Parameters!$D$38)*(Input!$F$8*Parameters!$D$18*Parameters!$D$26*(1-Parameters!$D$27)*(Parameters!$D$24)*Parameters!$D$28*Parameters!$D$30))+(AJ78*(1-Parameters!$D$40)*(1-(1/Parameters!$D$38))*ART_drop_factor)+(AP78*(1-Parameters!$D$40)*(1-(1/Parameters!$D$38))*ART_drop_factor)),0)</f>
        <v>0</v>
      </c>
      <c r="AQ79" s="22">
        <f>IF(AND(C79&gt;=(Input!$F$14+Input!$F$17), C79&lt;(Input!$F$14+Input!$F$18)),((AI78*(1-Parameters!$D$40)*(1/Parameters!$D$38)*(1-(Input!$F$8*Parameters!$D$18*(1-Parameters!$D$27)*Parameters!$D$26*(Parameters!$D$23)*Parameters!$D$28)))+(AK78*(1-Parameters!$D$40)*(1-(Input!$F$8*Parameters!$D$18*(1-Parameters!$D$27)*Parameters!$D$26*(Parameters!$D$23)*Parameters!$D$28)))+(AO78*(1-Parameters!$D$40)*(1/Parameters!$D$38))+(AQ78*(1-Parameters!$D$40))),0)</f>
        <v>0</v>
      </c>
      <c r="AR79" s="24">
        <f>IF(AND(C79&gt;=(Input!$F$14+Input!$F$17), C79&lt;(Input!$F$14+Input!$F$18)),((AI78*(1-Parameters!$D$40)*(1/Parameters!$D$38)*Input!$F$8*Parameters!$D$18*Parameters!$D$26*(1-Parameters!$D$27)*Parameters!$D$28*(Parameters!$D$23)*(1-Parameters!$D$30))+(AK78*(1-Parameters!$D$40)*Input!$F$8*Parameters!$D$18*Parameters!$D$26*(1-Parameters!$D$27)*Parameters!$D$28*(Parameters!$D$23)*(1-Parameters!$D$30))+(AL78*(1-Parameters!$D$40)) + (AM78*(1-Parameters!$D$40)*(1-ART_drop_factor)) +(AR78*(1-Parameters!$D$40)) + (AS78*(1-Parameters!$D$40)*(1-ART_drop_factor))),0)</f>
        <v>0</v>
      </c>
      <c r="AS79" s="22">
        <f>IF(AND(C79&gt;=(Input!$F$14+Input!$F$17), C79&lt;(Input!$F$14+Input!$F$18)),((AI78*(1-Parameters!$D$40)*(1/Parameters!$D$38)*(Input!$F$8*Parameters!$D$18*(Parameters!$D$23)*Parameters!$D$26*(1-Parameters!$D$27)*Parameters!$D$28*Parameters!$D$30))+(AJ78*(1-Parameters!$D$40)*(1/Parameters!$D$38))+(AK78*(1-Parameters!$D$40)*(Input!$F$8*Parameters!$D$18*(Parameters!$D$23)*Parameters!$D$26*(1-Parameters!$D$27)*Parameters!$D$28*Parameters!$D$30))+(AS78*(1-Parameters!$D$40)*ART_drop_factor)+(AP78*(1-Parameters!$D$40)*(1/Parameters!$D$38))+(AM78*(1-Parameters!$D$40)*ART_drop_factor)),0)</f>
        <v>0</v>
      </c>
      <c r="AT79" s="24">
        <f>IF(AND(C79&gt;=(Input!$F$14+Input!$F$18), C79&lt;(Input!$F$14+Input!$F$19)),((AN78*(1-Parameters!$D$40)*(1-(Parameters!$D$11*(1-(Input!$F$22*Parameters!$D$7))))) + (AT78*(1-Parameters!$D$40)*(1-(Parameters!$D$12*(1-(Input!$F$22*Parameters!$D$7)))))),0)</f>
        <v>1484931.9588724787</v>
      </c>
      <c r="AU79" s="22">
        <f>IF(AND(C79&gt;=(Input!$F$14+Input!$F$18), C79&lt;(Input!$F$14+Input!$F$19)),((AN78*(1-Parameters!$D$40)*Parameters!$D$11*(1-(Input!$F$22*Parameters!$D$7)))+(AO78*(1-Parameters!$D$40)*(1-1/Parameters!$D$38)*(1-(Input!$F$9*Parameters!$D$19*(1-Parameters!$D$27)*Parameters!$D$26*(Parameters!$D$24)*Parameters!$D$28*Parameters!$D$30))) + (AP78*(1-Parameters!$D$40)*(1-(1/Parameters!$D$38))*(1-ART_drop_factor)) +(AT78*(1-Parameters!$D$40)*Parameters!$D$12*(1-(Input!$F$22*Parameters!$D$7)))+(AU78*(1-Parameters!$D$40)*(1-1/Parameters!$D$38)) + (AV78*(1-Parameters!$D$40)*(1-(1/Parameters!$D$38))*(1-ART_drop_factor))),0)</f>
        <v>3548.1663973180325</v>
      </c>
      <c r="AV79" s="24">
        <f>IF(AND(C79&gt;=(Input!$F$14+Input!$F$18), C79&lt;(Input!$F$14+Input!$F$19)),((AO78*(1-Parameters!$D$40)*(1-1/Parameters!$D$38)*(Input!$F$9*Parameters!$D$19*Parameters!$D$26*(1-Parameters!$D$27)*(Parameters!$D$24)*Parameters!$D$28*Parameters!$D$30))+(AP78*(1-Parameters!$D$40)*(1-(1/Parameters!$D$38))*ART_drop_factor)+(AV78*(1-Parameters!$D$40)*(1-(1/Parameters!$D$38))*ART_drop_factor)),0)</f>
        <v>20.772606789092276</v>
      </c>
      <c r="AW79" s="22">
        <f>IF(AND(C79&gt;=(Input!$F$14+Input!$F$18), C79&lt;(Input!$F$14+Input!$F$19)),((AO78*(1-Parameters!$D$40)*(1/Parameters!$D$38)*(1-(Input!$F$9*Parameters!$D$19*(1-Parameters!$D$27)*Parameters!$D$26*(Parameters!$D$23)*Parameters!$D$28)))+(AQ78*(1-Parameters!$D$40)*(1-(Input!$F$9*Parameters!$D$19*(1-Parameters!$D$27)*Parameters!$D$26*(Parameters!$D$23)*Parameters!$D$28)))+(AU78*(1-Parameters!$D$40)*(1/Parameters!$D$38))+(AW78*(1-Parameters!$D$40))),0)</f>
        <v>16977.322569081378</v>
      </c>
      <c r="AX79" s="24">
        <f>IF(AND(C79&gt;=(Input!$F$14+Input!$F$18), C79&lt;(Input!$F$14+Input!$F$19)),((AO78*(1-Parameters!$D$40)*(1/Parameters!$D$38)*Input!$F$9*Parameters!$D$19*Parameters!$D$26*(1-Parameters!$D$27)*Parameters!$D$28*(Parameters!$D$23)*(1-Parameters!$D$30))+(AQ78*(1-Parameters!$D$40)*Input!$F$9*Parameters!$D$19*Parameters!$D$26*(1-Parameters!$D$27)*Parameters!$D$28*(Parameters!$D$23)*(1-Parameters!$D$30)) + (AS78*(1-Parameters!$D$40)*(1-ART_drop_factor)) +(AR78*(1-Parameters!$D$40))+ (AY78*(1-Parameters!$D$40)*(1-ART_drop_factor)) + (AX78*(1-Parameters!$D$40))),0)</f>
        <v>28868.536988035601</v>
      </c>
      <c r="AY79" s="22">
        <f>IF(AND(C79&gt;=(Input!$F$14+Input!$F$18), C79&lt;(Input!$F$14+Input!$F$19)),((AO78*(1-Parameters!$D$40)*(1/Parameters!$D$38)*(Input!$F$9*Parameters!$D$19*(Parameters!$D$23)*Parameters!$D$26*(1-Parameters!$D$27)*Parameters!$D$28*Parameters!$D$30))+(AP78*(1-Parameters!$D$40)*(1/Parameters!$D$38))+(AQ78*(1-Parameters!$D$40)*(Input!$F$9*Parameters!$D$19*(Parameters!$D$23)*Parameters!$D$26*(1-Parameters!$D$27)*Parameters!$D$28*Parameters!$D$30))+(AY78*(1-Parameters!$D$40)*ART_drop_factor)+(AV78*(1-Parameters!$D$40)*(1/Parameters!$D$38))+(AS78*(1-Parameters!$D$40)*ART_drop_factor)),0)</f>
        <v>85278.787954260886</v>
      </c>
      <c r="AZ79" s="24">
        <f>IF(C79&gt;=(Input!$F$14+Input!$F$19),((AT78*(1-Parameters!$D$40)*(1-(Parameters!$D$12*(1-(Input!$F$22*Parameters!$D$7))))) + (AZ78*(1-Parameters!$D$40)*(1-(Parameters!$D$12*(1-(Input!$F$22*Parameters!$D$7)))))),0)</f>
        <v>0</v>
      </c>
      <c r="BA79" s="22">
        <f>IF(C79&gt;=(Input!$F$14+Input!$F$19),((AT78*(1-Parameters!$D$40)*Parameters!$D$12*(1-(Input!$F$22*Parameters!$D$7)))+(AU78*(1-Parameters!$D$40)*(1-1/Parameters!$D$38)*(1-(Input!$F$10*Parameters!$D$20*(1-Parameters!$D$27)*Parameters!$D$26*(Parameters!$D$24)*Parameters!$D$28*Parameters!$D$30))) + (AV78*(1-Parameters!$D$40)*(1-(1/Parameters!$D$38))*(1-ART_drop_factor)) +(AZ78*(1-Parameters!$D$40)*Parameters!$D$12*(1-(Input!$F$22*Parameters!$D$7)))+(BA78*(1-Parameters!$D$40)*(1-1/Parameters!$D$38)) + (BB78*(1-Parameters!$D$40)*(1-(1/Parameters!$D$38))*(1-ART_drop_factor))),0)</f>
        <v>0</v>
      </c>
      <c r="BB79" s="24">
        <f>IF(C79&gt;=(Input!$F$14+Input!$F$19),((AU78*(1-Parameters!$D$40)*(1-1/Parameters!$D$38)*(Input!$F$10*Parameters!$D$20*Parameters!$D$26*(1-Parameters!$D$27)*(Parameters!$D$24)*Parameters!$D$28*Parameters!$D$30))+(AV78*(1-Parameters!$D$40)*(1-(1/Parameters!$D$38))*ART_drop_factor)+(BB78*(1-Parameters!$D$40)*(1-(1/Parameters!$D$38))*ART_drop_factor)),0)</f>
        <v>0</v>
      </c>
      <c r="BC79" s="22">
        <f>IF(C79&gt;=(Input!$F$14+Input!$F$19),((AU78*(1-Parameters!$D$40)*(1/Parameters!$D$38)*(1-(Input!$F$10*Parameters!$D$20*(1-Parameters!$D$27)*Parameters!$D$26*(Parameters!$D$23)*Parameters!$D$28)))+(AW78*(1-Parameters!$D$40)*(1-(Input!$F$10*Parameters!$D$20*(1-Parameters!$D$27)*Parameters!$D$26*(Parameters!$D$23)*Parameters!$D$28)))+(BA78*(1-Parameters!$D$40)*(1/Parameters!$D$38))+(BC78*(1-Parameters!$D$40))),0)</f>
        <v>0</v>
      </c>
      <c r="BD79" s="24">
        <f>IF(C79&gt;=(Input!$F$14+Input!$F$19),((AU78*(1-Parameters!$D$40)*(1/Parameters!$D$38)*Input!$F$10*Parameters!$D$20*Parameters!$D$26*(1-Parameters!$D$27)*Parameters!$D$28*(Parameters!$D$23)*(1-Parameters!$D$30))+(AW78*(1-Parameters!$D$40)*Input!$F$10*Parameters!$D$20*Parameters!$D$26*(1-Parameters!$D$27)*Parameters!$D$28*(Parameters!$D$23)*(1-Parameters!$D$30))+(AX78*(1-Parameters!$D$40)) + (AY78*(1-Parameters!$D$40)*(1-ART_drop_factor)) +(BD78*(1-Parameters!$D$40)) + (BE78*(1-Parameters!$D$40)*(1-ART_drop_factor))),0)</f>
        <v>0</v>
      </c>
      <c r="BE79" s="25">
        <f>IF(C79&gt;=(Input!$F$14+Input!$F$19),((AU78*(1-Parameters!$D$40)*(1/Parameters!$D$38)*(Input!$F$10*Parameters!$D$20*(Parameters!$D$23)*Parameters!$D$26*(1-Parameters!$D$27)*Parameters!$D$28*Parameters!$D$30))+(AV78*(1-Parameters!$D$40)*(1/Parameters!$D$38))+(AW78*(1-Parameters!$D$40)*(Input!$F$10*Parameters!$D$20*(Parameters!$D$23)*Parameters!$D$26*(1-Parameters!$D$27)*Parameters!$D$28*Parameters!$D$30))+(BE78*(1-Parameters!$D$40)*ART_drop_factor)+(BB78*(1-Parameters!$D$40)*(1/Parameters!$D$38))+(AY78*(1-Parameters!$D$40)*ART_drop_factor)),0)</f>
        <v>0</v>
      </c>
      <c r="BF79" s="135">
        <f>(Parameters!$D$40*(SUM(Model!D78:U78,Model!AH78:BE78)))+(Parameters!$D$41*(SUM(Model!V78:AG78)))</f>
        <v>93.445326387366435</v>
      </c>
      <c r="BG79" s="60"/>
      <c r="BJ79" s="66"/>
    </row>
    <row r="80" spans="3:62" x14ac:dyDescent="0.2">
      <c r="C80" s="20">
        <v>75</v>
      </c>
      <c r="D80" s="21">
        <f>IF((C80&gt;=Input!$F$12),0,(D79*(1-Parameters!$D$40)*(1-(Parameters!$D$8*(1-(Input!$F$22*Parameters!$D$7))))))</f>
        <v>0</v>
      </c>
      <c r="E80" s="21">
        <f>IF((C80&gt;=Input!$F$12),0,(D79*(1-Parameters!$D$40)*Parameters!$D$8*(1-(Input!$F$22*Parameters!$D$7))+(E79*(1-Parameters!$D$40)*(1-1/Parameters!$D$38)) + (F79*(1-Parameters!$D$40)*(1-(1/Parameters!$D$38))*(1-ART_drop_factor))))</f>
        <v>0</v>
      </c>
      <c r="F80" s="26">
        <f>IF((C80&gt;=Input!$F$12),0,(F79*(1-Parameters!$D$40)*(1-(1/Parameters!$D$38))*ART_drop_factor))</f>
        <v>0</v>
      </c>
      <c r="G80" s="21">
        <f>IF((C80&gt;=Input!$F$12),0,((G79*(1-Parameters!$D$40)+(E79*(1-Parameters!$D$40)*(1/Parameters!$D$38)))))</f>
        <v>0</v>
      </c>
      <c r="H80" s="21">
        <f>IF((C80&gt;=Input!$F$12),0,(H79*(1-Parameters!$D$40) + I79*(1-Parameters!$D$40)*(1-ART_drop_factor)))</f>
        <v>0</v>
      </c>
      <c r="I80" s="21">
        <f>IF((C80&gt;=Input!$F$12),0,(((F79*(1-Parameters!$D$40)*(1/Parameters!$D$38)) + I79*(1-Parameters!$D$40)*ART_drop_factor)))</f>
        <v>0</v>
      </c>
      <c r="J80" s="23">
        <f>IF(AND(C80&gt;=Input!$F$12,C80&lt;Input!$F$13),((D79*(1-Parameters!$D$40)*(1-(Parameters!$D$8*(1-(Input!$F$22*Parameters!$D$7))))) + (J79*(1-Parameters!$D$40)*(1-(Parameters!$D$9*(1-(Input!$F$22*Parameters!$D$7)))))),0)</f>
        <v>0</v>
      </c>
      <c r="K80" s="23">
        <f>IF(AND(C80&gt;=Input!$F$12,C80&lt;Input!$F$13),((D79*(1-Parameters!$D$40)*(Parameters!$D$8*(1-(Input!$F$22*Parameters!$D$7))))+(E79*(1-Parameters!$D$40)*(1-1/Parameters!$D$38)*(1-(Input!$F$5*Parameters!$D$14*(1-Parameters!$D$27)*Parameters!$D$26*(Parameters!$D$24))*Parameters!$D$28*Parameters!$D$30)))+ (F79*(1-Parameters!$D$40)*(1-(1/Parameters!$D$38))*(1-ART_drop_factor)) + (J79*(1-Parameters!$D$40)*Parameters!$D$9*(1-(Input!$F$22*Parameters!$D$7)))+(K79*(1-Parameters!$D$40)*(1-1/Parameters!$D$38)) + (L79*(1-Parameters!$D$40)*(1-(1/Parameters!$D$38))*(1-ART_drop_factor)),0)</f>
        <v>0</v>
      </c>
      <c r="L80" s="23">
        <f>IF(AND(C80&gt;=Input!$F$12,C80&lt;Input!$F$13),((E79*(1-Parameters!$D$40)*(1-1/Parameters!$D$38)*(Input!$F$5*Parameters!$D$14*Parameters!$D$26*(1-Parameters!$D$27)*(Parameters!$D$24)*Parameters!$D$28*Parameters!$D$30))+(F79*(1-Parameters!$D$40)*(1-(1/Parameters!$D$38))*ART_drop_factor)+(L79*(1-Parameters!$D$40)*(1-(1/Parameters!$D$38))*ART_drop_factor)),0)</f>
        <v>0</v>
      </c>
      <c r="M80" s="23">
        <f>IF(AND(C80&gt;=Input!$F$12,C80&lt;Input!$F$13),((E79*(1-Parameters!$D$40)*(1/Parameters!$D$38)*(1-(Input!$F$5*Parameters!$D$14*(1-Parameters!$D$27)*Parameters!$D$26*(Parameters!$D$23))*Parameters!$D$28))+(G79*(1-Parameters!$D$40)*(1-(Input!$F$5*Parameters!$D$14*(1-Parameters!$D$27)*Parameters!$D$26*(Parameters!$D$23)*Parameters!$D$28)))+(K79*(1-Parameters!$D$40)*(1/Parameters!$D$38))+(M79*(1-Parameters!$D$40))),0)</f>
        <v>0</v>
      </c>
      <c r="N80" s="23">
        <f>IF(AND(C80&gt;=Input!$F$12,C80&lt;Input!$F$13),((E79*(1-Parameters!$D$40)*(1/Parameters!$D$38)*Input!$F$5*Parameters!$D$14*Parameters!$D$26*(1-Parameters!$D$27)*Parameters!$D$28*(Parameters!$D$23)*(1-Parameters!$D$30))+(G79*(1-Parameters!$D$40)*Input!$F$5*Parameters!$D$14*Parameters!$D$26*(1-Parameters!$D$27)*Parameters!$D$28*(Parameters!$D$23)*(1-Parameters!$D$30))+(H79*(1-Parameters!$D$40)) +(N79*(1-Parameters!$D$40)) + (O79*(1-Parameters!$D$40)*(1-ART_drop_factor)) + (I79*(1-Parameters!$D$40)*(1-ART_drop_factor))),0)</f>
        <v>0</v>
      </c>
      <c r="O80" s="23">
        <f>IF(AND(C80&gt;=Input!$F$12,C80&lt;Input!$F$13),((E79*(1-Parameters!$D$40)*(1/Parameters!$D$38)*(Input!$F$5*Parameters!$D$14*(Parameters!$D$23)*Parameters!$D$26*(1-Parameters!$D$27)*Parameters!$D$28*Parameters!$D$30))+(F79*(1-Parameters!$D$40)*(1/Parameters!$D$38))+(G79*(1-Parameters!$D$40)*(Input!$F$5*Parameters!$D$14*(Parameters!$D$23)*Parameters!$D$26*(1-Parameters!$D$27)*Parameters!$D$28*Parameters!$D$30))+(O79*(1-Parameters!$D$40)*ART_drop_factor)+(L79*(1-Parameters!$D$40)*(1/Parameters!$D$38))+(I79*(1-Parameters!$D$40)*ART_drop_factor)),0)</f>
        <v>0</v>
      </c>
      <c r="P80" s="24">
        <f>IF(AND(C80&gt;=Input!$F$13,C80&lt;Input!$F$14),((J79*(1-Parameters!$D$40)*(1-(Parameters!$D$9*(1-(Input!$F$22*Parameters!$D$7))))) + (P79*(1-Parameters!$D$40)*(1-(Parameters!$D$9*(1-(Input!$F$22*Parameters!$D$7)))))),0)</f>
        <v>0</v>
      </c>
      <c r="Q80" s="22">
        <f>IF(AND(C80&gt;=Input!$F$13,C80&lt;Input!$F$14),((J79*(1-Parameters!$D$40)*Parameters!$D$9*(1-(Input!$F$22*Parameters!$D$7)))+(K79*(1-Parameters!$D$40)*(1-1/Parameters!$D$38)*(1-(Input!$F$6*Parameters!$D$15*(1-Parameters!$D$27)*Parameters!$D$26*(Parameters!$D$24))*Parameters!$D$28*Parameters!$D$30))) + (L79*(1-Parameters!$D$40)*(1-(1/Parameters!$D$38))*(1-ART_drop_factor)) +(P79*(1-Parameters!$D$40)*Parameters!$D$9*(1-(Input!$F$22*Parameters!$D$7)))+(Q79*(1-Parameters!$D$40)*(1-1/Parameters!$D$38)) + (R79*(1-Parameters!$D$40)*(1-(1/Parameters!$D$38))*(1-ART_drop_factor)),0)</f>
        <v>0</v>
      </c>
      <c r="R80" s="24">
        <f>IF(AND(C80&gt;=Input!$F$13,C80&lt;Input!$F$14),((K79*(1-Parameters!$D$40)*(1-1/Parameters!$D$38)*(Input!$F$6*Parameters!$D$15*Parameters!$D$26*(1-Parameters!$D$27)*(Parameters!$D$24)*Parameters!$D$28*Parameters!$D$30))+(L79*(1-Parameters!$D$40)*(1-(1/Parameters!$D$38))*ART_drop_factor)+(R79*(1-Parameters!$D$40)*(1-(1/Parameters!$D$38))*ART_drop_factor)),0)</f>
        <v>0</v>
      </c>
      <c r="S80" s="22">
        <f>IF(AND(C80&gt;=Input!$F$13,C80&lt;Input!$F$14),((K79*(1-Parameters!$D$40)*(1/Parameters!$D$38)*(1-(Input!$F$6*Parameters!$D$15*(1-Parameters!$D$27)*Parameters!$D$26*(Parameters!$D$23)*Parameters!$D$28)))+(M79*(1-Parameters!$D$40)*(1-(Input!$F$6*Parameters!$D$15*(1-Parameters!$D$27)*Parameters!$D$26*(Parameters!$D$23)*Parameters!$D$28)))+(Q79*(1-Parameters!$D$40)*(1/Parameters!$D$38))+(S79*(1-Parameters!$D$40))),0)</f>
        <v>0</v>
      </c>
      <c r="T80" s="24">
        <f>IF(AND(C80&gt;=Input!$F$13,C80&lt;Input!$F$14),((K79*(1-Parameters!$D$40)*(1/Parameters!$D$38)*Input!$F$6*Parameters!$D$15*Parameters!$D$26*(1-Parameters!$D$27)*Parameters!$D$28*(Parameters!$D$23)*(1-Parameters!$D$30))+(M79*(1-Parameters!$D$40)*Input!$F$6*Parameters!$D$15*Parameters!$D$26*(1-Parameters!$D$27)*Parameters!$D$28*(Parameters!$D$23)*(1-Parameters!$D$30))+(N79*(1-Parameters!$D$40))+(T79*(1-Parameters!$D$40)) + (U79*(1-Parameters!$D$40)*(1-ART_drop_factor)) + (O79*(1-Parameters!$D$40)*(1-ART_drop_factor))),0)</f>
        <v>0</v>
      </c>
      <c r="U80" s="22">
        <f>IF(AND(C80&gt;=Input!$F$13,C80&lt;Input!$F$14),((K79*(1-Parameters!$D$40)*(1/Parameters!$D$38)*(Input!$F$6*Parameters!$D$15*(Parameters!$D$23)*Parameters!$D$26*(1-Parameters!$D$27)*Parameters!$D$28*Parameters!$D$30))+(L79*(1-Parameters!$D$40)*(1/Parameters!$D$38))+(M79*(1-Parameters!$D$40)*(Input!$F$6*Parameters!$D$15*(Parameters!$D$23)*Parameters!$D$26*(1-Parameters!$D$27)*Parameters!$D$28*Parameters!$D$30))+(U79*(1-Parameters!$D$40)*ART_drop_factor)+(R79*(1-Parameters!$D$40)*(1/Parameters!$D$38))+(O79*(1-Parameters!$D$40))*ART_drop_factor),0)</f>
        <v>0</v>
      </c>
      <c r="V80" s="24">
        <f>IF(C80=Input!$F$14,((P79*(1-Parameters!$D$41)*(1-(Parameters!$D$9*(1-(Input!$F$22*Parameters!$D$7))))) + (V79*(1-Parameters!$D$41)*(1-(Parameters!$D$9*(1-(Input!$F$22*Parameters!$D$7)))))),0)</f>
        <v>0</v>
      </c>
      <c r="W80" s="22">
        <f>IF(C80=Input!$F$14,((P79*(1-Parameters!$D$41)*Parameters!$D$9*(1-(Input!$F$22*Parameters!$D$7)))+(Q79*(1-Parameters!$D$41)*(1-1/Parameters!$D$38)*(1-(Input!$F$6*Parameters!$D$16*(1-Parameters!$D$27)*Parameters!$D$26*(1-Parameters!$B$94)*(Parameters!$D$24))*Parameters!$D$28*Parameters!$D$30)))+(V79*(1-Parameters!$D$41)*Parameters!$D$9*(1-(Input!$F$22*Parameters!$D$7)))+ (R79*(1-Parameters!$D$41)*(1-(1/Parameters!$D$38))*(1-ART_drop_factor)) + (W79*(1-Parameters!$D$41)*(1-1/Parameters!$D$38)) + (X79*(1-Parameters!$D$41)*(1-(1/Parameters!$D$38))*(1-ART_drop_factor)),0)</f>
        <v>0</v>
      </c>
      <c r="X80" s="24">
        <f>IF(C80=Input!$F$14,((Q79*(1-Parameters!$D$41)*(1-1/Parameters!$D$38)*(Input!$F$6*Parameters!$D$16*Parameters!$D$26*(1-Parameters!$D$27)*(1-Parameters!$B$94)*(Parameters!$D$24)*Parameters!$D$28*Parameters!$D$30))+(R79*(1-Parameters!$D$41)*(1-(1/Parameters!$D$38))*ART_drop_factor)+(X79*(1-Parameters!$D$41)*(1-(1/Parameters!$D$38))*ART_drop_factor)),0)</f>
        <v>0</v>
      </c>
      <c r="Y80" s="22">
        <f>IF(C80=Input!$F$14,((Q79*(1-Parameters!$D$41)*(1/Parameters!$D$38)*(1-(Input!$F$6*Parameters!$D$16*(1-Parameters!$D$27)*Parameters!$D$26*(1-Parameters!$B$94)*(Parameters!$D$23)*Parameters!$D$28)))+(S79*(1-Parameters!$D$41)*(1-(Input!$F$6*Parameters!$D$16*(1-Parameters!$D$27)*Parameters!$D$26*(1-Parameters!$B$94)*(Parameters!$D$23)*Parameters!$D$28)))+(W79*(1-Parameters!$D$41)*(1/Parameters!$D$38))+(Y79*(1-Parameters!$D$41))),0)</f>
        <v>0</v>
      </c>
      <c r="Z80" s="24">
        <f>IF(C80=Input!$F$14,((Q79*(1-Parameters!$D$41)*(1/Parameters!$D$38)*Input!$F$6*Parameters!$D$16*Parameters!$D$26*(1-Parameters!$D$27)*(1-Parameters!$B$94)*Parameters!$D$28*(Parameters!$D$23)*(1-Parameters!$D$30))+(S79*(1-Parameters!$D$41)*Input!$F$6*Parameters!$D$16*Parameters!$D$26*(1-Parameters!$D$27)*(1-Parameters!$B$94)*Parameters!$D$28*(Parameters!$D$23)*(1-Parameters!$D$30))+(T79*(1-Parameters!$D$41)) + (U79*(1-Parameters!$D$41)*(1-ART_drop_factor)) + (Z79*(1-Parameters!$D$41)) + (AA79*(1-Parameters!$D$41)*(1-ART_drop_factor))),0)</f>
        <v>0</v>
      </c>
      <c r="AA80" s="22">
        <f>IF(C80=Input!$F$14,((Q79*(1-Parameters!$D$41)*(1/Parameters!$D$38)*(Input!$F$6*Parameters!$D$16*(Parameters!$D$23)*Parameters!$D$26*(1-Parameters!$D$27)*(1-Parameters!$B$94)*Parameters!$D$28*Parameters!$D$30))+(R79*(1-Parameters!$D$41)*(1/Parameters!$D$38))+(S79*(1-Parameters!$D$41)*(Input!$F$6*Parameters!$D$16*(1-Parameters!$B$94)*(Parameters!$D$23)*Parameters!$D$26*(1-Parameters!$D$27)*Parameters!$D$28*Parameters!$D$30))+(AA79*(1-Parameters!$D$41)*ART_drop_factor)+(X79*(1-Parameters!$D$41)*(1/Parameters!$D$38))+(U79*(1-Parameters!$D$41)*ART_drop_factor)),0)</f>
        <v>0</v>
      </c>
      <c r="AB80" s="24">
        <f>IF(AND(C80&gt;Input!$F$14,C80&lt;(Input!$F$14+Input!$F$16)),((V79*(1-Parameters!$D$41)*(1-(Parameters!$D$9*(1-(Input!$F$22*Parameters!$D$7)))))+(AB79*(1-Parameters!$D$41)*(1-(Parameters!$D$10*(1-(Input!$F$22*Parameters!$D$7)))))),0)</f>
        <v>0</v>
      </c>
      <c r="AC80" s="24">
        <f>IF(AND(C80&gt;Input!$F$14, C80&lt;(Input!$F$14+Input!$F$16)),((V79*(1-Parameters!$D$41)*Parameters!$D$9*(1-(Input!$F$22*Parameters!$D$7)))+(W79*(1-Parameters!$D$41)*(1-1/Parameters!$D$38)) + (X79*(1-Parameters!$D$41)*(1-(1/Parameters!$D$38))*(1-ART_drop_factor)) +(AB79*(1-Parameters!$D$41)*Parameters!$D$10*(1-(Input!$F$22*Parameters!$D$7))))+(AC79*(1-Parameters!$D$41)*(1-1/Parameters!$D$38)) + (AD79*(1-Parameters!$D$41)*(1-(1/Parameters!$D$38))*(1-ART_drop_factor)),0)</f>
        <v>0</v>
      </c>
      <c r="AD80" s="24">
        <f>IF(AND(C80&gt;Input!$F$14, C80&lt;(Input!$F$14+Input!$F$16)),((X79*(1-Parameters!$D$41)*(1-(1/Parameters!$D$38))*ART_drop_factor)+(AD79*(1-Parameters!$D$41)*(1-(1/Parameters!$D$38))*ART_drop_factor)),0)</f>
        <v>0</v>
      </c>
      <c r="AE80" s="24">
        <f>IF(AND(C80&gt;Input!$F$14, C80&lt;(Input!$F$14+Input!$F$16)),((W79*(1-Parameters!$D$41)*(1/Parameters!$D$38))+(Y79*(1-Parameters!$D$41))+(AC79*(1-Parameters!$D$41)*(1/Parameters!$D$38))+(AE79*(1-Parameters!$D$41))),0)</f>
        <v>0</v>
      </c>
      <c r="AF80" s="24">
        <f>IF(AND(C80&gt;Input!$F$14, C80&lt;(Input!$F$14+Input!$F$16)),((Z79*(1-Parameters!$D$41)) + (AA79*(1-Parameters!$D$41)*(1-ART_drop_factor)) +(AF79*(1-Parameters!$D$41)) + (AG79*(1-Parameters!$D$41)*(1-ART_drop_factor))),0)</f>
        <v>0</v>
      </c>
      <c r="AG80" s="24">
        <f>IF(AND(C80&gt;Input!$F$14, C80&lt;(Input!$F$14+Input!$F$16)),((X79*(1-Parameters!$D$41)*(1/Parameters!$D$38))+(AG79*(1-Parameters!$D$41)*ART_drop_factor)+(AD79*(1-Parameters!$D$41)*(1/Parameters!$D$38))+(AA79*(1-Parameters!$D$41)*ART_drop_factor)),0)</f>
        <v>0</v>
      </c>
      <c r="AH80" s="24">
        <f>IF(AND(C80&gt;=(Input!$F$14+Input!$F$16),C80&lt;(Input!$F$14+Input!$F$17)),((AB79*(1-Parameters!$D$40)*(1-(Parameters!$D$10*(1-(Input!$F$22*Parameters!$D$7)))))+(AH79*(1-Parameters!$D$40)*(1-(Parameters!$D$11*(1-(Input!$F$22*Parameters!$D$7)))))),0)</f>
        <v>0</v>
      </c>
      <c r="AI80" s="24">
        <f>IF(AND(C80&gt;=(Input!$F$14+Input!$F$16), C80&lt;(Input!$F$14+Input!$F$17)),((AB79*(1-Parameters!$D$40)*Parameters!$D$10*(1-(Input!$F$22*Parameters!$D$7)))+(AC79*(1-Parameters!$D$40)*(1-1/Parameters!$D$38)*(1-(Input!$F$7*Parameters!$D$17*(1-Parameters!$D$27)*Parameters!$D$26*(1-(Parameters!$B$94 + Parameters!$B$95))*(Parameters!$D$24)*Parameters!$D$28*Parameters!$D$30))) + (AD79*(1-Parameters!$D$40)*(1-(1/Parameters!$D$38))*(1-ART_drop_factor)) +(AH79*(1-Parameters!$D$40)*Parameters!$D$11*(1-(Input!$F$22*Parameters!$D$7)))+(AI79*(1-Parameters!$D$40)*(1-1/Parameters!$D$38)) + (AJ79*(1-Parameters!$D$40)*(1-(1/Parameters!$D$38))*(1-ART_drop_factor))),0)</f>
        <v>0</v>
      </c>
      <c r="AJ80" s="24">
        <f>IF(AND(C80&gt;=(Input!$F$14+Input!$F$16), C80&lt;(Input!$F$14+Input!$F$17)),((AC79*(1-Parameters!$D$40)*(1-1/Parameters!$D$38)*(Input!$F$7*Parameters!$D$17*Parameters!$D$26*(1-Parameters!$D$27)*(1-(Parameters!$B$94 + Parameters!$B$95))*(Parameters!$D$24)*Parameters!$D$28*Parameters!$D$30))+(AD79*(1-Parameters!$D$40)*(1-(1/Parameters!$D$38))*ART_drop_factor)+(AJ79*(1-Parameters!$D$40)*(1-(1/Parameters!$D$38))*ART_drop_factor)),0)</f>
        <v>0</v>
      </c>
      <c r="AK80" s="22">
        <f>IF(AND(C80&gt;=(Input!$F$14+Input!$F$16), C80&lt;(Input!$F$14+Input!$F$17)),((AC79*(1-Parameters!$D$40)*(1/Parameters!$D$38)*(1-(Input!$F$7*Parameters!$D$17*(1-Parameters!$D$27)*Parameters!$D$26*(1-(Parameters!$B$94 + Parameters!$B$95))*(Parameters!$D$23)*Parameters!$D$28)))+(AE79*(1-Parameters!$D$40)*(1-(Input!$F$7*Parameters!$D$17*(1-Parameters!$D$27)*Parameters!$D$26*(1-(Parameters!$B$94 + Parameters!$B$95))*(Parameters!$D$23)*Parameters!$D$28)))+(AI79*(1-Parameters!$D$40)*(1/Parameters!$D$38))+(AK79*(1-Parameters!$D$40))),0)</f>
        <v>0</v>
      </c>
      <c r="AL80" s="24">
        <f>IF(AND(C80&gt;=(Input!$F$14+Input!$F$16), C80&lt;(Input!$F$14+Input!$F$17)),((AC79*(1-Parameters!$D$40)*(1/Parameters!$D$38)*Input!$F$7*Parameters!$D$17*Parameters!$D$26*(1-Parameters!$D$27)*(1-(Parameters!$B$94 + Parameters!$B$95))*Parameters!$D$28*(Parameters!$D$23)*(1-Parameters!$D$30))+(AE79*(1-Parameters!$D$40)*Input!$F$7*Parameters!$D$17*Parameters!$D$26*(1-Parameters!$D$27)*(1-(Parameters!$B$94 + Parameters!$B$95))*Parameters!$D$28*(Parameters!$D$23)*(1-Parameters!$D$30))+(AF79*(1-Parameters!$D$40)) + (AG79*(1-Parameters!$D$40)*(1-ART_drop_factor)) +(AL79*(1-Parameters!$D$40)) + (AM79*(1-Parameters!$D$40)*(1-ART_drop_factor))),0)</f>
        <v>0</v>
      </c>
      <c r="AM80" s="22">
        <f>IF(AND(C80&gt;=(Input!$F$14+Input!$F$16), C80&lt;(Input!$F$14+Input!$F$17)),((AC79*(1-Parameters!$D$40)*(1/Parameters!$D$38)*(Input!$F$7*Parameters!$D$17*(Parameters!$D$23)*Parameters!$D$26*(1-Parameters!$D$27)*(1-(Parameters!$B$94 + Parameters!$B$95))*Parameters!$D$28*Parameters!$D$30))+(AD79*(1-Parameters!$D$40)*(1/Parameters!$D$38))+(AE79*(1-Parameters!$D$40)*(Input!$F$7*Parameters!$D$17*(Parameters!$D$23)*Parameters!$D$26*(1-Parameters!$D$27)*(1-(Parameters!$B$94 + Parameters!$B$95))*Parameters!$D$28*Parameters!$D$30))+(AM79*(1-Parameters!$D$40)*ART_drop_factor)+(AJ79*(1-Parameters!$D$40)*(1/Parameters!$D$38))+(AG79*(1-Parameters!$D$40)*ART_drop_factor)),0)</f>
        <v>0</v>
      </c>
      <c r="AN80" s="24">
        <f>IF(AND(C80&gt;=(Input!$F$14+Input!$F$17), C80&lt;(Input!$F$14+Input!$F$18)),((AH79*(1-Parameters!$D$40)*(1-(Parameters!$D$11*(1-(Input!$F$22*Parameters!$D$7))))) + (AN79*(1-Parameters!$D$40)*(1-(Parameters!$D$11*(1-(Input!$F$22*Parameters!$D$7)))))),0)</f>
        <v>0</v>
      </c>
      <c r="AO80" s="22">
        <f>IF(AND(C80&gt;=(Input!$F$14+Input!$F$17), C80&lt;(Input!$F$14+Input!$F$18)),((AH79*(1-Parameters!$D$40)*Parameters!$D$11*(1-(Input!$F$22*Parameters!$D$7)))+(AI79*(1-Parameters!$D$40)*(1-1/Parameters!$D$38)*(1-(Input!$F$8*Parameters!$D$18*(1-Parameters!$D$27)*Parameters!$D$26*(Parameters!$D$24)*Parameters!$D$28*Parameters!$D$30))) + (AJ79*(1-Parameters!$D$40)*(1-(1/Parameters!$D$38))*(1-ART_drop_factor)) +(AN79*(1-Parameters!$D$40)*Parameters!$D$11*(1-(Input!$F$22*Parameters!$D$7)))+(AO79*(1-Parameters!$D$40)*(1-1/Parameters!$D$38)) + (AP79*(1-Parameters!$D$40)*(1-(1/Parameters!$D$38))*(1-ART_drop_factor))),0)</f>
        <v>0</v>
      </c>
      <c r="AP80" s="24">
        <f>IF(AND(C80&gt;=(Input!$F$14+Input!$F$17), C80&lt;(Input!$F$14+Input!$F$18)),((AI79*(1-Parameters!$D$40)*(1-1/Parameters!$D$38)*(Input!$F$8*Parameters!$D$18*Parameters!$D$26*(1-Parameters!$D$27)*(Parameters!$D$24)*Parameters!$D$28*Parameters!$D$30))+(AJ79*(1-Parameters!$D$40)*(1-(1/Parameters!$D$38))*ART_drop_factor)+(AP79*(1-Parameters!$D$40)*(1-(1/Parameters!$D$38))*ART_drop_factor)),0)</f>
        <v>0</v>
      </c>
      <c r="AQ80" s="22">
        <f>IF(AND(C80&gt;=(Input!$F$14+Input!$F$17), C80&lt;(Input!$F$14+Input!$F$18)),((AI79*(1-Parameters!$D$40)*(1/Parameters!$D$38)*(1-(Input!$F$8*Parameters!$D$18*(1-Parameters!$D$27)*Parameters!$D$26*(Parameters!$D$23)*Parameters!$D$28)))+(AK79*(1-Parameters!$D$40)*(1-(Input!$F$8*Parameters!$D$18*(1-Parameters!$D$27)*Parameters!$D$26*(Parameters!$D$23)*Parameters!$D$28)))+(AO79*(1-Parameters!$D$40)*(1/Parameters!$D$38))+(AQ79*(1-Parameters!$D$40))),0)</f>
        <v>0</v>
      </c>
      <c r="AR80" s="24">
        <f>IF(AND(C80&gt;=(Input!$F$14+Input!$F$17), C80&lt;(Input!$F$14+Input!$F$18)),((AI79*(1-Parameters!$D$40)*(1/Parameters!$D$38)*Input!$F$8*Parameters!$D$18*Parameters!$D$26*(1-Parameters!$D$27)*Parameters!$D$28*(Parameters!$D$23)*(1-Parameters!$D$30))+(AK79*(1-Parameters!$D$40)*Input!$F$8*Parameters!$D$18*Parameters!$D$26*(1-Parameters!$D$27)*Parameters!$D$28*(Parameters!$D$23)*(1-Parameters!$D$30))+(AL79*(1-Parameters!$D$40)) + (AM79*(1-Parameters!$D$40)*(1-ART_drop_factor)) +(AR79*(1-Parameters!$D$40)) + (AS79*(1-Parameters!$D$40)*(1-ART_drop_factor))),0)</f>
        <v>0</v>
      </c>
      <c r="AS80" s="22">
        <f>IF(AND(C80&gt;=(Input!$F$14+Input!$F$17), C80&lt;(Input!$F$14+Input!$F$18)),((AI79*(1-Parameters!$D$40)*(1/Parameters!$D$38)*(Input!$F$8*Parameters!$D$18*(Parameters!$D$23)*Parameters!$D$26*(1-Parameters!$D$27)*Parameters!$D$28*Parameters!$D$30))+(AJ79*(1-Parameters!$D$40)*(1/Parameters!$D$38))+(AK79*(1-Parameters!$D$40)*(Input!$F$8*Parameters!$D$18*(Parameters!$D$23)*Parameters!$D$26*(1-Parameters!$D$27)*Parameters!$D$28*Parameters!$D$30))+(AS79*(1-Parameters!$D$40)*ART_drop_factor)+(AP79*(1-Parameters!$D$40)*(1/Parameters!$D$38))+(AM79*(1-Parameters!$D$40)*ART_drop_factor)),0)</f>
        <v>0</v>
      </c>
      <c r="AT80" s="24">
        <f>IF(AND(C80&gt;=(Input!$F$14+Input!$F$18), C80&lt;(Input!$F$14+Input!$F$19)),((AN79*(1-Parameters!$D$40)*(1-(Parameters!$D$11*(1-(Input!$F$22*Parameters!$D$7))))) + (AT79*(1-Parameters!$D$40)*(1-(Parameters!$D$12*(1-(Input!$F$22*Parameters!$D$7)))))),0)</f>
        <v>1484446.5234122344</v>
      </c>
      <c r="AU80" s="22">
        <f>IF(AND(C80&gt;=(Input!$F$14+Input!$F$18), C80&lt;(Input!$F$14+Input!$F$19)),((AN79*(1-Parameters!$D$40)*Parameters!$D$11*(1-(Input!$F$22*Parameters!$D$7)))+(AO79*(1-Parameters!$D$40)*(1-1/Parameters!$D$38)*(1-(Input!$F$9*Parameters!$D$19*(1-Parameters!$D$27)*Parameters!$D$26*(Parameters!$D$24)*Parameters!$D$28*Parameters!$D$30))) + (AP79*(1-Parameters!$D$40)*(1-(1/Parameters!$D$38))*(1-ART_drop_factor)) +(AT79*(1-Parameters!$D$40)*Parameters!$D$12*(1-(Input!$F$22*Parameters!$D$7)))+(AU79*(1-Parameters!$D$40)*(1-1/Parameters!$D$38)) + (AV79*(1-Parameters!$D$40)*(1-(1/Parameters!$D$38))*(1-ART_drop_factor))),0)</f>
        <v>3553.5715771629666</v>
      </c>
      <c r="AV80" s="24">
        <f>IF(AND(C80&gt;=(Input!$F$14+Input!$F$18), C80&lt;(Input!$F$14+Input!$F$19)),((AO79*(1-Parameters!$D$40)*(1-1/Parameters!$D$38)*(Input!$F$9*Parameters!$D$19*Parameters!$D$26*(1-Parameters!$D$27)*(Parameters!$D$24)*Parameters!$D$28*Parameters!$D$30))+(AP79*(1-Parameters!$D$40)*(1-(1/Parameters!$D$38))*ART_drop_factor)+(AV79*(1-Parameters!$D$40)*(1-(1/Parameters!$D$38))*ART_drop_factor)),0)</f>
        <v>18.401934968041456</v>
      </c>
      <c r="AW80" s="22">
        <f>IF(AND(C80&gt;=(Input!$F$14+Input!$F$18), C80&lt;(Input!$F$14+Input!$F$19)),((AO79*(1-Parameters!$D$40)*(1/Parameters!$D$38)*(1-(Input!$F$9*Parameters!$D$19*(1-Parameters!$D$27)*Parameters!$D$26*(Parameters!$D$23)*Parameters!$D$28)))+(AQ79*(1-Parameters!$D$40)*(1-(Input!$F$9*Parameters!$D$19*(1-Parameters!$D$27)*Parameters!$D$26*(Parameters!$D$23)*Parameters!$D$28)))+(AU79*(1-Parameters!$D$40)*(1/Parameters!$D$38))+(AW79*(1-Parameters!$D$40))),0)</f>
        <v>17370.561074320653</v>
      </c>
      <c r="AX80" s="24">
        <f>IF(AND(C80&gt;=(Input!$F$14+Input!$F$18), C80&lt;(Input!$F$14+Input!$F$19)),((AO79*(1-Parameters!$D$40)*(1/Parameters!$D$38)*Input!$F$9*Parameters!$D$19*Parameters!$D$26*(1-Parameters!$D$27)*Parameters!$D$28*(Parameters!$D$23)*(1-Parameters!$D$30))+(AQ79*(1-Parameters!$D$40)*Input!$F$9*Parameters!$D$19*Parameters!$D$26*(1-Parameters!$D$27)*Parameters!$D$28*(Parameters!$D$23)*(1-Parameters!$D$30)) + (AS79*(1-Parameters!$D$40)*(1-ART_drop_factor)) +(AR79*(1-Parameters!$D$40))+ (AY79*(1-Parameters!$D$40)*(1-ART_drop_factor)) + (AX79*(1-Parameters!$D$40))),0)</f>
        <v>29151.091047865611</v>
      </c>
      <c r="AY80" s="22">
        <f>IF(AND(C80&gt;=(Input!$F$14+Input!$F$18), C80&lt;(Input!$F$14+Input!$F$19)),((AO79*(1-Parameters!$D$40)*(1/Parameters!$D$38)*(Input!$F$9*Parameters!$D$19*(Parameters!$D$23)*Parameters!$D$26*(1-Parameters!$D$27)*Parameters!$D$28*Parameters!$D$30))+(AP79*(1-Parameters!$D$40)*(1/Parameters!$D$38))+(AQ79*(1-Parameters!$D$40)*(Input!$F$9*Parameters!$D$19*(Parameters!$D$23)*Parameters!$D$26*(1-Parameters!$D$27)*Parameters!$D$28*Parameters!$D$30))+(AY79*(1-Parameters!$D$40)*ART_drop_factor)+(AV79*(1-Parameters!$D$40)*(1/Parameters!$D$38))+(AS79*(1-Parameters!$D$40)*ART_drop_factor)),0)</f>
        <v>84991.956406101323</v>
      </c>
      <c r="AZ80" s="24">
        <f>IF(C80&gt;=(Input!$F$14+Input!$F$19),((AT79*(1-Parameters!$D$40)*(1-(Parameters!$D$12*(1-(Input!$F$22*Parameters!$D$7))))) + (AZ79*(1-Parameters!$D$40)*(1-(Parameters!$D$12*(1-(Input!$F$22*Parameters!$D$7)))))),0)</f>
        <v>0</v>
      </c>
      <c r="BA80" s="22">
        <f>IF(C80&gt;=(Input!$F$14+Input!$F$19),((AT79*(1-Parameters!$D$40)*Parameters!$D$12*(1-(Input!$F$22*Parameters!$D$7)))+(AU79*(1-Parameters!$D$40)*(1-1/Parameters!$D$38)*(1-(Input!$F$10*Parameters!$D$20*(1-Parameters!$D$27)*Parameters!$D$26*(Parameters!$D$24)*Parameters!$D$28*Parameters!$D$30))) + (AV79*(1-Parameters!$D$40)*(1-(1/Parameters!$D$38))*(1-ART_drop_factor)) +(AZ79*(1-Parameters!$D$40)*Parameters!$D$12*(1-(Input!$F$22*Parameters!$D$7)))+(BA79*(1-Parameters!$D$40)*(1-1/Parameters!$D$38)) + (BB79*(1-Parameters!$D$40)*(1-(1/Parameters!$D$38))*(1-ART_drop_factor))),0)</f>
        <v>0</v>
      </c>
      <c r="BB80" s="24">
        <f>IF(C80&gt;=(Input!$F$14+Input!$F$19),((AU79*(1-Parameters!$D$40)*(1-1/Parameters!$D$38)*(Input!$F$10*Parameters!$D$20*Parameters!$D$26*(1-Parameters!$D$27)*(Parameters!$D$24)*Parameters!$D$28*Parameters!$D$30))+(AV79*(1-Parameters!$D$40)*(1-(1/Parameters!$D$38))*ART_drop_factor)+(BB79*(1-Parameters!$D$40)*(1-(1/Parameters!$D$38))*ART_drop_factor)),0)</f>
        <v>0</v>
      </c>
      <c r="BC80" s="22">
        <f>IF(C80&gt;=(Input!$F$14+Input!$F$19),((AU79*(1-Parameters!$D$40)*(1/Parameters!$D$38)*(1-(Input!$F$10*Parameters!$D$20*(1-Parameters!$D$27)*Parameters!$D$26*(Parameters!$D$23)*Parameters!$D$28)))+(AW79*(1-Parameters!$D$40)*(1-(Input!$F$10*Parameters!$D$20*(1-Parameters!$D$27)*Parameters!$D$26*(Parameters!$D$23)*Parameters!$D$28)))+(BA79*(1-Parameters!$D$40)*(1/Parameters!$D$38))+(BC79*(1-Parameters!$D$40))),0)</f>
        <v>0</v>
      </c>
      <c r="BD80" s="24">
        <f>IF(C80&gt;=(Input!$F$14+Input!$F$19),((AU79*(1-Parameters!$D$40)*(1/Parameters!$D$38)*Input!$F$10*Parameters!$D$20*Parameters!$D$26*(1-Parameters!$D$27)*Parameters!$D$28*(Parameters!$D$23)*(1-Parameters!$D$30))+(AW79*(1-Parameters!$D$40)*Input!$F$10*Parameters!$D$20*Parameters!$D$26*(1-Parameters!$D$27)*Parameters!$D$28*(Parameters!$D$23)*(1-Parameters!$D$30))+(AX79*(1-Parameters!$D$40)) + (AY79*(1-Parameters!$D$40)*(1-ART_drop_factor)) +(BD79*(1-Parameters!$D$40)) + (BE79*(1-Parameters!$D$40)*(1-ART_drop_factor))),0)</f>
        <v>0</v>
      </c>
      <c r="BE80" s="25">
        <f>IF(C80&gt;=(Input!$F$14+Input!$F$19),((AU79*(1-Parameters!$D$40)*(1/Parameters!$D$38)*(Input!$F$10*Parameters!$D$20*(Parameters!$D$23)*Parameters!$D$26*(1-Parameters!$D$27)*Parameters!$D$28*Parameters!$D$30))+(AV79*(1-Parameters!$D$40)*(1/Parameters!$D$38))+(AW79*(1-Parameters!$D$40)*(Input!$F$10*Parameters!$D$20*(Parameters!$D$23)*Parameters!$D$26*(1-Parameters!$D$27)*Parameters!$D$28*Parameters!$D$30))+(BE79*(1-Parameters!$D$40)*ART_drop_factor)+(BB79*(1-Parameters!$D$40)*(1/Parameters!$D$38))+(AY79*(1-Parameters!$D$40)*ART_drop_factor)),0)</f>
        <v>0</v>
      </c>
      <c r="BF80" s="135">
        <f>(Parameters!$D$40*(SUM(Model!D79:U79,Model!AH79:BE79)))+(Parameters!$D$41*(SUM(Model!V79:AG79)))</f>
        <v>93.439935310844064</v>
      </c>
      <c r="BG80" s="60"/>
      <c r="BJ80" s="66"/>
    </row>
    <row r="81" spans="3:62" x14ac:dyDescent="0.2">
      <c r="C81" s="20">
        <v>76</v>
      </c>
      <c r="D81" s="21">
        <f>IF((C81&gt;=Input!$F$12),0,(D80*(1-Parameters!$D$40)*(1-(Parameters!$D$8*(1-(Input!$F$22*Parameters!$D$7))))))</f>
        <v>0</v>
      </c>
      <c r="E81" s="21">
        <f>IF((C81&gt;=Input!$F$12),0,(D80*(1-Parameters!$D$40)*Parameters!$D$8*(1-(Input!$F$22*Parameters!$D$7))+(E80*(1-Parameters!$D$40)*(1-1/Parameters!$D$38)) + (F80*(1-Parameters!$D$40)*(1-(1/Parameters!$D$38))*(1-ART_drop_factor))))</f>
        <v>0</v>
      </c>
      <c r="F81" s="26">
        <f>IF((C81&gt;=Input!$F$12),0,(F80*(1-Parameters!$D$40)*(1-(1/Parameters!$D$38))*ART_drop_factor))</f>
        <v>0</v>
      </c>
      <c r="G81" s="21">
        <f>IF((C81&gt;=Input!$F$12),0,((G80*(1-Parameters!$D$40)+(E80*(1-Parameters!$D$40)*(1/Parameters!$D$38)))))</f>
        <v>0</v>
      </c>
      <c r="H81" s="21">
        <f>IF((C81&gt;=Input!$F$12),0,(H80*(1-Parameters!$D$40) + I80*(1-Parameters!$D$40)*(1-ART_drop_factor)))</f>
        <v>0</v>
      </c>
      <c r="I81" s="21">
        <f>IF((C81&gt;=Input!$F$12),0,(((F80*(1-Parameters!$D$40)*(1/Parameters!$D$38)) + I80*(1-Parameters!$D$40)*ART_drop_factor)))</f>
        <v>0</v>
      </c>
      <c r="J81" s="23">
        <f>IF(AND(C81&gt;=Input!$F$12,C81&lt;Input!$F$13),((D80*(1-Parameters!$D$40)*(1-(Parameters!$D$8*(1-(Input!$F$22*Parameters!$D$7))))) + (J80*(1-Parameters!$D$40)*(1-(Parameters!$D$9*(1-(Input!$F$22*Parameters!$D$7)))))),0)</f>
        <v>0</v>
      </c>
      <c r="K81" s="23">
        <f>IF(AND(C81&gt;=Input!$F$12,C81&lt;Input!$F$13),((D80*(1-Parameters!$D$40)*(Parameters!$D$8*(1-(Input!$F$22*Parameters!$D$7))))+(E80*(1-Parameters!$D$40)*(1-1/Parameters!$D$38)*(1-(Input!$F$5*Parameters!$D$14*(1-Parameters!$D$27)*Parameters!$D$26*(Parameters!$D$24))*Parameters!$D$28*Parameters!$D$30)))+ (F80*(1-Parameters!$D$40)*(1-(1/Parameters!$D$38))*(1-ART_drop_factor)) + (J80*(1-Parameters!$D$40)*Parameters!$D$9*(1-(Input!$F$22*Parameters!$D$7)))+(K80*(1-Parameters!$D$40)*(1-1/Parameters!$D$38)) + (L80*(1-Parameters!$D$40)*(1-(1/Parameters!$D$38))*(1-ART_drop_factor)),0)</f>
        <v>0</v>
      </c>
      <c r="L81" s="23">
        <f>IF(AND(C81&gt;=Input!$F$12,C81&lt;Input!$F$13),((E80*(1-Parameters!$D$40)*(1-1/Parameters!$D$38)*(Input!$F$5*Parameters!$D$14*Parameters!$D$26*(1-Parameters!$D$27)*(Parameters!$D$24)*Parameters!$D$28*Parameters!$D$30))+(F80*(1-Parameters!$D$40)*(1-(1/Parameters!$D$38))*ART_drop_factor)+(L80*(1-Parameters!$D$40)*(1-(1/Parameters!$D$38))*ART_drop_factor)),0)</f>
        <v>0</v>
      </c>
      <c r="M81" s="23">
        <f>IF(AND(C81&gt;=Input!$F$12,C81&lt;Input!$F$13),((E80*(1-Parameters!$D$40)*(1/Parameters!$D$38)*(1-(Input!$F$5*Parameters!$D$14*(1-Parameters!$D$27)*Parameters!$D$26*(Parameters!$D$23))*Parameters!$D$28))+(G80*(1-Parameters!$D$40)*(1-(Input!$F$5*Parameters!$D$14*(1-Parameters!$D$27)*Parameters!$D$26*(Parameters!$D$23)*Parameters!$D$28)))+(K80*(1-Parameters!$D$40)*(1/Parameters!$D$38))+(M80*(1-Parameters!$D$40))),0)</f>
        <v>0</v>
      </c>
      <c r="N81" s="23">
        <f>IF(AND(C81&gt;=Input!$F$12,C81&lt;Input!$F$13),((E80*(1-Parameters!$D$40)*(1/Parameters!$D$38)*Input!$F$5*Parameters!$D$14*Parameters!$D$26*(1-Parameters!$D$27)*Parameters!$D$28*(Parameters!$D$23)*(1-Parameters!$D$30))+(G80*(1-Parameters!$D$40)*Input!$F$5*Parameters!$D$14*Parameters!$D$26*(1-Parameters!$D$27)*Parameters!$D$28*(Parameters!$D$23)*(1-Parameters!$D$30))+(H80*(1-Parameters!$D$40)) +(N80*(1-Parameters!$D$40)) + (O80*(1-Parameters!$D$40)*(1-ART_drop_factor)) + (I80*(1-Parameters!$D$40)*(1-ART_drop_factor))),0)</f>
        <v>0</v>
      </c>
      <c r="O81" s="23">
        <f>IF(AND(C81&gt;=Input!$F$12,C81&lt;Input!$F$13),((E80*(1-Parameters!$D$40)*(1/Parameters!$D$38)*(Input!$F$5*Parameters!$D$14*(Parameters!$D$23)*Parameters!$D$26*(1-Parameters!$D$27)*Parameters!$D$28*Parameters!$D$30))+(F80*(1-Parameters!$D$40)*(1/Parameters!$D$38))+(G80*(1-Parameters!$D$40)*(Input!$F$5*Parameters!$D$14*(Parameters!$D$23)*Parameters!$D$26*(1-Parameters!$D$27)*Parameters!$D$28*Parameters!$D$30))+(O80*(1-Parameters!$D$40)*ART_drop_factor)+(L80*(1-Parameters!$D$40)*(1/Parameters!$D$38))+(I80*(1-Parameters!$D$40)*ART_drop_factor)),0)</f>
        <v>0</v>
      </c>
      <c r="P81" s="24">
        <f>IF(AND(C81&gt;=Input!$F$13,C81&lt;Input!$F$14),((J80*(1-Parameters!$D$40)*(1-(Parameters!$D$9*(1-(Input!$F$22*Parameters!$D$7))))) + (P80*(1-Parameters!$D$40)*(1-(Parameters!$D$9*(1-(Input!$F$22*Parameters!$D$7)))))),0)</f>
        <v>0</v>
      </c>
      <c r="Q81" s="22">
        <f>IF(AND(C81&gt;=Input!$F$13,C81&lt;Input!$F$14),((J80*(1-Parameters!$D$40)*Parameters!$D$9*(1-(Input!$F$22*Parameters!$D$7)))+(K80*(1-Parameters!$D$40)*(1-1/Parameters!$D$38)*(1-(Input!$F$6*Parameters!$D$15*(1-Parameters!$D$27)*Parameters!$D$26*(Parameters!$D$24))*Parameters!$D$28*Parameters!$D$30))) + (L80*(1-Parameters!$D$40)*(1-(1/Parameters!$D$38))*(1-ART_drop_factor)) +(P80*(1-Parameters!$D$40)*Parameters!$D$9*(1-(Input!$F$22*Parameters!$D$7)))+(Q80*(1-Parameters!$D$40)*(1-1/Parameters!$D$38)) + (R80*(1-Parameters!$D$40)*(1-(1/Parameters!$D$38))*(1-ART_drop_factor)),0)</f>
        <v>0</v>
      </c>
      <c r="R81" s="24">
        <f>IF(AND(C81&gt;=Input!$F$13,C81&lt;Input!$F$14),((K80*(1-Parameters!$D$40)*(1-1/Parameters!$D$38)*(Input!$F$6*Parameters!$D$15*Parameters!$D$26*(1-Parameters!$D$27)*(Parameters!$D$24)*Parameters!$D$28*Parameters!$D$30))+(L80*(1-Parameters!$D$40)*(1-(1/Parameters!$D$38))*ART_drop_factor)+(R80*(1-Parameters!$D$40)*(1-(1/Parameters!$D$38))*ART_drop_factor)),0)</f>
        <v>0</v>
      </c>
      <c r="S81" s="22">
        <f>IF(AND(C81&gt;=Input!$F$13,C81&lt;Input!$F$14),((K80*(1-Parameters!$D$40)*(1/Parameters!$D$38)*(1-(Input!$F$6*Parameters!$D$15*(1-Parameters!$D$27)*Parameters!$D$26*(Parameters!$D$23)*Parameters!$D$28)))+(M80*(1-Parameters!$D$40)*(1-(Input!$F$6*Parameters!$D$15*(1-Parameters!$D$27)*Parameters!$D$26*(Parameters!$D$23)*Parameters!$D$28)))+(Q80*(1-Parameters!$D$40)*(1/Parameters!$D$38))+(S80*(1-Parameters!$D$40))),0)</f>
        <v>0</v>
      </c>
      <c r="T81" s="24">
        <f>IF(AND(C81&gt;=Input!$F$13,C81&lt;Input!$F$14),((K80*(1-Parameters!$D$40)*(1/Parameters!$D$38)*Input!$F$6*Parameters!$D$15*Parameters!$D$26*(1-Parameters!$D$27)*Parameters!$D$28*(Parameters!$D$23)*(1-Parameters!$D$30))+(M80*(1-Parameters!$D$40)*Input!$F$6*Parameters!$D$15*Parameters!$D$26*(1-Parameters!$D$27)*Parameters!$D$28*(Parameters!$D$23)*(1-Parameters!$D$30))+(N80*(1-Parameters!$D$40))+(T80*(1-Parameters!$D$40)) + (U80*(1-Parameters!$D$40)*(1-ART_drop_factor)) + (O80*(1-Parameters!$D$40)*(1-ART_drop_factor))),0)</f>
        <v>0</v>
      </c>
      <c r="U81" s="22">
        <f>IF(AND(C81&gt;=Input!$F$13,C81&lt;Input!$F$14),((K80*(1-Parameters!$D$40)*(1/Parameters!$D$38)*(Input!$F$6*Parameters!$D$15*(Parameters!$D$23)*Parameters!$D$26*(1-Parameters!$D$27)*Parameters!$D$28*Parameters!$D$30))+(L80*(1-Parameters!$D$40)*(1/Parameters!$D$38))+(M80*(1-Parameters!$D$40)*(Input!$F$6*Parameters!$D$15*(Parameters!$D$23)*Parameters!$D$26*(1-Parameters!$D$27)*Parameters!$D$28*Parameters!$D$30))+(U80*(1-Parameters!$D$40)*ART_drop_factor)+(R80*(1-Parameters!$D$40)*(1/Parameters!$D$38))+(O80*(1-Parameters!$D$40))*ART_drop_factor),0)</f>
        <v>0</v>
      </c>
      <c r="V81" s="24">
        <f>IF(C81=Input!$F$14,((P80*(1-Parameters!$D$41)*(1-(Parameters!$D$9*(1-(Input!$F$22*Parameters!$D$7))))) + (V80*(1-Parameters!$D$41)*(1-(Parameters!$D$9*(1-(Input!$F$22*Parameters!$D$7)))))),0)</f>
        <v>0</v>
      </c>
      <c r="W81" s="22">
        <f>IF(C81=Input!$F$14,((P80*(1-Parameters!$D$41)*Parameters!$D$9*(1-(Input!$F$22*Parameters!$D$7)))+(Q80*(1-Parameters!$D$41)*(1-1/Parameters!$D$38)*(1-(Input!$F$6*Parameters!$D$16*(1-Parameters!$D$27)*Parameters!$D$26*(1-Parameters!$B$94)*(Parameters!$D$24))*Parameters!$D$28*Parameters!$D$30)))+(V80*(1-Parameters!$D$41)*Parameters!$D$9*(1-(Input!$F$22*Parameters!$D$7)))+ (R80*(1-Parameters!$D$41)*(1-(1/Parameters!$D$38))*(1-ART_drop_factor)) + (W80*(1-Parameters!$D$41)*(1-1/Parameters!$D$38)) + (X80*(1-Parameters!$D$41)*(1-(1/Parameters!$D$38))*(1-ART_drop_factor)),0)</f>
        <v>0</v>
      </c>
      <c r="X81" s="24">
        <f>IF(C81=Input!$F$14,((Q80*(1-Parameters!$D$41)*(1-1/Parameters!$D$38)*(Input!$F$6*Parameters!$D$16*Parameters!$D$26*(1-Parameters!$D$27)*(1-Parameters!$B$94)*(Parameters!$D$24)*Parameters!$D$28*Parameters!$D$30))+(R80*(1-Parameters!$D$41)*(1-(1/Parameters!$D$38))*ART_drop_factor)+(X80*(1-Parameters!$D$41)*(1-(1/Parameters!$D$38))*ART_drop_factor)),0)</f>
        <v>0</v>
      </c>
      <c r="Y81" s="22">
        <f>IF(C81=Input!$F$14,((Q80*(1-Parameters!$D$41)*(1/Parameters!$D$38)*(1-(Input!$F$6*Parameters!$D$16*(1-Parameters!$D$27)*Parameters!$D$26*(1-Parameters!$B$94)*(Parameters!$D$23)*Parameters!$D$28)))+(S80*(1-Parameters!$D$41)*(1-(Input!$F$6*Parameters!$D$16*(1-Parameters!$D$27)*Parameters!$D$26*(1-Parameters!$B$94)*(Parameters!$D$23)*Parameters!$D$28)))+(W80*(1-Parameters!$D$41)*(1/Parameters!$D$38))+(Y80*(1-Parameters!$D$41))),0)</f>
        <v>0</v>
      </c>
      <c r="Z81" s="24">
        <f>IF(C81=Input!$F$14,((Q80*(1-Parameters!$D$41)*(1/Parameters!$D$38)*Input!$F$6*Parameters!$D$16*Parameters!$D$26*(1-Parameters!$D$27)*(1-Parameters!$B$94)*Parameters!$D$28*(Parameters!$D$23)*(1-Parameters!$D$30))+(S80*(1-Parameters!$D$41)*Input!$F$6*Parameters!$D$16*Parameters!$D$26*(1-Parameters!$D$27)*(1-Parameters!$B$94)*Parameters!$D$28*(Parameters!$D$23)*(1-Parameters!$D$30))+(T80*(1-Parameters!$D$41)) + (U80*(1-Parameters!$D$41)*(1-ART_drop_factor)) + (Z80*(1-Parameters!$D$41)) + (AA80*(1-Parameters!$D$41)*(1-ART_drop_factor))),0)</f>
        <v>0</v>
      </c>
      <c r="AA81" s="22">
        <f>IF(C81=Input!$F$14,((Q80*(1-Parameters!$D$41)*(1/Parameters!$D$38)*(Input!$F$6*Parameters!$D$16*(Parameters!$D$23)*Parameters!$D$26*(1-Parameters!$D$27)*(1-Parameters!$B$94)*Parameters!$D$28*Parameters!$D$30))+(R80*(1-Parameters!$D$41)*(1/Parameters!$D$38))+(S80*(1-Parameters!$D$41)*(Input!$F$6*Parameters!$D$16*(1-Parameters!$B$94)*(Parameters!$D$23)*Parameters!$D$26*(1-Parameters!$D$27)*Parameters!$D$28*Parameters!$D$30))+(AA80*(1-Parameters!$D$41)*ART_drop_factor)+(X80*(1-Parameters!$D$41)*(1/Parameters!$D$38))+(U80*(1-Parameters!$D$41)*ART_drop_factor)),0)</f>
        <v>0</v>
      </c>
      <c r="AB81" s="24">
        <f>IF(AND(C81&gt;Input!$F$14,C81&lt;(Input!$F$14+Input!$F$16)),((V80*(1-Parameters!$D$41)*(1-(Parameters!$D$9*(1-(Input!$F$22*Parameters!$D$7)))))+(AB80*(1-Parameters!$D$41)*(1-(Parameters!$D$10*(1-(Input!$F$22*Parameters!$D$7)))))),0)</f>
        <v>0</v>
      </c>
      <c r="AC81" s="24">
        <f>IF(AND(C81&gt;Input!$F$14, C81&lt;(Input!$F$14+Input!$F$16)),((V80*(1-Parameters!$D$41)*Parameters!$D$9*(1-(Input!$F$22*Parameters!$D$7)))+(W80*(1-Parameters!$D$41)*(1-1/Parameters!$D$38)) + (X80*(1-Parameters!$D$41)*(1-(1/Parameters!$D$38))*(1-ART_drop_factor)) +(AB80*(1-Parameters!$D$41)*Parameters!$D$10*(1-(Input!$F$22*Parameters!$D$7))))+(AC80*(1-Parameters!$D$41)*(1-1/Parameters!$D$38)) + (AD80*(1-Parameters!$D$41)*(1-(1/Parameters!$D$38))*(1-ART_drop_factor)),0)</f>
        <v>0</v>
      </c>
      <c r="AD81" s="24">
        <f>IF(AND(C81&gt;Input!$F$14, C81&lt;(Input!$F$14+Input!$F$16)),((X80*(1-Parameters!$D$41)*(1-(1/Parameters!$D$38))*ART_drop_factor)+(AD80*(1-Parameters!$D$41)*(1-(1/Parameters!$D$38))*ART_drop_factor)),0)</f>
        <v>0</v>
      </c>
      <c r="AE81" s="24">
        <f>IF(AND(C81&gt;Input!$F$14, C81&lt;(Input!$F$14+Input!$F$16)),((W80*(1-Parameters!$D$41)*(1/Parameters!$D$38))+(Y80*(1-Parameters!$D$41))+(AC80*(1-Parameters!$D$41)*(1/Parameters!$D$38))+(AE80*(1-Parameters!$D$41))),0)</f>
        <v>0</v>
      </c>
      <c r="AF81" s="24">
        <f>IF(AND(C81&gt;Input!$F$14, C81&lt;(Input!$F$14+Input!$F$16)),((Z80*(1-Parameters!$D$41)) + (AA80*(1-Parameters!$D$41)*(1-ART_drop_factor)) +(AF80*(1-Parameters!$D$41)) + (AG80*(1-Parameters!$D$41)*(1-ART_drop_factor))),0)</f>
        <v>0</v>
      </c>
      <c r="AG81" s="24">
        <f>IF(AND(C81&gt;Input!$F$14, C81&lt;(Input!$F$14+Input!$F$16)),((X80*(1-Parameters!$D$41)*(1/Parameters!$D$38))+(AG80*(1-Parameters!$D$41)*ART_drop_factor)+(AD80*(1-Parameters!$D$41)*(1/Parameters!$D$38))+(AA80*(1-Parameters!$D$41)*ART_drop_factor)),0)</f>
        <v>0</v>
      </c>
      <c r="AH81" s="24">
        <f>IF(AND(C81&gt;=(Input!$F$14+Input!$F$16),C81&lt;(Input!$F$14+Input!$F$17)),((AB80*(1-Parameters!$D$40)*(1-(Parameters!$D$10*(1-(Input!$F$22*Parameters!$D$7)))))+(AH80*(1-Parameters!$D$40)*(1-(Parameters!$D$11*(1-(Input!$F$22*Parameters!$D$7)))))),0)</f>
        <v>0</v>
      </c>
      <c r="AI81" s="24">
        <f>IF(AND(C81&gt;=(Input!$F$14+Input!$F$16), C81&lt;(Input!$F$14+Input!$F$17)),((AB80*(1-Parameters!$D$40)*Parameters!$D$10*(1-(Input!$F$22*Parameters!$D$7)))+(AC80*(1-Parameters!$D$40)*(1-1/Parameters!$D$38)*(1-(Input!$F$7*Parameters!$D$17*(1-Parameters!$D$27)*Parameters!$D$26*(1-(Parameters!$B$94 + Parameters!$B$95))*(Parameters!$D$24)*Parameters!$D$28*Parameters!$D$30))) + (AD80*(1-Parameters!$D$40)*(1-(1/Parameters!$D$38))*(1-ART_drop_factor)) +(AH80*(1-Parameters!$D$40)*Parameters!$D$11*(1-(Input!$F$22*Parameters!$D$7)))+(AI80*(1-Parameters!$D$40)*(1-1/Parameters!$D$38)) + (AJ80*(1-Parameters!$D$40)*(1-(1/Parameters!$D$38))*(1-ART_drop_factor))),0)</f>
        <v>0</v>
      </c>
      <c r="AJ81" s="24">
        <f>IF(AND(C81&gt;=(Input!$F$14+Input!$F$16), C81&lt;(Input!$F$14+Input!$F$17)),((AC80*(1-Parameters!$D$40)*(1-1/Parameters!$D$38)*(Input!$F$7*Parameters!$D$17*Parameters!$D$26*(1-Parameters!$D$27)*(1-(Parameters!$B$94 + Parameters!$B$95))*(Parameters!$D$24)*Parameters!$D$28*Parameters!$D$30))+(AD80*(1-Parameters!$D$40)*(1-(1/Parameters!$D$38))*ART_drop_factor)+(AJ80*(1-Parameters!$D$40)*(1-(1/Parameters!$D$38))*ART_drop_factor)),0)</f>
        <v>0</v>
      </c>
      <c r="AK81" s="22">
        <f>IF(AND(C81&gt;=(Input!$F$14+Input!$F$16), C81&lt;(Input!$F$14+Input!$F$17)),((AC80*(1-Parameters!$D$40)*(1/Parameters!$D$38)*(1-(Input!$F$7*Parameters!$D$17*(1-Parameters!$D$27)*Parameters!$D$26*(1-(Parameters!$B$94 + Parameters!$B$95))*(Parameters!$D$23)*Parameters!$D$28)))+(AE80*(1-Parameters!$D$40)*(1-(Input!$F$7*Parameters!$D$17*(1-Parameters!$D$27)*Parameters!$D$26*(1-(Parameters!$B$94 + Parameters!$B$95))*(Parameters!$D$23)*Parameters!$D$28)))+(AI80*(1-Parameters!$D$40)*(1/Parameters!$D$38))+(AK80*(1-Parameters!$D$40))),0)</f>
        <v>0</v>
      </c>
      <c r="AL81" s="24">
        <f>IF(AND(C81&gt;=(Input!$F$14+Input!$F$16), C81&lt;(Input!$F$14+Input!$F$17)),((AC80*(1-Parameters!$D$40)*(1/Parameters!$D$38)*Input!$F$7*Parameters!$D$17*Parameters!$D$26*(1-Parameters!$D$27)*(1-(Parameters!$B$94 + Parameters!$B$95))*Parameters!$D$28*(Parameters!$D$23)*(1-Parameters!$D$30))+(AE80*(1-Parameters!$D$40)*Input!$F$7*Parameters!$D$17*Parameters!$D$26*(1-Parameters!$D$27)*(1-(Parameters!$B$94 + Parameters!$B$95))*Parameters!$D$28*(Parameters!$D$23)*(1-Parameters!$D$30))+(AF80*(1-Parameters!$D$40)) + (AG80*(1-Parameters!$D$40)*(1-ART_drop_factor)) +(AL80*(1-Parameters!$D$40)) + (AM80*(1-Parameters!$D$40)*(1-ART_drop_factor))),0)</f>
        <v>0</v>
      </c>
      <c r="AM81" s="22">
        <f>IF(AND(C81&gt;=(Input!$F$14+Input!$F$16), C81&lt;(Input!$F$14+Input!$F$17)),((AC80*(1-Parameters!$D$40)*(1/Parameters!$D$38)*(Input!$F$7*Parameters!$D$17*(Parameters!$D$23)*Parameters!$D$26*(1-Parameters!$D$27)*(1-(Parameters!$B$94 + Parameters!$B$95))*Parameters!$D$28*Parameters!$D$30))+(AD80*(1-Parameters!$D$40)*(1/Parameters!$D$38))+(AE80*(1-Parameters!$D$40)*(Input!$F$7*Parameters!$D$17*(Parameters!$D$23)*Parameters!$D$26*(1-Parameters!$D$27)*(1-(Parameters!$B$94 + Parameters!$B$95))*Parameters!$D$28*Parameters!$D$30))+(AM80*(1-Parameters!$D$40)*ART_drop_factor)+(AJ80*(1-Parameters!$D$40)*(1/Parameters!$D$38))+(AG80*(1-Parameters!$D$40)*ART_drop_factor)),0)</f>
        <v>0</v>
      </c>
      <c r="AN81" s="24">
        <f>IF(AND(C81&gt;=(Input!$F$14+Input!$F$17), C81&lt;(Input!$F$14+Input!$F$18)),((AH80*(1-Parameters!$D$40)*(1-(Parameters!$D$11*(1-(Input!$F$22*Parameters!$D$7))))) + (AN80*(1-Parameters!$D$40)*(1-(Parameters!$D$11*(1-(Input!$F$22*Parameters!$D$7)))))),0)</f>
        <v>0</v>
      </c>
      <c r="AO81" s="22">
        <f>IF(AND(C81&gt;=(Input!$F$14+Input!$F$17), C81&lt;(Input!$F$14+Input!$F$18)),((AH80*(1-Parameters!$D$40)*Parameters!$D$11*(1-(Input!$F$22*Parameters!$D$7)))+(AI80*(1-Parameters!$D$40)*(1-1/Parameters!$D$38)*(1-(Input!$F$8*Parameters!$D$18*(1-Parameters!$D$27)*Parameters!$D$26*(Parameters!$D$24)*Parameters!$D$28*Parameters!$D$30))) + (AJ80*(1-Parameters!$D$40)*(1-(1/Parameters!$D$38))*(1-ART_drop_factor)) +(AN80*(1-Parameters!$D$40)*Parameters!$D$11*(1-(Input!$F$22*Parameters!$D$7)))+(AO80*(1-Parameters!$D$40)*(1-1/Parameters!$D$38)) + (AP80*(1-Parameters!$D$40)*(1-(1/Parameters!$D$38))*(1-ART_drop_factor))),0)</f>
        <v>0</v>
      </c>
      <c r="AP81" s="24">
        <f>IF(AND(C81&gt;=(Input!$F$14+Input!$F$17), C81&lt;(Input!$F$14+Input!$F$18)),((AI80*(1-Parameters!$D$40)*(1-1/Parameters!$D$38)*(Input!$F$8*Parameters!$D$18*Parameters!$D$26*(1-Parameters!$D$27)*(Parameters!$D$24)*Parameters!$D$28*Parameters!$D$30))+(AJ80*(1-Parameters!$D$40)*(1-(1/Parameters!$D$38))*ART_drop_factor)+(AP80*(1-Parameters!$D$40)*(1-(1/Parameters!$D$38))*ART_drop_factor)),0)</f>
        <v>0</v>
      </c>
      <c r="AQ81" s="22">
        <f>IF(AND(C81&gt;=(Input!$F$14+Input!$F$17), C81&lt;(Input!$F$14+Input!$F$18)),((AI80*(1-Parameters!$D$40)*(1/Parameters!$D$38)*(1-(Input!$F$8*Parameters!$D$18*(1-Parameters!$D$27)*Parameters!$D$26*(Parameters!$D$23)*Parameters!$D$28)))+(AK80*(1-Parameters!$D$40)*(1-(Input!$F$8*Parameters!$D$18*(1-Parameters!$D$27)*Parameters!$D$26*(Parameters!$D$23)*Parameters!$D$28)))+(AO80*(1-Parameters!$D$40)*(1/Parameters!$D$38))+(AQ80*(1-Parameters!$D$40))),0)</f>
        <v>0</v>
      </c>
      <c r="AR81" s="24">
        <f>IF(AND(C81&gt;=(Input!$F$14+Input!$F$17), C81&lt;(Input!$F$14+Input!$F$18)),((AI80*(1-Parameters!$D$40)*(1/Parameters!$D$38)*Input!$F$8*Parameters!$D$18*Parameters!$D$26*(1-Parameters!$D$27)*Parameters!$D$28*(Parameters!$D$23)*(1-Parameters!$D$30))+(AK80*(1-Parameters!$D$40)*Input!$F$8*Parameters!$D$18*Parameters!$D$26*(1-Parameters!$D$27)*Parameters!$D$28*(Parameters!$D$23)*(1-Parameters!$D$30))+(AL80*(1-Parameters!$D$40)) + (AM80*(1-Parameters!$D$40)*(1-ART_drop_factor)) +(AR80*(1-Parameters!$D$40)) + (AS80*(1-Parameters!$D$40)*(1-ART_drop_factor))),0)</f>
        <v>0</v>
      </c>
      <c r="AS81" s="22">
        <f>IF(AND(C81&gt;=(Input!$F$14+Input!$F$17), C81&lt;(Input!$F$14+Input!$F$18)),((AI80*(1-Parameters!$D$40)*(1/Parameters!$D$38)*(Input!$F$8*Parameters!$D$18*(Parameters!$D$23)*Parameters!$D$26*(1-Parameters!$D$27)*Parameters!$D$28*Parameters!$D$30))+(AJ80*(1-Parameters!$D$40)*(1/Parameters!$D$38))+(AK80*(1-Parameters!$D$40)*(Input!$F$8*Parameters!$D$18*(Parameters!$D$23)*Parameters!$D$26*(1-Parameters!$D$27)*Parameters!$D$28*Parameters!$D$30))+(AS80*(1-Parameters!$D$40)*ART_drop_factor)+(AP80*(1-Parameters!$D$40)*(1/Parameters!$D$38))+(AM80*(1-Parameters!$D$40)*ART_drop_factor)),0)</f>
        <v>0</v>
      </c>
      <c r="AT81" s="24">
        <f>IF(AND(C81&gt;=(Input!$F$14+Input!$F$18), C81&lt;(Input!$F$14+Input!$F$19)),((AN80*(1-Parameters!$D$40)*(1-(Parameters!$D$11*(1-(Input!$F$22*Parameters!$D$7))))) + (AT80*(1-Parameters!$D$40)*(1-(Parameters!$D$12*(1-(Input!$F$22*Parameters!$D$7)))))),0)</f>
        <v>1483961.2466445041</v>
      </c>
      <c r="AU81" s="22">
        <f>IF(AND(C81&gt;=(Input!$F$14+Input!$F$18), C81&lt;(Input!$F$14+Input!$F$19)),((AN80*(1-Parameters!$D$40)*Parameters!$D$11*(1-(Input!$F$22*Parameters!$D$7)))+(AO80*(1-Parameters!$D$40)*(1-1/Parameters!$D$38)*(1-(Input!$F$9*Parameters!$D$19*(1-Parameters!$D$27)*Parameters!$D$26*(Parameters!$D$24)*Parameters!$D$28*Parameters!$D$30))) + (AP80*(1-Parameters!$D$40)*(1-(1/Parameters!$D$38))*(1-ART_drop_factor)) +(AT80*(1-Parameters!$D$40)*Parameters!$D$12*(1-(Input!$F$22*Parameters!$D$7)))+(AU80*(1-Parameters!$D$40)*(1-1/Parameters!$D$38)) + (AV80*(1-Parameters!$D$40)*(1-(1/Parameters!$D$38))*(1-ART_drop_factor))),0)</f>
        <v>3558.238194510112</v>
      </c>
      <c r="AV81" s="24">
        <f>IF(AND(C81&gt;=(Input!$F$14+Input!$F$18), C81&lt;(Input!$F$14+Input!$F$19)),((AO80*(1-Parameters!$D$40)*(1-1/Parameters!$D$38)*(Input!$F$9*Parameters!$D$19*Parameters!$D$26*(1-Parameters!$D$27)*(Parameters!$D$24)*Parameters!$D$28*Parameters!$D$30))+(AP80*(1-Parameters!$D$40)*(1-(1/Parameters!$D$38))*ART_drop_factor)+(AV80*(1-Parameters!$D$40)*(1-(1/Parameters!$D$38))*ART_drop_factor)),0)</f>
        <v>16.301815848449149</v>
      </c>
      <c r="AW81" s="22">
        <f>IF(AND(C81&gt;=(Input!$F$14+Input!$F$18), C81&lt;(Input!$F$14+Input!$F$19)),((AO80*(1-Parameters!$D$40)*(1/Parameters!$D$38)*(1-(Input!$F$9*Parameters!$D$19*(1-Parameters!$D$27)*Parameters!$D$26*(Parameters!$D$23)*Parameters!$D$28)))+(AQ80*(1-Parameters!$D$40)*(1-(Input!$F$9*Parameters!$D$19*(1-Parameters!$D$27)*Parameters!$D$26*(Parameters!$D$23)*Parameters!$D$28)))+(AU80*(1-Parameters!$D$40)*(1/Parameters!$D$38))+(AW80*(1-Parameters!$D$40))),0)</f>
        <v>17764.377433612826</v>
      </c>
      <c r="AX81" s="24">
        <f>IF(AND(C81&gt;=(Input!$F$14+Input!$F$18), C81&lt;(Input!$F$14+Input!$F$19)),((AO80*(1-Parameters!$D$40)*(1/Parameters!$D$38)*Input!$F$9*Parameters!$D$19*Parameters!$D$26*(1-Parameters!$D$27)*Parameters!$D$28*(Parameters!$D$23)*(1-Parameters!$D$30))+(AQ80*(1-Parameters!$D$40)*Input!$F$9*Parameters!$D$19*Parameters!$D$26*(1-Parameters!$D$27)*Parameters!$D$28*(Parameters!$D$23)*(1-Parameters!$D$30)) + (AS80*(1-Parameters!$D$40)*(1-ART_drop_factor)) +(AR80*(1-Parameters!$D$40))+ (AY80*(1-Parameters!$D$40)*(1-ART_drop_factor)) + (AX80*(1-Parameters!$D$40))),0)</f>
        <v>29432.67284621744</v>
      </c>
      <c r="AY81" s="22">
        <f>IF(AND(C81&gt;=(Input!$F$14+Input!$F$18), C81&lt;(Input!$F$14+Input!$F$19)),((AO80*(1-Parameters!$D$40)*(1/Parameters!$D$38)*(Input!$F$9*Parameters!$D$19*(Parameters!$D$23)*Parameters!$D$26*(1-Parameters!$D$27)*Parameters!$D$28*Parameters!$D$30))+(AP80*(1-Parameters!$D$40)*(1/Parameters!$D$38))+(AQ80*(1-Parameters!$D$40)*(Input!$F$9*Parameters!$D$19*(Parameters!$D$23)*Parameters!$D$26*(1-Parameters!$D$27)*Parameters!$D$28*Parameters!$D$30))+(AY80*(1-Parameters!$D$40)*ART_drop_factor)+(AV80*(1-Parameters!$D$40)*(1/Parameters!$D$38))+(AS80*(1-Parameters!$D$40)*ART_drop_factor)),0)</f>
        <v>84705.833973414614</v>
      </c>
      <c r="AZ81" s="24">
        <f>IF(C81&gt;=(Input!$F$14+Input!$F$19),((AT80*(1-Parameters!$D$40)*(1-(Parameters!$D$12*(1-(Input!$F$22*Parameters!$D$7))))) + (AZ80*(1-Parameters!$D$40)*(1-(Parameters!$D$12*(1-(Input!$F$22*Parameters!$D$7)))))),0)</f>
        <v>0</v>
      </c>
      <c r="BA81" s="22">
        <f>IF(C81&gt;=(Input!$F$14+Input!$F$19),((AT80*(1-Parameters!$D$40)*Parameters!$D$12*(1-(Input!$F$22*Parameters!$D$7)))+(AU80*(1-Parameters!$D$40)*(1-1/Parameters!$D$38)*(1-(Input!$F$10*Parameters!$D$20*(1-Parameters!$D$27)*Parameters!$D$26*(Parameters!$D$24)*Parameters!$D$28*Parameters!$D$30))) + (AV80*(1-Parameters!$D$40)*(1-(1/Parameters!$D$38))*(1-ART_drop_factor)) +(AZ80*(1-Parameters!$D$40)*Parameters!$D$12*(1-(Input!$F$22*Parameters!$D$7)))+(BA80*(1-Parameters!$D$40)*(1-1/Parameters!$D$38)) + (BB80*(1-Parameters!$D$40)*(1-(1/Parameters!$D$38))*(1-ART_drop_factor))),0)</f>
        <v>0</v>
      </c>
      <c r="BB81" s="24">
        <f>IF(C81&gt;=(Input!$F$14+Input!$F$19),((AU80*(1-Parameters!$D$40)*(1-1/Parameters!$D$38)*(Input!$F$10*Parameters!$D$20*Parameters!$D$26*(1-Parameters!$D$27)*(Parameters!$D$24)*Parameters!$D$28*Parameters!$D$30))+(AV80*(1-Parameters!$D$40)*(1-(1/Parameters!$D$38))*ART_drop_factor)+(BB80*(1-Parameters!$D$40)*(1-(1/Parameters!$D$38))*ART_drop_factor)),0)</f>
        <v>0</v>
      </c>
      <c r="BC81" s="22">
        <f>IF(C81&gt;=(Input!$F$14+Input!$F$19),((AU80*(1-Parameters!$D$40)*(1/Parameters!$D$38)*(1-(Input!$F$10*Parameters!$D$20*(1-Parameters!$D$27)*Parameters!$D$26*(Parameters!$D$23)*Parameters!$D$28)))+(AW80*(1-Parameters!$D$40)*(1-(Input!$F$10*Parameters!$D$20*(1-Parameters!$D$27)*Parameters!$D$26*(Parameters!$D$23)*Parameters!$D$28)))+(BA80*(1-Parameters!$D$40)*(1/Parameters!$D$38))+(BC80*(1-Parameters!$D$40))),0)</f>
        <v>0</v>
      </c>
      <c r="BD81" s="24">
        <f>IF(C81&gt;=(Input!$F$14+Input!$F$19),((AU80*(1-Parameters!$D$40)*(1/Parameters!$D$38)*Input!$F$10*Parameters!$D$20*Parameters!$D$26*(1-Parameters!$D$27)*Parameters!$D$28*(Parameters!$D$23)*(1-Parameters!$D$30))+(AW80*(1-Parameters!$D$40)*Input!$F$10*Parameters!$D$20*Parameters!$D$26*(1-Parameters!$D$27)*Parameters!$D$28*(Parameters!$D$23)*(1-Parameters!$D$30))+(AX80*(1-Parameters!$D$40)) + (AY80*(1-Parameters!$D$40)*(1-ART_drop_factor)) +(BD80*(1-Parameters!$D$40)) + (BE80*(1-Parameters!$D$40)*(1-ART_drop_factor))),0)</f>
        <v>0</v>
      </c>
      <c r="BE81" s="25">
        <f>IF(C81&gt;=(Input!$F$14+Input!$F$19),((AU80*(1-Parameters!$D$40)*(1/Parameters!$D$38)*(Input!$F$10*Parameters!$D$20*(Parameters!$D$23)*Parameters!$D$26*(1-Parameters!$D$27)*Parameters!$D$28*Parameters!$D$30))+(AV80*(1-Parameters!$D$40)*(1/Parameters!$D$38))+(AW80*(1-Parameters!$D$40)*(Input!$F$10*Parameters!$D$20*(Parameters!$D$23)*Parameters!$D$26*(1-Parameters!$D$27)*Parameters!$D$28*Parameters!$D$30))+(BE80*(1-Parameters!$D$40)*ART_drop_factor)+(BB80*(1-Parameters!$D$40)*(1/Parameters!$D$38))+(AY80*(1-Parameters!$D$40)*ART_drop_factor)),0)</f>
        <v>0</v>
      </c>
      <c r="BF81" s="135">
        <f>(Parameters!$D$40*(SUM(Model!D80:U80,Model!AH80:BE80)))+(Parameters!$D$41*(SUM(Model!V80:AG80)))</f>
        <v>93.434544545345389</v>
      </c>
      <c r="BG81" s="60"/>
      <c r="BJ81" s="66"/>
    </row>
    <row r="82" spans="3:62" x14ac:dyDescent="0.2">
      <c r="C82" s="20">
        <v>77</v>
      </c>
      <c r="D82" s="21">
        <f>IF((C82&gt;=Input!$F$12),0,(D81*(1-Parameters!$D$40)*(1-(Parameters!$D$8*(1-(Input!$F$22*Parameters!$D$7))))))</f>
        <v>0</v>
      </c>
      <c r="E82" s="21">
        <f>IF((C82&gt;=Input!$F$12),0,(D81*(1-Parameters!$D$40)*Parameters!$D$8*(1-(Input!$F$22*Parameters!$D$7))+(E81*(1-Parameters!$D$40)*(1-1/Parameters!$D$38)) + (F81*(1-Parameters!$D$40)*(1-(1/Parameters!$D$38))*(1-ART_drop_factor))))</f>
        <v>0</v>
      </c>
      <c r="F82" s="26">
        <f>IF((C82&gt;=Input!$F$12),0,(F81*(1-Parameters!$D$40)*(1-(1/Parameters!$D$38))*ART_drop_factor))</f>
        <v>0</v>
      </c>
      <c r="G82" s="21">
        <f>IF((C82&gt;=Input!$F$12),0,((G81*(1-Parameters!$D$40)+(E81*(1-Parameters!$D$40)*(1/Parameters!$D$38)))))</f>
        <v>0</v>
      </c>
      <c r="H82" s="21">
        <f>IF((C82&gt;=Input!$F$12),0,(H81*(1-Parameters!$D$40) + I81*(1-Parameters!$D$40)*(1-ART_drop_factor)))</f>
        <v>0</v>
      </c>
      <c r="I82" s="21">
        <f>IF((C82&gt;=Input!$F$12),0,(((F81*(1-Parameters!$D$40)*(1/Parameters!$D$38)) + I81*(1-Parameters!$D$40)*ART_drop_factor)))</f>
        <v>0</v>
      </c>
      <c r="J82" s="23">
        <f>IF(AND(C82&gt;=Input!$F$12,C82&lt;Input!$F$13),((D81*(1-Parameters!$D$40)*(1-(Parameters!$D$8*(1-(Input!$F$22*Parameters!$D$7))))) + (J81*(1-Parameters!$D$40)*(1-(Parameters!$D$9*(1-(Input!$F$22*Parameters!$D$7)))))),0)</f>
        <v>0</v>
      </c>
      <c r="K82" s="23">
        <f>IF(AND(C82&gt;=Input!$F$12,C82&lt;Input!$F$13),((D81*(1-Parameters!$D$40)*(Parameters!$D$8*(1-(Input!$F$22*Parameters!$D$7))))+(E81*(1-Parameters!$D$40)*(1-1/Parameters!$D$38)*(1-(Input!$F$5*Parameters!$D$14*(1-Parameters!$D$27)*Parameters!$D$26*(Parameters!$D$24))*Parameters!$D$28*Parameters!$D$30)))+ (F81*(1-Parameters!$D$40)*(1-(1/Parameters!$D$38))*(1-ART_drop_factor)) + (J81*(1-Parameters!$D$40)*Parameters!$D$9*(1-(Input!$F$22*Parameters!$D$7)))+(K81*(1-Parameters!$D$40)*(1-1/Parameters!$D$38)) + (L81*(1-Parameters!$D$40)*(1-(1/Parameters!$D$38))*(1-ART_drop_factor)),0)</f>
        <v>0</v>
      </c>
      <c r="L82" s="23">
        <f>IF(AND(C82&gt;=Input!$F$12,C82&lt;Input!$F$13),((E81*(1-Parameters!$D$40)*(1-1/Parameters!$D$38)*(Input!$F$5*Parameters!$D$14*Parameters!$D$26*(1-Parameters!$D$27)*(Parameters!$D$24)*Parameters!$D$28*Parameters!$D$30))+(F81*(1-Parameters!$D$40)*(1-(1/Parameters!$D$38))*ART_drop_factor)+(L81*(1-Parameters!$D$40)*(1-(1/Parameters!$D$38))*ART_drop_factor)),0)</f>
        <v>0</v>
      </c>
      <c r="M82" s="23">
        <f>IF(AND(C82&gt;=Input!$F$12,C82&lt;Input!$F$13),((E81*(1-Parameters!$D$40)*(1/Parameters!$D$38)*(1-(Input!$F$5*Parameters!$D$14*(1-Parameters!$D$27)*Parameters!$D$26*(Parameters!$D$23))*Parameters!$D$28))+(G81*(1-Parameters!$D$40)*(1-(Input!$F$5*Parameters!$D$14*(1-Parameters!$D$27)*Parameters!$D$26*(Parameters!$D$23)*Parameters!$D$28)))+(K81*(1-Parameters!$D$40)*(1/Parameters!$D$38))+(M81*(1-Parameters!$D$40))),0)</f>
        <v>0</v>
      </c>
      <c r="N82" s="23">
        <f>IF(AND(C82&gt;=Input!$F$12,C82&lt;Input!$F$13),((E81*(1-Parameters!$D$40)*(1/Parameters!$D$38)*Input!$F$5*Parameters!$D$14*Parameters!$D$26*(1-Parameters!$D$27)*Parameters!$D$28*(Parameters!$D$23)*(1-Parameters!$D$30))+(G81*(1-Parameters!$D$40)*Input!$F$5*Parameters!$D$14*Parameters!$D$26*(1-Parameters!$D$27)*Parameters!$D$28*(Parameters!$D$23)*(1-Parameters!$D$30))+(H81*(1-Parameters!$D$40)) +(N81*(1-Parameters!$D$40)) + (O81*(1-Parameters!$D$40)*(1-ART_drop_factor)) + (I81*(1-Parameters!$D$40)*(1-ART_drop_factor))),0)</f>
        <v>0</v>
      </c>
      <c r="O82" s="23">
        <f>IF(AND(C82&gt;=Input!$F$12,C82&lt;Input!$F$13),((E81*(1-Parameters!$D$40)*(1/Parameters!$D$38)*(Input!$F$5*Parameters!$D$14*(Parameters!$D$23)*Parameters!$D$26*(1-Parameters!$D$27)*Parameters!$D$28*Parameters!$D$30))+(F81*(1-Parameters!$D$40)*(1/Parameters!$D$38))+(G81*(1-Parameters!$D$40)*(Input!$F$5*Parameters!$D$14*(Parameters!$D$23)*Parameters!$D$26*(1-Parameters!$D$27)*Parameters!$D$28*Parameters!$D$30))+(O81*(1-Parameters!$D$40)*ART_drop_factor)+(L81*(1-Parameters!$D$40)*(1/Parameters!$D$38))+(I81*(1-Parameters!$D$40)*ART_drop_factor)),0)</f>
        <v>0</v>
      </c>
      <c r="P82" s="24">
        <f>IF(AND(C82&gt;=Input!$F$13,C82&lt;Input!$F$14),((J81*(1-Parameters!$D$40)*(1-(Parameters!$D$9*(1-(Input!$F$22*Parameters!$D$7))))) + (P81*(1-Parameters!$D$40)*(1-(Parameters!$D$9*(1-(Input!$F$22*Parameters!$D$7)))))),0)</f>
        <v>0</v>
      </c>
      <c r="Q82" s="22">
        <f>IF(AND(C82&gt;=Input!$F$13,C82&lt;Input!$F$14),((J81*(1-Parameters!$D$40)*Parameters!$D$9*(1-(Input!$F$22*Parameters!$D$7)))+(K81*(1-Parameters!$D$40)*(1-1/Parameters!$D$38)*(1-(Input!$F$6*Parameters!$D$15*(1-Parameters!$D$27)*Parameters!$D$26*(Parameters!$D$24))*Parameters!$D$28*Parameters!$D$30))) + (L81*(1-Parameters!$D$40)*(1-(1/Parameters!$D$38))*(1-ART_drop_factor)) +(P81*(1-Parameters!$D$40)*Parameters!$D$9*(1-(Input!$F$22*Parameters!$D$7)))+(Q81*(1-Parameters!$D$40)*(1-1/Parameters!$D$38)) + (R81*(1-Parameters!$D$40)*(1-(1/Parameters!$D$38))*(1-ART_drop_factor)),0)</f>
        <v>0</v>
      </c>
      <c r="R82" s="24">
        <f>IF(AND(C82&gt;=Input!$F$13,C82&lt;Input!$F$14),((K81*(1-Parameters!$D$40)*(1-1/Parameters!$D$38)*(Input!$F$6*Parameters!$D$15*Parameters!$D$26*(1-Parameters!$D$27)*(Parameters!$D$24)*Parameters!$D$28*Parameters!$D$30))+(L81*(1-Parameters!$D$40)*(1-(1/Parameters!$D$38))*ART_drop_factor)+(R81*(1-Parameters!$D$40)*(1-(1/Parameters!$D$38))*ART_drop_factor)),0)</f>
        <v>0</v>
      </c>
      <c r="S82" s="22">
        <f>IF(AND(C82&gt;=Input!$F$13,C82&lt;Input!$F$14),((K81*(1-Parameters!$D$40)*(1/Parameters!$D$38)*(1-(Input!$F$6*Parameters!$D$15*(1-Parameters!$D$27)*Parameters!$D$26*(Parameters!$D$23)*Parameters!$D$28)))+(M81*(1-Parameters!$D$40)*(1-(Input!$F$6*Parameters!$D$15*(1-Parameters!$D$27)*Parameters!$D$26*(Parameters!$D$23)*Parameters!$D$28)))+(Q81*(1-Parameters!$D$40)*(1/Parameters!$D$38))+(S81*(1-Parameters!$D$40))),0)</f>
        <v>0</v>
      </c>
      <c r="T82" s="24">
        <f>IF(AND(C82&gt;=Input!$F$13,C82&lt;Input!$F$14),((K81*(1-Parameters!$D$40)*(1/Parameters!$D$38)*Input!$F$6*Parameters!$D$15*Parameters!$D$26*(1-Parameters!$D$27)*Parameters!$D$28*(Parameters!$D$23)*(1-Parameters!$D$30))+(M81*(1-Parameters!$D$40)*Input!$F$6*Parameters!$D$15*Parameters!$D$26*(1-Parameters!$D$27)*Parameters!$D$28*(Parameters!$D$23)*(1-Parameters!$D$30))+(N81*(1-Parameters!$D$40))+(T81*(1-Parameters!$D$40)) + (U81*(1-Parameters!$D$40)*(1-ART_drop_factor)) + (O81*(1-Parameters!$D$40)*(1-ART_drop_factor))),0)</f>
        <v>0</v>
      </c>
      <c r="U82" s="22">
        <f>IF(AND(C82&gt;=Input!$F$13,C82&lt;Input!$F$14),((K81*(1-Parameters!$D$40)*(1/Parameters!$D$38)*(Input!$F$6*Parameters!$D$15*(Parameters!$D$23)*Parameters!$D$26*(1-Parameters!$D$27)*Parameters!$D$28*Parameters!$D$30))+(L81*(1-Parameters!$D$40)*(1/Parameters!$D$38))+(M81*(1-Parameters!$D$40)*(Input!$F$6*Parameters!$D$15*(Parameters!$D$23)*Parameters!$D$26*(1-Parameters!$D$27)*Parameters!$D$28*Parameters!$D$30))+(U81*(1-Parameters!$D$40)*ART_drop_factor)+(R81*(1-Parameters!$D$40)*(1/Parameters!$D$38))+(O81*(1-Parameters!$D$40))*ART_drop_factor),0)</f>
        <v>0</v>
      </c>
      <c r="V82" s="24">
        <f>IF(C82=Input!$F$14,((P81*(1-Parameters!$D$41)*(1-(Parameters!$D$9*(1-(Input!$F$22*Parameters!$D$7))))) + (V81*(1-Parameters!$D$41)*(1-(Parameters!$D$9*(1-(Input!$F$22*Parameters!$D$7)))))),0)</f>
        <v>0</v>
      </c>
      <c r="W82" s="22">
        <f>IF(C82=Input!$F$14,((P81*(1-Parameters!$D$41)*Parameters!$D$9*(1-(Input!$F$22*Parameters!$D$7)))+(Q81*(1-Parameters!$D$41)*(1-1/Parameters!$D$38)*(1-(Input!$F$6*Parameters!$D$16*(1-Parameters!$D$27)*Parameters!$D$26*(1-Parameters!$B$94)*(Parameters!$D$24))*Parameters!$D$28*Parameters!$D$30)))+(V81*(1-Parameters!$D$41)*Parameters!$D$9*(1-(Input!$F$22*Parameters!$D$7)))+ (R81*(1-Parameters!$D$41)*(1-(1/Parameters!$D$38))*(1-ART_drop_factor)) + (W81*(1-Parameters!$D$41)*(1-1/Parameters!$D$38)) + (X81*(1-Parameters!$D$41)*(1-(1/Parameters!$D$38))*(1-ART_drop_factor)),0)</f>
        <v>0</v>
      </c>
      <c r="X82" s="24">
        <f>IF(C82=Input!$F$14,((Q81*(1-Parameters!$D$41)*(1-1/Parameters!$D$38)*(Input!$F$6*Parameters!$D$16*Parameters!$D$26*(1-Parameters!$D$27)*(1-Parameters!$B$94)*(Parameters!$D$24)*Parameters!$D$28*Parameters!$D$30))+(R81*(1-Parameters!$D$41)*(1-(1/Parameters!$D$38))*ART_drop_factor)+(X81*(1-Parameters!$D$41)*(1-(1/Parameters!$D$38))*ART_drop_factor)),0)</f>
        <v>0</v>
      </c>
      <c r="Y82" s="22">
        <f>IF(C82=Input!$F$14,((Q81*(1-Parameters!$D$41)*(1/Parameters!$D$38)*(1-(Input!$F$6*Parameters!$D$16*(1-Parameters!$D$27)*Parameters!$D$26*(1-Parameters!$B$94)*(Parameters!$D$23)*Parameters!$D$28)))+(S81*(1-Parameters!$D$41)*(1-(Input!$F$6*Parameters!$D$16*(1-Parameters!$D$27)*Parameters!$D$26*(1-Parameters!$B$94)*(Parameters!$D$23)*Parameters!$D$28)))+(W81*(1-Parameters!$D$41)*(1/Parameters!$D$38))+(Y81*(1-Parameters!$D$41))),0)</f>
        <v>0</v>
      </c>
      <c r="Z82" s="24">
        <f>IF(C82=Input!$F$14,((Q81*(1-Parameters!$D$41)*(1/Parameters!$D$38)*Input!$F$6*Parameters!$D$16*Parameters!$D$26*(1-Parameters!$D$27)*(1-Parameters!$B$94)*Parameters!$D$28*(Parameters!$D$23)*(1-Parameters!$D$30))+(S81*(1-Parameters!$D$41)*Input!$F$6*Parameters!$D$16*Parameters!$D$26*(1-Parameters!$D$27)*(1-Parameters!$B$94)*Parameters!$D$28*(Parameters!$D$23)*(1-Parameters!$D$30))+(T81*(1-Parameters!$D$41)) + (U81*(1-Parameters!$D$41)*(1-ART_drop_factor)) + (Z81*(1-Parameters!$D$41)) + (AA81*(1-Parameters!$D$41)*(1-ART_drop_factor))),0)</f>
        <v>0</v>
      </c>
      <c r="AA82" s="22">
        <f>IF(C82=Input!$F$14,((Q81*(1-Parameters!$D$41)*(1/Parameters!$D$38)*(Input!$F$6*Parameters!$D$16*(Parameters!$D$23)*Parameters!$D$26*(1-Parameters!$D$27)*(1-Parameters!$B$94)*Parameters!$D$28*Parameters!$D$30))+(R81*(1-Parameters!$D$41)*(1/Parameters!$D$38))+(S81*(1-Parameters!$D$41)*(Input!$F$6*Parameters!$D$16*(1-Parameters!$B$94)*(Parameters!$D$23)*Parameters!$D$26*(1-Parameters!$D$27)*Parameters!$D$28*Parameters!$D$30))+(AA81*(1-Parameters!$D$41)*ART_drop_factor)+(X81*(1-Parameters!$D$41)*(1/Parameters!$D$38))+(U81*(1-Parameters!$D$41)*ART_drop_factor)),0)</f>
        <v>0</v>
      </c>
      <c r="AB82" s="24">
        <f>IF(AND(C82&gt;Input!$F$14,C82&lt;(Input!$F$14+Input!$F$16)),((V81*(1-Parameters!$D$41)*(1-(Parameters!$D$9*(1-(Input!$F$22*Parameters!$D$7)))))+(AB81*(1-Parameters!$D$41)*(1-(Parameters!$D$10*(1-(Input!$F$22*Parameters!$D$7)))))),0)</f>
        <v>0</v>
      </c>
      <c r="AC82" s="24">
        <f>IF(AND(C82&gt;Input!$F$14, C82&lt;(Input!$F$14+Input!$F$16)),((V81*(1-Parameters!$D$41)*Parameters!$D$9*(1-(Input!$F$22*Parameters!$D$7)))+(W81*(1-Parameters!$D$41)*(1-1/Parameters!$D$38)) + (X81*(1-Parameters!$D$41)*(1-(1/Parameters!$D$38))*(1-ART_drop_factor)) +(AB81*(1-Parameters!$D$41)*Parameters!$D$10*(1-(Input!$F$22*Parameters!$D$7))))+(AC81*(1-Parameters!$D$41)*(1-1/Parameters!$D$38)) + (AD81*(1-Parameters!$D$41)*(1-(1/Parameters!$D$38))*(1-ART_drop_factor)),0)</f>
        <v>0</v>
      </c>
      <c r="AD82" s="24">
        <f>IF(AND(C82&gt;Input!$F$14, C82&lt;(Input!$F$14+Input!$F$16)),((X81*(1-Parameters!$D$41)*(1-(1/Parameters!$D$38))*ART_drop_factor)+(AD81*(1-Parameters!$D$41)*(1-(1/Parameters!$D$38))*ART_drop_factor)),0)</f>
        <v>0</v>
      </c>
      <c r="AE82" s="24">
        <f>IF(AND(C82&gt;Input!$F$14, C82&lt;(Input!$F$14+Input!$F$16)),((W81*(1-Parameters!$D$41)*(1/Parameters!$D$38))+(Y81*(1-Parameters!$D$41))+(AC81*(1-Parameters!$D$41)*(1/Parameters!$D$38))+(AE81*(1-Parameters!$D$41))),0)</f>
        <v>0</v>
      </c>
      <c r="AF82" s="24">
        <f>IF(AND(C82&gt;Input!$F$14, C82&lt;(Input!$F$14+Input!$F$16)),((Z81*(1-Parameters!$D$41)) + (AA81*(1-Parameters!$D$41)*(1-ART_drop_factor)) +(AF81*(1-Parameters!$D$41)) + (AG81*(1-Parameters!$D$41)*(1-ART_drop_factor))),0)</f>
        <v>0</v>
      </c>
      <c r="AG82" s="24">
        <f>IF(AND(C82&gt;Input!$F$14, C82&lt;(Input!$F$14+Input!$F$16)),((X81*(1-Parameters!$D$41)*(1/Parameters!$D$38))+(AG81*(1-Parameters!$D$41)*ART_drop_factor)+(AD81*(1-Parameters!$D$41)*(1/Parameters!$D$38))+(AA81*(1-Parameters!$D$41)*ART_drop_factor)),0)</f>
        <v>0</v>
      </c>
      <c r="AH82" s="24">
        <f>IF(AND(C82&gt;=(Input!$F$14+Input!$F$16),C82&lt;(Input!$F$14+Input!$F$17)),((AB81*(1-Parameters!$D$40)*(1-(Parameters!$D$10*(1-(Input!$F$22*Parameters!$D$7)))))+(AH81*(1-Parameters!$D$40)*(1-(Parameters!$D$11*(1-(Input!$F$22*Parameters!$D$7)))))),0)</f>
        <v>0</v>
      </c>
      <c r="AI82" s="24">
        <f>IF(AND(C82&gt;=(Input!$F$14+Input!$F$16), C82&lt;(Input!$F$14+Input!$F$17)),((AB81*(1-Parameters!$D$40)*Parameters!$D$10*(1-(Input!$F$22*Parameters!$D$7)))+(AC81*(1-Parameters!$D$40)*(1-1/Parameters!$D$38)*(1-(Input!$F$7*Parameters!$D$17*(1-Parameters!$D$27)*Parameters!$D$26*(1-(Parameters!$B$94 + Parameters!$B$95))*(Parameters!$D$24)*Parameters!$D$28*Parameters!$D$30))) + (AD81*(1-Parameters!$D$40)*(1-(1/Parameters!$D$38))*(1-ART_drop_factor)) +(AH81*(1-Parameters!$D$40)*Parameters!$D$11*(1-(Input!$F$22*Parameters!$D$7)))+(AI81*(1-Parameters!$D$40)*(1-1/Parameters!$D$38)) + (AJ81*(1-Parameters!$D$40)*(1-(1/Parameters!$D$38))*(1-ART_drop_factor))),0)</f>
        <v>0</v>
      </c>
      <c r="AJ82" s="24">
        <f>IF(AND(C82&gt;=(Input!$F$14+Input!$F$16), C82&lt;(Input!$F$14+Input!$F$17)),((AC81*(1-Parameters!$D$40)*(1-1/Parameters!$D$38)*(Input!$F$7*Parameters!$D$17*Parameters!$D$26*(1-Parameters!$D$27)*(1-(Parameters!$B$94 + Parameters!$B$95))*(Parameters!$D$24)*Parameters!$D$28*Parameters!$D$30))+(AD81*(1-Parameters!$D$40)*(1-(1/Parameters!$D$38))*ART_drop_factor)+(AJ81*(1-Parameters!$D$40)*(1-(1/Parameters!$D$38))*ART_drop_factor)),0)</f>
        <v>0</v>
      </c>
      <c r="AK82" s="22">
        <f>IF(AND(C82&gt;=(Input!$F$14+Input!$F$16), C82&lt;(Input!$F$14+Input!$F$17)),((AC81*(1-Parameters!$D$40)*(1/Parameters!$D$38)*(1-(Input!$F$7*Parameters!$D$17*(1-Parameters!$D$27)*Parameters!$D$26*(1-(Parameters!$B$94 + Parameters!$B$95))*(Parameters!$D$23)*Parameters!$D$28)))+(AE81*(1-Parameters!$D$40)*(1-(Input!$F$7*Parameters!$D$17*(1-Parameters!$D$27)*Parameters!$D$26*(1-(Parameters!$B$94 + Parameters!$B$95))*(Parameters!$D$23)*Parameters!$D$28)))+(AI81*(1-Parameters!$D$40)*(1/Parameters!$D$38))+(AK81*(1-Parameters!$D$40))),0)</f>
        <v>0</v>
      </c>
      <c r="AL82" s="24">
        <f>IF(AND(C82&gt;=(Input!$F$14+Input!$F$16), C82&lt;(Input!$F$14+Input!$F$17)),((AC81*(1-Parameters!$D$40)*(1/Parameters!$D$38)*Input!$F$7*Parameters!$D$17*Parameters!$D$26*(1-Parameters!$D$27)*(1-(Parameters!$B$94 + Parameters!$B$95))*Parameters!$D$28*(Parameters!$D$23)*(1-Parameters!$D$30))+(AE81*(1-Parameters!$D$40)*Input!$F$7*Parameters!$D$17*Parameters!$D$26*(1-Parameters!$D$27)*(1-(Parameters!$B$94 + Parameters!$B$95))*Parameters!$D$28*(Parameters!$D$23)*(1-Parameters!$D$30))+(AF81*(1-Parameters!$D$40)) + (AG81*(1-Parameters!$D$40)*(1-ART_drop_factor)) +(AL81*(1-Parameters!$D$40)) + (AM81*(1-Parameters!$D$40)*(1-ART_drop_factor))),0)</f>
        <v>0</v>
      </c>
      <c r="AM82" s="22">
        <f>IF(AND(C82&gt;=(Input!$F$14+Input!$F$16), C82&lt;(Input!$F$14+Input!$F$17)),((AC81*(1-Parameters!$D$40)*(1/Parameters!$D$38)*(Input!$F$7*Parameters!$D$17*(Parameters!$D$23)*Parameters!$D$26*(1-Parameters!$D$27)*(1-(Parameters!$B$94 + Parameters!$B$95))*Parameters!$D$28*Parameters!$D$30))+(AD81*(1-Parameters!$D$40)*(1/Parameters!$D$38))+(AE81*(1-Parameters!$D$40)*(Input!$F$7*Parameters!$D$17*(Parameters!$D$23)*Parameters!$D$26*(1-Parameters!$D$27)*(1-(Parameters!$B$94 + Parameters!$B$95))*Parameters!$D$28*Parameters!$D$30))+(AM81*(1-Parameters!$D$40)*ART_drop_factor)+(AJ81*(1-Parameters!$D$40)*(1/Parameters!$D$38))+(AG81*(1-Parameters!$D$40)*ART_drop_factor)),0)</f>
        <v>0</v>
      </c>
      <c r="AN82" s="24">
        <f>IF(AND(C82&gt;=(Input!$F$14+Input!$F$17), C82&lt;(Input!$F$14+Input!$F$18)),((AH81*(1-Parameters!$D$40)*(1-(Parameters!$D$11*(1-(Input!$F$22*Parameters!$D$7))))) + (AN81*(1-Parameters!$D$40)*(1-(Parameters!$D$11*(1-(Input!$F$22*Parameters!$D$7)))))),0)</f>
        <v>0</v>
      </c>
      <c r="AO82" s="22">
        <f>IF(AND(C82&gt;=(Input!$F$14+Input!$F$17), C82&lt;(Input!$F$14+Input!$F$18)),((AH81*(1-Parameters!$D$40)*Parameters!$D$11*(1-(Input!$F$22*Parameters!$D$7)))+(AI81*(1-Parameters!$D$40)*(1-1/Parameters!$D$38)*(1-(Input!$F$8*Parameters!$D$18*(1-Parameters!$D$27)*Parameters!$D$26*(Parameters!$D$24)*Parameters!$D$28*Parameters!$D$30))) + (AJ81*(1-Parameters!$D$40)*(1-(1/Parameters!$D$38))*(1-ART_drop_factor)) +(AN81*(1-Parameters!$D$40)*Parameters!$D$11*(1-(Input!$F$22*Parameters!$D$7)))+(AO81*(1-Parameters!$D$40)*(1-1/Parameters!$D$38)) + (AP81*(1-Parameters!$D$40)*(1-(1/Parameters!$D$38))*(1-ART_drop_factor))),0)</f>
        <v>0</v>
      </c>
      <c r="AP82" s="24">
        <f>IF(AND(C82&gt;=(Input!$F$14+Input!$F$17), C82&lt;(Input!$F$14+Input!$F$18)),((AI81*(1-Parameters!$D$40)*(1-1/Parameters!$D$38)*(Input!$F$8*Parameters!$D$18*Parameters!$D$26*(1-Parameters!$D$27)*(Parameters!$D$24)*Parameters!$D$28*Parameters!$D$30))+(AJ81*(1-Parameters!$D$40)*(1-(1/Parameters!$D$38))*ART_drop_factor)+(AP81*(1-Parameters!$D$40)*(1-(1/Parameters!$D$38))*ART_drop_factor)),0)</f>
        <v>0</v>
      </c>
      <c r="AQ82" s="22">
        <f>IF(AND(C82&gt;=(Input!$F$14+Input!$F$17), C82&lt;(Input!$F$14+Input!$F$18)),((AI81*(1-Parameters!$D$40)*(1/Parameters!$D$38)*(1-(Input!$F$8*Parameters!$D$18*(1-Parameters!$D$27)*Parameters!$D$26*(Parameters!$D$23)*Parameters!$D$28)))+(AK81*(1-Parameters!$D$40)*(1-(Input!$F$8*Parameters!$D$18*(1-Parameters!$D$27)*Parameters!$D$26*(Parameters!$D$23)*Parameters!$D$28)))+(AO81*(1-Parameters!$D$40)*(1/Parameters!$D$38))+(AQ81*(1-Parameters!$D$40))),0)</f>
        <v>0</v>
      </c>
      <c r="AR82" s="24">
        <f>IF(AND(C82&gt;=(Input!$F$14+Input!$F$17), C82&lt;(Input!$F$14+Input!$F$18)),((AI81*(1-Parameters!$D$40)*(1/Parameters!$D$38)*Input!$F$8*Parameters!$D$18*Parameters!$D$26*(1-Parameters!$D$27)*Parameters!$D$28*(Parameters!$D$23)*(1-Parameters!$D$30))+(AK81*(1-Parameters!$D$40)*Input!$F$8*Parameters!$D$18*Parameters!$D$26*(1-Parameters!$D$27)*Parameters!$D$28*(Parameters!$D$23)*(1-Parameters!$D$30))+(AL81*(1-Parameters!$D$40)) + (AM81*(1-Parameters!$D$40)*(1-ART_drop_factor)) +(AR81*(1-Parameters!$D$40)) + (AS81*(1-Parameters!$D$40)*(1-ART_drop_factor))),0)</f>
        <v>0</v>
      </c>
      <c r="AS82" s="22">
        <f>IF(AND(C82&gt;=(Input!$F$14+Input!$F$17), C82&lt;(Input!$F$14+Input!$F$18)),((AI81*(1-Parameters!$D$40)*(1/Parameters!$D$38)*(Input!$F$8*Parameters!$D$18*(Parameters!$D$23)*Parameters!$D$26*(1-Parameters!$D$27)*Parameters!$D$28*Parameters!$D$30))+(AJ81*(1-Parameters!$D$40)*(1/Parameters!$D$38))+(AK81*(1-Parameters!$D$40)*(Input!$F$8*Parameters!$D$18*(Parameters!$D$23)*Parameters!$D$26*(1-Parameters!$D$27)*Parameters!$D$28*Parameters!$D$30))+(AS81*(1-Parameters!$D$40)*ART_drop_factor)+(AP81*(1-Parameters!$D$40)*(1/Parameters!$D$38))+(AM81*(1-Parameters!$D$40)*ART_drop_factor)),0)</f>
        <v>0</v>
      </c>
      <c r="AT82" s="24">
        <f>IF(AND(C82&gt;=(Input!$F$14+Input!$F$18), C82&lt;(Input!$F$14+Input!$F$19)),((AN81*(1-Parameters!$D$40)*(1-(Parameters!$D$11*(1-(Input!$F$22*Parameters!$D$7))))) + (AT81*(1-Parameters!$D$40)*(1-(Parameters!$D$12*(1-(Input!$F$22*Parameters!$D$7)))))),0)</f>
        <v>1483476.1285174105</v>
      </c>
      <c r="AU82" s="22">
        <f>IF(AND(C82&gt;=(Input!$F$14+Input!$F$18), C82&lt;(Input!$F$14+Input!$F$19)),((AN81*(1-Parameters!$D$40)*Parameters!$D$11*(1-(Input!$F$22*Parameters!$D$7)))+(AO81*(1-Parameters!$D$40)*(1-1/Parameters!$D$38)*(1-(Input!$F$9*Parameters!$D$19*(1-Parameters!$D$27)*Parameters!$D$26*(Parameters!$D$24)*Parameters!$D$28*Parameters!$D$30))) + (AP81*(1-Parameters!$D$40)*(1-(1/Parameters!$D$38))*(1-ART_drop_factor)) +(AT81*(1-Parameters!$D$40)*Parameters!$D$12*(1-(Input!$F$22*Parameters!$D$7)))+(AU81*(1-Parameters!$D$40)*(1-1/Parameters!$D$38)) + (AV81*(1-Parameters!$D$40)*(1-(1/Parameters!$D$38))*(1-ART_drop_factor))),0)</f>
        <v>3562.2491939728266</v>
      </c>
      <c r="AV82" s="24">
        <f>IF(AND(C82&gt;=(Input!$F$14+Input!$F$18), C82&lt;(Input!$F$14+Input!$F$19)),((AO81*(1-Parameters!$D$40)*(1-1/Parameters!$D$38)*(Input!$F$9*Parameters!$D$19*Parameters!$D$26*(1-Parameters!$D$27)*(Parameters!$D$24)*Parameters!$D$28*Parameters!$D$30))+(AP81*(1-Parameters!$D$40)*(1-(1/Parameters!$D$38))*ART_drop_factor)+(AV81*(1-Parameters!$D$40)*(1-(1/Parameters!$D$38))*ART_drop_factor)),0)</f>
        <v>14.441372628382457</v>
      </c>
      <c r="AW82" s="22">
        <f>IF(AND(C82&gt;=(Input!$F$14+Input!$F$18), C82&lt;(Input!$F$14+Input!$F$19)),((AO81*(1-Parameters!$D$40)*(1/Parameters!$D$38)*(1-(Input!$F$9*Parameters!$D$19*(1-Parameters!$D$27)*Parameters!$D$26*(Parameters!$D$23)*Parameters!$D$28)))+(AQ81*(1-Parameters!$D$40)*(1-(Input!$F$9*Parameters!$D$19*(1-Parameters!$D$27)*Parameters!$D$26*(Parameters!$D$23)*Parameters!$D$28)))+(AU81*(1-Parameters!$D$40)*(1/Parameters!$D$38))+(AW81*(1-Parameters!$D$40))),0)</f>
        <v>18158.689555854784</v>
      </c>
      <c r="AX82" s="24">
        <f>IF(AND(C82&gt;=(Input!$F$14+Input!$F$18), C82&lt;(Input!$F$14+Input!$F$19)),((AO81*(1-Parameters!$D$40)*(1/Parameters!$D$38)*Input!$F$9*Parameters!$D$19*Parameters!$D$26*(1-Parameters!$D$27)*Parameters!$D$28*(Parameters!$D$23)*(1-Parameters!$D$30))+(AQ81*(1-Parameters!$D$40)*Input!$F$9*Parameters!$D$19*Parameters!$D$26*(1-Parameters!$D$27)*Parameters!$D$28*(Parameters!$D$23)*(1-Parameters!$D$30)) + (AS81*(1-Parameters!$D$40)*(1-ART_drop_factor)) +(AR81*(1-Parameters!$D$40))+ (AY81*(1-Parameters!$D$40)*(1-ART_drop_factor)) + (AX81*(1-Parameters!$D$40))),0)</f>
        <v>29713.284802543167</v>
      </c>
      <c r="AY82" s="22">
        <f>IF(AND(C82&gt;=(Input!$F$14+Input!$F$18), C82&lt;(Input!$F$14+Input!$F$19)),((AO81*(1-Parameters!$D$40)*(1/Parameters!$D$38)*(Input!$F$9*Parameters!$D$19*(Parameters!$D$23)*Parameters!$D$26*(1-Parameters!$D$27)*Parameters!$D$28*Parameters!$D$30))+(AP81*(1-Parameters!$D$40)*(1/Parameters!$D$38))+(AQ81*(1-Parameters!$D$40)*(Input!$F$9*Parameters!$D$19*(Parameters!$D$23)*Parameters!$D$26*(1-Parameters!$D$27)*Parameters!$D$28*Parameters!$D$30))+(AY81*(1-Parameters!$D$40)*ART_drop_factor)+(AV81*(1-Parameters!$D$40)*(1/Parameters!$D$38))+(AS81*(1-Parameters!$D$40)*ART_drop_factor)),0)</f>
        <v>84420.448311607135</v>
      </c>
      <c r="AZ82" s="24">
        <f>IF(C82&gt;=(Input!$F$14+Input!$F$19),((AT81*(1-Parameters!$D$40)*(1-(Parameters!$D$12*(1-(Input!$F$22*Parameters!$D$7))))) + (AZ81*(1-Parameters!$D$40)*(1-(Parameters!$D$12*(1-(Input!$F$22*Parameters!$D$7)))))),0)</f>
        <v>0</v>
      </c>
      <c r="BA82" s="22">
        <f>IF(C82&gt;=(Input!$F$14+Input!$F$19),((AT81*(1-Parameters!$D$40)*Parameters!$D$12*(1-(Input!$F$22*Parameters!$D$7)))+(AU81*(1-Parameters!$D$40)*(1-1/Parameters!$D$38)*(1-(Input!$F$10*Parameters!$D$20*(1-Parameters!$D$27)*Parameters!$D$26*(Parameters!$D$24)*Parameters!$D$28*Parameters!$D$30))) + (AV81*(1-Parameters!$D$40)*(1-(1/Parameters!$D$38))*(1-ART_drop_factor)) +(AZ81*(1-Parameters!$D$40)*Parameters!$D$12*(1-(Input!$F$22*Parameters!$D$7)))+(BA81*(1-Parameters!$D$40)*(1-1/Parameters!$D$38)) + (BB81*(1-Parameters!$D$40)*(1-(1/Parameters!$D$38))*(1-ART_drop_factor))),0)</f>
        <v>0</v>
      </c>
      <c r="BB82" s="24">
        <f>IF(C82&gt;=(Input!$F$14+Input!$F$19),((AU81*(1-Parameters!$D$40)*(1-1/Parameters!$D$38)*(Input!$F$10*Parameters!$D$20*Parameters!$D$26*(1-Parameters!$D$27)*(Parameters!$D$24)*Parameters!$D$28*Parameters!$D$30))+(AV81*(1-Parameters!$D$40)*(1-(1/Parameters!$D$38))*ART_drop_factor)+(BB81*(1-Parameters!$D$40)*(1-(1/Parameters!$D$38))*ART_drop_factor)),0)</f>
        <v>0</v>
      </c>
      <c r="BC82" s="22">
        <f>IF(C82&gt;=(Input!$F$14+Input!$F$19),((AU81*(1-Parameters!$D$40)*(1/Parameters!$D$38)*(1-(Input!$F$10*Parameters!$D$20*(1-Parameters!$D$27)*Parameters!$D$26*(Parameters!$D$23)*Parameters!$D$28)))+(AW81*(1-Parameters!$D$40)*(1-(Input!$F$10*Parameters!$D$20*(1-Parameters!$D$27)*Parameters!$D$26*(Parameters!$D$23)*Parameters!$D$28)))+(BA81*(1-Parameters!$D$40)*(1/Parameters!$D$38))+(BC81*(1-Parameters!$D$40))),0)</f>
        <v>0</v>
      </c>
      <c r="BD82" s="24">
        <f>IF(C82&gt;=(Input!$F$14+Input!$F$19),((AU81*(1-Parameters!$D$40)*(1/Parameters!$D$38)*Input!$F$10*Parameters!$D$20*Parameters!$D$26*(1-Parameters!$D$27)*Parameters!$D$28*(Parameters!$D$23)*(1-Parameters!$D$30))+(AW81*(1-Parameters!$D$40)*Input!$F$10*Parameters!$D$20*Parameters!$D$26*(1-Parameters!$D$27)*Parameters!$D$28*(Parameters!$D$23)*(1-Parameters!$D$30))+(AX81*(1-Parameters!$D$40)) + (AY81*(1-Parameters!$D$40)*(1-ART_drop_factor)) +(BD81*(1-Parameters!$D$40)) + (BE81*(1-Parameters!$D$40)*(1-ART_drop_factor))),0)</f>
        <v>0</v>
      </c>
      <c r="BE82" s="25">
        <f>IF(C82&gt;=(Input!$F$14+Input!$F$19),((AU81*(1-Parameters!$D$40)*(1/Parameters!$D$38)*(Input!$F$10*Parameters!$D$20*(Parameters!$D$23)*Parameters!$D$26*(1-Parameters!$D$27)*Parameters!$D$28*Parameters!$D$30))+(AV81*(1-Parameters!$D$40)*(1/Parameters!$D$38))+(AW81*(1-Parameters!$D$40)*(Input!$F$10*Parameters!$D$20*(Parameters!$D$23)*Parameters!$D$26*(1-Parameters!$D$27)*Parameters!$D$28*Parameters!$D$30))+(BE81*(1-Parameters!$D$40)*ART_drop_factor)+(BB81*(1-Parameters!$D$40)*(1/Parameters!$D$38))+(AY81*(1-Parameters!$D$40)*ART_drop_factor)),0)</f>
        <v>0</v>
      </c>
      <c r="BF82" s="135">
        <f>(Parameters!$D$40*(SUM(Model!D81:U81,Model!AH81:BE81)))+(Parameters!$D$41*(SUM(Model!V81:AG81)))</f>
        <v>93.429154090852364</v>
      </c>
      <c r="BG82" s="60"/>
      <c r="BJ82" s="66"/>
    </row>
    <row r="83" spans="3:62" x14ac:dyDescent="0.2">
      <c r="C83" s="20">
        <v>78</v>
      </c>
      <c r="D83" s="21">
        <f>IF((C83&gt;=Input!$F$12),0,(D82*(1-Parameters!$D$40)*(1-(Parameters!$D$8*(1-(Input!$F$22*Parameters!$D$7))))))</f>
        <v>0</v>
      </c>
      <c r="E83" s="21">
        <f>IF((C83&gt;=Input!$F$12),0,(D82*(1-Parameters!$D$40)*Parameters!$D$8*(1-(Input!$F$22*Parameters!$D$7))+(E82*(1-Parameters!$D$40)*(1-1/Parameters!$D$38)) + (F82*(1-Parameters!$D$40)*(1-(1/Parameters!$D$38))*(1-ART_drop_factor))))</f>
        <v>0</v>
      </c>
      <c r="F83" s="26">
        <f>IF((C83&gt;=Input!$F$12),0,(F82*(1-Parameters!$D$40)*(1-(1/Parameters!$D$38))*ART_drop_factor))</f>
        <v>0</v>
      </c>
      <c r="G83" s="21">
        <f>IF((C83&gt;=Input!$F$12),0,((G82*(1-Parameters!$D$40)+(E82*(1-Parameters!$D$40)*(1/Parameters!$D$38)))))</f>
        <v>0</v>
      </c>
      <c r="H83" s="21">
        <f>IF((C83&gt;=Input!$F$12),0,(H82*(1-Parameters!$D$40) + I82*(1-Parameters!$D$40)*(1-ART_drop_factor)))</f>
        <v>0</v>
      </c>
      <c r="I83" s="21">
        <f>IF((C83&gt;=Input!$F$12),0,(((F82*(1-Parameters!$D$40)*(1/Parameters!$D$38)) + I82*(1-Parameters!$D$40)*ART_drop_factor)))</f>
        <v>0</v>
      </c>
      <c r="J83" s="23">
        <f>IF(AND(C83&gt;=Input!$F$12,C83&lt;Input!$F$13),((D82*(1-Parameters!$D$40)*(1-(Parameters!$D$8*(1-(Input!$F$22*Parameters!$D$7))))) + (J82*(1-Parameters!$D$40)*(1-(Parameters!$D$9*(1-(Input!$F$22*Parameters!$D$7)))))),0)</f>
        <v>0</v>
      </c>
      <c r="K83" s="23">
        <f>IF(AND(C83&gt;=Input!$F$12,C83&lt;Input!$F$13),((D82*(1-Parameters!$D$40)*(Parameters!$D$8*(1-(Input!$F$22*Parameters!$D$7))))+(E82*(1-Parameters!$D$40)*(1-1/Parameters!$D$38)*(1-(Input!$F$5*Parameters!$D$14*(1-Parameters!$D$27)*Parameters!$D$26*(Parameters!$D$24))*Parameters!$D$28*Parameters!$D$30)))+ (F82*(1-Parameters!$D$40)*(1-(1/Parameters!$D$38))*(1-ART_drop_factor)) + (J82*(1-Parameters!$D$40)*Parameters!$D$9*(1-(Input!$F$22*Parameters!$D$7)))+(K82*(1-Parameters!$D$40)*(1-1/Parameters!$D$38)) + (L82*(1-Parameters!$D$40)*(1-(1/Parameters!$D$38))*(1-ART_drop_factor)),0)</f>
        <v>0</v>
      </c>
      <c r="L83" s="23">
        <f>IF(AND(C83&gt;=Input!$F$12,C83&lt;Input!$F$13),((E82*(1-Parameters!$D$40)*(1-1/Parameters!$D$38)*(Input!$F$5*Parameters!$D$14*Parameters!$D$26*(1-Parameters!$D$27)*(Parameters!$D$24)*Parameters!$D$28*Parameters!$D$30))+(F82*(1-Parameters!$D$40)*(1-(1/Parameters!$D$38))*ART_drop_factor)+(L82*(1-Parameters!$D$40)*(1-(1/Parameters!$D$38))*ART_drop_factor)),0)</f>
        <v>0</v>
      </c>
      <c r="M83" s="23">
        <f>IF(AND(C83&gt;=Input!$F$12,C83&lt;Input!$F$13),((E82*(1-Parameters!$D$40)*(1/Parameters!$D$38)*(1-(Input!$F$5*Parameters!$D$14*(1-Parameters!$D$27)*Parameters!$D$26*(Parameters!$D$23))*Parameters!$D$28))+(G82*(1-Parameters!$D$40)*(1-(Input!$F$5*Parameters!$D$14*(1-Parameters!$D$27)*Parameters!$D$26*(Parameters!$D$23)*Parameters!$D$28)))+(K82*(1-Parameters!$D$40)*(1/Parameters!$D$38))+(M82*(1-Parameters!$D$40))),0)</f>
        <v>0</v>
      </c>
      <c r="N83" s="23">
        <f>IF(AND(C83&gt;=Input!$F$12,C83&lt;Input!$F$13),((E82*(1-Parameters!$D$40)*(1/Parameters!$D$38)*Input!$F$5*Parameters!$D$14*Parameters!$D$26*(1-Parameters!$D$27)*Parameters!$D$28*(Parameters!$D$23)*(1-Parameters!$D$30))+(G82*(1-Parameters!$D$40)*Input!$F$5*Parameters!$D$14*Parameters!$D$26*(1-Parameters!$D$27)*Parameters!$D$28*(Parameters!$D$23)*(1-Parameters!$D$30))+(H82*(1-Parameters!$D$40)) +(N82*(1-Parameters!$D$40)) + (O82*(1-Parameters!$D$40)*(1-ART_drop_factor)) + (I82*(1-Parameters!$D$40)*(1-ART_drop_factor))),0)</f>
        <v>0</v>
      </c>
      <c r="O83" s="23">
        <f>IF(AND(C83&gt;=Input!$F$12,C83&lt;Input!$F$13),((E82*(1-Parameters!$D$40)*(1/Parameters!$D$38)*(Input!$F$5*Parameters!$D$14*(Parameters!$D$23)*Parameters!$D$26*(1-Parameters!$D$27)*Parameters!$D$28*Parameters!$D$30))+(F82*(1-Parameters!$D$40)*(1/Parameters!$D$38))+(G82*(1-Parameters!$D$40)*(Input!$F$5*Parameters!$D$14*(Parameters!$D$23)*Parameters!$D$26*(1-Parameters!$D$27)*Parameters!$D$28*Parameters!$D$30))+(O82*(1-Parameters!$D$40)*ART_drop_factor)+(L82*(1-Parameters!$D$40)*(1/Parameters!$D$38))+(I82*(1-Parameters!$D$40)*ART_drop_factor)),0)</f>
        <v>0</v>
      </c>
      <c r="P83" s="24">
        <f>IF(AND(C83&gt;=Input!$F$13,C83&lt;Input!$F$14),((J82*(1-Parameters!$D$40)*(1-(Parameters!$D$9*(1-(Input!$F$22*Parameters!$D$7))))) + (P82*(1-Parameters!$D$40)*(1-(Parameters!$D$9*(1-(Input!$F$22*Parameters!$D$7)))))),0)</f>
        <v>0</v>
      </c>
      <c r="Q83" s="22">
        <f>IF(AND(C83&gt;=Input!$F$13,C83&lt;Input!$F$14),((J82*(1-Parameters!$D$40)*Parameters!$D$9*(1-(Input!$F$22*Parameters!$D$7)))+(K82*(1-Parameters!$D$40)*(1-1/Parameters!$D$38)*(1-(Input!$F$6*Parameters!$D$15*(1-Parameters!$D$27)*Parameters!$D$26*(Parameters!$D$24))*Parameters!$D$28*Parameters!$D$30))) + (L82*(1-Parameters!$D$40)*(1-(1/Parameters!$D$38))*(1-ART_drop_factor)) +(P82*(1-Parameters!$D$40)*Parameters!$D$9*(1-(Input!$F$22*Parameters!$D$7)))+(Q82*(1-Parameters!$D$40)*(1-1/Parameters!$D$38)) + (R82*(1-Parameters!$D$40)*(1-(1/Parameters!$D$38))*(1-ART_drop_factor)),0)</f>
        <v>0</v>
      </c>
      <c r="R83" s="24">
        <f>IF(AND(C83&gt;=Input!$F$13,C83&lt;Input!$F$14),((K82*(1-Parameters!$D$40)*(1-1/Parameters!$D$38)*(Input!$F$6*Parameters!$D$15*Parameters!$D$26*(1-Parameters!$D$27)*(Parameters!$D$24)*Parameters!$D$28*Parameters!$D$30))+(L82*(1-Parameters!$D$40)*(1-(1/Parameters!$D$38))*ART_drop_factor)+(R82*(1-Parameters!$D$40)*(1-(1/Parameters!$D$38))*ART_drop_factor)),0)</f>
        <v>0</v>
      </c>
      <c r="S83" s="22">
        <f>IF(AND(C83&gt;=Input!$F$13,C83&lt;Input!$F$14),((K82*(1-Parameters!$D$40)*(1/Parameters!$D$38)*(1-(Input!$F$6*Parameters!$D$15*(1-Parameters!$D$27)*Parameters!$D$26*(Parameters!$D$23)*Parameters!$D$28)))+(M82*(1-Parameters!$D$40)*(1-(Input!$F$6*Parameters!$D$15*(1-Parameters!$D$27)*Parameters!$D$26*(Parameters!$D$23)*Parameters!$D$28)))+(Q82*(1-Parameters!$D$40)*(1/Parameters!$D$38))+(S82*(1-Parameters!$D$40))),0)</f>
        <v>0</v>
      </c>
      <c r="T83" s="24">
        <f>IF(AND(C83&gt;=Input!$F$13,C83&lt;Input!$F$14),((K82*(1-Parameters!$D$40)*(1/Parameters!$D$38)*Input!$F$6*Parameters!$D$15*Parameters!$D$26*(1-Parameters!$D$27)*Parameters!$D$28*(Parameters!$D$23)*(1-Parameters!$D$30))+(M82*(1-Parameters!$D$40)*Input!$F$6*Parameters!$D$15*Parameters!$D$26*(1-Parameters!$D$27)*Parameters!$D$28*(Parameters!$D$23)*(1-Parameters!$D$30))+(N82*(1-Parameters!$D$40))+(T82*(1-Parameters!$D$40)) + (U82*(1-Parameters!$D$40)*(1-ART_drop_factor)) + (O82*(1-Parameters!$D$40)*(1-ART_drop_factor))),0)</f>
        <v>0</v>
      </c>
      <c r="U83" s="22">
        <f>IF(AND(C83&gt;=Input!$F$13,C83&lt;Input!$F$14),((K82*(1-Parameters!$D$40)*(1/Parameters!$D$38)*(Input!$F$6*Parameters!$D$15*(Parameters!$D$23)*Parameters!$D$26*(1-Parameters!$D$27)*Parameters!$D$28*Parameters!$D$30))+(L82*(1-Parameters!$D$40)*(1/Parameters!$D$38))+(M82*(1-Parameters!$D$40)*(Input!$F$6*Parameters!$D$15*(Parameters!$D$23)*Parameters!$D$26*(1-Parameters!$D$27)*Parameters!$D$28*Parameters!$D$30))+(U82*(1-Parameters!$D$40)*ART_drop_factor)+(R82*(1-Parameters!$D$40)*(1/Parameters!$D$38))+(O82*(1-Parameters!$D$40))*ART_drop_factor),0)</f>
        <v>0</v>
      </c>
      <c r="V83" s="24">
        <f>IF(C83=Input!$F$14,((P82*(1-Parameters!$D$41)*(1-(Parameters!$D$9*(1-(Input!$F$22*Parameters!$D$7))))) + (V82*(1-Parameters!$D$41)*(1-(Parameters!$D$9*(1-(Input!$F$22*Parameters!$D$7)))))),0)</f>
        <v>0</v>
      </c>
      <c r="W83" s="22">
        <f>IF(C83=Input!$F$14,((P82*(1-Parameters!$D$41)*Parameters!$D$9*(1-(Input!$F$22*Parameters!$D$7)))+(Q82*(1-Parameters!$D$41)*(1-1/Parameters!$D$38)*(1-(Input!$F$6*Parameters!$D$16*(1-Parameters!$D$27)*Parameters!$D$26*(1-Parameters!$B$94)*(Parameters!$D$24))*Parameters!$D$28*Parameters!$D$30)))+(V82*(1-Parameters!$D$41)*Parameters!$D$9*(1-(Input!$F$22*Parameters!$D$7)))+ (R82*(1-Parameters!$D$41)*(1-(1/Parameters!$D$38))*(1-ART_drop_factor)) + (W82*(1-Parameters!$D$41)*(1-1/Parameters!$D$38)) + (X82*(1-Parameters!$D$41)*(1-(1/Parameters!$D$38))*(1-ART_drop_factor)),0)</f>
        <v>0</v>
      </c>
      <c r="X83" s="24">
        <f>IF(C83=Input!$F$14,((Q82*(1-Parameters!$D$41)*(1-1/Parameters!$D$38)*(Input!$F$6*Parameters!$D$16*Parameters!$D$26*(1-Parameters!$D$27)*(1-Parameters!$B$94)*(Parameters!$D$24)*Parameters!$D$28*Parameters!$D$30))+(R82*(1-Parameters!$D$41)*(1-(1/Parameters!$D$38))*ART_drop_factor)+(X82*(1-Parameters!$D$41)*(1-(1/Parameters!$D$38))*ART_drop_factor)),0)</f>
        <v>0</v>
      </c>
      <c r="Y83" s="22">
        <f>IF(C83=Input!$F$14,((Q82*(1-Parameters!$D$41)*(1/Parameters!$D$38)*(1-(Input!$F$6*Parameters!$D$16*(1-Parameters!$D$27)*Parameters!$D$26*(1-Parameters!$B$94)*(Parameters!$D$23)*Parameters!$D$28)))+(S82*(1-Parameters!$D$41)*(1-(Input!$F$6*Parameters!$D$16*(1-Parameters!$D$27)*Parameters!$D$26*(1-Parameters!$B$94)*(Parameters!$D$23)*Parameters!$D$28)))+(W82*(1-Parameters!$D$41)*(1/Parameters!$D$38))+(Y82*(1-Parameters!$D$41))),0)</f>
        <v>0</v>
      </c>
      <c r="Z83" s="24">
        <f>IF(C83=Input!$F$14,((Q82*(1-Parameters!$D$41)*(1/Parameters!$D$38)*Input!$F$6*Parameters!$D$16*Parameters!$D$26*(1-Parameters!$D$27)*(1-Parameters!$B$94)*Parameters!$D$28*(Parameters!$D$23)*(1-Parameters!$D$30))+(S82*(1-Parameters!$D$41)*Input!$F$6*Parameters!$D$16*Parameters!$D$26*(1-Parameters!$D$27)*(1-Parameters!$B$94)*Parameters!$D$28*(Parameters!$D$23)*(1-Parameters!$D$30))+(T82*(1-Parameters!$D$41)) + (U82*(1-Parameters!$D$41)*(1-ART_drop_factor)) + (Z82*(1-Parameters!$D$41)) + (AA82*(1-Parameters!$D$41)*(1-ART_drop_factor))),0)</f>
        <v>0</v>
      </c>
      <c r="AA83" s="22">
        <f>IF(C83=Input!$F$14,((Q82*(1-Parameters!$D$41)*(1/Parameters!$D$38)*(Input!$F$6*Parameters!$D$16*(Parameters!$D$23)*Parameters!$D$26*(1-Parameters!$D$27)*(1-Parameters!$B$94)*Parameters!$D$28*Parameters!$D$30))+(R82*(1-Parameters!$D$41)*(1/Parameters!$D$38))+(S82*(1-Parameters!$D$41)*(Input!$F$6*Parameters!$D$16*(1-Parameters!$B$94)*(Parameters!$D$23)*Parameters!$D$26*(1-Parameters!$D$27)*Parameters!$D$28*Parameters!$D$30))+(AA82*(1-Parameters!$D$41)*ART_drop_factor)+(X82*(1-Parameters!$D$41)*(1/Parameters!$D$38))+(U82*(1-Parameters!$D$41)*ART_drop_factor)),0)</f>
        <v>0</v>
      </c>
      <c r="AB83" s="24">
        <f>IF(AND(C83&gt;Input!$F$14,C83&lt;(Input!$F$14+Input!$F$16)),((V82*(1-Parameters!$D$41)*(1-(Parameters!$D$9*(1-(Input!$F$22*Parameters!$D$7)))))+(AB82*(1-Parameters!$D$41)*(1-(Parameters!$D$10*(1-(Input!$F$22*Parameters!$D$7)))))),0)</f>
        <v>0</v>
      </c>
      <c r="AC83" s="24">
        <f>IF(AND(C83&gt;Input!$F$14, C83&lt;(Input!$F$14+Input!$F$16)),((V82*(1-Parameters!$D$41)*Parameters!$D$9*(1-(Input!$F$22*Parameters!$D$7)))+(W82*(1-Parameters!$D$41)*(1-1/Parameters!$D$38)) + (X82*(1-Parameters!$D$41)*(1-(1/Parameters!$D$38))*(1-ART_drop_factor)) +(AB82*(1-Parameters!$D$41)*Parameters!$D$10*(1-(Input!$F$22*Parameters!$D$7))))+(AC82*(1-Parameters!$D$41)*(1-1/Parameters!$D$38)) + (AD82*(1-Parameters!$D$41)*(1-(1/Parameters!$D$38))*(1-ART_drop_factor)),0)</f>
        <v>0</v>
      </c>
      <c r="AD83" s="24">
        <f>IF(AND(C83&gt;Input!$F$14, C83&lt;(Input!$F$14+Input!$F$16)),((X82*(1-Parameters!$D$41)*(1-(1/Parameters!$D$38))*ART_drop_factor)+(AD82*(1-Parameters!$D$41)*(1-(1/Parameters!$D$38))*ART_drop_factor)),0)</f>
        <v>0</v>
      </c>
      <c r="AE83" s="24">
        <f>IF(AND(C83&gt;Input!$F$14, C83&lt;(Input!$F$14+Input!$F$16)),((W82*(1-Parameters!$D$41)*(1/Parameters!$D$38))+(Y82*(1-Parameters!$D$41))+(AC82*(1-Parameters!$D$41)*(1/Parameters!$D$38))+(AE82*(1-Parameters!$D$41))),0)</f>
        <v>0</v>
      </c>
      <c r="AF83" s="24">
        <f>IF(AND(C83&gt;Input!$F$14, C83&lt;(Input!$F$14+Input!$F$16)),((Z82*(1-Parameters!$D$41)) + (AA82*(1-Parameters!$D$41)*(1-ART_drop_factor)) +(AF82*(1-Parameters!$D$41)) + (AG82*(1-Parameters!$D$41)*(1-ART_drop_factor))),0)</f>
        <v>0</v>
      </c>
      <c r="AG83" s="24">
        <f>IF(AND(C83&gt;Input!$F$14, C83&lt;(Input!$F$14+Input!$F$16)),((X82*(1-Parameters!$D$41)*(1/Parameters!$D$38))+(AG82*(1-Parameters!$D$41)*ART_drop_factor)+(AD82*(1-Parameters!$D$41)*(1/Parameters!$D$38))+(AA82*(1-Parameters!$D$41)*ART_drop_factor)),0)</f>
        <v>0</v>
      </c>
      <c r="AH83" s="24">
        <f>IF(AND(C83&gt;=(Input!$F$14+Input!$F$16),C83&lt;(Input!$F$14+Input!$F$17)),((AB82*(1-Parameters!$D$40)*(1-(Parameters!$D$10*(1-(Input!$F$22*Parameters!$D$7)))))+(AH82*(1-Parameters!$D$40)*(1-(Parameters!$D$11*(1-(Input!$F$22*Parameters!$D$7)))))),0)</f>
        <v>0</v>
      </c>
      <c r="AI83" s="24">
        <f>IF(AND(C83&gt;=(Input!$F$14+Input!$F$16), C83&lt;(Input!$F$14+Input!$F$17)),((AB82*(1-Parameters!$D$40)*Parameters!$D$10*(1-(Input!$F$22*Parameters!$D$7)))+(AC82*(1-Parameters!$D$40)*(1-1/Parameters!$D$38)*(1-(Input!$F$7*Parameters!$D$17*(1-Parameters!$D$27)*Parameters!$D$26*(1-(Parameters!$B$94 + Parameters!$B$95))*(Parameters!$D$24)*Parameters!$D$28*Parameters!$D$30))) + (AD82*(1-Parameters!$D$40)*(1-(1/Parameters!$D$38))*(1-ART_drop_factor)) +(AH82*(1-Parameters!$D$40)*Parameters!$D$11*(1-(Input!$F$22*Parameters!$D$7)))+(AI82*(1-Parameters!$D$40)*(1-1/Parameters!$D$38)) + (AJ82*(1-Parameters!$D$40)*(1-(1/Parameters!$D$38))*(1-ART_drop_factor))),0)</f>
        <v>0</v>
      </c>
      <c r="AJ83" s="24">
        <f>IF(AND(C83&gt;=(Input!$F$14+Input!$F$16), C83&lt;(Input!$F$14+Input!$F$17)),((AC82*(1-Parameters!$D$40)*(1-1/Parameters!$D$38)*(Input!$F$7*Parameters!$D$17*Parameters!$D$26*(1-Parameters!$D$27)*(1-(Parameters!$B$94 + Parameters!$B$95))*(Parameters!$D$24)*Parameters!$D$28*Parameters!$D$30))+(AD82*(1-Parameters!$D$40)*(1-(1/Parameters!$D$38))*ART_drop_factor)+(AJ82*(1-Parameters!$D$40)*(1-(1/Parameters!$D$38))*ART_drop_factor)),0)</f>
        <v>0</v>
      </c>
      <c r="AK83" s="22">
        <f>IF(AND(C83&gt;=(Input!$F$14+Input!$F$16), C83&lt;(Input!$F$14+Input!$F$17)),((AC82*(1-Parameters!$D$40)*(1/Parameters!$D$38)*(1-(Input!$F$7*Parameters!$D$17*(1-Parameters!$D$27)*Parameters!$D$26*(1-(Parameters!$B$94 + Parameters!$B$95))*(Parameters!$D$23)*Parameters!$D$28)))+(AE82*(1-Parameters!$D$40)*(1-(Input!$F$7*Parameters!$D$17*(1-Parameters!$D$27)*Parameters!$D$26*(1-(Parameters!$B$94 + Parameters!$B$95))*(Parameters!$D$23)*Parameters!$D$28)))+(AI82*(1-Parameters!$D$40)*(1/Parameters!$D$38))+(AK82*(1-Parameters!$D$40))),0)</f>
        <v>0</v>
      </c>
      <c r="AL83" s="24">
        <f>IF(AND(C83&gt;=(Input!$F$14+Input!$F$16), C83&lt;(Input!$F$14+Input!$F$17)),((AC82*(1-Parameters!$D$40)*(1/Parameters!$D$38)*Input!$F$7*Parameters!$D$17*Parameters!$D$26*(1-Parameters!$D$27)*(1-(Parameters!$B$94 + Parameters!$B$95))*Parameters!$D$28*(Parameters!$D$23)*(1-Parameters!$D$30))+(AE82*(1-Parameters!$D$40)*Input!$F$7*Parameters!$D$17*Parameters!$D$26*(1-Parameters!$D$27)*(1-(Parameters!$B$94 + Parameters!$B$95))*Parameters!$D$28*(Parameters!$D$23)*(1-Parameters!$D$30))+(AF82*(1-Parameters!$D$40)) + (AG82*(1-Parameters!$D$40)*(1-ART_drop_factor)) +(AL82*(1-Parameters!$D$40)) + (AM82*(1-Parameters!$D$40)*(1-ART_drop_factor))),0)</f>
        <v>0</v>
      </c>
      <c r="AM83" s="22">
        <f>IF(AND(C83&gt;=(Input!$F$14+Input!$F$16), C83&lt;(Input!$F$14+Input!$F$17)),((AC82*(1-Parameters!$D$40)*(1/Parameters!$D$38)*(Input!$F$7*Parameters!$D$17*(Parameters!$D$23)*Parameters!$D$26*(1-Parameters!$D$27)*(1-(Parameters!$B$94 + Parameters!$B$95))*Parameters!$D$28*Parameters!$D$30))+(AD82*(1-Parameters!$D$40)*(1/Parameters!$D$38))+(AE82*(1-Parameters!$D$40)*(Input!$F$7*Parameters!$D$17*(Parameters!$D$23)*Parameters!$D$26*(1-Parameters!$D$27)*(1-(Parameters!$B$94 + Parameters!$B$95))*Parameters!$D$28*Parameters!$D$30))+(AM82*(1-Parameters!$D$40)*ART_drop_factor)+(AJ82*(1-Parameters!$D$40)*(1/Parameters!$D$38))+(AG82*(1-Parameters!$D$40)*ART_drop_factor)),0)</f>
        <v>0</v>
      </c>
      <c r="AN83" s="24">
        <f>IF(AND(C83&gt;=(Input!$F$14+Input!$F$17), C83&lt;(Input!$F$14+Input!$F$18)),((AH82*(1-Parameters!$D$40)*(1-(Parameters!$D$11*(1-(Input!$F$22*Parameters!$D$7))))) + (AN82*(1-Parameters!$D$40)*(1-(Parameters!$D$11*(1-(Input!$F$22*Parameters!$D$7)))))),0)</f>
        <v>0</v>
      </c>
      <c r="AO83" s="22">
        <f>IF(AND(C83&gt;=(Input!$F$14+Input!$F$17), C83&lt;(Input!$F$14+Input!$F$18)),((AH82*(1-Parameters!$D$40)*Parameters!$D$11*(1-(Input!$F$22*Parameters!$D$7)))+(AI82*(1-Parameters!$D$40)*(1-1/Parameters!$D$38)*(1-(Input!$F$8*Parameters!$D$18*(1-Parameters!$D$27)*Parameters!$D$26*(Parameters!$D$24)*Parameters!$D$28*Parameters!$D$30))) + (AJ82*(1-Parameters!$D$40)*(1-(1/Parameters!$D$38))*(1-ART_drop_factor)) +(AN82*(1-Parameters!$D$40)*Parameters!$D$11*(1-(Input!$F$22*Parameters!$D$7)))+(AO82*(1-Parameters!$D$40)*(1-1/Parameters!$D$38)) + (AP82*(1-Parameters!$D$40)*(1-(1/Parameters!$D$38))*(1-ART_drop_factor))),0)</f>
        <v>0</v>
      </c>
      <c r="AP83" s="24">
        <f>IF(AND(C83&gt;=(Input!$F$14+Input!$F$17), C83&lt;(Input!$F$14+Input!$F$18)),((AI82*(1-Parameters!$D$40)*(1-1/Parameters!$D$38)*(Input!$F$8*Parameters!$D$18*Parameters!$D$26*(1-Parameters!$D$27)*(Parameters!$D$24)*Parameters!$D$28*Parameters!$D$30))+(AJ82*(1-Parameters!$D$40)*(1-(1/Parameters!$D$38))*ART_drop_factor)+(AP82*(1-Parameters!$D$40)*(1-(1/Parameters!$D$38))*ART_drop_factor)),0)</f>
        <v>0</v>
      </c>
      <c r="AQ83" s="22">
        <f>IF(AND(C83&gt;=(Input!$F$14+Input!$F$17), C83&lt;(Input!$F$14+Input!$F$18)),((AI82*(1-Parameters!$D$40)*(1/Parameters!$D$38)*(1-(Input!$F$8*Parameters!$D$18*(1-Parameters!$D$27)*Parameters!$D$26*(Parameters!$D$23)*Parameters!$D$28)))+(AK82*(1-Parameters!$D$40)*(1-(Input!$F$8*Parameters!$D$18*(1-Parameters!$D$27)*Parameters!$D$26*(Parameters!$D$23)*Parameters!$D$28)))+(AO82*(1-Parameters!$D$40)*(1/Parameters!$D$38))+(AQ82*(1-Parameters!$D$40))),0)</f>
        <v>0</v>
      </c>
      <c r="AR83" s="24">
        <f>IF(AND(C83&gt;=(Input!$F$14+Input!$F$17), C83&lt;(Input!$F$14+Input!$F$18)),((AI82*(1-Parameters!$D$40)*(1/Parameters!$D$38)*Input!$F$8*Parameters!$D$18*Parameters!$D$26*(1-Parameters!$D$27)*Parameters!$D$28*(Parameters!$D$23)*(1-Parameters!$D$30))+(AK82*(1-Parameters!$D$40)*Input!$F$8*Parameters!$D$18*Parameters!$D$26*(1-Parameters!$D$27)*Parameters!$D$28*(Parameters!$D$23)*(1-Parameters!$D$30))+(AL82*(1-Parameters!$D$40)) + (AM82*(1-Parameters!$D$40)*(1-ART_drop_factor)) +(AR82*(1-Parameters!$D$40)) + (AS82*(1-Parameters!$D$40)*(1-ART_drop_factor))),0)</f>
        <v>0</v>
      </c>
      <c r="AS83" s="22">
        <f>IF(AND(C83&gt;=(Input!$F$14+Input!$F$17), C83&lt;(Input!$F$14+Input!$F$18)),((AI82*(1-Parameters!$D$40)*(1/Parameters!$D$38)*(Input!$F$8*Parameters!$D$18*(Parameters!$D$23)*Parameters!$D$26*(1-Parameters!$D$27)*Parameters!$D$28*Parameters!$D$30))+(AJ82*(1-Parameters!$D$40)*(1/Parameters!$D$38))+(AK82*(1-Parameters!$D$40)*(Input!$F$8*Parameters!$D$18*(Parameters!$D$23)*Parameters!$D$26*(1-Parameters!$D$27)*Parameters!$D$28*Parameters!$D$30))+(AS82*(1-Parameters!$D$40)*ART_drop_factor)+(AP82*(1-Parameters!$D$40)*(1/Parameters!$D$38))+(AM82*(1-Parameters!$D$40)*ART_drop_factor)),0)</f>
        <v>0</v>
      </c>
      <c r="AT83" s="24">
        <f>IF(AND(C83&gt;=(Input!$F$14+Input!$F$18), C83&lt;(Input!$F$14+Input!$F$19)),((AN82*(1-Parameters!$D$40)*(1-(Parameters!$D$11*(1-(Input!$F$22*Parameters!$D$7))))) + (AT82*(1-Parameters!$D$40)*(1-(Parameters!$D$12*(1-(Input!$F$22*Parameters!$D$7)))))),0)</f>
        <v>0</v>
      </c>
      <c r="AU83" s="22">
        <f>IF(AND(C83&gt;=(Input!$F$14+Input!$F$18), C83&lt;(Input!$F$14+Input!$F$19)),((AN82*(1-Parameters!$D$40)*Parameters!$D$11*(1-(Input!$F$22*Parameters!$D$7)))+(AO82*(1-Parameters!$D$40)*(1-1/Parameters!$D$38)*(1-(Input!$F$9*Parameters!$D$19*(1-Parameters!$D$27)*Parameters!$D$26*(Parameters!$D$24)*Parameters!$D$28*Parameters!$D$30))) + (AP82*(1-Parameters!$D$40)*(1-(1/Parameters!$D$38))*(1-ART_drop_factor)) +(AT82*(1-Parameters!$D$40)*Parameters!$D$12*(1-(Input!$F$22*Parameters!$D$7)))+(AU82*(1-Parameters!$D$40)*(1-1/Parameters!$D$38)) + (AV82*(1-Parameters!$D$40)*(1-(1/Parameters!$D$38))*(1-ART_drop_factor))),0)</f>
        <v>0</v>
      </c>
      <c r="AV83" s="24">
        <f>IF(AND(C83&gt;=(Input!$F$14+Input!$F$18), C83&lt;(Input!$F$14+Input!$F$19)),((AO82*(1-Parameters!$D$40)*(1-1/Parameters!$D$38)*(Input!$F$9*Parameters!$D$19*Parameters!$D$26*(1-Parameters!$D$27)*(Parameters!$D$24)*Parameters!$D$28*Parameters!$D$30))+(AP82*(1-Parameters!$D$40)*(1-(1/Parameters!$D$38))*ART_drop_factor)+(AV82*(1-Parameters!$D$40)*(1-(1/Parameters!$D$38))*ART_drop_factor)),0)</f>
        <v>0</v>
      </c>
      <c r="AW83" s="22">
        <f>IF(AND(C83&gt;=(Input!$F$14+Input!$F$18), C83&lt;(Input!$F$14+Input!$F$19)),((AO82*(1-Parameters!$D$40)*(1/Parameters!$D$38)*(1-(Input!$F$9*Parameters!$D$19*(1-Parameters!$D$27)*Parameters!$D$26*(Parameters!$D$23)*Parameters!$D$28)))+(AQ82*(1-Parameters!$D$40)*(1-(Input!$F$9*Parameters!$D$19*(1-Parameters!$D$27)*Parameters!$D$26*(Parameters!$D$23)*Parameters!$D$28)))+(AU82*(1-Parameters!$D$40)*(1/Parameters!$D$38))+(AW82*(1-Parameters!$D$40))),0)</f>
        <v>0</v>
      </c>
      <c r="AX83" s="24">
        <f>IF(AND(C83&gt;=(Input!$F$14+Input!$F$18), C83&lt;(Input!$F$14+Input!$F$19)),((AO82*(1-Parameters!$D$40)*(1/Parameters!$D$38)*Input!$F$9*Parameters!$D$19*Parameters!$D$26*(1-Parameters!$D$27)*Parameters!$D$28*(Parameters!$D$23)*(1-Parameters!$D$30))+(AQ82*(1-Parameters!$D$40)*Input!$F$9*Parameters!$D$19*Parameters!$D$26*(1-Parameters!$D$27)*Parameters!$D$28*(Parameters!$D$23)*(1-Parameters!$D$30)) + (AS82*(1-Parameters!$D$40)*(1-ART_drop_factor)) +(AR82*(1-Parameters!$D$40))+ (AY82*(1-Parameters!$D$40)*(1-ART_drop_factor)) + (AX82*(1-Parameters!$D$40))),0)</f>
        <v>0</v>
      </c>
      <c r="AY83" s="22">
        <f>IF(AND(C83&gt;=(Input!$F$14+Input!$F$18), C83&lt;(Input!$F$14+Input!$F$19)),((AO82*(1-Parameters!$D$40)*(1/Parameters!$D$38)*(Input!$F$9*Parameters!$D$19*(Parameters!$D$23)*Parameters!$D$26*(1-Parameters!$D$27)*Parameters!$D$28*Parameters!$D$30))+(AP82*(1-Parameters!$D$40)*(1/Parameters!$D$38))+(AQ82*(1-Parameters!$D$40)*(Input!$F$9*Parameters!$D$19*(Parameters!$D$23)*Parameters!$D$26*(1-Parameters!$D$27)*Parameters!$D$28*Parameters!$D$30))+(AY82*(1-Parameters!$D$40)*ART_drop_factor)+(AV82*(1-Parameters!$D$40)*(1/Parameters!$D$38))+(AS82*(1-Parameters!$D$40)*ART_drop_factor)),0)</f>
        <v>0</v>
      </c>
      <c r="AZ83" s="24">
        <f>IF(C83&gt;=(Input!$F$14+Input!$F$19),((AT82*(1-Parameters!$D$40)*(1-(Parameters!$D$12*(1-(Input!$F$22*Parameters!$D$7))))) + (AZ82*(1-Parameters!$D$40)*(1-(Parameters!$D$12*(1-(Input!$F$22*Parameters!$D$7)))))),0)</f>
        <v>1482991.1689790925</v>
      </c>
      <c r="BA83" s="22">
        <f>IF(C83&gt;=(Input!$F$14+Input!$F$19),((AT82*(1-Parameters!$D$40)*Parameters!$D$12*(1-(Input!$F$22*Parameters!$D$7)))+(AU82*(1-Parameters!$D$40)*(1-1/Parameters!$D$38)*(1-(Input!$F$10*Parameters!$D$20*(1-Parameters!$D$27)*Parameters!$D$26*(Parameters!$D$24)*Parameters!$D$28*Parameters!$D$30))) + (AV82*(1-Parameters!$D$40)*(1-(1/Parameters!$D$38))*(1-ART_drop_factor)) +(AZ82*(1-Parameters!$D$40)*Parameters!$D$12*(1-(Input!$F$22*Parameters!$D$7)))+(BA82*(1-Parameters!$D$40)*(1-1/Parameters!$D$38)) + (BB82*(1-Parameters!$D$40)*(1-(1/Parameters!$D$38))*(1-ART_drop_factor))),0)</f>
        <v>3565.6782083558255</v>
      </c>
      <c r="BB83" s="24">
        <f>IF(C83&gt;=(Input!$F$14+Input!$F$19),((AU82*(1-Parameters!$D$40)*(1-1/Parameters!$D$38)*(Input!$F$10*Parameters!$D$20*Parameters!$D$26*(1-Parameters!$D$27)*(Parameters!$D$24)*Parameters!$D$28*Parameters!$D$30))+(AV82*(1-Parameters!$D$40)*(1-(1/Parameters!$D$38))*ART_drop_factor)+(BB82*(1-Parameters!$D$40)*(1-(1/Parameters!$D$38))*ART_drop_factor)),0)</f>
        <v>12.793252318062128</v>
      </c>
      <c r="BC83" s="22">
        <f>IF(C83&gt;=(Input!$F$14+Input!$F$19),((AU82*(1-Parameters!$D$40)*(1/Parameters!$D$38)*(1-(Input!$F$10*Parameters!$D$20*(1-Parameters!$D$27)*Parameters!$D$26*(Parameters!$D$23)*Parameters!$D$28)))+(AW82*(1-Parameters!$D$40)*(1-(Input!$F$10*Parameters!$D$20*(1-Parameters!$D$27)*Parameters!$D$26*(Parameters!$D$23)*Parameters!$D$28)))+(BA82*(1-Parameters!$D$40)*(1/Parameters!$D$38))+(BC82*(1-Parameters!$D$40))),0)</f>
        <v>18553.424570215888</v>
      </c>
      <c r="BD83" s="24">
        <f>IF(C83&gt;=(Input!$F$14+Input!$F$19),((AU82*(1-Parameters!$D$40)*(1/Parameters!$D$38)*Input!$F$10*Parameters!$D$20*Parameters!$D$26*(1-Parameters!$D$27)*Parameters!$D$28*(Parameters!$D$23)*(1-Parameters!$D$30))+(AW82*(1-Parameters!$D$40)*Input!$F$10*Parameters!$D$20*Parameters!$D$26*(1-Parameters!$D$27)*Parameters!$D$28*(Parameters!$D$23)*(1-Parameters!$D$30))+(AX82*(1-Parameters!$D$40)) + (AY82*(1-Parameters!$D$40)*(1-ART_drop_factor)) +(BD82*(1-Parameters!$D$40)) + (BE82*(1-Parameters!$D$40)*(1-ART_drop_factor))),0)</f>
        <v>29992.929428326002</v>
      </c>
      <c r="BE83" s="25">
        <f>IF(C83&gt;=(Input!$F$14+Input!$F$19),((AU82*(1-Parameters!$D$40)*(1/Parameters!$D$38)*(Input!$F$10*Parameters!$D$20*(Parameters!$D$23)*Parameters!$D$26*(1-Parameters!$D$27)*Parameters!$D$28*Parameters!$D$30))+(AV82*(1-Parameters!$D$40)*(1/Parameters!$D$38))+(AW82*(1-Parameters!$D$40)*(Input!$F$10*Parameters!$D$20*(Parameters!$D$23)*Parameters!$D$26*(1-Parameters!$D$27)*Parameters!$D$28*Parameters!$D$30))+(BE82*(1-Parameters!$D$40)*ART_drop_factor)+(BB82*(1-Parameters!$D$40)*(1/Parameters!$D$38))+(AY82*(1-Parameters!$D$40)*ART_drop_factor)),0)</f>
        <v>84135.823551761205</v>
      </c>
      <c r="BF83" s="135">
        <f>(Parameters!$D$40*(SUM(Model!D82:U82,Model!AH82:BE82)))+(Parameters!$D$41*(SUM(Model!V82:AG82)))</f>
        <v>93.42376394734714</v>
      </c>
      <c r="BG83" s="60"/>
      <c r="BJ83" s="66"/>
    </row>
    <row r="84" spans="3:62" x14ac:dyDescent="0.2">
      <c r="C84" s="20">
        <v>79</v>
      </c>
      <c r="D84" s="21">
        <f>IF((C84&gt;=Input!$F$12),0,(D83*(1-Parameters!$D$40)*(1-(Parameters!$D$8*(1-(Input!$F$22*Parameters!$D$7))))))</f>
        <v>0</v>
      </c>
      <c r="E84" s="21">
        <f>IF((C84&gt;=Input!$F$12),0,(D83*(1-Parameters!$D$40)*Parameters!$D$8*(1-(Input!$F$22*Parameters!$D$7))+(E83*(1-Parameters!$D$40)*(1-1/Parameters!$D$38)) + (F83*(1-Parameters!$D$40)*(1-(1/Parameters!$D$38))*(1-ART_drop_factor))))</f>
        <v>0</v>
      </c>
      <c r="F84" s="26">
        <f>IF((C84&gt;=Input!$F$12),0,(F83*(1-Parameters!$D$40)*(1-(1/Parameters!$D$38))*ART_drop_factor))</f>
        <v>0</v>
      </c>
      <c r="G84" s="21">
        <f>IF((C84&gt;=Input!$F$12),0,((G83*(1-Parameters!$D$40)+(E83*(1-Parameters!$D$40)*(1/Parameters!$D$38)))))</f>
        <v>0</v>
      </c>
      <c r="H84" s="21">
        <f>IF((C84&gt;=Input!$F$12),0,(H83*(1-Parameters!$D$40) + I83*(1-Parameters!$D$40)*(1-ART_drop_factor)))</f>
        <v>0</v>
      </c>
      <c r="I84" s="21">
        <f>IF((C84&gt;=Input!$F$12),0,(((F83*(1-Parameters!$D$40)*(1/Parameters!$D$38)) + I83*(1-Parameters!$D$40)*ART_drop_factor)))</f>
        <v>0</v>
      </c>
      <c r="J84" s="23">
        <f>IF(AND(C84&gt;=Input!$F$12,C84&lt;Input!$F$13),((D83*(1-Parameters!$D$40)*(1-(Parameters!$D$8*(1-(Input!$F$22*Parameters!$D$7))))) + (J83*(1-Parameters!$D$40)*(1-(Parameters!$D$9*(1-(Input!$F$22*Parameters!$D$7)))))),0)</f>
        <v>0</v>
      </c>
      <c r="K84" s="23">
        <f>IF(AND(C84&gt;=Input!$F$12,C84&lt;Input!$F$13),((D83*(1-Parameters!$D$40)*(Parameters!$D$8*(1-(Input!$F$22*Parameters!$D$7))))+(E83*(1-Parameters!$D$40)*(1-1/Parameters!$D$38)*(1-(Input!$F$5*Parameters!$D$14*(1-Parameters!$D$27)*Parameters!$D$26*(Parameters!$D$24))*Parameters!$D$28*Parameters!$D$30)))+ (F83*(1-Parameters!$D$40)*(1-(1/Parameters!$D$38))*(1-ART_drop_factor)) + (J83*(1-Parameters!$D$40)*Parameters!$D$9*(1-(Input!$F$22*Parameters!$D$7)))+(K83*(1-Parameters!$D$40)*(1-1/Parameters!$D$38)) + (L83*(1-Parameters!$D$40)*(1-(1/Parameters!$D$38))*(1-ART_drop_factor)),0)</f>
        <v>0</v>
      </c>
      <c r="L84" s="23">
        <f>IF(AND(C84&gt;=Input!$F$12,C84&lt;Input!$F$13),((E83*(1-Parameters!$D$40)*(1-1/Parameters!$D$38)*(Input!$F$5*Parameters!$D$14*Parameters!$D$26*(1-Parameters!$D$27)*(Parameters!$D$24)*Parameters!$D$28*Parameters!$D$30))+(F83*(1-Parameters!$D$40)*(1-(1/Parameters!$D$38))*ART_drop_factor)+(L83*(1-Parameters!$D$40)*(1-(1/Parameters!$D$38))*ART_drop_factor)),0)</f>
        <v>0</v>
      </c>
      <c r="M84" s="23">
        <f>IF(AND(C84&gt;=Input!$F$12,C84&lt;Input!$F$13),((E83*(1-Parameters!$D$40)*(1/Parameters!$D$38)*(1-(Input!$F$5*Parameters!$D$14*(1-Parameters!$D$27)*Parameters!$D$26*(Parameters!$D$23))*Parameters!$D$28))+(G83*(1-Parameters!$D$40)*(1-(Input!$F$5*Parameters!$D$14*(1-Parameters!$D$27)*Parameters!$D$26*(Parameters!$D$23)*Parameters!$D$28)))+(K83*(1-Parameters!$D$40)*(1/Parameters!$D$38))+(M83*(1-Parameters!$D$40))),0)</f>
        <v>0</v>
      </c>
      <c r="N84" s="23">
        <f>IF(AND(C84&gt;=Input!$F$12,C84&lt;Input!$F$13),((E83*(1-Parameters!$D$40)*(1/Parameters!$D$38)*Input!$F$5*Parameters!$D$14*Parameters!$D$26*(1-Parameters!$D$27)*Parameters!$D$28*(Parameters!$D$23)*(1-Parameters!$D$30))+(G83*(1-Parameters!$D$40)*Input!$F$5*Parameters!$D$14*Parameters!$D$26*(1-Parameters!$D$27)*Parameters!$D$28*(Parameters!$D$23)*(1-Parameters!$D$30))+(H83*(1-Parameters!$D$40)) +(N83*(1-Parameters!$D$40)) + (O83*(1-Parameters!$D$40)*(1-ART_drop_factor)) + (I83*(1-Parameters!$D$40)*(1-ART_drop_factor))),0)</f>
        <v>0</v>
      </c>
      <c r="O84" s="23">
        <f>IF(AND(C84&gt;=Input!$F$12,C84&lt;Input!$F$13),((E83*(1-Parameters!$D$40)*(1/Parameters!$D$38)*(Input!$F$5*Parameters!$D$14*(Parameters!$D$23)*Parameters!$D$26*(1-Parameters!$D$27)*Parameters!$D$28*Parameters!$D$30))+(F83*(1-Parameters!$D$40)*(1/Parameters!$D$38))+(G83*(1-Parameters!$D$40)*(Input!$F$5*Parameters!$D$14*(Parameters!$D$23)*Parameters!$D$26*(1-Parameters!$D$27)*Parameters!$D$28*Parameters!$D$30))+(O83*(1-Parameters!$D$40)*ART_drop_factor)+(L83*(1-Parameters!$D$40)*(1/Parameters!$D$38))+(I83*(1-Parameters!$D$40)*ART_drop_factor)),0)</f>
        <v>0</v>
      </c>
      <c r="P84" s="24">
        <f>IF(AND(C84&gt;=Input!$F$13,C84&lt;Input!$F$14),((J83*(1-Parameters!$D$40)*(1-(Parameters!$D$9*(1-(Input!$F$22*Parameters!$D$7))))) + (P83*(1-Parameters!$D$40)*(1-(Parameters!$D$9*(1-(Input!$F$22*Parameters!$D$7)))))),0)</f>
        <v>0</v>
      </c>
      <c r="Q84" s="22">
        <f>IF(AND(C84&gt;=Input!$F$13,C84&lt;Input!$F$14),((J83*(1-Parameters!$D$40)*Parameters!$D$9*(1-(Input!$F$22*Parameters!$D$7)))+(K83*(1-Parameters!$D$40)*(1-1/Parameters!$D$38)*(1-(Input!$F$6*Parameters!$D$15*(1-Parameters!$D$27)*Parameters!$D$26*(Parameters!$D$24))*Parameters!$D$28*Parameters!$D$30))) + (L83*(1-Parameters!$D$40)*(1-(1/Parameters!$D$38))*(1-ART_drop_factor)) +(P83*(1-Parameters!$D$40)*Parameters!$D$9*(1-(Input!$F$22*Parameters!$D$7)))+(Q83*(1-Parameters!$D$40)*(1-1/Parameters!$D$38)) + (R83*(1-Parameters!$D$40)*(1-(1/Parameters!$D$38))*(1-ART_drop_factor)),0)</f>
        <v>0</v>
      </c>
      <c r="R84" s="24">
        <f>IF(AND(C84&gt;=Input!$F$13,C84&lt;Input!$F$14),((K83*(1-Parameters!$D$40)*(1-1/Parameters!$D$38)*(Input!$F$6*Parameters!$D$15*Parameters!$D$26*(1-Parameters!$D$27)*(Parameters!$D$24)*Parameters!$D$28*Parameters!$D$30))+(L83*(1-Parameters!$D$40)*(1-(1/Parameters!$D$38))*ART_drop_factor)+(R83*(1-Parameters!$D$40)*(1-(1/Parameters!$D$38))*ART_drop_factor)),0)</f>
        <v>0</v>
      </c>
      <c r="S84" s="22">
        <f>IF(AND(C84&gt;=Input!$F$13,C84&lt;Input!$F$14),((K83*(1-Parameters!$D$40)*(1/Parameters!$D$38)*(1-(Input!$F$6*Parameters!$D$15*(1-Parameters!$D$27)*Parameters!$D$26*(Parameters!$D$23)*Parameters!$D$28)))+(M83*(1-Parameters!$D$40)*(1-(Input!$F$6*Parameters!$D$15*(1-Parameters!$D$27)*Parameters!$D$26*(Parameters!$D$23)*Parameters!$D$28)))+(Q83*(1-Parameters!$D$40)*(1/Parameters!$D$38))+(S83*(1-Parameters!$D$40))),0)</f>
        <v>0</v>
      </c>
      <c r="T84" s="24">
        <f>IF(AND(C84&gt;=Input!$F$13,C84&lt;Input!$F$14),((K83*(1-Parameters!$D$40)*(1/Parameters!$D$38)*Input!$F$6*Parameters!$D$15*Parameters!$D$26*(1-Parameters!$D$27)*Parameters!$D$28*(Parameters!$D$23)*(1-Parameters!$D$30))+(M83*(1-Parameters!$D$40)*Input!$F$6*Parameters!$D$15*Parameters!$D$26*(1-Parameters!$D$27)*Parameters!$D$28*(Parameters!$D$23)*(1-Parameters!$D$30))+(N83*(1-Parameters!$D$40))+(T83*(1-Parameters!$D$40)) + (U83*(1-Parameters!$D$40)*(1-ART_drop_factor)) + (O83*(1-Parameters!$D$40)*(1-ART_drop_factor))),0)</f>
        <v>0</v>
      </c>
      <c r="U84" s="22">
        <f>IF(AND(C84&gt;=Input!$F$13,C84&lt;Input!$F$14),((K83*(1-Parameters!$D$40)*(1/Parameters!$D$38)*(Input!$F$6*Parameters!$D$15*(Parameters!$D$23)*Parameters!$D$26*(1-Parameters!$D$27)*Parameters!$D$28*Parameters!$D$30))+(L83*(1-Parameters!$D$40)*(1/Parameters!$D$38))+(M83*(1-Parameters!$D$40)*(Input!$F$6*Parameters!$D$15*(Parameters!$D$23)*Parameters!$D$26*(1-Parameters!$D$27)*Parameters!$D$28*Parameters!$D$30))+(U83*(1-Parameters!$D$40)*ART_drop_factor)+(R83*(1-Parameters!$D$40)*(1/Parameters!$D$38))+(O83*(1-Parameters!$D$40))*ART_drop_factor),0)</f>
        <v>0</v>
      </c>
      <c r="V84" s="24">
        <f>IF(C84=Input!$F$14,((P83*(1-Parameters!$D$41)*(1-(Parameters!$D$9*(1-(Input!$F$22*Parameters!$D$7))))) + (V83*(1-Parameters!$D$41)*(1-(Parameters!$D$9*(1-(Input!$F$22*Parameters!$D$7)))))),0)</f>
        <v>0</v>
      </c>
      <c r="W84" s="22">
        <f>IF(C84=Input!$F$14,((P83*(1-Parameters!$D$41)*Parameters!$D$9*(1-(Input!$F$22*Parameters!$D$7)))+(Q83*(1-Parameters!$D$41)*(1-1/Parameters!$D$38)*(1-(Input!$F$6*Parameters!$D$16*(1-Parameters!$D$27)*Parameters!$D$26*(1-Parameters!$B$94)*(Parameters!$D$24))*Parameters!$D$28*Parameters!$D$30)))+(V83*(1-Parameters!$D$41)*Parameters!$D$9*(1-(Input!$F$22*Parameters!$D$7)))+ (R83*(1-Parameters!$D$41)*(1-(1/Parameters!$D$38))*(1-ART_drop_factor)) + (W83*(1-Parameters!$D$41)*(1-1/Parameters!$D$38)) + (X83*(1-Parameters!$D$41)*(1-(1/Parameters!$D$38))*(1-ART_drop_factor)),0)</f>
        <v>0</v>
      </c>
      <c r="X84" s="24">
        <f>IF(C84=Input!$F$14,((Q83*(1-Parameters!$D$41)*(1-1/Parameters!$D$38)*(Input!$F$6*Parameters!$D$16*Parameters!$D$26*(1-Parameters!$D$27)*(1-Parameters!$B$94)*(Parameters!$D$24)*Parameters!$D$28*Parameters!$D$30))+(R83*(1-Parameters!$D$41)*(1-(1/Parameters!$D$38))*ART_drop_factor)+(X83*(1-Parameters!$D$41)*(1-(1/Parameters!$D$38))*ART_drop_factor)),0)</f>
        <v>0</v>
      </c>
      <c r="Y84" s="22">
        <f>IF(C84=Input!$F$14,((Q83*(1-Parameters!$D$41)*(1/Parameters!$D$38)*(1-(Input!$F$6*Parameters!$D$16*(1-Parameters!$D$27)*Parameters!$D$26*(1-Parameters!$B$94)*(Parameters!$D$23)*Parameters!$D$28)))+(S83*(1-Parameters!$D$41)*(1-(Input!$F$6*Parameters!$D$16*(1-Parameters!$D$27)*Parameters!$D$26*(1-Parameters!$B$94)*(Parameters!$D$23)*Parameters!$D$28)))+(W83*(1-Parameters!$D$41)*(1/Parameters!$D$38))+(Y83*(1-Parameters!$D$41))),0)</f>
        <v>0</v>
      </c>
      <c r="Z84" s="24">
        <f>IF(C84=Input!$F$14,((Q83*(1-Parameters!$D$41)*(1/Parameters!$D$38)*Input!$F$6*Parameters!$D$16*Parameters!$D$26*(1-Parameters!$D$27)*(1-Parameters!$B$94)*Parameters!$D$28*(Parameters!$D$23)*(1-Parameters!$D$30))+(S83*(1-Parameters!$D$41)*Input!$F$6*Parameters!$D$16*Parameters!$D$26*(1-Parameters!$D$27)*(1-Parameters!$B$94)*Parameters!$D$28*(Parameters!$D$23)*(1-Parameters!$D$30))+(T83*(1-Parameters!$D$41)) + (U83*(1-Parameters!$D$41)*(1-ART_drop_factor)) + (Z83*(1-Parameters!$D$41)) + (AA83*(1-Parameters!$D$41)*(1-ART_drop_factor))),0)</f>
        <v>0</v>
      </c>
      <c r="AA84" s="22">
        <f>IF(C84=Input!$F$14,((Q83*(1-Parameters!$D$41)*(1/Parameters!$D$38)*(Input!$F$6*Parameters!$D$16*(Parameters!$D$23)*Parameters!$D$26*(1-Parameters!$D$27)*(1-Parameters!$B$94)*Parameters!$D$28*Parameters!$D$30))+(R83*(1-Parameters!$D$41)*(1/Parameters!$D$38))+(S83*(1-Parameters!$D$41)*(Input!$F$6*Parameters!$D$16*(1-Parameters!$B$94)*(Parameters!$D$23)*Parameters!$D$26*(1-Parameters!$D$27)*Parameters!$D$28*Parameters!$D$30))+(AA83*(1-Parameters!$D$41)*ART_drop_factor)+(X83*(1-Parameters!$D$41)*(1/Parameters!$D$38))+(U83*(1-Parameters!$D$41)*ART_drop_factor)),0)</f>
        <v>0</v>
      </c>
      <c r="AB84" s="24">
        <f>IF(AND(C84&gt;Input!$F$14,C84&lt;(Input!$F$14+Input!$F$16)),((V83*(1-Parameters!$D$41)*(1-(Parameters!$D$9*(1-(Input!$F$22*Parameters!$D$7)))))+(AB83*(1-Parameters!$D$41)*(1-(Parameters!$D$10*(1-(Input!$F$22*Parameters!$D$7)))))),0)</f>
        <v>0</v>
      </c>
      <c r="AC84" s="24">
        <f>IF(AND(C84&gt;Input!$F$14, C84&lt;(Input!$F$14+Input!$F$16)),((V83*(1-Parameters!$D$41)*Parameters!$D$9*(1-(Input!$F$22*Parameters!$D$7)))+(W83*(1-Parameters!$D$41)*(1-1/Parameters!$D$38)) + (X83*(1-Parameters!$D$41)*(1-(1/Parameters!$D$38))*(1-ART_drop_factor)) +(AB83*(1-Parameters!$D$41)*Parameters!$D$10*(1-(Input!$F$22*Parameters!$D$7))))+(AC83*(1-Parameters!$D$41)*(1-1/Parameters!$D$38)) + (AD83*(1-Parameters!$D$41)*(1-(1/Parameters!$D$38))*(1-ART_drop_factor)),0)</f>
        <v>0</v>
      </c>
      <c r="AD84" s="24">
        <f>IF(AND(C84&gt;Input!$F$14, C84&lt;(Input!$F$14+Input!$F$16)),((X83*(1-Parameters!$D$41)*(1-(1/Parameters!$D$38))*ART_drop_factor)+(AD83*(1-Parameters!$D$41)*(1-(1/Parameters!$D$38))*ART_drop_factor)),0)</f>
        <v>0</v>
      </c>
      <c r="AE84" s="24">
        <f>IF(AND(C84&gt;Input!$F$14, C84&lt;(Input!$F$14+Input!$F$16)),((W83*(1-Parameters!$D$41)*(1/Parameters!$D$38))+(Y83*(1-Parameters!$D$41))+(AC83*(1-Parameters!$D$41)*(1/Parameters!$D$38))+(AE83*(1-Parameters!$D$41))),0)</f>
        <v>0</v>
      </c>
      <c r="AF84" s="24">
        <f>IF(AND(C84&gt;Input!$F$14, C84&lt;(Input!$F$14+Input!$F$16)),((Z83*(1-Parameters!$D$41)) + (AA83*(1-Parameters!$D$41)*(1-ART_drop_factor)) +(AF83*(1-Parameters!$D$41)) + (AG83*(1-Parameters!$D$41)*(1-ART_drop_factor))),0)</f>
        <v>0</v>
      </c>
      <c r="AG84" s="24">
        <f>IF(AND(C84&gt;Input!$F$14, C84&lt;(Input!$F$14+Input!$F$16)),((X83*(1-Parameters!$D$41)*(1/Parameters!$D$38))+(AG83*(1-Parameters!$D$41)*ART_drop_factor)+(AD83*(1-Parameters!$D$41)*(1/Parameters!$D$38))+(AA83*(1-Parameters!$D$41)*ART_drop_factor)),0)</f>
        <v>0</v>
      </c>
      <c r="AH84" s="24">
        <f>IF(AND(C84&gt;=(Input!$F$14+Input!$F$16),C84&lt;(Input!$F$14+Input!$F$17)),((AB83*(1-Parameters!$D$40)*(1-(Parameters!$D$10*(1-(Input!$F$22*Parameters!$D$7)))))+(AH83*(1-Parameters!$D$40)*(1-(Parameters!$D$11*(1-(Input!$F$22*Parameters!$D$7)))))),0)</f>
        <v>0</v>
      </c>
      <c r="AI84" s="24">
        <f>IF(AND(C84&gt;=(Input!$F$14+Input!$F$16), C84&lt;(Input!$F$14+Input!$F$17)),((AB83*(1-Parameters!$D$40)*Parameters!$D$10*(1-(Input!$F$22*Parameters!$D$7)))+(AC83*(1-Parameters!$D$40)*(1-1/Parameters!$D$38)*(1-(Input!$F$7*Parameters!$D$17*(1-Parameters!$D$27)*Parameters!$D$26*(1-(Parameters!$B$94 + Parameters!$B$95))*(Parameters!$D$24)*Parameters!$D$28*Parameters!$D$30))) + (AD83*(1-Parameters!$D$40)*(1-(1/Parameters!$D$38))*(1-ART_drop_factor)) +(AH83*(1-Parameters!$D$40)*Parameters!$D$11*(1-(Input!$F$22*Parameters!$D$7)))+(AI83*(1-Parameters!$D$40)*(1-1/Parameters!$D$38)) + (AJ83*(1-Parameters!$D$40)*(1-(1/Parameters!$D$38))*(1-ART_drop_factor))),0)</f>
        <v>0</v>
      </c>
      <c r="AJ84" s="24">
        <f>IF(AND(C84&gt;=(Input!$F$14+Input!$F$16), C84&lt;(Input!$F$14+Input!$F$17)),((AC83*(1-Parameters!$D$40)*(1-1/Parameters!$D$38)*(Input!$F$7*Parameters!$D$17*Parameters!$D$26*(1-Parameters!$D$27)*(1-(Parameters!$B$94 + Parameters!$B$95))*(Parameters!$D$24)*Parameters!$D$28*Parameters!$D$30))+(AD83*(1-Parameters!$D$40)*(1-(1/Parameters!$D$38))*ART_drop_factor)+(AJ83*(1-Parameters!$D$40)*(1-(1/Parameters!$D$38))*ART_drop_factor)),0)</f>
        <v>0</v>
      </c>
      <c r="AK84" s="22">
        <f>IF(AND(C84&gt;=(Input!$F$14+Input!$F$16), C84&lt;(Input!$F$14+Input!$F$17)),((AC83*(1-Parameters!$D$40)*(1/Parameters!$D$38)*(1-(Input!$F$7*Parameters!$D$17*(1-Parameters!$D$27)*Parameters!$D$26*(1-(Parameters!$B$94 + Parameters!$B$95))*(Parameters!$D$23)*Parameters!$D$28)))+(AE83*(1-Parameters!$D$40)*(1-(Input!$F$7*Parameters!$D$17*(1-Parameters!$D$27)*Parameters!$D$26*(1-(Parameters!$B$94 + Parameters!$B$95))*(Parameters!$D$23)*Parameters!$D$28)))+(AI83*(1-Parameters!$D$40)*(1/Parameters!$D$38))+(AK83*(1-Parameters!$D$40))),0)</f>
        <v>0</v>
      </c>
      <c r="AL84" s="24">
        <f>IF(AND(C84&gt;=(Input!$F$14+Input!$F$16), C84&lt;(Input!$F$14+Input!$F$17)),((AC83*(1-Parameters!$D$40)*(1/Parameters!$D$38)*Input!$F$7*Parameters!$D$17*Parameters!$D$26*(1-Parameters!$D$27)*(1-(Parameters!$B$94 + Parameters!$B$95))*Parameters!$D$28*(Parameters!$D$23)*(1-Parameters!$D$30))+(AE83*(1-Parameters!$D$40)*Input!$F$7*Parameters!$D$17*Parameters!$D$26*(1-Parameters!$D$27)*(1-(Parameters!$B$94 + Parameters!$B$95))*Parameters!$D$28*(Parameters!$D$23)*(1-Parameters!$D$30))+(AF83*(1-Parameters!$D$40)) + (AG83*(1-Parameters!$D$40)*(1-ART_drop_factor)) +(AL83*(1-Parameters!$D$40)) + (AM83*(1-Parameters!$D$40)*(1-ART_drop_factor))),0)</f>
        <v>0</v>
      </c>
      <c r="AM84" s="22">
        <f>IF(AND(C84&gt;=(Input!$F$14+Input!$F$16), C84&lt;(Input!$F$14+Input!$F$17)),((AC83*(1-Parameters!$D$40)*(1/Parameters!$D$38)*(Input!$F$7*Parameters!$D$17*(Parameters!$D$23)*Parameters!$D$26*(1-Parameters!$D$27)*(1-(Parameters!$B$94 + Parameters!$B$95))*Parameters!$D$28*Parameters!$D$30))+(AD83*(1-Parameters!$D$40)*(1/Parameters!$D$38))+(AE83*(1-Parameters!$D$40)*(Input!$F$7*Parameters!$D$17*(Parameters!$D$23)*Parameters!$D$26*(1-Parameters!$D$27)*(1-(Parameters!$B$94 + Parameters!$B$95))*Parameters!$D$28*Parameters!$D$30))+(AM83*(1-Parameters!$D$40)*ART_drop_factor)+(AJ83*(1-Parameters!$D$40)*(1/Parameters!$D$38))+(AG83*(1-Parameters!$D$40)*ART_drop_factor)),0)</f>
        <v>0</v>
      </c>
      <c r="AN84" s="24">
        <f>IF(AND(C84&gt;=(Input!$F$14+Input!$F$17), C84&lt;(Input!$F$14+Input!$F$18)),((AH83*(1-Parameters!$D$40)*(1-(Parameters!$D$11*(1-(Input!$F$22*Parameters!$D$7))))) + (AN83*(1-Parameters!$D$40)*(1-(Parameters!$D$11*(1-(Input!$F$22*Parameters!$D$7)))))),0)</f>
        <v>0</v>
      </c>
      <c r="AO84" s="22">
        <f>IF(AND(C84&gt;=(Input!$F$14+Input!$F$17), C84&lt;(Input!$F$14+Input!$F$18)),((AH83*(1-Parameters!$D$40)*Parameters!$D$11*(1-(Input!$F$22*Parameters!$D$7)))+(AI83*(1-Parameters!$D$40)*(1-1/Parameters!$D$38)*(1-(Input!$F$8*Parameters!$D$18*(1-Parameters!$D$27)*Parameters!$D$26*(Parameters!$D$24)*Parameters!$D$28*Parameters!$D$30))) + (AJ83*(1-Parameters!$D$40)*(1-(1/Parameters!$D$38))*(1-ART_drop_factor)) +(AN83*(1-Parameters!$D$40)*Parameters!$D$11*(1-(Input!$F$22*Parameters!$D$7)))+(AO83*(1-Parameters!$D$40)*(1-1/Parameters!$D$38)) + (AP83*(1-Parameters!$D$40)*(1-(1/Parameters!$D$38))*(1-ART_drop_factor))),0)</f>
        <v>0</v>
      </c>
      <c r="AP84" s="24">
        <f>IF(AND(C84&gt;=(Input!$F$14+Input!$F$17), C84&lt;(Input!$F$14+Input!$F$18)),((AI83*(1-Parameters!$D$40)*(1-1/Parameters!$D$38)*(Input!$F$8*Parameters!$D$18*Parameters!$D$26*(1-Parameters!$D$27)*(Parameters!$D$24)*Parameters!$D$28*Parameters!$D$30))+(AJ83*(1-Parameters!$D$40)*(1-(1/Parameters!$D$38))*ART_drop_factor)+(AP83*(1-Parameters!$D$40)*(1-(1/Parameters!$D$38))*ART_drop_factor)),0)</f>
        <v>0</v>
      </c>
      <c r="AQ84" s="22">
        <f>IF(AND(C84&gt;=(Input!$F$14+Input!$F$17), C84&lt;(Input!$F$14+Input!$F$18)),((AI83*(1-Parameters!$D$40)*(1/Parameters!$D$38)*(1-(Input!$F$8*Parameters!$D$18*(1-Parameters!$D$27)*Parameters!$D$26*(Parameters!$D$23)*Parameters!$D$28)))+(AK83*(1-Parameters!$D$40)*(1-(Input!$F$8*Parameters!$D$18*(1-Parameters!$D$27)*Parameters!$D$26*(Parameters!$D$23)*Parameters!$D$28)))+(AO83*(1-Parameters!$D$40)*(1/Parameters!$D$38))+(AQ83*(1-Parameters!$D$40))),0)</f>
        <v>0</v>
      </c>
      <c r="AR84" s="24">
        <f>IF(AND(C84&gt;=(Input!$F$14+Input!$F$17), C84&lt;(Input!$F$14+Input!$F$18)),((AI83*(1-Parameters!$D$40)*(1/Parameters!$D$38)*Input!$F$8*Parameters!$D$18*Parameters!$D$26*(1-Parameters!$D$27)*Parameters!$D$28*(Parameters!$D$23)*(1-Parameters!$D$30))+(AK83*(1-Parameters!$D$40)*Input!$F$8*Parameters!$D$18*Parameters!$D$26*(1-Parameters!$D$27)*Parameters!$D$28*(Parameters!$D$23)*(1-Parameters!$D$30))+(AL83*(1-Parameters!$D$40)) + (AM83*(1-Parameters!$D$40)*(1-ART_drop_factor)) +(AR83*(1-Parameters!$D$40)) + (AS83*(1-Parameters!$D$40)*(1-ART_drop_factor))),0)</f>
        <v>0</v>
      </c>
      <c r="AS84" s="22">
        <f>IF(AND(C84&gt;=(Input!$F$14+Input!$F$17), C84&lt;(Input!$F$14+Input!$F$18)),((AI83*(1-Parameters!$D$40)*(1/Parameters!$D$38)*(Input!$F$8*Parameters!$D$18*(Parameters!$D$23)*Parameters!$D$26*(1-Parameters!$D$27)*Parameters!$D$28*Parameters!$D$30))+(AJ83*(1-Parameters!$D$40)*(1/Parameters!$D$38))+(AK83*(1-Parameters!$D$40)*(Input!$F$8*Parameters!$D$18*(Parameters!$D$23)*Parameters!$D$26*(1-Parameters!$D$27)*Parameters!$D$28*Parameters!$D$30))+(AS83*(1-Parameters!$D$40)*ART_drop_factor)+(AP83*(1-Parameters!$D$40)*(1/Parameters!$D$38))+(AM83*(1-Parameters!$D$40)*ART_drop_factor)),0)</f>
        <v>0</v>
      </c>
      <c r="AT84" s="24">
        <f>IF(AND(C84&gt;=(Input!$F$14+Input!$F$18), C84&lt;(Input!$F$14+Input!$F$19)),((AN83*(1-Parameters!$D$40)*(1-(Parameters!$D$11*(1-(Input!$F$22*Parameters!$D$7))))) + (AT83*(1-Parameters!$D$40)*(1-(Parameters!$D$12*(1-(Input!$F$22*Parameters!$D$7)))))),0)</f>
        <v>0</v>
      </c>
      <c r="AU84" s="22">
        <f>IF(AND(C84&gt;=(Input!$F$14+Input!$F$18), C84&lt;(Input!$F$14+Input!$F$19)),((AN83*(1-Parameters!$D$40)*Parameters!$D$11*(1-(Input!$F$22*Parameters!$D$7)))+(AO83*(1-Parameters!$D$40)*(1-1/Parameters!$D$38)*(1-(Input!$F$9*Parameters!$D$19*(1-Parameters!$D$27)*Parameters!$D$26*(Parameters!$D$24)*Parameters!$D$28*Parameters!$D$30))) + (AP83*(1-Parameters!$D$40)*(1-(1/Parameters!$D$38))*(1-ART_drop_factor)) +(AT83*(1-Parameters!$D$40)*Parameters!$D$12*(1-(Input!$F$22*Parameters!$D$7)))+(AU83*(1-Parameters!$D$40)*(1-1/Parameters!$D$38)) + (AV83*(1-Parameters!$D$40)*(1-(1/Parameters!$D$38))*(1-ART_drop_factor))),0)</f>
        <v>0</v>
      </c>
      <c r="AV84" s="24">
        <f>IF(AND(C84&gt;=(Input!$F$14+Input!$F$18), C84&lt;(Input!$F$14+Input!$F$19)),((AO83*(1-Parameters!$D$40)*(1-1/Parameters!$D$38)*(Input!$F$9*Parameters!$D$19*Parameters!$D$26*(1-Parameters!$D$27)*(Parameters!$D$24)*Parameters!$D$28*Parameters!$D$30))+(AP83*(1-Parameters!$D$40)*(1-(1/Parameters!$D$38))*ART_drop_factor)+(AV83*(1-Parameters!$D$40)*(1-(1/Parameters!$D$38))*ART_drop_factor)),0)</f>
        <v>0</v>
      </c>
      <c r="AW84" s="22">
        <f>IF(AND(C84&gt;=(Input!$F$14+Input!$F$18), C84&lt;(Input!$F$14+Input!$F$19)),((AO83*(1-Parameters!$D$40)*(1/Parameters!$D$38)*(1-(Input!$F$9*Parameters!$D$19*(1-Parameters!$D$27)*Parameters!$D$26*(Parameters!$D$23)*Parameters!$D$28)))+(AQ83*(1-Parameters!$D$40)*(1-(Input!$F$9*Parameters!$D$19*(1-Parameters!$D$27)*Parameters!$D$26*(Parameters!$D$23)*Parameters!$D$28)))+(AU83*(1-Parameters!$D$40)*(1/Parameters!$D$38))+(AW83*(1-Parameters!$D$40))),0)</f>
        <v>0</v>
      </c>
      <c r="AX84" s="24">
        <f>IF(AND(C84&gt;=(Input!$F$14+Input!$F$18), C84&lt;(Input!$F$14+Input!$F$19)),((AO83*(1-Parameters!$D$40)*(1/Parameters!$D$38)*Input!$F$9*Parameters!$D$19*Parameters!$D$26*(1-Parameters!$D$27)*Parameters!$D$28*(Parameters!$D$23)*(1-Parameters!$D$30))+(AQ83*(1-Parameters!$D$40)*Input!$F$9*Parameters!$D$19*Parameters!$D$26*(1-Parameters!$D$27)*Parameters!$D$28*(Parameters!$D$23)*(1-Parameters!$D$30)) + (AS83*(1-Parameters!$D$40)*(1-ART_drop_factor)) +(AR83*(1-Parameters!$D$40))+ (AY83*(1-Parameters!$D$40)*(1-ART_drop_factor)) + (AX83*(1-Parameters!$D$40))),0)</f>
        <v>0</v>
      </c>
      <c r="AY84" s="22">
        <f>IF(AND(C84&gt;=(Input!$F$14+Input!$F$18), C84&lt;(Input!$F$14+Input!$F$19)),((AO83*(1-Parameters!$D$40)*(1/Parameters!$D$38)*(Input!$F$9*Parameters!$D$19*(Parameters!$D$23)*Parameters!$D$26*(1-Parameters!$D$27)*Parameters!$D$28*Parameters!$D$30))+(AP83*(1-Parameters!$D$40)*(1/Parameters!$D$38))+(AQ83*(1-Parameters!$D$40)*(Input!$F$9*Parameters!$D$19*(Parameters!$D$23)*Parameters!$D$26*(1-Parameters!$D$27)*Parameters!$D$28*Parameters!$D$30))+(AY83*(1-Parameters!$D$40)*ART_drop_factor)+(AV83*(1-Parameters!$D$40)*(1/Parameters!$D$38))+(AS83*(1-Parameters!$D$40)*ART_drop_factor)),0)</f>
        <v>0</v>
      </c>
      <c r="AZ84" s="24">
        <f>IF(C84&gt;=(Input!$F$14+Input!$F$19),((AT83*(1-Parameters!$D$40)*(1-(Parameters!$D$12*(1-(Input!$F$22*Parameters!$D$7))))) + (AZ83*(1-Parameters!$D$40)*(1-(Parameters!$D$12*(1-(Input!$F$22*Parameters!$D$7)))))),0)</f>
        <v>1482506.3679777062</v>
      </c>
      <c r="BA84" s="22">
        <f>IF(C84&gt;=(Input!$F$14+Input!$F$19),((AT83*(1-Parameters!$D$40)*Parameters!$D$12*(1-(Input!$F$22*Parameters!$D$7)))+(AU83*(1-Parameters!$D$40)*(1-1/Parameters!$D$38)*(1-(Input!$F$10*Parameters!$D$20*(1-Parameters!$D$27)*Parameters!$D$26*(Parameters!$D$24)*Parameters!$D$28*Parameters!$D$30))) + (AV83*(1-Parameters!$D$40)*(1-(1/Parameters!$D$38))*(1-ART_drop_factor)) +(AZ83*(1-Parameters!$D$40)*Parameters!$D$12*(1-(Input!$F$22*Parameters!$D$7)))+(BA83*(1-Parameters!$D$40)*(1-1/Parameters!$D$38)) + (BB83*(1-Parameters!$D$40)*(1-(1/Parameters!$D$38))*(1-ART_drop_factor))),0)</f>
        <v>3568.5906042174593</v>
      </c>
      <c r="BB84" s="24">
        <f>IF(C84&gt;=(Input!$F$14+Input!$F$19),((AU83*(1-Parameters!$D$40)*(1-1/Parameters!$D$38)*(Input!$F$10*Parameters!$D$20*Parameters!$D$26*(1-Parameters!$D$27)*(Parameters!$D$24)*Parameters!$D$28*Parameters!$D$30))+(AV83*(1-Parameters!$D$40)*(1-(1/Parameters!$D$38))*ART_drop_factor)+(BB83*(1-Parameters!$D$40)*(1-(1/Parameters!$D$38))*ART_drop_factor)),0)</f>
        <v>11.333223585127724</v>
      </c>
      <c r="BC84" s="22">
        <f>IF(C84&gt;=(Input!$F$14+Input!$F$19),((AU83*(1-Parameters!$D$40)*(1/Parameters!$D$38)*(1-(Input!$F$10*Parameters!$D$20*(1-Parameters!$D$27)*Parameters!$D$26*(Parameters!$D$23)*Parameters!$D$28)))+(AW83*(1-Parameters!$D$40)*(1-(Input!$F$10*Parameters!$D$20*(1-Parameters!$D$27)*Parameters!$D$26*(Parameters!$D$23)*Parameters!$D$28)))+(BA83*(1-Parameters!$D$40)*(1/Parameters!$D$38))+(BC83*(1-Parameters!$D$40))),0)</f>
        <v>18948.517791020338</v>
      </c>
      <c r="BD84" s="24">
        <f>IF(C84&gt;=(Input!$F$14+Input!$F$19),((AU83*(1-Parameters!$D$40)*(1/Parameters!$D$38)*Input!$F$10*Parameters!$D$20*Parameters!$D$26*(1-Parameters!$D$27)*Parameters!$D$28*(Parameters!$D$23)*(1-Parameters!$D$30))+(AW83*(1-Parameters!$D$40)*Input!$F$10*Parameters!$D$20*Parameters!$D$26*(1-Parameters!$D$27)*Parameters!$D$28*(Parameters!$D$23)*(1-Parameters!$D$30))+(AX83*(1-Parameters!$D$40)) + (AY83*(1-Parameters!$D$40)*(1-ART_drop_factor)) +(BD83*(1-Parameters!$D$40)) + (BE83*(1-Parameters!$D$40)*(1-ART_drop_factor))),0)</f>
        <v>30271.609315329024</v>
      </c>
      <c r="BE84" s="25">
        <f>IF(C84&gt;=(Input!$F$14+Input!$F$19),((AU83*(1-Parameters!$D$40)*(1/Parameters!$D$38)*(Input!$F$10*Parameters!$D$20*(Parameters!$D$23)*Parameters!$D$26*(1-Parameters!$D$27)*Parameters!$D$28*Parameters!$D$30))+(AV83*(1-Parameters!$D$40)*(1/Parameters!$D$38))+(AW83*(1-Parameters!$D$40)*(Input!$F$10*Parameters!$D$20*(Parameters!$D$23)*Parameters!$D$26*(1-Parameters!$D$27)*Parameters!$D$28*Parameters!$D$30))+(BE83*(1-Parameters!$D$40)*ART_drop_factor)+(BB83*(1-Parameters!$D$40)*(1/Parameters!$D$38))+(AY83*(1-Parameters!$D$40)*ART_drop_factor)),0)</f>
        <v>83851.980704096481</v>
      </c>
      <c r="BF84" s="135">
        <f>(Parameters!$D$40*(SUM(Model!D83:U83,Model!AH83:BE83)))+(Parameters!$D$41*(SUM(Model!V83:AG83)))</f>
        <v>93.418374114811726</v>
      </c>
      <c r="BG84" s="60"/>
      <c r="BJ84" s="66"/>
    </row>
    <row r="85" spans="3:62" x14ac:dyDescent="0.2">
      <c r="C85" s="20">
        <v>80</v>
      </c>
      <c r="D85" s="21">
        <f>IF((C85&gt;=Input!$F$12),0,(D84*(1-Parameters!$D$40)*(1-(Parameters!$D$8*(1-(Input!$F$22*Parameters!$D$7))))))</f>
        <v>0</v>
      </c>
      <c r="E85" s="21">
        <f>IF((C85&gt;=Input!$F$12),0,(D84*(1-Parameters!$D$40)*Parameters!$D$8*(1-(Input!$F$22*Parameters!$D$7))+(E84*(1-Parameters!$D$40)*(1-1/Parameters!$D$38)) + (F84*(1-Parameters!$D$40)*(1-(1/Parameters!$D$38))*(1-ART_drop_factor))))</f>
        <v>0</v>
      </c>
      <c r="F85" s="26">
        <f>IF((C85&gt;=Input!$F$12),0,(F84*(1-Parameters!$D$40)*(1-(1/Parameters!$D$38))*ART_drop_factor))</f>
        <v>0</v>
      </c>
      <c r="G85" s="21">
        <f>IF((C85&gt;=Input!$F$12),0,((G84*(1-Parameters!$D$40)+(E84*(1-Parameters!$D$40)*(1/Parameters!$D$38)))))</f>
        <v>0</v>
      </c>
      <c r="H85" s="21">
        <f>IF((C85&gt;=Input!$F$12),0,(H84*(1-Parameters!$D$40) + I84*(1-Parameters!$D$40)*(1-ART_drop_factor)))</f>
        <v>0</v>
      </c>
      <c r="I85" s="21">
        <f>IF((C85&gt;=Input!$F$12),0,(((F84*(1-Parameters!$D$40)*(1/Parameters!$D$38)) + I84*(1-Parameters!$D$40)*ART_drop_factor)))</f>
        <v>0</v>
      </c>
      <c r="J85" s="23">
        <f>IF(AND(C85&gt;=Input!$F$12,C85&lt;Input!$F$13),((D84*(1-Parameters!$D$40)*(1-(Parameters!$D$8*(1-(Input!$F$22*Parameters!$D$7))))) + (J84*(1-Parameters!$D$40)*(1-(Parameters!$D$9*(1-(Input!$F$22*Parameters!$D$7)))))),0)</f>
        <v>0</v>
      </c>
      <c r="K85" s="23">
        <f>IF(AND(C85&gt;=Input!$F$12,C85&lt;Input!$F$13),((D84*(1-Parameters!$D$40)*(Parameters!$D$8*(1-(Input!$F$22*Parameters!$D$7))))+(E84*(1-Parameters!$D$40)*(1-1/Parameters!$D$38)*(1-(Input!$F$5*Parameters!$D$14*(1-Parameters!$D$27)*Parameters!$D$26*(Parameters!$D$24))*Parameters!$D$28*Parameters!$D$30)))+ (F84*(1-Parameters!$D$40)*(1-(1/Parameters!$D$38))*(1-ART_drop_factor)) + (J84*(1-Parameters!$D$40)*Parameters!$D$9*(1-(Input!$F$22*Parameters!$D$7)))+(K84*(1-Parameters!$D$40)*(1-1/Parameters!$D$38)) + (L84*(1-Parameters!$D$40)*(1-(1/Parameters!$D$38))*(1-ART_drop_factor)),0)</f>
        <v>0</v>
      </c>
      <c r="L85" s="23">
        <f>IF(AND(C85&gt;=Input!$F$12,C85&lt;Input!$F$13),((E84*(1-Parameters!$D$40)*(1-1/Parameters!$D$38)*(Input!$F$5*Parameters!$D$14*Parameters!$D$26*(1-Parameters!$D$27)*(Parameters!$D$24)*Parameters!$D$28*Parameters!$D$30))+(F84*(1-Parameters!$D$40)*(1-(1/Parameters!$D$38))*ART_drop_factor)+(L84*(1-Parameters!$D$40)*(1-(1/Parameters!$D$38))*ART_drop_factor)),0)</f>
        <v>0</v>
      </c>
      <c r="M85" s="23">
        <f>IF(AND(C85&gt;=Input!$F$12,C85&lt;Input!$F$13),((E84*(1-Parameters!$D$40)*(1/Parameters!$D$38)*(1-(Input!$F$5*Parameters!$D$14*(1-Parameters!$D$27)*Parameters!$D$26*(Parameters!$D$23))*Parameters!$D$28))+(G84*(1-Parameters!$D$40)*(1-(Input!$F$5*Parameters!$D$14*(1-Parameters!$D$27)*Parameters!$D$26*(Parameters!$D$23)*Parameters!$D$28)))+(K84*(1-Parameters!$D$40)*(1/Parameters!$D$38))+(M84*(1-Parameters!$D$40))),0)</f>
        <v>0</v>
      </c>
      <c r="N85" s="23">
        <f>IF(AND(C85&gt;=Input!$F$12,C85&lt;Input!$F$13),((E84*(1-Parameters!$D$40)*(1/Parameters!$D$38)*Input!$F$5*Parameters!$D$14*Parameters!$D$26*(1-Parameters!$D$27)*Parameters!$D$28*(Parameters!$D$23)*(1-Parameters!$D$30))+(G84*(1-Parameters!$D$40)*Input!$F$5*Parameters!$D$14*Parameters!$D$26*(1-Parameters!$D$27)*Parameters!$D$28*(Parameters!$D$23)*(1-Parameters!$D$30))+(H84*(1-Parameters!$D$40)) +(N84*(1-Parameters!$D$40)) + (O84*(1-Parameters!$D$40)*(1-ART_drop_factor)) + (I84*(1-Parameters!$D$40)*(1-ART_drop_factor))),0)</f>
        <v>0</v>
      </c>
      <c r="O85" s="23">
        <f>IF(AND(C85&gt;=Input!$F$12,C85&lt;Input!$F$13),((E84*(1-Parameters!$D$40)*(1/Parameters!$D$38)*(Input!$F$5*Parameters!$D$14*(Parameters!$D$23)*Parameters!$D$26*(1-Parameters!$D$27)*Parameters!$D$28*Parameters!$D$30))+(F84*(1-Parameters!$D$40)*(1/Parameters!$D$38))+(G84*(1-Parameters!$D$40)*(Input!$F$5*Parameters!$D$14*(Parameters!$D$23)*Parameters!$D$26*(1-Parameters!$D$27)*Parameters!$D$28*Parameters!$D$30))+(O84*(1-Parameters!$D$40)*ART_drop_factor)+(L84*(1-Parameters!$D$40)*(1/Parameters!$D$38))+(I84*(1-Parameters!$D$40)*ART_drop_factor)),0)</f>
        <v>0</v>
      </c>
      <c r="P85" s="24">
        <f>IF(AND(C85&gt;=Input!$F$13,C85&lt;Input!$F$14),((J84*(1-Parameters!$D$40)*(1-(Parameters!$D$9*(1-(Input!$F$22*Parameters!$D$7))))) + (P84*(1-Parameters!$D$40)*(1-(Parameters!$D$9*(1-(Input!$F$22*Parameters!$D$7)))))),0)</f>
        <v>0</v>
      </c>
      <c r="Q85" s="22">
        <f>IF(AND(C85&gt;=Input!$F$13,C85&lt;Input!$F$14),((J84*(1-Parameters!$D$40)*Parameters!$D$9*(1-(Input!$F$22*Parameters!$D$7)))+(K84*(1-Parameters!$D$40)*(1-1/Parameters!$D$38)*(1-(Input!$F$6*Parameters!$D$15*(1-Parameters!$D$27)*Parameters!$D$26*(Parameters!$D$24))*Parameters!$D$28*Parameters!$D$30))) + (L84*(1-Parameters!$D$40)*(1-(1/Parameters!$D$38))*(1-ART_drop_factor)) +(P84*(1-Parameters!$D$40)*Parameters!$D$9*(1-(Input!$F$22*Parameters!$D$7)))+(Q84*(1-Parameters!$D$40)*(1-1/Parameters!$D$38)) + (R84*(1-Parameters!$D$40)*(1-(1/Parameters!$D$38))*(1-ART_drop_factor)),0)</f>
        <v>0</v>
      </c>
      <c r="R85" s="24">
        <f>IF(AND(C85&gt;=Input!$F$13,C85&lt;Input!$F$14),((K84*(1-Parameters!$D$40)*(1-1/Parameters!$D$38)*(Input!$F$6*Parameters!$D$15*Parameters!$D$26*(1-Parameters!$D$27)*(Parameters!$D$24)*Parameters!$D$28*Parameters!$D$30))+(L84*(1-Parameters!$D$40)*(1-(1/Parameters!$D$38))*ART_drop_factor)+(R84*(1-Parameters!$D$40)*(1-(1/Parameters!$D$38))*ART_drop_factor)),0)</f>
        <v>0</v>
      </c>
      <c r="S85" s="22">
        <f>IF(AND(C85&gt;=Input!$F$13,C85&lt;Input!$F$14),((K84*(1-Parameters!$D$40)*(1/Parameters!$D$38)*(1-(Input!$F$6*Parameters!$D$15*(1-Parameters!$D$27)*Parameters!$D$26*(Parameters!$D$23)*Parameters!$D$28)))+(M84*(1-Parameters!$D$40)*(1-(Input!$F$6*Parameters!$D$15*(1-Parameters!$D$27)*Parameters!$D$26*(Parameters!$D$23)*Parameters!$D$28)))+(Q84*(1-Parameters!$D$40)*(1/Parameters!$D$38))+(S84*(1-Parameters!$D$40))),0)</f>
        <v>0</v>
      </c>
      <c r="T85" s="24">
        <f>IF(AND(C85&gt;=Input!$F$13,C85&lt;Input!$F$14),((K84*(1-Parameters!$D$40)*(1/Parameters!$D$38)*Input!$F$6*Parameters!$D$15*Parameters!$D$26*(1-Parameters!$D$27)*Parameters!$D$28*(Parameters!$D$23)*(1-Parameters!$D$30))+(M84*(1-Parameters!$D$40)*Input!$F$6*Parameters!$D$15*Parameters!$D$26*(1-Parameters!$D$27)*Parameters!$D$28*(Parameters!$D$23)*(1-Parameters!$D$30))+(N84*(1-Parameters!$D$40))+(T84*(1-Parameters!$D$40)) + (U84*(1-Parameters!$D$40)*(1-ART_drop_factor)) + (O84*(1-Parameters!$D$40)*(1-ART_drop_factor))),0)</f>
        <v>0</v>
      </c>
      <c r="U85" s="22">
        <f>IF(AND(C85&gt;=Input!$F$13,C85&lt;Input!$F$14),((K84*(1-Parameters!$D$40)*(1/Parameters!$D$38)*(Input!$F$6*Parameters!$D$15*(Parameters!$D$23)*Parameters!$D$26*(1-Parameters!$D$27)*Parameters!$D$28*Parameters!$D$30))+(L84*(1-Parameters!$D$40)*(1/Parameters!$D$38))+(M84*(1-Parameters!$D$40)*(Input!$F$6*Parameters!$D$15*(Parameters!$D$23)*Parameters!$D$26*(1-Parameters!$D$27)*Parameters!$D$28*Parameters!$D$30))+(U84*(1-Parameters!$D$40)*ART_drop_factor)+(R84*(1-Parameters!$D$40)*(1/Parameters!$D$38))+(O84*(1-Parameters!$D$40))*ART_drop_factor),0)</f>
        <v>0</v>
      </c>
      <c r="V85" s="24">
        <f>IF(C85=Input!$F$14,((P84*(1-Parameters!$D$41)*(1-(Parameters!$D$9*(1-(Input!$F$22*Parameters!$D$7))))) + (V84*(1-Parameters!$D$41)*(1-(Parameters!$D$9*(1-(Input!$F$22*Parameters!$D$7)))))),0)</f>
        <v>0</v>
      </c>
      <c r="W85" s="22">
        <f>IF(C85=Input!$F$14,((P84*(1-Parameters!$D$41)*Parameters!$D$9*(1-(Input!$F$22*Parameters!$D$7)))+(Q84*(1-Parameters!$D$41)*(1-1/Parameters!$D$38)*(1-(Input!$F$6*Parameters!$D$16*(1-Parameters!$D$27)*Parameters!$D$26*(1-Parameters!$B$94)*(Parameters!$D$24))*Parameters!$D$28*Parameters!$D$30)))+(V84*(1-Parameters!$D$41)*Parameters!$D$9*(1-(Input!$F$22*Parameters!$D$7)))+ (R84*(1-Parameters!$D$41)*(1-(1/Parameters!$D$38))*(1-ART_drop_factor)) + (W84*(1-Parameters!$D$41)*(1-1/Parameters!$D$38)) + (X84*(1-Parameters!$D$41)*(1-(1/Parameters!$D$38))*(1-ART_drop_factor)),0)</f>
        <v>0</v>
      </c>
      <c r="X85" s="24">
        <f>IF(C85=Input!$F$14,((Q84*(1-Parameters!$D$41)*(1-1/Parameters!$D$38)*(Input!$F$6*Parameters!$D$16*Parameters!$D$26*(1-Parameters!$D$27)*(1-Parameters!$B$94)*(Parameters!$D$24)*Parameters!$D$28*Parameters!$D$30))+(R84*(1-Parameters!$D$41)*(1-(1/Parameters!$D$38))*ART_drop_factor)+(X84*(1-Parameters!$D$41)*(1-(1/Parameters!$D$38))*ART_drop_factor)),0)</f>
        <v>0</v>
      </c>
      <c r="Y85" s="22">
        <f>IF(C85=Input!$F$14,((Q84*(1-Parameters!$D$41)*(1/Parameters!$D$38)*(1-(Input!$F$6*Parameters!$D$16*(1-Parameters!$D$27)*Parameters!$D$26*(1-Parameters!$B$94)*(Parameters!$D$23)*Parameters!$D$28)))+(S84*(1-Parameters!$D$41)*(1-(Input!$F$6*Parameters!$D$16*(1-Parameters!$D$27)*Parameters!$D$26*(1-Parameters!$B$94)*(Parameters!$D$23)*Parameters!$D$28)))+(W84*(1-Parameters!$D$41)*(1/Parameters!$D$38))+(Y84*(1-Parameters!$D$41))),0)</f>
        <v>0</v>
      </c>
      <c r="Z85" s="24">
        <f>IF(C85=Input!$F$14,((Q84*(1-Parameters!$D$41)*(1/Parameters!$D$38)*Input!$F$6*Parameters!$D$16*Parameters!$D$26*(1-Parameters!$D$27)*(1-Parameters!$B$94)*Parameters!$D$28*(Parameters!$D$23)*(1-Parameters!$D$30))+(S84*(1-Parameters!$D$41)*Input!$F$6*Parameters!$D$16*Parameters!$D$26*(1-Parameters!$D$27)*(1-Parameters!$B$94)*Parameters!$D$28*(Parameters!$D$23)*(1-Parameters!$D$30))+(T84*(1-Parameters!$D$41)) + (U84*(1-Parameters!$D$41)*(1-ART_drop_factor)) + (Z84*(1-Parameters!$D$41)) + (AA84*(1-Parameters!$D$41)*(1-ART_drop_factor))),0)</f>
        <v>0</v>
      </c>
      <c r="AA85" s="22">
        <f>IF(C85=Input!$F$14,((Q84*(1-Parameters!$D$41)*(1/Parameters!$D$38)*(Input!$F$6*Parameters!$D$16*(Parameters!$D$23)*Parameters!$D$26*(1-Parameters!$D$27)*(1-Parameters!$B$94)*Parameters!$D$28*Parameters!$D$30))+(R84*(1-Parameters!$D$41)*(1/Parameters!$D$38))+(S84*(1-Parameters!$D$41)*(Input!$F$6*Parameters!$D$16*(1-Parameters!$B$94)*(Parameters!$D$23)*Parameters!$D$26*(1-Parameters!$D$27)*Parameters!$D$28*Parameters!$D$30))+(AA84*(1-Parameters!$D$41)*ART_drop_factor)+(X84*(1-Parameters!$D$41)*(1/Parameters!$D$38))+(U84*(1-Parameters!$D$41)*ART_drop_factor)),0)</f>
        <v>0</v>
      </c>
      <c r="AB85" s="24">
        <f>IF(AND(C85&gt;Input!$F$14,C85&lt;(Input!$F$14+Input!$F$16)),((V84*(1-Parameters!$D$41)*(1-(Parameters!$D$9*(1-(Input!$F$22*Parameters!$D$7)))))+(AB84*(1-Parameters!$D$41)*(1-(Parameters!$D$10*(1-(Input!$F$22*Parameters!$D$7)))))),0)</f>
        <v>0</v>
      </c>
      <c r="AC85" s="24">
        <f>IF(AND(C85&gt;Input!$F$14, C85&lt;(Input!$F$14+Input!$F$16)),((V84*(1-Parameters!$D$41)*Parameters!$D$9*(1-(Input!$F$22*Parameters!$D$7)))+(W84*(1-Parameters!$D$41)*(1-1/Parameters!$D$38)) + (X84*(1-Parameters!$D$41)*(1-(1/Parameters!$D$38))*(1-ART_drop_factor)) +(AB84*(1-Parameters!$D$41)*Parameters!$D$10*(1-(Input!$F$22*Parameters!$D$7))))+(AC84*(1-Parameters!$D$41)*(1-1/Parameters!$D$38)) + (AD84*(1-Parameters!$D$41)*(1-(1/Parameters!$D$38))*(1-ART_drop_factor)),0)</f>
        <v>0</v>
      </c>
      <c r="AD85" s="24">
        <f>IF(AND(C85&gt;Input!$F$14, C85&lt;(Input!$F$14+Input!$F$16)),((X84*(1-Parameters!$D$41)*(1-(1/Parameters!$D$38))*ART_drop_factor)+(AD84*(1-Parameters!$D$41)*(1-(1/Parameters!$D$38))*ART_drop_factor)),0)</f>
        <v>0</v>
      </c>
      <c r="AE85" s="24">
        <f>IF(AND(C85&gt;Input!$F$14, C85&lt;(Input!$F$14+Input!$F$16)),((W84*(1-Parameters!$D$41)*(1/Parameters!$D$38))+(Y84*(1-Parameters!$D$41))+(AC84*(1-Parameters!$D$41)*(1/Parameters!$D$38))+(AE84*(1-Parameters!$D$41))),0)</f>
        <v>0</v>
      </c>
      <c r="AF85" s="24">
        <f>IF(AND(C85&gt;Input!$F$14, C85&lt;(Input!$F$14+Input!$F$16)),((Z84*(1-Parameters!$D$41)) + (AA84*(1-Parameters!$D$41)*(1-ART_drop_factor)) +(AF84*(1-Parameters!$D$41)) + (AG84*(1-Parameters!$D$41)*(1-ART_drop_factor))),0)</f>
        <v>0</v>
      </c>
      <c r="AG85" s="24">
        <f>IF(AND(C85&gt;Input!$F$14, C85&lt;(Input!$F$14+Input!$F$16)),((X84*(1-Parameters!$D$41)*(1/Parameters!$D$38))+(AG84*(1-Parameters!$D$41)*ART_drop_factor)+(AD84*(1-Parameters!$D$41)*(1/Parameters!$D$38))+(AA84*(1-Parameters!$D$41)*ART_drop_factor)),0)</f>
        <v>0</v>
      </c>
      <c r="AH85" s="24">
        <f>IF(AND(C85&gt;=(Input!$F$14+Input!$F$16),C85&lt;(Input!$F$14+Input!$F$17)),((AB84*(1-Parameters!$D$40)*(1-(Parameters!$D$10*(1-(Input!$F$22*Parameters!$D$7)))))+(AH84*(1-Parameters!$D$40)*(1-(Parameters!$D$11*(1-(Input!$F$22*Parameters!$D$7)))))),0)</f>
        <v>0</v>
      </c>
      <c r="AI85" s="24">
        <f>IF(AND(C85&gt;=(Input!$F$14+Input!$F$16), C85&lt;(Input!$F$14+Input!$F$17)),((AB84*(1-Parameters!$D$40)*Parameters!$D$10*(1-(Input!$F$22*Parameters!$D$7)))+(AC84*(1-Parameters!$D$40)*(1-1/Parameters!$D$38)*(1-(Input!$F$7*Parameters!$D$17*(1-Parameters!$D$27)*Parameters!$D$26*(1-(Parameters!$B$94 + Parameters!$B$95))*(Parameters!$D$24)*Parameters!$D$28*Parameters!$D$30))) + (AD84*(1-Parameters!$D$40)*(1-(1/Parameters!$D$38))*(1-ART_drop_factor)) +(AH84*(1-Parameters!$D$40)*Parameters!$D$11*(1-(Input!$F$22*Parameters!$D$7)))+(AI84*(1-Parameters!$D$40)*(1-1/Parameters!$D$38)) + (AJ84*(1-Parameters!$D$40)*(1-(1/Parameters!$D$38))*(1-ART_drop_factor))),0)</f>
        <v>0</v>
      </c>
      <c r="AJ85" s="24">
        <f>IF(AND(C85&gt;=(Input!$F$14+Input!$F$16), C85&lt;(Input!$F$14+Input!$F$17)),((AC84*(1-Parameters!$D$40)*(1-1/Parameters!$D$38)*(Input!$F$7*Parameters!$D$17*Parameters!$D$26*(1-Parameters!$D$27)*(1-(Parameters!$B$94 + Parameters!$B$95))*(Parameters!$D$24)*Parameters!$D$28*Parameters!$D$30))+(AD84*(1-Parameters!$D$40)*(1-(1/Parameters!$D$38))*ART_drop_factor)+(AJ84*(1-Parameters!$D$40)*(1-(1/Parameters!$D$38))*ART_drop_factor)),0)</f>
        <v>0</v>
      </c>
      <c r="AK85" s="22">
        <f>IF(AND(C85&gt;=(Input!$F$14+Input!$F$16), C85&lt;(Input!$F$14+Input!$F$17)),((AC84*(1-Parameters!$D$40)*(1/Parameters!$D$38)*(1-(Input!$F$7*Parameters!$D$17*(1-Parameters!$D$27)*Parameters!$D$26*(1-(Parameters!$B$94 + Parameters!$B$95))*(Parameters!$D$23)*Parameters!$D$28)))+(AE84*(1-Parameters!$D$40)*(1-(Input!$F$7*Parameters!$D$17*(1-Parameters!$D$27)*Parameters!$D$26*(1-(Parameters!$B$94 + Parameters!$B$95))*(Parameters!$D$23)*Parameters!$D$28)))+(AI84*(1-Parameters!$D$40)*(1/Parameters!$D$38))+(AK84*(1-Parameters!$D$40))),0)</f>
        <v>0</v>
      </c>
      <c r="AL85" s="24">
        <f>IF(AND(C85&gt;=(Input!$F$14+Input!$F$16), C85&lt;(Input!$F$14+Input!$F$17)),((AC84*(1-Parameters!$D$40)*(1/Parameters!$D$38)*Input!$F$7*Parameters!$D$17*Parameters!$D$26*(1-Parameters!$D$27)*(1-(Parameters!$B$94 + Parameters!$B$95))*Parameters!$D$28*(Parameters!$D$23)*(1-Parameters!$D$30))+(AE84*(1-Parameters!$D$40)*Input!$F$7*Parameters!$D$17*Parameters!$D$26*(1-Parameters!$D$27)*(1-(Parameters!$B$94 + Parameters!$B$95))*Parameters!$D$28*(Parameters!$D$23)*(1-Parameters!$D$30))+(AF84*(1-Parameters!$D$40)) + (AG84*(1-Parameters!$D$40)*(1-ART_drop_factor)) +(AL84*(1-Parameters!$D$40)) + (AM84*(1-Parameters!$D$40)*(1-ART_drop_factor))),0)</f>
        <v>0</v>
      </c>
      <c r="AM85" s="22">
        <f>IF(AND(C85&gt;=(Input!$F$14+Input!$F$16), C85&lt;(Input!$F$14+Input!$F$17)),((AC84*(1-Parameters!$D$40)*(1/Parameters!$D$38)*(Input!$F$7*Parameters!$D$17*(Parameters!$D$23)*Parameters!$D$26*(1-Parameters!$D$27)*(1-(Parameters!$B$94 + Parameters!$B$95))*Parameters!$D$28*Parameters!$D$30))+(AD84*(1-Parameters!$D$40)*(1/Parameters!$D$38))+(AE84*(1-Parameters!$D$40)*(Input!$F$7*Parameters!$D$17*(Parameters!$D$23)*Parameters!$D$26*(1-Parameters!$D$27)*(1-(Parameters!$B$94 + Parameters!$B$95))*Parameters!$D$28*Parameters!$D$30))+(AM84*(1-Parameters!$D$40)*ART_drop_factor)+(AJ84*(1-Parameters!$D$40)*(1/Parameters!$D$38))+(AG84*(1-Parameters!$D$40)*ART_drop_factor)),0)</f>
        <v>0</v>
      </c>
      <c r="AN85" s="24">
        <f>IF(AND(C85&gt;=(Input!$F$14+Input!$F$17), C85&lt;(Input!$F$14+Input!$F$18)),((AH84*(1-Parameters!$D$40)*(1-(Parameters!$D$11*(1-(Input!$F$22*Parameters!$D$7))))) + (AN84*(1-Parameters!$D$40)*(1-(Parameters!$D$11*(1-(Input!$F$22*Parameters!$D$7)))))),0)</f>
        <v>0</v>
      </c>
      <c r="AO85" s="22">
        <f>IF(AND(C85&gt;=(Input!$F$14+Input!$F$17), C85&lt;(Input!$F$14+Input!$F$18)),((AH84*(1-Parameters!$D$40)*Parameters!$D$11*(1-(Input!$F$22*Parameters!$D$7)))+(AI84*(1-Parameters!$D$40)*(1-1/Parameters!$D$38)*(1-(Input!$F$8*Parameters!$D$18*(1-Parameters!$D$27)*Parameters!$D$26*(Parameters!$D$24)*Parameters!$D$28*Parameters!$D$30))) + (AJ84*(1-Parameters!$D$40)*(1-(1/Parameters!$D$38))*(1-ART_drop_factor)) +(AN84*(1-Parameters!$D$40)*Parameters!$D$11*(1-(Input!$F$22*Parameters!$D$7)))+(AO84*(1-Parameters!$D$40)*(1-1/Parameters!$D$38)) + (AP84*(1-Parameters!$D$40)*(1-(1/Parameters!$D$38))*(1-ART_drop_factor))),0)</f>
        <v>0</v>
      </c>
      <c r="AP85" s="24">
        <f>IF(AND(C85&gt;=(Input!$F$14+Input!$F$17), C85&lt;(Input!$F$14+Input!$F$18)),((AI84*(1-Parameters!$D$40)*(1-1/Parameters!$D$38)*(Input!$F$8*Parameters!$D$18*Parameters!$D$26*(1-Parameters!$D$27)*(Parameters!$D$24)*Parameters!$D$28*Parameters!$D$30))+(AJ84*(1-Parameters!$D$40)*(1-(1/Parameters!$D$38))*ART_drop_factor)+(AP84*(1-Parameters!$D$40)*(1-(1/Parameters!$D$38))*ART_drop_factor)),0)</f>
        <v>0</v>
      </c>
      <c r="AQ85" s="22">
        <f>IF(AND(C85&gt;=(Input!$F$14+Input!$F$17), C85&lt;(Input!$F$14+Input!$F$18)),((AI84*(1-Parameters!$D$40)*(1/Parameters!$D$38)*(1-(Input!$F$8*Parameters!$D$18*(1-Parameters!$D$27)*Parameters!$D$26*(Parameters!$D$23)*Parameters!$D$28)))+(AK84*(1-Parameters!$D$40)*(1-(Input!$F$8*Parameters!$D$18*(1-Parameters!$D$27)*Parameters!$D$26*(Parameters!$D$23)*Parameters!$D$28)))+(AO84*(1-Parameters!$D$40)*(1/Parameters!$D$38))+(AQ84*(1-Parameters!$D$40))),0)</f>
        <v>0</v>
      </c>
      <c r="AR85" s="24">
        <f>IF(AND(C85&gt;=(Input!$F$14+Input!$F$17), C85&lt;(Input!$F$14+Input!$F$18)),((AI84*(1-Parameters!$D$40)*(1/Parameters!$D$38)*Input!$F$8*Parameters!$D$18*Parameters!$D$26*(1-Parameters!$D$27)*Parameters!$D$28*(Parameters!$D$23)*(1-Parameters!$D$30))+(AK84*(1-Parameters!$D$40)*Input!$F$8*Parameters!$D$18*Parameters!$D$26*(1-Parameters!$D$27)*Parameters!$D$28*(Parameters!$D$23)*(1-Parameters!$D$30))+(AL84*(1-Parameters!$D$40)) + (AM84*(1-Parameters!$D$40)*(1-ART_drop_factor)) +(AR84*(1-Parameters!$D$40)) + (AS84*(1-Parameters!$D$40)*(1-ART_drop_factor))),0)</f>
        <v>0</v>
      </c>
      <c r="AS85" s="22">
        <f>IF(AND(C85&gt;=(Input!$F$14+Input!$F$17), C85&lt;(Input!$F$14+Input!$F$18)),((AI84*(1-Parameters!$D$40)*(1/Parameters!$D$38)*(Input!$F$8*Parameters!$D$18*(Parameters!$D$23)*Parameters!$D$26*(1-Parameters!$D$27)*Parameters!$D$28*Parameters!$D$30))+(AJ84*(1-Parameters!$D$40)*(1/Parameters!$D$38))+(AK84*(1-Parameters!$D$40)*(Input!$F$8*Parameters!$D$18*(Parameters!$D$23)*Parameters!$D$26*(1-Parameters!$D$27)*Parameters!$D$28*Parameters!$D$30))+(AS84*(1-Parameters!$D$40)*ART_drop_factor)+(AP84*(1-Parameters!$D$40)*(1/Parameters!$D$38))+(AM84*(1-Parameters!$D$40)*ART_drop_factor)),0)</f>
        <v>0</v>
      </c>
      <c r="AT85" s="24">
        <f>IF(AND(C85&gt;=(Input!$F$14+Input!$F$18), C85&lt;(Input!$F$14+Input!$F$19)),((AN84*(1-Parameters!$D$40)*(1-(Parameters!$D$11*(1-(Input!$F$22*Parameters!$D$7))))) + (AT84*(1-Parameters!$D$40)*(1-(Parameters!$D$12*(1-(Input!$F$22*Parameters!$D$7)))))),0)</f>
        <v>0</v>
      </c>
      <c r="AU85" s="22">
        <f>IF(AND(C85&gt;=(Input!$F$14+Input!$F$18), C85&lt;(Input!$F$14+Input!$F$19)),((AN84*(1-Parameters!$D$40)*Parameters!$D$11*(1-(Input!$F$22*Parameters!$D$7)))+(AO84*(1-Parameters!$D$40)*(1-1/Parameters!$D$38)*(1-(Input!$F$9*Parameters!$D$19*(1-Parameters!$D$27)*Parameters!$D$26*(Parameters!$D$24)*Parameters!$D$28*Parameters!$D$30))) + (AP84*(1-Parameters!$D$40)*(1-(1/Parameters!$D$38))*(1-ART_drop_factor)) +(AT84*(1-Parameters!$D$40)*Parameters!$D$12*(1-(Input!$F$22*Parameters!$D$7)))+(AU84*(1-Parameters!$D$40)*(1-1/Parameters!$D$38)) + (AV84*(1-Parameters!$D$40)*(1-(1/Parameters!$D$38))*(1-ART_drop_factor))),0)</f>
        <v>0</v>
      </c>
      <c r="AV85" s="24">
        <f>IF(AND(C85&gt;=(Input!$F$14+Input!$F$18), C85&lt;(Input!$F$14+Input!$F$19)),((AO84*(1-Parameters!$D$40)*(1-1/Parameters!$D$38)*(Input!$F$9*Parameters!$D$19*Parameters!$D$26*(1-Parameters!$D$27)*(Parameters!$D$24)*Parameters!$D$28*Parameters!$D$30))+(AP84*(1-Parameters!$D$40)*(1-(1/Parameters!$D$38))*ART_drop_factor)+(AV84*(1-Parameters!$D$40)*(1-(1/Parameters!$D$38))*ART_drop_factor)),0)</f>
        <v>0</v>
      </c>
      <c r="AW85" s="22">
        <f>IF(AND(C85&gt;=(Input!$F$14+Input!$F$18), C85&lt;(Input!$F$14+Input!$F$19)),((AO84*(1-Parameters!$D$40)*(1/Parameters!$D$38)*(1-(Input!$F$9*Parameters!$D$19*(1-Parameters!$D$27)*Parameters!$D$26*(Parameters!$D$23)*Parameters!$D$28)))+(AQ84*(1-Parameters!$D$40)*(1-(Input!$F$9*Parameters!$D$19*(1-Parameters!$D$27)*Parameters!$D$26*(Parameters!$D$23)*Parameters!$D$28)))+(AU84*(1-Parameters!$D$40)*(1/Parameters!$D$38))+(AW84*(1-Parameters!$D$40))),0)</f>
        <v>0</v>
      </c>
      <c r="AX85" s="24">
        <f>IF(AND(C85&gt;=(Input!$F$14+Input!$F$18), C85&lt;(Input!$F$14+Input!$F$19)),((AO84*(1-Parameters!$D$40)*(1/Parameters!$D$38)*Input!$F$9*Parameters!$D$19*Parameters!$D$26*(1-Parameters!$D$27)*Parameters!$D$28*(Parameters!$D$23)*(1-Parameters!$D$30))+(AQ84*(1-Parameters!$D$40)*Input!$F$9*Parameters!$D$19*Parameters!$D$26*(1-Parameters!$D$27)*Parameters!$D$28*(Parameters!$D$23)*(1-Parameters!$D$30)) + (AS84*(1-Parameters!$D$40)*(1-ART_drop_factor)) +(AR84*(1-Parameters!$D$40))+ (AY84*(1-Parameters!$D$40)*(1-ART_drop_factor)) + (AX84*(1-Parameters!$D$40))),0)</f>
        <v>0</v>
      </c>
      <c r="AY85" s="22">
        <f>IF(AND(C85&gt;=(Input!$F$14+Input!$F$18), C85&lt;(Input!$F$14+Input!$F$19)),((AO84*(1-Parameters!$D$40)*(1/Parameters!$D$38)*(Input!$F$9*Parameters!$D$19*(Parameters!$D$23)*Parameters!$D$26*(1-Parameters!$D$27)*Parameters!$D$28*Parameters!$D$30))+(AP84*(1-Parameters!$D$40)*(1/Parameters!$D$38))+(AQ84*(1-Parameters!$D$40)*(Input!$F$9*Parameters!$D$19*(Parameters!$D$23)*Parameters!$D$26*(1-Parameters!$D$27)*Parameters!$D$28*Parameters!$D$30))+(AY84*(1-Parameters!$D$40)*ART_drop_factor)+(AV84*(1-Parameters!$D$40)*(1/Parameters!$D$38))+(AS84*(1-Parameters!$D$40)*ART_drop_factor)),0)</f>
        <v>0</v>
      </c>
      <c r="AZ85" s="24">
        <f>IF(C85&gt;=(Input!$F$14+Input!$F$19),((AT84*(1-Parameters!$D$40)*(1-(Parameters!$D$12*(1-(Input!$F$22*Parameters!$D$7))))) + (AZ84*(1-Parameters!$D$40)*(1-(Parameters!$D$12*(1-(Input!$F$22*Parameters!$D$7)))))),0)</f>
        <v>1482021.725461425</v>
      </c>
      <c r="BA85" s="22">
        <f>IF(C85&gt;=(Input!$F$14+Input!$F$19),((AT84*(1-Parameters!$D$40)*Parameters!$D$12*(1-(Input!$F$22*Parameters!$D$7)))+(AU84*(1-Parameters!$D$40)*(1-1/Parameters!$D$38)*(1-(Input!$F$10*Parameters!$D$20*(1-Parameters!$D$27)*Parameters!$D$26*(Parameters!$D$24)*Parameters!$D$28*Parameters!$D$30))) + (AV84*(1-Parameters!$D$40)*(1-(1/Parameters!$D$38))*(1-ART_drop_factor)) +(AZ84*(1-Parameters!$D$40)*Parameters!$D$12*(1-(Input!$F$22*Parameters!$D$7)))+(BA84*(1-Parameters!$D$40)*(1-1/Parameters!$D$38)) + (BB84*(1-Parameters!$D$40)*(1-(1/Parameters!$D$38))*(1-ART_drop_factor))),0)</f>
        <v>3571.0444100134009</v>
      </c>
      <c r="BB85" s="24">
        <f>IF(C85&gt;=(Input!$F$14+Input!$F$19),((AU84*(1-Parameters!$D$40)*(1-1/Parameters!$D$38)*(Input!$F$10*Parameters!$D$20*Parameters!$D$26*(1-Parameters!$D$27)*(Parameters!$D$24)*Parameters!$D$28*Parameters!$D$30))+(AV84*(1-Parameters!$D$40)*(1-(1/Parameters!$D$38))*ART_drop_factor)+(BB84*(1-Parameters!$D$40)*(1-(1/Parameters!$D$38))*ART_drop_factor)),0)</f>
        <v>10.039820495774542</v>
      </c>
      <c r="BC85" s="22">
        <f>IF(C85&gt;=(Input!$F$14+Input!$F$19),((AU84*(1-Parameters!$D$40)*(1/Parameters!$D$38)*(1-(Input!$F$10*Parameters!$D$20*(1-Parameters!$D$27)*Parameters!$D$26*(Parameters!$D$23)*Parameters!$D$28)))+(AW84*(1-Parameters!$D$40)*(1-(Input!$F$10*Parameters!$D$20*(1-Parameters!$D$27)*Parameters!$D$26*(Parameters!$D$23)*Parameters!$D$28)))+(BA84*(1-Parameters!$D$40)*(1/Parameters!$D$38))+(BC84*(1-Parameters!$D$40))),0)</f>
        <v>19343.911798856101</v>
      </c>
      <c r="BD85" s="24">
        <f>IF(C85&gt;=(Input!$F$14+Input!$F$19),((AU84*(1-Parameters!$D$40)*(1/Parameters!$D$38)*Input!$F$10*Parameters!$D$20*Parameters!$D$26*(1-Parameters!$D$27)*Parameters!$D$28*(Parameters!$D$23)*(1-Parameters!$D$30))+(AW84*(1-Parameters!$D$40)*Input!$F$10*Parameters!$D$20*Parameters!$D$26*(1-Parameters!$D$27)*Parameters!$D$28*(Parameters!$D$23)*(1-Parameters!$D$30))+(AX84*(1-Parameters!$D$40)) + (AY84*(1-Parameters!$D$40)*(1-ART_drop_factor)) +(BD84*(1-Parameters!$D$40)) + (BE84*(1-Parameters!$D$40)*(1-ART_drop_factor))),0)</f>
        <v>30549.327125189233</v>
      </c>
      <c r="BE85" s="25">
        <f>IF(C85&gt;=(Input!$F$14+Input!$F$19),((AU84*(1-Parameters!$D$40)*(1/Parameters!$D$38)*(Input!$F$10*Parameters!$D$20*(Parameters!$D$23)*Parameters!$D$26*(1-Parameters!$D$27)*Parameters!$D$28*Parameters!$D$30))+(AV84*(1-Parameters!$D$40)*(1/Parameters!$D$38))+(AW84*(1-Parameters!$D$40)*(Input!$F$10*Parameters!$D$20*(Parameters!$D$23)*Parameters!$D$26*(1-Parameters!$D$27)*Parameters!$D$28*Parameters!$D$30))+(BE84*(1-Parameters!$D$40)*ART_drop_factor)+(BB84*(1-Parameters!$D$40)*(1/Parameters!$D$38))+(AY84*(1-Parameters!$D$40)*ART_drop_factor)),0)</f>
        <v>83568.938015382082</v>
      </c>
      <c r="BF85" s="135">
        <f>(Parameters!$D$40*(SUM(Model!D84:U84,Model!AH84:BE84)))+(Parameters!$D$41*(SUM(Model!V84:AG84)))</f>
        <v>93.412984593228174</v>
      </c>
      <c r="BG85" s="60"/>
      <c r="BJ85" s="66"/>
    </row>
    <row r="86" spans="3:62" x14ac:dyDescent="0.2">
      <c r="C86" s="20">
        <v>81</v>
      </c>
      <c r="D86" s="21">
        <f>IF((C86&gt;=Input!$F$12),0,(D85*(1-Parameters!$D$40)*(1-(Parameters!$D$8*(1-(Input!$F$22*Parameters!$D$7))))))</f>
        <v>0</v>
      </c>
      <c r="E86" s="21">
        <f>IF((C86&gt;=Input!$F$12),0,(D85*(1-Parameters!$D$40)*Parameters!$D$8*(1-(Input!$F$22*Parameters!$D$7))+(E85*(1-Parameters!$D$40)*(1-1/Parameters!$D$38)) + (F85*(1-Parameters!$D$40)*(1-(1/Parameters!$D$38))*(1-ART_drop_factor))))</f>
        <v>0</v>
      </c>
      <c r="F86" s="26">
        <f>IF((C86&gt;=Input!$F$12),0,(F85*(1-Parameters!$D$40)*(1-(1/Parameters!$D$38))*ART_drop_factor))</f>
        <v>0</v>
      </c>
      <c r="G86" s="21">
        <f>IF((C86&gt;=Input!$F$12),0,((G85*(1-Parameters!$D$40)+(E85*(1-Parameters!$D$40)*(1/Parameters!$D$38)))))</f>
        <v>0</v>
      </c>
      <c r="H86" s="21">
        <f>IF((C86&gt;=Input!$F$12),0,(H85*(1-Parameters!$D$40) + I85*(1-Parameters!$D$40)*(1-ART_drop_factor)))</f>
        <v>0</v>
      </c>
      <c r="I86" s="21">
        <f>IF((C86&gt;=Input!$F$12),0,(((F85*(1-Parameters!$D$40)*(1/Parameters!$D$38)) + I85*(1-Parameters!$D$40)*ART_drop_factor)))</f>
        <v>0</v>
      </c>
      <c r="J86" s="23">
        <f>IF(AND(C86&gt;=Input!$F$12,C86&lt;Input!$F$13),((D85*(1-Parameters!$D$40)*(1-(Parameters!$D$8*(1-(Input!$F$22*Parameters!$D$7))))) + (J85*(1-Parameters!$D$40)*(1-(Parameters!$D$9*(1-(Input!$F$22*Parameters!$D$7)))))),0)</f>
        <v>0</v>
      </c>
      <c r="K86" s="23">
        <f>IF(AND(C86&gt;=Input!$F$12,C86&lt;Input!$F$13),((D85*(1-Parameters!$D$40)*(Parameters!$D$8*(1-(Input!$F$22*Parameters!$D$7))))+(E85*(1-Parameters!$D$40)*(1-1/Parameters!$D$38)*(1-(Input!$F$5*Parameters!$D$14*(1-Parameters!$D$27)*Parameters!$D$26*(Parameters!$D$24))*Parameters!$D$28*Parameters!$D$30)))+ (F85*(1-Parameters!$D$40)*(1-(1/Parameters!$D$38))*(1-ART_drop_factor)) + (J85*(1-Parameters!$D$40)*Parameters!$D$9*(1-(Input!$F$22*Parameters!$D$7)))+(K85*(1-Parameters!$D$40)*(1-1/Parameters!$D$38)) + (L85*(1-Parameters!$D$40)*(1-(1/Parameters!$D$38))*(1-ART_drop_factor)),0)</f>
        <v>0</v>
      </c>
      <c r="L86" s="23">
        <f>IF(AND(C86&gt;=Input!$F$12,C86&lt;Input!$F$13),((E85*(1-Parameters!$D$40)*(1-1/Parameters!$D$38)*(Input!$F$5*Parameters!$D$14*Parameters!$D$26*(1-Parameters!$D$27)*(Parameters!$D$24)*Parameters!$D$28*Parameters!$D$30))+(F85*(1-Parameters!$D$40)*(1-(1/Parameters!$D$38))*ART_drop_factor)+(L85*(1-Parameters!$D$40)*(1-(1/Parameters!$D$38))*ART_drop_factor)),0)</f>
        <v>0</v>
      </c>
      <c r="M86" s="23">
        <f>IF(AND(C86&gt;=Input!$F$12,C86&lt;Input!$F$13),((E85*(1-Parameters!$D$40)*(1/Parameters!$D$38)*(1-(Input!$F$5*Parameters!$D$14*(1-Parameters!$D$27)*Parameters!$D$26*(Parameters!$D$23))*Parameters!$D$28))+(G85*(1-Parameters!$D$40)*(1-(Input!$F$5*Parameters!$D$14*(1-Parameters!$D$27)*Parameters!$D$26*(Parameters!$D$23)*Parameters!$D$28)))+(K85*(1-Parameters!$D$40)*(1/Parameters!$D$38))+(M85*(1-Parameters!$D$40))),0)</f>
        <v>0</v>
      </c>
      <c r="N86" s="23">
        <f>IF(AND(C86&gt;=Input!$F$12,C86&lt;Input!$F$13),((E85*(1-Parameters!$D$40)*(1/Parameters!$D$38)*Input!$F$5*Parameters!$D$14*Parameters!$D$26*(1-Parameters!$D$27)*Parameters!$D$28*(Parameters!$D$23)*(1-Parameters!$D$30))+(G85*(1-Parameters!$D$40)*Input!$F$5*Parameters!$D$14*Parameters!$D$26*(1-Parameters!$D$27)*Parameters!$D$28*(Parameters!$D$23)*(1-Parameters!$D$30))+(H85*(1-Parameters!$D$40)) +(N85*(1-Parameters!$D$40)) + (O85*(1-Parameters!$D$40)*(1-ART_drop_factor)) + (I85*(1-Parameters!$D$40)*(1-ART_drop_factor))),0)</f>
        <v>0</v>
      </c>
      <c r="O86" s="23">
        <f>IF(AND(C86&gt;=Input!$F$12,C86&lt;Input!$F$13),((E85*(1-Parameters!$D$40)*(1/Parameters!$D$38)*(Input!$F$5*Parameters!$D$14*(Parameters!$D$23)*Parameters!$D$26*(1-Parameters!$D$27)*Parameters!$D$28*Parameters!$D$30))+(F85*(1-Parameters!$D$40)*(1/Parameters!$D$38))+(G85*(1-Parameters!$D$40)*(Input!$F$5*Parameters!$D$14*(Parameters!$D$23)*Parameters!$D$26*(1-Parameters!$D$27)*Parameters!$D$28*Parameters!$D$30))+(O85*(1-Parameters!$D$40)*ART_drop_factor)+(L85*(1-Parameters!$D$40)*(1/Parameters!$D$38))+(I85*(1-Parameters!$D$40)*ART_drop_factor)),0)</f>
        <v>0</v>
      </c>
      <c r="P86" s="24">
        <f>IF(AND(C86&gt;=Input!$F$13,C86&lt;Input!$F$14),((J85*(1-Parameters!$D$40)*(1-(Parameters!$D$9*(1-(Input!$F$22*Parameters!$D$7))))) + (P85*(1-Parameters!$D$40)*(1-(Parameters!$D$9*(1-(Input!$F$22*Parameters!$D$7)))))),0)</f>
        <v>0</v>
      </c>
      <c r="Q86" s="22">
        <f>IF(AND(C86&gt;=Input!$F$13,C86&lt;Input!$F$14),((J85*(1-Parameters!$D$40)*Parameters!$D$9*(1-(Input!$F$22*Parameters!$D$7)))+(K85*(1-Parameters!$D$40)*(1-1/Parameters!$D$38)*(1-(Input!$F$6*Parameters!$D$15*(1-Parameters!$D$27)*Parameters!$D$26*(Parameters!$D$24))*Parameters!$D$28*Parameters!$D$30))) + (L85*(1-Parameters!$D$40)*(1-(1/Parameters!$D$38))*(1-ART_drop_factor)) +(P85*(1-Parameters!$D$40)*Parameters!$D$9*(1-(Input!$F$22*Parameters!$D$7)))+(Q85*(1-Parameters!$D$40)*(1-1/Parameters!$D$38)) + (R85*(1-Parameters!$D$40)*(1-(1/Parameters!$D$38))*(1-ART_drop_factor)),0)</f>
        <v>0</v>
      </c>
      <c r="R86" s="24">
        <f>IF(AND(C86&gt;=Input!$F$13,C86&lt;Input!$F$14),((K85*(1-Parameters!$D$40)*(1-1/Parameters!$D$38)*(Input!$F$6*Parameters!$D$15*Parameters!$D$26*(1-Parameters!$D$27)*(Parameters!$D$24)*Parameters!$D$28*Parameters!$D$30))+(L85*(1-Parameters!$D$40)*(1-(1/Parameters!$D$38))*ART_drop_factor)+(R85*(1-Parameters!$D$40)*(1-(1/Parameters!$D$38))*ART_drop_factor)),0)</f>
        <v>0</v>
      </c>
      <c r="S86" s="22">
        <f>IF(AND(C86&gt;=Input!$F$13,C86&lt;Input!$F$14),((K85*(1-Parameters!$D$40)*(1/Parameters!$D$38)*(1-(Input!$F$6*Parameters!$D$15*(1-Parameters!$D$27)*Parameters!$D$26*(Parameters!$D$23)*Parameters!$D$28)))+(M85*(1-Parameters!$D$40)*(1-(Input!$F$6*Parameters!$D$15*(1-Parameters!$D$27)*Parameters!$D$26*(Parameters!$D$23)*Parameters!$D$28)))+(Q85*(1-Parameters!$D$40)*(1/Parameters!$D$38))+(S85*(1-Parameters!$D$40))),0)</f>
        <v>0</v>
      </c>
      <c r="T86" s="24">
        <f>IF(AND(C86&gt;=Input!$F$13,C86&lt;Input!$F$14),((K85*(1-Parameters!$D$40)*(1/Parameters!$D$38)*Input!$F$6*Parameters!$D$15*Parameters!$D$26*(1-Parameters!$D$27)*Parameters!$D$28*(Parameters!$D$23)*(1-Parameters!$D$30))+(M85*(1-Parameters!$D$40)*Input!$F$6*Parameters!$D$15*Parameters!$D$26*(1-Parameters!$D$27)*Parameters!$D$28*(Parameters!$D$23)*(1-Parameters!$D$30))+(N85*(1-Parameters!$D$40))+(T85*(1-Parameters!$D$40)) + (U85*(1-Parameters!$D$40)*(1-ART_drop_factor)) + (O85*(1-Parameters!$D$40)*(1-ART_drop_factor))),0)</f>
        <v>0</v>
      </c>
      <c r="U86" s="22">
        <f>IF(AND(C86&gt;=Input!$F$13,C86&lt;Input!$F$14),((K85*(1-Parameters!$D$40)*(1/Parameters!$D$38)*(Input!$F$6*Parameters!$D$15*(Parameters!$D$23)*Parameters!$D$26*(1-Parameters!$D$27)*Parameters!$D$28*Parameters!$D$30))+(L85*(1-Parameters!$D$40)*(1/Parameters!$D$38))+(M85*(1-Parameters!$D$40)*(Input!$F$6*Parameters!$D$15*(Parameters!$D$23)*Parameters!$D$26*(1-Parameters!$D$27)*Parameters!$D$28*Parameters!$D$30))+(U85*(1-Parameters!$D$40)*ART_drop_factor)+(R85*(1-Parameters!$D$40)*(1/Parameters!$D$38))+(O85*(1-Parameters!$D$40))*ART_drop_factor),0)</f>
        <v>0</v>
      </c>
      <c r="V86" s="24">
        <f>IF(C86=Input!$F$14,((P85*(1-Parameters!$D$41)*(1-(Parameters!$D$9*(1-(Input!$F$22*Parameters!$D$7))))) + (V85*(1-Parameters!$D$41)*(1-(Parameters!$D$9*(1-(Input!$F$22*Parameters!$D$7)))))),0)</f>
        <v>0</v>
      </c>
      <c r="W86" s="22">
        <f>IF(C86=Input!$F$14,((P85*(1-Parameters!$D$41)*Parameters!$D$9*(1-(Input!$F$22*Parameters!$D$7)))+(Q85*(1-Parameters!$D$41)*(1-1/Parameters!$D$38)*(1-(Input!$F$6*Parameters!$D$16*(1-Parameters!$D$27)*Parameters!$D$26*(1-Parameters!$B$94)*(Parameters!$D$24))*Parameters!$D$28*Parameters!$D$30)))+(V85*(1-Parameters!$D$41)*Parameters!$D$9*(1-(Input!$F$22*Parameters!$D$7)))+ (R85*(1-Parameters!$D$41)*(1-(1/Parameters!$D$38))*(1-ART_drop_factor)) + (W85*(1-Parameters!$D$41)*(1-1/Parameters!$D$38)) + (X85*(1-Parameters!$D$41)*(1-(1/Parameters!$D$38))*(1-ART_drop_factor)),0)</f>
        <v>0</v>
      </c>
      <c r="X86" s="24">
        <f>IF(C86=Input!$F$14,((Q85*(1-Parameters!$D$41)*(1-1/Parameters!$D$38)*(Input!$F$6*Parameters!$D$16*Parameters!$D$26*(1-Parameters!$D$27)*(1-Parameters!$B$94)*(Parameters!$D$24)*Parameters!$D$28*Parameters!$D$30))+(R85*(1-Parameters!$D$41)*(1-(1/Parameters!$D$38))*ART_drop_factor)+(X85*(1-Parameters!$D$41)*(1-(1/Parameters!$D$38))*ART_drop_factor)),0)</f>
        <v>0</v>
      </c>
      <c r="Y86" s="22">
        <f>IF(C86=Input!$F$14,((Q85*(1-Parameters!$D$41)*(1/Parameters!$D$38)*(1-(Input!$F$6*Parameters!$D$16*(1-Parameters!$D$27)*Parameters!$D$26*(1-Parameters!$B$94)*(Parameters!$D$23)*Parameters!$D$28)))+(S85*(1-Parameters!$D$41)*(1-(Input!$F$6*Parameters!$D$16*(1-Parameters!$D$27)*Parameters!$D$26*(1-Parameters!$B$94)*(Parameters!$D$23)*Parameters!$D$28)))+(W85*(1-Parameters!$D$41)*(1/Parameters!$D$38))+(Y85*(1-Parameters!$D$41))),0)</f>
        <v>0</v>
      </c>
      <c r="Z86" s="24">
        <f>IF(C86=Input!$F$14,((Q85*(1-Parameters!$D$41)*(1/Parameters!$D$38)*Input!$F$6*Parameters!$D$16*Parameters!$D$26*(1-Parameters!$D$27)*(1-Parameters!$B$94)*Parameters!$D$28*(Parameters!$D$23)*(1-Parameters!$D$30))+(S85*(1-Parameters!$D$41)*Input!$F$6*Parameters!$D$16*Parameters!$D$26*(1-Parameters!$D$27)*(1-Parameters!$B$94)*Parameters!$D$28*(Parameters!$D$23)*(1-Parameters!$D$30))+(T85*(1-Parameters!$D$41)) + (U85*(1-Parameters!$D$41)*(1-ART_drop_factor)) + (Z85*(1-Parameters!$D$41)) + (AA85*(1-Parameters!$D$41)*(1-ART_drop_factor))),0)</f>
        <v>0</v>
      </c>
      <c r="AA86" s="22">
        <f>IF(C86=Input!$F$14,((Q85*(1-Parameters!$D$41)*(1/Parameters!$D$38)*(Input!$F$6*Parameters!$D$16*(Parameters!$D$23)*Parameters!$D$26*(1-Parameters!$D$27)*(1-Parameters!$B$94)*Parameters!$D$28*Parameters!$D$30))+(R85*(1-Parameters!$D$41)*(1/Parameters!$D$38))+(S85*(1-Parameters!$D$41)*(Input!$F$6*Parameters!$D$16*(1-Parameters!$B$94)*(Parameters!$D$23)*Parameters!$D$26*(1-Parameters!$D$27)*Parameters!$D$28*Parameters!$D$30))+(AA85*(1-Parameters!$D$41)*ART_drop_factor)+(X85*(1-Parameters!$D$41)*(1/Parameters!$D$38))+(U85*(1-Parameters!$D$41)*ART_drop_factor)),0)</f>
        <v>0</v>
      </c>
      <c r="AB86" s="24">
        <f>IF(AND(C86&gt;Input!$F$14,C86&lt;(Input!$F$14+Input!$F$16)),((V85*(1-Parameters!$D$41)*(1-(Parameters!$D$9*(1-(Input!$F$22*Parameters!$D$7)))))+(AB85*(1-Parameters!$D$41)*(1-(Parameters!$D$10*(1-(Input!$F$22*Parameters!$D$7)))))),0)</f>
        <v>0</v>
      </c>
      <c r="AC86" s="24">
        <f>IF(AND(C86&gt;Input!$F$14, C86&lt;(Input!$F$14+Input!$F$16)),((V85*(1-Parameters!$D$41)*Parameters!$D$9*(1-(Input!$F$22*Parameters!$D$7)))+(W85*(1-Parameters!$D$41)*(1-1/Parameters!$D$38)) + (X85*(1-Parameters!$D$41)*(1-(1/Parameters!$D$38))*(1-ART_drop_factor)) +(AB85*(1-Parameters!$D$41)*Parameters!$D$10*(1-(Input!$F$22*Parameters!$D$7))))+(AC85*(1-Parameters!$D$41)*(1-1/Parameters!$D$38)) + (AD85*(1-Parameters!$D$41)*(1-(1/Parameters!$D$38))*(1-ART_drop_factor)),0)</f>
        <v>0</v>
      </c>
      <c r="AD86" s="24">
        <f>IF(AND(C86&gt;Input!$F$14, C86&lt;(Input!$F$14+Input!$F$16)),((X85*(1-Parameters!$D$41)*(1-(1/Parameters!$D$38))*ART_drop_factor)+(AD85*(1-Parameters!$D$41)*(1-(1/Parameters!$D$38))*ART_drop_factor)),0)</f>
        <v>0</v>
      </c>
      <c r="AE86" s="24">
        <f>IF(AND(C86&gt;Input!$F$14, C86&lt;(Input!$F$14+Input!$F$16)),((W85*(1-Parameters!$D$41)*(1/Parameters!$D$38))+(Y85*(1-Parameters!$D$41))+(AC85*(1-Parameters!$D$41)*(1/Parameters!$D$38))+(AE85*(1-Parameters!$D$41))),0)</f>
        <v>0</v>
      </c>
      <c r="AF86" s="24">
        <f>IF(AND(C86&gt;Input!$F$14, C86&lt;(Input!$F$14+Input!$F$16)),((Z85*(1-Parameters!$D$41)) + (AA85*(1-Parameters!$D$41)*(1-ART_drop_factor)) +(AF85*(1-Parameters!$D$41)) + (AG85*(1-Parameters!$D$41)*(1-ART_drop_factor))),0)</f>
        <v>0</v>
      </c>
      <c r="AG86" s="24">
        <f>IF(AND(C86&gt;Input!$F$14, C86&lt;(Input!$F$14+Input!$F$16)),((X85*(1-Parameters!$D$41)*(1/Parameters!$D$38))+(AG85*(1-Parameters!$D$41)*ART_drop_factor)+(AD85*(1-Parameters!$D$41)*(1/Parameters!$D$38))+(AA85*(1-Parameters!$D$41)*ART_drop_factor)),0)</f>
        <v>0</v>
      </c>
      <c r="AH86" s="24">
        <f>IF(AND(C86&gt;=(Input!$F$14+Input!$F$16),C86&lt;(Input!$F$14+Input!$F$17)),((AB85*(1-Parameters!$D$40)*(1-(Parameters!$D$10*(1-(Input!$F$22*Parameters!$D$7)))))+(AH85*(1-Parameters!$D$40)*(1-(Parameters!$D$11*(1-(Input!$F$22*Parameters!$D$7)))))),0)</f>
        <v>0</v>
      </c>
      <c r="AI86" s="24">
        <f>IF(AND(C86&gt;=(Input!$F$14+Input!$F$16), C86&lt;(Input!$F$14+Input!$F$17)),((AB85*(1-Parameters!$D$40)*Parameters!$D$10*(1-(Input!$F$22*Parameters!$D$7)))+(AC85*(1-Parameters!$D$40)*(1-1/Parameters!$D$38)*(1-(Input!$F$7*Parameters!$D$17*(1-Parameters!$D$27)*Parameters!$D$26*(1-(Parameters!$B$94 + Parameters!$B$95))*(Parameters!$D$24)*Parameters!$D$28*Parameters!$D$30))) + (AD85*(1-Parameters!$D$40)*(1-(1/Parameters!$D$38))*(1-ART_drop_factor)) +(AH85*(1-Parameters!$D$40)*Parameters!$D$11*(1-(Input!$F$22*Parameters!$D$7)))+(AI85*(1-Parameters!$D$40)*(1-1/Parameters!$D$38)) + (AJ85*(1-Parameters!$D$40)*(1-(1/Parameters!$D$38))*(1-ART_drop_factor))),0)</f>
        <v>0</v>
      </c>
      <c r="AJ86" s="24">
        <f>IF(AND(C86&gt;=(Input!$F$14+Input!$F$16), C86&lt;(Input!$F$14+Input!$F$17)),((AC85*(1-Parameters!$D$40)*(1-1/Parameters!$D$38)*(Input!$F$7*Parameters!$D$17*Parameters!$D$26*(1-Parameters!$D$27)*(1-(Parameters!$B$94 + Parameters!$B$95))*(Parameters!$D$24)*Parameters!$D$28*Parameters!$D$30))+(AD85*(1-Parameters!$D$40)*(1-(1/Parameters!$D$38))*ART_drop_factor)+(AJ85*(1-Parameters!$D$40)*(1-(1/Parameters!$D$38))*ART_drop_factor)),0)</f>
        <v>0</v>
      </c>
      <c r="AK86" s="22">
        <f>IF(AND(C86&gt;=(Input!$F$14+Input!$F$16), C86&lt;(Input!$F$14+Input!$F$17)),((AC85*(1-Parameters!$D$40)*(1/Parameters!$D$38)*(1-(Input!$F$7*Parameters!$D$17*(1-Parameters!$D$27)*Parameters!$D$26*(1-(Parameters!$B$94 + Parameters!$B$95))*(Parameters!$D$23)*Parameters!$D$28)))+(AE85*(1-Parameters!$D$40)*(1-(Input!$F$7*Parameters!$D$17*(1-Parameters!$D$27)*Parameters!$D$26*(1-(Parameters!$B$94 + Parameters!$B$95))*(Parameters!$D$23)*Parameters!$D$28)))+(AI85*(1-Parameters!$D$40)*(1/Parameters!$D$38))+(AK85*(1-Parameters!$D$40))),0)</f>
        <v>0</v>
      </c>
      <c r="AL86" s="24">
        <f>IF(AND(C86&gt;=(Input!$F$14+Input!$F$16), C86&lt;(Input!$F$14+Input!$F$17)),((AC85*(1-Parameters!$D$40)*(1/Parameters!$D$38)*Input!$F$7*Parameters!$D$17*Parameters!$D$26*(1-Parameters!$D$27)*(1-(Parameters!$B$94 + Parameters!$B$95))*Parameters!$D$28*(Parameters!$D$23)*(1-Parameters!$D$30))+(AE85*(1-Parameters!$D$40)*Input!$F$7*Parameters!$D$17*Parameters!$D$26*(1-Parameters!$D$27)*(1-(Parameters!$B$94 + Parameters!$B$95))*Parameters!$D$28*(Parameters!$D$23)*(1-Parameters!$D$30))+(AF85*(1-Parameters!$D$40)) + (AG85*(1-Parameters!$D$40)*(1-ART_drop_factor)) +(AL85*(1-Parameters!$D$40)) + (AM85*(1-Parameters!$D$40)*(1-ART_drop_factor))),0)</f>
        <v>0</v>
      </c>
      <c r="AM86" s="22">
        <f>IF(AND(C86&gt;=(Input!$F$14+Input!$F$16), C86&lt;(Input!$F$14+Input!$F$17)),((AC85*(1-Parameters!$D$40)*(1/Parameters!$D$38)*(Input!$F$7*Parameters!$D$17*(Parameters!$D$23)*Parameters!$D$26*(1-Parameters!$D$27)*(1-(Parameters!$B$94 + Parameters!$B$95))*Parameters!$D$28*Parameters!$D$30))+(AD85*(1-Parameters!$D$40)*(1/Parameters!$D$38))+(AE85*(1-Parameters!$D$40)*(Input!$F$7*Parameters!$D$17*(Parameters!$D$23)*Parameters!$D$26*(1-Parameters!$D$27)*(1-(Parameters!$B$94 + Parameters!$B$95))*Parameters!$D$28*Parameters!$D$30))+(AM85*(1-Parameters!$D$40)*ART_drop_factor)+(AJ85*(1-Parameters!$D$40)*(1/Parameters!$D$38))+(AG85*(1-Parameters!$D$40)*ART_drop_factor)),0)</f>
        <v>0</v>
      </c>
      <c r="AN86" s="24">
        <f>IF(AND(C86&gt;=(Input!$F$14+Input!$F$17), C86&lt;(Input!$F$14+Input!$F$18)),((AH85*(1-Parameters!$D$40)*(1-(Parameters!$D$11*(1-(Input!$F$22*Parameters!$D$7))))) + (AN85*(1-Parameters!$D$40)*(1-(Parameters!$D$11*(1-(Input!$F$22*Parameters!$D$7)))))),0)</f>
        <v>0</v>
      </c>
      <c r="AO86" s="22">
        <f>IF(AND(C86&gt;=(Input!$F$14+Input!$F$17), C86&lt;(Input!$F$14+Input!$F$18)),((AH85*(1-Parameters!$D$40)*Parameters!$D$11*(1-(Input!$F$22*Parameters!$D$7)))+(AI85*(1-Parameters!$D$40)*(1-1/Parameters!$D$38)*(1-(Input!$F$8*Parameters!$D$18*(1-Parameters!$D$27)*Parameters!$D$26*(Parameters!$D$24)*Parameters!$D$28*Parameters!$D$30))) + (AJ85*(1-Parameters!$D$40)*(1-(1/Parameters!$D$38))*(1-ART_drop_factor)) +(AN85*(1-Parameters!$D$40)*Parameters!$D$11*(1-(Input!$F$22*Parameters!$D$7)))+(AO85*(1-Parameters!$D$40)*(1-1/Parameters!$D$38)) + (AP85*(1-Parameters!$D$40)*(1-(1/Parameters!$D$38))*(1-ART_drop_factor))),0)</f>
        <v>0</v>
      </c>
      <c r="AP86" s="24">
        <f>IF(AND(C86&gt;=(Input!$F$14+Input!$F$17), C86&lt;(Input!$F$14+Input!$F$18)),((AI85*(1-Parameters!$D$40)*(1-1/Parameters!$D$38)*(Input!$F$8*Parameters!$D$18*Parameters!$D$26*(1-Parameters!$D$27)*(Parameters!$D$24)*Parameters!$D$28*Parameters!$D$30))+(AJ85*(1-Parameters!$D$40)*(1-(1/Parameters!$D$38))*ART_drop_factor)+(AP85*(1-Parameters!$D$40)*(1-(1/Parameters!$D$38))*ART_drop_factor)),0)</f>
        <v>0</v>
      </c>
      <c r="AQ86" s="22">
        <f>IF(AND(C86&gt;=(Input!$F$14+Input!$F$17), C86&lt;(Input!$F$14+Input!$F$18)),((AI85*(1-Parameters!$D$40)*(1/Parameters!$D$38)*(1-(Input!$F$8*Parameters!$D$18*(1-Parameters!$D$27)*Parameters!$D$26*(Parameters!$D$23)*Parameters!$D$28)))+(AK85*(1-Parameters!$D$40)*(1-(Input!$F$8*Parameters!$D$18*(1-Parameters!$D$27)*Parameters!$D$26*(Parameters!$D$23)*Parameters!$D$28)))+(AO85*(1-Parameters!$D$40)*(1/Parameters!$D$38))+(AQ85*(1-Parameters!$D$40))),0)</f>
        <v>0</v>
      </c>
      <c r="AR86" s="24">
        <f>IF(AND(C86&gt;=(Input!$F$14+Input!$F$17), C86&lt;(Input!$F$14+Input!$F$18)),((AI85*(1-Parameters!$D$40)*(1/Parameters!$D$38)*Input!$F$8*Parameters!$D$18*Parameters!$D$26*(1-Parameters!$D$27)*Parameters!$D$28*(Parameters!$D$23)*(1-Parameters!$D$30))+(AK85*(1-Parameters!$D$40)*Input!$F$8*Parameters!$D$18*Parameters!$D$26*(1-Parameters!$D$27)*Parameters!$D$28*(Parameters!$D$23)*(1-Parameters!$D$30))+(AL85*(1-Parameters!$D$40)) + (AM85*(1-Parameters!$D$40)*(1-ART_drop_factor)) +(AR85*(1-Parameters!$D$40)) + (AS85*(1-Parameters!$D$40)*(1-ART_drop_factor))),0)</f>
        <v>0</v>
      </c>
      <c r="AS86" s="22">
        <f>IF(AND(C86&gt;=(Input!$F$14+Input!$F$17), C86&lt;(Input!$F$14+Input!$F$18)),((AI85*(1-Parameters!$D$40)*(1/Parameters!$D$38)*(Input!$F$8*Parameters!$D$18*(Parameters!$D$23)*Parameters!$D$26*(1-Parameters!$D$27)*Parameters!$D$28*Parameters!$D$30))+(AJ85*(1-Parameters!$D$40)*(1/Parameters!$D$38))+(AK85*(1-Parameters!$D$40)*(Input!$F$8*Parameters!$D$18*(Parameters!$D$23)*Parameters!$D$26*(1-Parameters!$D$27)*Parameters!$D$28*Parameters!$D$30))+(AS85*(1-Parameters!$D$40)*ART_drop_factor)+(AP85*(1-Parameters!$D$40)*(1/Parameters!$D$38))+(AM85*(1-Parameters!$D$40)*ART_drop_factor)),0)</f>
        <v>0</v>
      </c>
      <c r="AT86" s="24">
        <f>IF(AND(C86&gt;=(Input!$F$14+Input!$F$18), C86&lt;(Input!$F$14+Input!$F$19)),((AN85*(1-Parameters!$D$40)*(1-(Parameters!$D$11*(1-(Input!$F$22*Parameters!$D$7))))) + (AT85*(1-Parameters!$D$40)*(1-(Parameters!$D$12*(1-(Input!$F$22*Parameters!$D$7)))))),0)</f>
        <v>0</v>
      </c>
      <c r="AU86" s="22">
        <f>IF(AND(C86&gt;=(Input!$F$14+Input!$F$18), C86&lt;(Input!$F$14+Input!$F$19)),((AN85*(1-Parameters!$D$40)*Parameters!$D$11*(1-(Input!$F$22*Parameters!$D$7)))+(AO85*(1-Parameters!$D$40)*(1-1/Parameters!$D$38)*(1-(Input!$F$9*Parameters!$D$19*(1-Parameters!$D$27)*Parameters!$D$26*(Parameters!$D$24)*Parameters!$D$28*Parameters!$D$30))) + (AP85*(1-Parameters!$D$40)*(1-(1/Parameters!$D$38))*(1-ART_drop_factor)) +(AT85*(1-Parameters!$D$40)*Parameters!$D$12*(1-(Input!$F$22*Parameters!$D$7)))+(AU85*(1-Parameters!$D$40)*(1-1/Parameters!$D$38)) + (AV85*(1-Parameters!$D$40)*(1-(1/Parameters!$D$38))*(1-ART_drop_factor))),0)</f>
        <v>0</v>
      </c>
      <c r="AV86" s="24">
        <f>IF(AND(C86&gt;=(Input!$F$14+Input!$F$18), C86&lt;(Input!$F$14+Input!$F$19)),((AO85*(1-Parameters!$D$40)*(1-1/Parameters!$D$38)*(Input!$F$9*Parameters!$D$19*Parameters!$D$26*(1-Parameters!$D$27)*(Parameters!$D$24)*Parameters!$D$28*Parameters!$D$30))+(AP85*(1-Parameters!$D$40)*(1-(1/Parameters!$D$38))*ART_drop_factor)+(AV85*(1-Parameters!$D$40)*(1-(1/Parameters!$D$38))*ART_drop_factor)),0)</f>
        <v>0</v>
      </c>
      <c r="AW86" s="22">
        <f>IF(AND(C86&gt;=(Input!$F$14+Input!$F$18), C86&lt;(Input!$F$14+Input!$F$19)),((AO85*(1-Parameters!$D$40)*(1/Parameters!$D$38)*(1-(Input!$F$9*Parameters!$D$19*(1-Parameters!$D$27)*Parameters!$D$26*(Parameters!$D$23)*Parameters!$D$28)))+(AQ85*(1-Parameters!$D$40)*(1-(Input!$F$9*Parameters!$D$19*(1-Parameters!$D$27)*Parameters!$D$26*(Parameters!$D$23)*Parameters!$D$28)))+(AU85*(1-Parameters!$D$40)*(1/Parameters!$D$38))+(AW85*(1-Parameters!$D$40))),0)</f>
        <v>0</v>
      </c>
      <c r="AX86" s="24">
        <f>IF(AND(C86&gt;=(Input!$F$14+Input!$F$18), C86&lt;(Input!$F$14+Input!$F$19)),((AO85*(1-Parameters!$D$40)*(1/Parameters!$D$38)*Input!$F$9*Parameters!$D$19*Parameters!$D$26*(1-Parameters!$D$27)*Parameters!$D$28*(Parameters!$D$23)*(1-Parameters!$D$30))+(AQ85*(1-Parameters!$D$40)*Input!$F$9*Parameters!$D$19*Parameters!$D$26*(1-Parameters!$D$27)*Parameters!$D$28*(Parameters!$D$23)*(1-Parameters!$D$30)) + (AS85*(1-Parameters!$D$40)*(1-ART_drop_factor)) +(AR85*(1-Parameters!$D$40))+ (AY85*(1-Parameters!$D$40)*(1-ART_drop_factor)) + (AX85*(1-Parameters!$D$40))),0)</f>
        <v>0</v>
      </c>
      <c r="AY86" s="22">
        <f>IF(AND(C86&gt;=(Input!$F$14+Input!$F$18), C86&lt;(Input!$F$14+Input!$F$19)),((AO85*(1-Parameters!$D$40)*(1/Parameters!$D$38)*(Input!$F$9*Parameters!$D$19*(Parameters!$D$23)*Parameters!$D$26*(1-Parameters!$D$27)*Parameters!$D$28*Parameters!$D$30))+(AP85*(1-Parameters!$D$40)*(1/Parameters!$D$38))+(AQ85*(1-Parameters!$D$40)*(Input!$F$9*Parameters!$D$19*(Parameters!$D$23)*Parameters!$D$26*(1-Parameters!$D$27)*Parameters!$D$28*Parameters!$D$30))+(AY85*(1-Parameters!$D$40)*ART_drop_factor)+(AV85*(1-Parameters!$D$40)*(1/Parameters!$D$38))+(AS85*(1-Parameters!$D$40)*ART_drop_factor)),0)</f>
        <v>0</v>
      </c>
      <c r="AZ86" s="24">
        <f>IF(C86&gt;=(Input!$F$14+Input!$F$19),((AT85*(1-Parameters!$D$40)*(1-(Parameters!$D$12*(1-(Input!$F$22*Parameters!$D$7))))) + (AZ85*(1-Parameters!$D$40)*(1-(Parameters!$D$12*(1-(Input!$F$22*Parameters!$D$7)))))),0)</f>
        <v>1481537.2413784387</v>
      </c>
      <c r="BA86" s="22">
        <f>IF(C86&gt;=(Input!$F$14+Input!$F$19),((AT85*(1-Parameters!$D$40)*Parameters!$D$12*(1-(Input!$F$22*Parameters!$D$7)))+(AU85*(1-Parameters!$D$40)*(1-1/Parameters!$D$38)*(1-(Input!$F$10*Parameters!$D$20*(1-Parameters!$D$27)*Parameters!$D$26*(Parameters!$D$24)*Parameters!$D$28*Parameters!$D$30))) + (AV85*(1-Parameters!$D$40)*(1-(1/Parameters!$D$38))*(1-ART_drop_factor)) +(AZ85*(1-Parameters!$D$40)*Parameters!$D$12*(1-(Input!$F$22*Parameters!$D$7)))+(BA85*(1-Parameters!$D$40)*(1-1/Parameters!$D$38)) + (BB85*(1-Parameters!$D$40)*(1-(1/Parameters!$D$38))*(1-ART_drop_factor))),0)</f>
        <v>3573.0911400102386</v>
      </c>
      <c r="BB86" s="24">
        <f>IF(C86&gt;=(Input!$F$14+Input!$F$19),((AU85*(1-Parameters!$D$40)*(1-1/Parameters!$D$38)*(Input!$F$10*Parameters!$D$20*Parameters!$D$26*(1-Parameters!$D$27)*(Parameters!$D$24)*Parameters!$D$28*Parameters!$D$30))+(AV85*(1-Parameters!$D$40)*(1-(1/Parameters!$D$38))*ART_drop_factor)+(BB85*(1-Parameters!$D$40)*(1-(1/Parameters!$D$38))*ART_drop_factor)),0)</f>
        <v>8.8940269139002055</v>
      </c>
      <c r="BC86" s="22">
        <f>IF(C86&gt;=(Input!$F$14+Input!$F$19),((AU85*(1-Parameters!$D$40)*(1/Parameters!$D$38)*(1-(Input!$F$10*Parameters!$D$20*(1-Parameters!$D$27)*Parameters!$D$26*(Parameters!$D$23)*Parameters!$D$28)))+(AW85*(1-Parameters!$D$40)*(1-(Input!$F$10*Parameters!$D$20*(1-Parameters!$D$27)*Parameters!$D$26*(Parameters!$D$23)*Parameters!$D$28)))+(BA85*(1-Parameters!$D$40)*(1/Parameters!$D$38))+(BC85*(1-Parameters!$D$40))),0)</f>
        <v>19739.555624858021</v>
      </c>
      <c r="BD86" s="24">
        <f>IF(C86&gt;=(Input!$F$14+Input!$F$19),((AU85*(1-Parameters!$D$40)*(1/Parameters!$D$38)*Input!$F$10*Parameters!$D$20*Parameters!$D$26*(1-Parameters!$D$27)*Parameters!$D$28*(Parameters!$D$23)*(1-Parameters!$D$30))+(AW85*(1-Parameters!$D$40)*Input!$F$10*Parameters!$D$20*Parameters!$D$26*(1-Parameters!$D$27)*Parameters!$D$28*(Parameters!$D$23)*(1-Parameters!$D$30))+(AX85*(1-Parameters!$D$40)) + (AY85*(1-Parameters!$D$40)*(1-ART_drop_factor)) +(BD85*(1-Parameters!$D$40)) + (BE85*(1-Parameters!$D$40)*(1-ART_drop_factor))),0)</f>
        <v>30826.085580203417</v>
      </c>
      <c r="BE86" s="25">
        <f>IF(C86&gt;=(Input!$F$14+Input!$F$19),((AU85*(1-Parameters!$D$40)*(1/Parameters!$D$38)*(Input!$F$10*Parameters!$D$20*(Parameters!$D$23)*Parameters!$D$26*(1-Parameters!$D$27)*Parameters!$D$28*Parameters!$D$30))+(AV85*(1-Parameters!$D$40)*(1/Parameters!$D$38))+(AW85*(1-Parameters!$D$40)*(Input!$F$10*Parameters!$D$20*(Parameters!$D$23)*Parameters!$D$26*(1-Parameters!$D$27)*Parameters!$D$28*Parameters!$D$30))+(BE85*(1-Parameters!$D$40)*ART_drop_factor)+(BB85*(1-Parameters!$D$40)*(1/Parameters!$D$38))+(AY85*(1-Parameters!$D$40)*ART_drop_factor)),0)</f>
        <v>83286.71128555492</v>
      </c>
      <c r="BF86" s="135">
        <f>(Parameters!$D$40*(SUM(Model!D85:U85,Model!AH85:BE85)))+(Parameters!$D$41*(SUM(Model!V85:AG85)))</f>
        <v>93.407595382578563</v>
      </c>
      <c r="BG86" s="60"/>
      <c r="BJ86" s="66"/>
    </row>
    <row r="87" spans="3:62" x14ac:dyDescent="0.2">
      <c r="C87" s="20">
        <v>82</v>
      </c>
      <c r="D87" s="21">
        <f>IF((C87&gt;=Input!$F$12),0,(D86*(1-Parameters!$D$40)*(1-(Parameters!$D$8*(1-(Input!$F$22*Parameters!$D$7))))))</f>
        <v>0</v>
      </c>
      <c r="E87" s="21">
        <f>IF((C87&gt;=Input!$F$12),0,(D86*(1-Parameters!$D$40)*Parameters!$D$8*(1-(Input!$F$22*Parameters!$D$7))+(E86*(1-Parameters!$D$40)*(1-1/Parameters!$D$38)) + (F86*(1-Parameters!$D$40)*(1-(1/Parameters!$D$38))*(1-ART_drop_factor))))</f>
        <v>0</v>
      </c>
      <c r="F87" s="26">
        <f>IF((C87&gt;=Input!$F$12),0,(F86*(1-Parameters!$D$40)*(1-(1/Parameters!$D$38))*ART_drop_factor))</f>
        <v>0</v>
      </c>
      <c r="G87" s="21">
        <f>IF((C87&gt;=Input!$F$12),0,((G86*(1-Parameters!$D$40)+(E86*(1-Parameters!$D$40)*(1/Parameters!$D$38)))))</f>
        <v>0</v>
      </c>
      <c r="H87" s="21">
        <f>IF((C87&gt;=Input!$F$12),0,(H86*(1-Parameters!$D$40) + I86*(1-Parameters!$D$40)*(1-ART_drop_factor)))</f>
        <v>0</v>
      </c>
      <c r="I87" s="21">
        <f>IF((C87&gt;=Input!$F$12),0,(((F86*(1-Parameters!$D$40)*(1/Parameters!$D$38)) + I86*(1-Parameters!$D$40)*ART_drop_factor)))</f>
        <v>0</v>
      </c>
      <c r="J87" s="23">
        <f>IF(AND(C87&gt;=Input!$F$12,C87&lt;Input!$F$13),((D86*(1-Parameters!$D$40)*(1-(Parameters!$D$8*(1-(Input!$F$22*Parameters!$D$7))))) + (J86*(1-Parameters!$D$40)*(1-(Parameters!$D$9*(1-(Input!$F$22*Parameters!$D$7)))))),0)</f>
        <v>0</v>
      </c>
      <c r="K87" s="23">
        <f>IF(AND(C87&gt;=Input!$F$12,C87&lt;Input!$F$13),((D86*(1-Parameters!$D$40)*(Parameters!$D$8*(1-(Input!$F$22*Parameters!$D$7))))+(E86*(1-Parameters!$D$40)*(1-1/Parameters!$D$38)*(1-(Input!$F$5*Parameters!$D$14*(1-Parameters!$D$27)*Parameters!$D$26*(Parameters!$D$24))*Parameters!$D$28*Parameters!$D$30)))+ (F86*(1-Parameters!$D$40)*(1-(1/Parameters!$D$38))*(1-ART_drop_factor)) + (J86*(1-Parameters!$D$40)*Parameters!$D$9*(1-(Input!$F$22*Parameters!$D$7)))+(K86*(1-Parameters!$D$40)*(1-1/Parameters!$D$38)) + (L86*(1-Parameters!$D$40)*(1-(1/Parameters!$D$38))*(1-ART_drop_factor)),0)</f>
        <v>0</v>
      </c>
      <c r="L87" s="23">
        <f>IF(AND(C87&gt;=Input!$F$12,C87&lt;Input!$F$13),((E86*(1-Parameters!$D$40)*(1-1/Parameters!$D$38)*(Input!$F$5*Parameters!$D$14*Parameters!$D$26*(1-Parameters!$D$27)*(Parameters!$D$24)*Parameters!$D$28*Parameters!$D$30))+(F86*(1-Parameters!$D$40)*(1-(1/Parameters!$D$38))*ART_drop_factor)+(L86*(1-Parameters!$D$40)*(1-(1/Parameters!$D$38))*ART_drop_factor)),0)</f>
        <v>0</v>
      </c>
      <c r="M87" s="23">
        <f>IF(AND(C87&gt;=Input!$F$12,C87&lt;Input!$F$13),((E86*(1-Parameters!$D$40)*(1/Parameters!$D$38)*(1-(Input!$F$5*Parameters!$D$14*(1-Parameters!$D$27)*Parameters!$D$26*(Parameters!$D$23))*Parameters!$D$28))+(G86*(1-Parameters!$D$40)*(1-(Input!$F$5*Parameters!$D$14*(1-Parameters!$D$27)*Parameters!$D$26*(Parameters!$D$23)*Parameters!$D$28)))+(K86*(1-Parameters!$D$40)*(1/Parameters!$D$38))+(M86*(1-Parameters!$D$40))),0)</f>
        <v>0</v>
      </c>
      <c r="N87" s="23">
        <f>IF(AND(C87&gt;=Input!$F$12,C87&lt;Input!$F$13),((E86*(1-Parameters!$D$40)*(1/Parameters!$D$38)*Input!$F$5*Parameters!$D$14*Parameters!$D$26*(1-Parameters!$D$27)*Parameters!$D$28*(Parameters!$D$23)*(1-Parameters!$D$30))+(G86*(1-Parameters!$D$40)*Input!$F$5*Parameters!$D$14*Parameters!$D$26*(1-Parameters!$D$27)*Parameters!$D$28*(Parameters!$D$23)*(1-Parameters!$D$30))+(H86*(1-Parameters!$D$40)) +(N86*(1-Parameters!$D$40)) + (O86*(1-Parameters!$D$40)*(1-ART_drop_factor)) + (I86*(1-Parameters!$D$40)*(1-ART_drop_factor))),0)</f>
        <v>0</v>
      </c>
      <c r="O87" s="23">
        <f>IF(AND(C87&gt;=Input!$F$12,C87&lt;Input!$F$13),((E86*(1-Parameters!$D$40)*(1/Parameters!$D$38)*(Input!$F$5*Parameters!$D$14*(Parameters!$D$23)*Parameters!$D$26*(1-Parameters!$D$27)*Parameters!$D$28*Parameters!$D$30))+(F86*(1-Parameters!$D$40)*(1/Parameters!$D$38))+(G86*(1-Parameters!$D$40)*(Input!$F$5*Parameters!$D$14*(Parameters!$D$23)*Parameters!$D$26*(1-Parameters!$D$27)*Parameters!$D$28*Parameters!$D$30))+(O86*(1-Parameters!$D$40)*ART_drop_factor)+(L86*(1-Parameters!$D$40)*(1/Parameters!$D$38))+(I86*(1-Parameters!$D$40)*ART_drop_factor)),0)</f>
        <v>0</v>
      </c>
      <c r="P87" s="24">
        <f>IF(AND(C87&gt;=Input!$F$13,C87&lt;Input!$F$14),((J86*(1-Parameters!$D$40)*(1-(Parameters!$D$9*(1-(Input!$F$22*Parameters!$D$7))))) + (P86*(1-Parameters!$D$40)*(1-(Parameters!$D$9*(1-(Input!$F$22*Parameters!$D$7)))))),0)</f>
        <v>0</v>
      </c>
      <c r="Q87" s="22">
        <f>IF(AND(C87&gt;=Input!$F$13,C87&lt;Input!$F$14),((J86*(1-Parameters!$D$40)*Parameters!$D$9*(1-(Input!$F$22*Parameters!$D$7)))+(K86*(1-Parameters!$D$40)*(1-1/Parameters!$D$38)*(1-(Input!$F$6*Parameters!$D$15*(1-Parameters!$D$27)*Parameters!$D$26*(Parameters!$D$24))*Parameters!$D$28*Parameters!$D$30))) + (L86*(1-Parameters!$D$40)*(1-(1/Parameters!$D$38))*(1-ART_drop_factor)) +(P86*(1-Parameters!$D$40)*Parameters!$D$9*(1-(Input!$F$22*Parameters!$D$7)))+(Q86*(1-Parameters!$D$40)*(1-1/Parameters!$D$38)) + (R86*(1-Parameters!$D$40)*(1-(1/Parameters!$D$38))*(1-ART_drop_factor)),0)</f>
        <v>0</v>
      </c>
      <c r="R87" s="24">
        <f>IF(AND(C87&gt;=Input!$F$13,C87&lt;Input!$F$14),((K86*(1-Parameters!$D$40)*(1-1/Parameters!$D$38)*(Input!$F$6*Parameters!$D$15*Parameters!$D$26*(1-Parameters!$D$27)*(Parameters!$D$24)*Parameters!$D$28*Parameters!$D$30))+(L86*(1-Parameters!$D$40)*(1-(1/Parameters!$D$38))*ART_drop_factor)+(R86*(1-Parameters!$D$40)*(1-(1/Parameters!$D$38))*ART_drop_factor)),0)</f>
        <v>0</v>
      </c>
      <c r="S87" s="22">
        <f>IF(AND(C87&gt;=Input!$F$13,C87&lt;Input!$F$14),((K86*(1-Parameters!$D$40)*(1/Parameters!$D$38)*(1-(Input!$F$6*Parameters!$D$15*(1-Parameters!$D$27)*Parameters!$D$26*(Parameters!$D$23)*Parameters!$D$28)))+(M86*(1-Parameters!$D$40)*(1-(Input!$F$6*Parameters!$D$15*(1-Parameters!$D$27)*Parameters!$D$26*(Parameters!$D$23)*Parameters!$D$28)))+(Q86*(1-Parameters!$D$40)*(1/Parameters!$D$38))+(S86*(1-Parameters!$D$40))),0)</f>
        <v>0</v>
      </c>
      <c r="T87" s="24">
        <f>IF(AND(C87&gt;=Input!$F$13,C87&lt;Input!$F$14),((K86*(1-Parameters!$D$40)*(1/Parameters!$D$38)*Input!$F$6*Parameters!$D$15*Parameters!$D$26*(1-Parameters!$D$27)*Parameters!$D$28*(Parameters!$D$23)*(1-Parameters!$D$30))+(M86*(1-Parameters!$D$40)*Input!$F$6*Parameters!$D$15*Parameters!$D$26*(1-Parameters!$D$27)*Parameters!$D$28*(Parameters!$D$23)*(1-Parameters!$D$30))+(N86*(1-Parameters!$D$40))+(T86*(1-Parameters!$D$40)) + (U86*(1-Parameters!$D$40)*(1-ART_drop_factor)) + (O86*(1-Parameters!$D$40)*(1-ART_drop_factor))),0)</f>
        <v>0</v>
      </c>
      <c r="U87" s="22">
        <f>IF(AND(C87&gt;=Input!$F$13,C87&lt;Input!$F$14),((K86*(1-Parameters!$D$40)*(1/Parameters!$D$38)*(Input!$F$6*Parameters!$D$15*(Parameters!$D$23)*Parameters!$D$26*(1-Parameters!$D$27)*Parameters!$D$28*Parameters!$D$30))+(L86*(1-Parameters!$D$40)*(1/Parameters!$D$38))+(M86*(1-Parameters!$D$40)*(Input!$F$6*Parameters!$D$15*(Parameters!$D$23)*Parameters!$D$26*(1-Parameters!$D$27)*Parameters!$D$28*Parameters!$D$30))+(U86*(1-Parameters!$D$40)*ART_drop_factor)+(R86*(1-Parameters!$D$40)*(1/Parameters!$D$38))+(O86*(1-Parameters!$D$40))*ART_drop_factor),0)</f>
        <v>0</v>
      </c>
      <c r="V87" s="24">
        <f>IF(C87=Input!$F$14,((P86*(1-Parameters!$D$41)*(1-(Parameters!$D$9*(1-(Input!$F$22*Parameters!$D$7))))) + (V86*(1-Parameters!$D$41)*(1-(Parameters!$D$9*(1-(Input!$F$22*Parameters!$D$7)))))),0)</f>
        <v>0</v>
      </c>
      <c r="W87" s="22">
        <f>IF(C87=Input!$F$14,((P86*(1-Parameters!$D$41)*Parameters!$D$9*(1-(Input!$F$22*Parameters!$D$7)))+(Q86*(1-Parameters!$D$41)*(1-1/Parameters!$D$38)*(1-(Input!$F$6*Parameters!$D$16*(1-Parameters!$D$27)*Parameters!$D$26*(1-Parameters!$B$94)*(Parameters!$D$24))*Parameters!$D$28*Parameters!$D$30)))+(V86*(1-Parameters!$D$41)*Parameters!$D$9*(1-(Input!$F$22*Parameters!$D$7)))+ (R86*(1-Parameters!$D$41)*(1-(1/Parameters!$D$38))*(1-ART_drop_factor)) + (W86*(1-Parameters!$D$41)*(1-1/Parameters!$D$38)) + (X86*(1-Parameters!$D$41)*(1-(1/Parameters!$D$38))*(1-ART_drop_factor)),0)</f>
        <v>0</v>
      </c>
      <c r="X87" s="24">
        <f>IF(C87=Input!$F$14,((Q86*(1-Parameters!$D$41)*(1-1/Parameters!$D$38)*(Input!$F$6*Parameters!$D$16*Parameters!$D$26*(1-Parameters!$D$27)*(1-Parameters!$B$94)*(Parameters!$D$24)*Parameters!$D$28*Parameters!$D$30))+(R86*(1-Parameters!$D$41)*(1-(1/Parameters!$D$38))*ART_drop_factor)+(X86*(1-Parameters!$D$41)*(1-(1/Parameters!$D$38))*ART_drop_factor)),0)</f>
        <v>0</v>
      </c>
      <c r="Y87" s="22">
        <f>IF(C87=Input!$F$14,((Q86*(1-Parameters!$D$41)*(1/Parameters!$D$38)*(1-(Input!$F$6*Parameters!$D$16*(1-Parameters!$D$27)*Parameters!$D$26*(1-Parameters!$B$94)*(Parameters!$D$23)*Parameters!$D$28)))+(S86*(1-Parameters!$D$41)*(1-(Input!$F$6*Parameters!$D$16*(1-Parameters!$D$27)*Parameters!$D$26*(1-Parameters!$B$94)*(Parameters!$D$23)*Parameters!$D$28)))+(W86*(1-Parameters!$D$41)*(1/Parameters!$D$38))+(Y86*(1-Parameters!$D$41))),0)</f>
        <v>0</v>
      </c>
      <c r="Z87" s="24">
        <f>IF(C87=Input!$F$14,((Q86*(1-Parameters!$D$41)*(1/Parameters!$D$38)*Input!$F$6*Parameters!$D$16*Parameters!$D$26*(1-Parameters!$D$27)*(1-Parameters!$B$94)*Parameters!$D$28*(Parameters!$D$23)*(1-Parameters!$D$30))+(S86*(1-Parameters!$D$41)*Input!$F$6*Parameters!$D$16*Parameters!$D$26*(1-Parameters!$D$27)*(1-Parameters!$B$94)*Parameters!$D$28*(Parameters!$D$23)*(1-Parameters!$D$30))+(T86*(1-Parameters!$D$41)) + (U86*(1-Parameters!$D$41)*(1-ART_drop_factor)) + (Z86*(1-Parameters!$D$41)) + (AA86*(1-Parameters!$D$41)*(1-ART_drop_factor))),0)</f>
        <v>0</v>
      </c>
      <c r="AA87" s="22">
        <f>IF(C87=Input!$F$14,((Q86*(1-Parameters!$D$41)*(1/Parameters!$D$38)*(Input!$F$6*Parameters!$D$16*(Parameters!$D$23)*Parameters!$D$26*(1-Parameters!$D$27)*(1-Parameters!$B$94)*Parameters!$D$28*Parameters!$D$30))+(R86*(1-Parameters!$D$41)*(1/Parameters!$D$38))+(S86*(1-Parameters!$D$41)*(Input!$F$6*Parameters!$D$16*(1-Parameters!$B$94)*(Parameters!$D$23)*Parameters!$D$26*(1-Parameters!$D$27)*Parameters!$D$28*Parameters!$D$30))+(AA86*(1-Parameters!$D$41)*ART_drop_factor)+(X86*(1-Parameters!$D$41)*(1/Parameters!$D$38))+(U86*(1-Parameters!$D$41)*ART_drop_factor)),0)</f>
        <v>0</v>
      </c>
      <c r="AB87" s="24">
        <f>IF(AND(C87&gt;Input!$F$14,C87&lt;(Input!$F$14+Input!$F$16)),((V86*(1-Parameters!$D$41)*(1-(Parameters!$D$9*(1-(Input!$F$22*Parameters!$D$7)))))+(AB86*(1-Parameters!$D$41)*(1-(Parameters!$D$10*(1-(Input!$F$22*Parameters!$D$7)))))),0)</f>
        <v>0</v>
      </c>
      <c r="AC87" s="24">
        <f>IF(AND(C87&gt;Input!$F$14, C87&lt;(Input!$F$14+Input!$F$16)),((V86*(1-Parameters!$D$41)*Parameters!$D$9*(1-(Input!$F$22*Parameters!$D$7)))+(W86*(1-Parameters!$D$41)*(1-1/Parameters!$D$38)) + (X86*(1-Parameters!$D$41)*(1-(1/Parameters!$D$38))*(1-ART_drop_factor)) +(AB86*(1-Parameters!$D$41)*Parameters!$D$10*(1-(Input!$F$22*Parameters!$D$7))))+(AC86*(1-Parameters!$D$41)*(1-1/Parameters!$D$38)) + (AD86*(1-Parameters!$D$41)*(1-(1/Parameters!$D$38))*(1-ART_drop_factor)),0)</f>
        <v>0</v>
      </c>
      <c r="AD87" s="24">
        <f>IF(AND(C87&gt;Input!$F$14, C87&lt;(Input!$F$14+Input!$F$16)),((X86*(1-Parameters!$D$41)*(1-(1/Parameters!$D$38))*ART_drop_factor)+(AD86*(1-Parameters!$D$41)*(1-(1/Parameters!$D$38))*ART_drop_factor)),0)</f>
        <v>0</v>
      </c>
      <c r="AE87" s="24">
        <f>IF(AND(C87&gt;Input!$F$14, C87&lt;(Input!$F$14+Input!$F$16)),((W86*(1-Parameters!$D$41)*(1/Parameters!$D$38))+(Y86*(1-Parameters!$D$41))+(AC86*(1-Parameters!$D$41)*(1/Parameters!$D$38))+(AE86*(1-Parameters!$D$41))),0)</f>
        <v>0</v>
      </c>
      <c r="AF87" s="24">
        <f>IF(AND(C87&gt;Input!$F$14, C87&lt;(Input!$F$14+Input!$F$16)),((Z86*(1-Parameters!$D$41)) + (AA86*(1-Parameters!$D$41)*(1-ART_drop_factor)) +(AF86*(1-Parameters!$D$41)) + (AG86*(1-Parameters!$D$41)*(1-ART_drop_factor))),0)</f>
        <v>0</v>
      </c>
      <c r="AG87" s="24">
        <f>IF(AND(C87&gt;Input!$F$14, C87&lt;(Input!$F$14+Input!$F$16)),((X86*(1-Parameters!$D$41)*(1/Parameters!$D$38))+(AG86*(1-Parameters!$D$41)*ART_drop_factor)+(AD86*(1-Parameters!$D$41)*(1/Parameters!$D$38))+(AA86*(1-Parameters!$D$41)*ART_drop_factor)),0)</f>
        <v>0</v>
      </c>
      <c r="AH87" s="24">
        <f>IF(AND(C87&gt;=(Input!$F$14+Input!$F$16),C87&lt;(Input!$F$14+Input!$F$17)),((AB86*(1-Parameters!$D$40)*(1-(Parameters!$D$10*(1-(Input!$F$22*Parameters!$D$7)))))+(AH86*(1-Parameters!$D$40)*(1-(Parameters!$D$11*(1-(Input!$F$22*Parameters!$D$7)))))),0)</f>
        <v>0</v>
      </c>
      <c r="AI87" s="24">
        <f>IF(AND(C87&gt;=(Input!$F$14+Input!$F$16), C87&lt;(Input!$F$14+Input!$F$17)),((AB86*(1-Parameters!$D$40)*Parameters!$D$10*(1-(Input!$F$22*Parameters!$D$7)))+(AC86*(1-Parameters!$D$40)*(1-1/Parameters!$D$38)*(1-(Input!$F$7*Parameters!$D$17*(1-Parameters!$D$27)*Parameters!$D$26*(1-(Parameters!$B$94 + Parameters!$B$95))*(Parameters!$D$24)*Parameters!$D$28*Parameters!$D$30))) + (AD86*(1-Parameters!$D$40)*(1-(1/Parameters!$D$38))*(1-ART_drop_factor)) +(AH86*(1-Parameters!$D$40)*Parameters!$D$11*(1-(Input!$F$22*Parameters!$D$7)))+(AI86*(1-Parameters!$D$40)*(1-1/Parameters!$D$38)) + (AJ86*(1-Parameters!$D$40)*(1-(1/Parameters!$D$38))*(1-ART_drop_factor))),0)</f>
        <v>0</v>
      </c>
      <c r="AJ87" s="24">
        <f>IF(AND(C87&gt;=(Input!$F$14+Input!$F$16), C87&lt;(Input!$F$14+Input!$F$17)),((AC86*(1-Parameters!$D$40)*(1-1/Parameters!$D$38)*(Input!$F$7*Parameters!$D$17*Parameters!$D$26*(1-Parameters!$D$27)*(1-(Parameters!$B$94 + Parameters!$B$95))*(Parameters!$D$24)*Parameters!$D$28*Parameters!$D$30))+(AD86*(1-Parameters!$D$40)*(1-(1/Parameters!$D$38))*ART_drop_factor)+(AJ86*(1-Parameters!$D$40)*(1-(1/Parameters!$D$38))*ART_drop_factor)),0)</f>
        <v>0</v>
      </c>
      <c r="AK87" s="22">
        <f>IF(AND(C87&gt;=(Input!$F$14+Input!$F$16), C87&lt;(Input!$F$14+Input!$F$17)),((AC86*(1-Parameters!$D$40)*(1/Parameters!$D$38)*(1-(Input!$F$7*Parameters!$D$17*(1-Parameters!$D$27)*Parameters!$D$26*(1-(Parameters!$B$94 + Parameters!$B$95))*(Parameters!$D$23)*Parameters!$D$28)))+(AE86*(1-Parameters!$D$40)*(1-(Input!$F$7*Parameters!$D$17*(1-Parameters!$D$27)*Parameters!$D$26*(1-(Parameters!$B$94 + Parameters!$B$95))*(Parameters!$D$23)*Parameters!$D$28)))+(AI86*(1-Parameters!$D$40)*(1/Parameters!$D$38))+(AK86*(1-Parameters!$D$40))),0)</f>
        <v>0</v>
      </c>
      <c r="AL87" s="24">
        <f>IF(AND(C87&gt;=(Input!$F$14+Input!$F$16), C87&lt;(Input!$F$14+Input!$F$17)),((AC86*(1-Parameters!$D$40)*(1/Parameters!$D$38)*Input!$F$7*Parameters!$D$17*Parameters!$D$26*(1-Parameters!$D$27)*(1-(Parameters!$B$94 + Parameters!$B$95))*Parameters!$D$28*(Parameters!$D$23)*(1-Parameters!$D$30))+(AE86*(1-Parameters!$D$40)*Input!$F$7*Parameters!$D$17*Parameters!$D$26*(1-Parameters!$D$27)*(1-(Parameters!$B$94 + Parameters!$B$95))*Parameters!$D$28*(Parameters!$D$23)*(1-Parameters!$D$30))+(AF86*(1-Parameters!$D$40)) + (AG86*(1-Parameters!$D$40)*(1-ART_drop_factor)) +(AL86*(1-Parameters!$D$40)) + (AM86*(1-Parameters!$D$40)*(1-ART_drop_factor))),0)</f>
        <v>0</v>
      </c>
      <c r="AM87" s="22">
        <f>IF(AND(C87&gt;=(Input!$F$14+Input!$F$16), C87&lt;(Input!$F$14+Input!$F$17)),((AC86*(1-Parameters!$D$40)*(1/Parameters!$D$38)*(Input!$F$7*Parameters!$D$17*(Parameters!$D$23)*Parameters!$D$26*(1-Parameters!$D$27)*(1-(Parameters!$B$94 + Parameters!$B$95))*Parameters!$D$28*Parameters!$D$30))+(AD86*(1-Parameters!$D$40)*(1/Parameters!$D$38))+(AE86*(1-Parameters!$D$40)*(Input!$F$7*Parameters!$D$17*(Parameters!$D$23)*Parameters!$D$26*(1-Parameters!$D$27)*(1-(Parameters!$B$94 + Parameters!$B$95))*Parameters!$D$28*Parameters!$D$30))+(AM86*(1-Parameters!$D$40)*ART_drop_factor)+(AJ86*(1-Parameters!$D$40)*(1/Parameters!$D$38))+(AG86*(1-Parameters!$D$40)*ART_drop_factor)),0)</f>
        <v>0</v>
      </c>
      <c r="AN87" s="24">
        <f>IF(AND(C87&gt;=(Input!$F$14+Input!$F$17), C87&lt;(Input!$F$14+Input!$F$18)),((AH86*(1-Parameters!$D$40)*(1-(Parameters!$D$11*(1-(Input!$F$22*Parameters!$D$7))))) + (AN86*(1-Parameters!$D$40)*(1-(Parameters!$D$11*(1-(Input!$F$22*Parameters!$D$7)))))),0)</f>
        <v>0</v>
      </c>
      <c r="AO87" s="22">
        <f>IF(AND(C87&gt;=(Input!$F$14+Input!$F$17), C87&lt;(Input!$F$14+Input!$F$18)),((AH86*(1-Parameters!$D$40)*Parameters!$D$11*(1-(Input!$F$22*Parameters!$D$7)))+(AI86*(1-Parameters!$D$40)*(1-1/Parameters!$D$38)*(1-(Input!$F$8*Parameters!$D$18*(1-Parameters!$D$27)*Parameters!$D$26*(Parameters!$D$24)*Parameters!$D$28*Parameters!$D$30))) + (AJ86*(1-Parameters!$D$40)*(1-(1/Parameters!$D$38))*(1-ART_drop_factor)) +(AN86*(1-Parameters!$D$40)*Parameters!$D$11*(1-(Input!$F$22*Parameters!$D$7)))+(AO86*(1-Parameters!$D$40)*(1-1/Parameters!$D$38)) + (AP86*(1-Parameters!$D$40)*(1-(1/Parameters!$D$38))*(1-ART_drop_factor))),0)</f>
        <v>0</v>
      </c>
      <c r="AP87" s="24">
        <f>IF(AND(C87&gt;=(Input!$F$14+Input!$F$17), C87&lt;(Input!$F$14+Input!$F$18)),((AI86*(1-Parameters!$D$40)*(1-1/Parameters!$D$38)*(Input!$F$8*Parameters!$D$18*Parameters!$D$26*(1-Parameters!$D$27)*(Parameters!$D$24)*Parameters!$D$28*Parameters!$D$30))+(AJ86*(1-Parameters!$D$40)*(1-(1/Parameters!$D$38))*ART_drop_factor)+(AP86*(1-Parameters!$D$40)*(1-(1/Parameters!$D$38))*ART_drop_factor)),0)</f>
        <v>0</v>
      </c>
      <c r="AQ87" s="22">
        <f>IF(AND(C87&gt;=(Input!$F$14+Input!$F$17), C87&lt;(Input!$F$14+Input!$F$18)),((AI86*(1-Parameters!$D$40)*(1/Parameters!$D$38)*(1-(Input!$F$8*Parameters!$D$18*(1-Parameters!$D$27)*Parameters!$D$26*(Parameters!$D$23)*Parameters!$D$28)))+(AK86*(1-Parameters!$D$40)*(1-(Input!$F$8*Parameters!$D$18*(1-Parameters!$D$27)*Parameters!$D$26*(Parameters!$D$23)*Parameters!$D$28)))+(AO86*(1-Parameters!$D$40)*(1/Parameters!$D$38))+(AQ86*(1-Parameters!$D$40))),0)</f>
        <v>0</v>
      </c>
      <c r="AR87" s="24">
        <f>IF(AND(C87&gt;=(Input!$F$14+Input!$F$17), C87&lt;(Input!$F$14+Input!$F$18)),((AI86*(1-Parameters!$D$40)*(1/Parameters!$D$38)*Input!$F$8*Parameters!$D$18*Parameters!$D$26*(1-Parameters!$D$27)*Parameters!$D$28*(Parameters!$D$23)*(1-Parameters!$D$30))+(AK86*(1-Parameters!$D$40)*Input!$F$8*Parameters!$D$18*Parameters!$D$26*(1-Parameters!$D$27)*Parameters!$D$28*(Parameters!$D$23)*(1-Parameters!$D$30))+(AL86*(1-Parameters!$D$40)) + (AM86*(1-Parameters!$D$40)*(1-ART_drop_factor)) +(AR86*(1-Parameters!$D$40)) + (AS86*(1-Parameters!$D$40)*(1-ART_drop_factor))),0)</f>
        <v>0</v>
      </c>
      <c r="AS87" s="22">
        <f>IF(AND(C87&gt;=(Input!$F$14+Input!$F$17), C87&lt;(Input!$F$14+Input!$F$18)),((AI86*(1-Parameters!$D$40)*(1/Parameters!$D$38)*(Input!$F$8*Parameters!$D$18*(Parameters!$D$23)*Parameters!$D$26*(1-Parameters!$D$27)*Parameters!$D$28*Parameters!$D$30))+(AJ86*(1-Parameters!$D$40)*(1/Parameters!$D$38))+(AK86*(1-Parameters!$D$40)*(Input!$F$8*Parameters!$D$18*(Parameters!$D$23)*Parameters!$D$26*(1-Parameters!$D$27)*Parameters!$D$28*Parameters!$D$30))+(AS86*(1-Parameters!$D$40)*ART_drop_factor)+(AP86*(1-Parameters!$D$40)*(1/Parameters!$D$38))+(AM86*(1-Parameters!$D$40)*ART_drop_factor)),0)</f>
        <v>0</v>
      </c>
      <c r="AT87" s="24">
        <f>IF(AND(C87&gt;=(Input!$F$14+Input!$F$18), C87&lt;(Input!$F$14+Input!$F$19)),((AN86*(1-Parameters!$D$40)*(1-(Parameters!$D$11*(1-(Input!$F$22*Parameters!$D$7))))) + (AT86*(1-Parameters!$D$40)*(1-(Parameters!$D$12*(1-(Input!$F$22*Parameters!$D$7)))))),0)</f>
        <v>0</v>
      </c>
      <c r="AU87" s="22">
        <f>IF(AND(C87&gt;=(Input!$F$14+Input!$F$18), C87&lt;(Input!$F$14+Input!$F$19)),((AN86*(1-Parameters!$D$40)*Parameters!$D$11*(1-(Input!$F$22*Parameters!$D$7)))+(AO86*(1-Parameters!$D$40)*(1-1/Parameters!$D$38)*(1-(Input!$F$9*Parameters!$D$19*(1-Parameters!$D$27)*Parameters!$D$26*(Parameters!$D$24)*Parameters!$D$28*Parameters!$D$30))) + (AP86*(1-Parameters!$D$40)*(1-(1/Parameters!$D$38))*(1-ART_drop_factor)) +(AT86*(1-Parameters!$D$40)*Parameters!$D$12*(1-(Input!$F$22*Parameters!$D$7)))+(AU86*(1-Parameters!$D$40)*(1-1/Parameters!$D$38)) + (AV86*(1-Parameters!$D$40)*(1-(1/Parameters!$D$38))*(1-ART_drop_factor))),0)</f>
        <v>0</v>
      </c>
      <c r="AV87" s="24">
        <f>IF(AND(C87&gt;=(Input!$F$14+Input!$F$18), C87&lt;(Input!$F$14+Input!$F$19)),((AO86*(1-Parameters!$D$40)*(1-1/Parameters!$D$38)*(Input!$F$9*Parameters!$D$19*Parameters!$D$26*(1-Parameters!$D$27)*(Parameters!$D$24)*Parameters!$D$28*Parameters!$D$30))+(AP86*(1-Parameters!$D$40)*(1-(1/Parameters!$D$38))*ART_drop_factor)+(AV86*(1-Parameters!$D$40)*(1-(1/Parameters!$D$38))*ART_drop_factor)),0)</f>
        <v>0</v>
      </c>
      <c r="AW87" s="22">
        <f>IF(AND(C87&gt;=(Input!$F$14+Input!$F$18), C87&lt;(Input!$F$14+Input!$F$19)),((AO86*(1-Parameters!$D$40)*(1/Parameters!$D$38)*(1-(Input!$F$9*Parameters!$D$19*(1-Parameters!$D$27)*Parameters!$D$26*(Parameters!$D$23)*Parameters!$D$28)))+(AQ86*(1-Parameters!$D$40)*(1-(Input!$F$9*Parameters!$D$19*(1-Parameters!$D$27)*Parameters!$D$26*(Parameters!$D$23)*Parameters!$D$28)))+(AU86*(1-Parameters!$D$40)*(1/Parameters!$D$38))+(AW86*(1-Parameters!$D$40))),0)</f>
        <v>0</v>
      </c>
      <c r="AX87" s="24">
        <f>IF(AND(C87&gt;=(Input!$F$14+Input!$F$18), C87&lt;(Input!$F$14+Input!$F$19)),((AO86*(1-Parameters!$D$40)*(1/Parameters!$D$38)*Input!$F$9*Parameters!$D$19*Parameters!$D$26*(1-Parameters!$D$27)*Parameters!$D$28*(Parameters!$D$23)*(1-Parameters!$D$30))+(AQ86*(1-Parameters!$D$40)*Input!$F$9*Parameters!$D$19*Parameters!$D$26*(1-Parameters!$D$27)*Parameters!$D$28*(Parameters!$D$23)*(1-Parameters!$D$30)) + (AS86*(1-Parameters!$D$40)*(1-ART_drop_factor)) +(AR86*(1-Parameters!$D$40))+ (AY86*(1-Parameters!$D$40)*(1-ART_drop_factor)) + (AX86*(1-Parameters!$D$40))),0)</f>
        <v>0</v>
      </c>
      <c r="AY87" s="22">
        <f>IF(AND(C87&gt;=(Input!$F$14+Input!$F$18), C87&lt;(Input!$F$14+Input!$F$19)),((AO86*(1-Parameters!$D$40)*(1/Parameters!$D$38)*(Input!$F$9*Parameters!$D$19*(Parameters!$D$23)*Parameters!$D$26*(1-Parameters!$D$27)*Parameters!$D$28*Parameters!$D$30))+(AP86*(1-Parameters!$D$40)*(1/Parameters!$D$38))+(AQ86*(1-Parameters!$D$40)*(Input!$F$9*Parameters!$D$19*(Parameters!$D$23)*Parameters!$D$26*(1-Parameters!$D$27)*Parameters!$D$28*Parameters!$D$30))+(AY86*(1-Parameters!$D$40)*ART_drop_factor)+(AV86*(1-Parameters!$D$40)*(1/Parameters!$D$38))+(AS86*(1-Parameters!$D$40)*ART_drop_factor)),0)</f>
        <v>0</v>
      </c>
      <c r="AZ87" s="24">
        <f>IF(C87&gt;=(Input!$F$14+Input!$F$19),((AT86*(1-Parameters!$D$40)*(1-(Parameters!$D$12*(1-(Input!$F$22*Parameters!$D$7))))) + (AZ86*(1-Parameters!$D$40)*(1-(Parameters!$D$12*(1-(Input!$F$22*Parameters!$D$7)))))),0)</f>
        <v>1481052.915676954</v>
      </c>
      <c r="BA87" s="22">
        <f>IF(C87&gt;=(Input!$F$14+Input!$F$19),((AT86*(1-Parameters!$D$40)*Parameters!$D$12*(1-(Input!$F$22*Parameters!$D$7)))+(AU86*(1-Parameters!$D$40)*(1-1/Parameters!$D$38)*(1-(Input!$F$10*Parameters!$D$20*(1-Parameters!$D$27)*Parameters!$D$26*(Parameters!$D$24)*Parameters!$D$28*Parameters!$D$30))) + (AV86*(1-Parameters!$D$40)*(1-(1/Parameters!$D$38))*(1-ART_drop_factor)) +(AZ86*(1-Parameters!$D$40)*Parameters!$D$12*(1-(Input!$F$22*Parameters!$D$7)))+(BA86*(1-Parameters!$D$40)*(1-1/Parameters!$D$38)) + (BB86*(1-Parameters!$D$40)*(1-(1/Parameters!$D$38))*(1-ART_drop_factor))),0)</f>
        <v>3574.7765256758867</v>
      </c>
      <c r="BB87" s="24">
        <f>IF(C87&gt;=(Input!$F$14+Input!$F$19),((AU86*(1-Parameters!$D$40)*(1-1/Parameters!$D$38)*(Input!$F$10*Parameters!$D$20*Parameters!$D$26*(1-Parameters!$D$27)*(Parameters!$D$24)*Parameters!$D$28*Parameters!$D$30))+(AV86*(1-Parameters!$D$40)*(1-(1/Parameters!$D$38))*ART_drop_factor)+(BB86*(1-Parameters!$D$40)*(1-(1/Parameters!$D$38))*ART_drop_factor)),0)</f>
        <v>7.8789969181693635</v>
      </c>
      <c r="BC87" s="22">
        <f>IF(C87&gt;=(Input!$F$14+Input!$F$19),((AU86*(1-Parameters!$D$40)*(1/Parameters!$D$38)*(1-(Input!$F$10*Parameters!$D$20*(1-Parameters!$D$27)*Parameters!$D$26*(Parameters!$D$23)*Parameters!$D$28)))+(AW86*(1-Parameters!$D$40)*(1-(Input!$F$10*Parameters!$D$20*(1-Parameters!$D$27)*Parameters!$D$26*(Parameters!$D$23)*Parameters!$D$28)))+(BA86*(1-Parameters!$D$40)*(1/Parameters!$D$38))+(BC86*(1-Parameters!$D$40))),0)</f>
        <v>20135.404026578621</v>
      </c>
      <c r="BD87" s="24">
        <f>IF(C87&gt;=(Input!$F$14+Input!$F$19),((AU86*(1-Parameters!$D$40)*(1/Parameters!$D$38)*Input!$F$10*Parameters!$D$20*Parameters!$D$26*(1-Parameters!$D$27)*Parameters!$D$28*(Parameters!$D$23)*(1-Parameters!$D$30))+(AW86*(1-Parameters!$D$40)*Input!$F$10*Parameters!$D$20*Parameters!$D$26*(1-Parameters!$D$27)*Parameters!$D$28*(Parameters!$D$23)*(1-Parameters!$D$30))+(AX86*(1-Parameters!$D$40)) + (AY86*(1-Parameters!$D$40)*(1-ART_drop_factor)) +(BD86*(1-Parameters!$D$40)) + (BE86*(1-Parameters!$D$40)*(1-ART_drop_factor))),0)</f>
        <v>31101.887455169792</v>
      </c>
      <c r="BE87" s="25">
        <f>IF(C87&gt;=(Input!$F$14+Input!$F$19),((AU86*(1-Parameters!$D$40)*(1/Parameters!$D$38)*(Input!$F$10*Parameters!$D$20*(Parameters!$D$23)*Parameters!$D$26*(1-Parameters!$D$27)*Parameters!$D$28*Parameters!$D$30))+(AV86*(1-Parameters!$D$40)*(1/Parameters!$D$38))+(AW86*(1-Parameters!$D$40)*(Input!$F$10*Parameters!$D$20*(Parameters!$D$23)*Parameters!$D$26*(1-Parameters!$D$27)*Parameters!$D$28*Parameters!$D$30))+(BE86*(1-Parameters!$D$40)*ART_drop_factor)+(BB86*(1-Parameters!$D$40)*(1/Parameters!$D$38))+(AY86*(1-Parameters!$D$40)*ART_drop_factor)),0)</f>
        <v>83005.314148199803</v>
      </c>
      <c r="BF87" s="135">
        <f>(Parameters!$D$40*(SUM(Model!D86:U86,Model!AH86:BE86)))+(Parameters!$D$41*(SUM(Model!V86:AG86)))</f>
        <v>93.402206482844974</v>
      </c>
      <c r="BG87" s="60"/>
      <c r="BJ87" s="66"/>
    </row>
    <row r="88" spans="3:62" x14ac:dyDescent="0.2">
      <c r="C88" s="20">
        <v>83</v>
      </c>
      <c r="D88" s="21">
        <f>IF((C88&gt;=Input!$F$12),0,(D87*(1-Parameters!$D$40)*(1-(Parameters!$D$8*(1-(Input!$F$22*Parameters!$D$7))))))</f>
        <v>0</v>
      </c>
      <c r="E88" s="21">
        <f>IF((C88&gt;=Input!$F$12),0,(D87*(1-Parameters!$D$40)*Parameters!$D$8*(1-(Input!$F$22*Parameters!$D$7))+(E87*(1-Parameters!$D$40)*(1-1/Parameters!$D$38)) + (F87*(1-Parameters!$D$40)*(1-(1/Parameters!$D$38))*(1-ART_drop_factor))))</f>
        <v>0</v>
      </c>
      <c r="F88" s="26">
        <f>IF((C88&gt;=Input!$F$12),0,(F87*(1-Parameters!$D$40)*(1-(1/Parameters!$D$38))*ART_drop_factor))</f>
        <v>0</v>
      </c>
      <c r="G88" s="21">
        <f>IF((C88&gt;=Input!$F$12),0,((G87*(1-Parameters!$D$40)+(E87*(1-Parameters!$D$40)*(1/Parameters!$D$38)))))</f>
        <v>0</v>
      </c>
      <c r="H88" s="21">
        <f>IF((C88&gt;=Input!$F$12),0,(H87*(1-Parameters!$D$40) + I87*(1-Parameters!$D$40)*(1-ART_drop_factor)))</f>
        <v>0</v>
      </c>
      <c r="I88" s="21">
        <f>IF((C88&gt;=Input!$F$12),0,(((F87*(1-Parameters!$D$40)*(1/Parameters!$D$38)) + I87*(1-Parameters!$D$40)*ART_drop_factor)))</f>
        <v>0</v>
      </c>
      <c r="J88" s="23">
        <f>IF(AND(C88&gt;=Input!$F$12,C88&lt;Input!$F$13),((D87*(1-Parameters!$D$40)*(1-(Parameters!$D$8*(1-(Input!$F$22*Parameters!$D$7))))) + (J87*(1-Parameters!$D$40)*(1-(Parameters!$D$9*(1-(Input!$F$22*Parameters!$D$7)))))),0)</f>
        <v>0</v>
      </c>
      <c r="K88" s="23">
        <f>IF(AND(C88&gt;=Input!$F$12,C88&lt;Input!$F$13),((D87*(1-Parameters!$D$40)*(Parameters!$D$8*(1-(Input!$F$22*Parameters!$D$7))))+(E87*(1-Parameters!$D$40)*(1-1/Parameters!$D$38)*(1-(Input!$F$5*Parameters!$D$14*(1-Parameters!$D$27)*Parameters!$D$26*(Parameters!$D$24))*Parameters!$D$28*Parameters!$D$30)))+ (F87*(1-Parameters!$D$40)*(1-(1/Parameters!$D$38))*(1-ART_drop_factor)) + (J87*(1-Parameters!$D$40)*Parameters!$D$9*(1-(Input!$F$22*Parameters!$D$7)))+(K87*(1-Parameters!$D$40)*(1-1/Parameters!$D$38)) + (L87*(1-Parameters!$D$40)*(1-(1/Parameters!$D$38))*(1-ART_drop_factor)),0)</f>
        <v>0</v>
      </c>
      <c r="L88" s="23">
        <f>IF(AND(C88&gt;=Input!$F$12,C88&lt;Input!$F$13),((E87*(1-Parameters!$D$40)*(1-1/Parameters!$D$38)*(Input!$F$5*Parameters!$D$14*Parameters!$D$26*(1-Parameters!$D$27)*(Parameters!$D$24)*Parameters!$D$28*Parameters!$D$30))+(F87*(1-Parameters!$D$40)*(1-(1/Parameters!$D$38))*ART_drop_factor)+(L87*(1-Parameters!$D$40)*(1-(1/Parameters!$D$38))*ART_drop_factor)),0)</f>
        <v>0</v>
      </c>
      <c r="M88" s="23">
        <f>IF(AND(C88&gt;=Input!$F$12,C88&lt;Input!$F$13),((E87*(1-Parameters!$D$40)*(1/Parameters!$D$38)*(1-(Input!$F$5*Parameters!$D$14*(1-Parameters!$D$27)*Parameters!$D$26*(Parameters!$D$23))*Parameters!$D$28))+(G87*(1-Parameters!$D$40)*(1-(Input!$F$5*Parameters!$D$14*(1-Parameters!$D$27)*Parameters!$D$26*(Parameters!$D$23)*Parameters!$D$28)))+(K87*(1-Parameters!$D$40)*(1/Parameters!$D$38))+(M87*(1-Parameters!$D$40))),0)</f>
        <v>0</v>
      </c>
      <c r="N88" s="23">
        <f>IF(AND(C88&gt;=Input!$F$12,C88&lt;Input!$F$13),((E87*(1-Parameters!$D$40)*(1/Parameters!$D$38)*Input!$F$5*Parameters!$D$14*Parameters!$D$26*(1-Parameters!$D$27)*Parameters!$D$28*(Parameters!$D$23)*(1-Parameters!$D$30))+(G87*(1-Parameters!$D$40)*Input!$F$5*Parameters!$D$14*Parameters!$D$26*(1-Parameters!$D$27)*Parameters!$D$28*(Parameters!$D$23)*(1-Parameters!$D$30))+(H87*(1-Parameters!$D$40)) +(N87*(1-Parameters!$D$40)) + (O87*(1-Parameters!$D$40)*(1-ART_drop_factor)) + (I87*(1-Parameters!$D$40)*(1-ART_drop_factor))),0)</f>
        <v>0</v>
      </c>
      <c r="O88" s="23">
        <f>IF(AND(C88&gt;=Input!$F$12,C88&lt;Input!$F$13),((E87*(1-Parameters!$D$40)*(1/Parameters!$D$38)*(Input!$F$5*Parameters!$D$14*(Parameters!$D$23)*Parameters!$D$26*(1-Parameters!$D$27)*Parameters!$D$28*Parameters!$D$30))+(F87*(1-Parameters!$D$40)*(1/Parameters!$D$38))+(G87*(1-Parameters!$D$40)*(Input!$F$5*Parameters!$D$14*(Parameters!$D$23)*Parameters!$D$26*(1-Parameters!$D$27)*Parameters!$D$28*Parameters!$D$30))+(O87*(1-Parameters!$D$40)*ART_drop_factor)+(L87*(1-Parameters!$D$40)*(1/Parameters!$D$38))+(I87*(1-Parameters!$D$40)*ART_drop_factor)),0)</f>
        <v>0</v>
      </c>
      <c r="P88" s="24">
        <f>IF(AND(C88&gt;=Input!$F$13,C88&lt;Input!$F$14),((J87*(1-Parameters!$D$40)*(1-(Parameters!$D$9*(1-(Input!$F$22*Parameters!$D$7))))) + (P87*(1-Parameters!$D$40)*(1-(Parameters!$D$9*(1-(Input!$F$22*Parameters!$D$7)))))),0)</f>
        <v>0</v>
      </c>
      <c r="Q88" s="22">
        <f>IF(AND(C88&gt;=Input!$F$13,C88&lt;Input!$F$14),((J87*(1-Parameters!$D$40)*Parameters!$D$9*(1-(Input!$F$22*Parameters!$D$7)))+(K87*(1-Parameters!$D$40)*(1-1/Parameters!$D$38)*(1-(Input!$F$6*Parameters!$D$15*(1-Parameters!$D$27)*Parameters!$D$26*(Parameters!$D$24))*Parameters!$D$28*Parameters!$D$30))) + (L87*(1-Parameters!$D$40)*(1-(1/Parameters!$D$38))*(1-ART_drop_factor)) +(P87*(1-Parameters!$D$40)*Parameters!$D$9*(1-(Input!$F$22*Parameters!$D$7)))+(Q87*(1-Parameters!$D$40)*(1-1/Parameters!$D$38)) + (R87*(1-Parameters!$D$40)*(1-(1/Parameters!$D$38))*(1-ART_drop_factor)),0)</f>
        <v>0</v>
      </c>
      <c r="R88" s="24">
        <f>IF(AND(C88&gt;=Input!$F$13,C88&lt;Input!$F$14),((K87*(1-Parameters!$D$40)*(1-1/Parameters!$D$38)*(Input!$F$6*Parameters!$D$15*Parameters!$D$26*(1-Parameters!$D$27)*(Parameters!$D$24)*Parameters!$D$28*Parameters!$D$30))+(L87*(1-Parameters!$D$40)*(1-(1/Parameters!$D$38))*ART_drop_factor)+(R87*(1-Parameters!$D$40)*(1-(1/Parameters!$D$38))*ART_drop_factor)),0)</f>
        <v>0</v>
      </c>
      <c r="S88" s="22">
        <f>IF(AND(C88&gt;=Input!$F$13,C88&lt;Input!$F$14),((K87*(1-Parameters!$D$40)*(1/Parameters!$D$38)*(1-(Input!$F$6*Parameters!$D$15*(1-Parameters!$D$27)*Parameters!$D$26*(Parameters!$D$23)*Parameters!$D$28)))+(M87*(1-Parameters!$D$40)*(1-(Input!$F$6*Parameters!$D$15*(1-Parameters!$D$27)*Parameters!$D$26*(Parameters!$D$23)*Parameters!$D$28)))+(Q87*(1-Parameters!$D$40)*(1/Parameters!$D$38))+(S87*(1-Parameters!$D$40))),0)</f>
        <v>0</v>
      </c>
      <c r="T88" s="24">
        <f>IF(AND(C88&gt;=Input!$F$13,C88&lt;Input!$F$14),((K87*(1-Parameters!$D$40)*(1/Parameters!$D$38)*Input!$F$6*Parameters!$D$15*Parameters!$D$26*(1-Parameters!$D$27)*Parameters!$D$28*(Parameters!$D$23)*(1-Parameters!$D$30))+(M87*(1-Parameters!$D$40)*Input!$F$6*Parameters!$D$15*Parameters!$D$26*(1-Parameters!$D$27)*Parameters!$D$28*(Parameters!$D$23)*(1-Parameters!$D$30))+(N87*(1-Parameters!$D$40))+(T87*(1-Parameters!$D$40)) + (U87*(1-Parameters!$D$40)*(1-ART_drop_factor)) + (O87*(1-Parameters!$D$40)*(1-ART_drop_factor))),0)</f>
        <v>0</v>
      </c>
      <c r="U88" s="22">
        <f>IF(AND(C88&gt;=Input!$F$13,C88&lt;Input!$F$14),((K87*(1-Parameters!$D$40)*(1/Parameters!$D$38)*(Input!$F$6*Parameters!$D$15*(Parameters!$D$23)*Parameters!$D$26*(1-Parameters!$D$27)*Parameters!$D$28*Parameters!$D$30))+(L87*(1-Parameters!$D$40)*(1/Parameters!$D$38))+(M87*(1-Parameters!$D$40)*(Input!$F$6*Parameters!$D$15*(Parameters!$D$23)*Parameters!$D$26*(1-Parameters!$D$27)*Parameters!$D$28*Parameters!$D$30))+(U87*(1-Parameters!$D$40)*ART_drop_factor)+(R87*(1-Parameters!$D$40)*(1/Parameters!$D$38))+(O87*(1-Parameters!$D$40))*ART_drop_factor),0)</f>
        <v>0</v>
      </c>
      <c r="V88" s="24">
        <f>IF(C88=Input!$F$14,((P87*(1-Parameters!$D$41)*(1-(Parameters!$D$9*(1-(Input!$F$22*Parameters!$D$7))))) + (V87*(1-Parameters!$D$41)*(1-(Parameters!$D$9*(1-(Input!$F$22*Parameters!$D$7)))))),0)</f>
        <v>0</v>
      </c>
      <c r="W88" s="22">
        <f>IF(C88=Input!$F$14,((P87*(1-Parameters!$D$41)*Parameters!$D$9*(1-(Input!$F$22*Parameters!$D$7)))+(Q87*(1-Parameters!$D$41)*(1-1/Parameters!$D$38)*(1-(Input!$F$6*Parameters!$D$16*(1-Parameters!$D$27)*Parameters!$D$26*(1-Parameters!$B$94)*(Parameters!$D$24))*Parameters!$D$28*Parameters!$D$30)))+(V87*(1-Parameters!$D$41)*Parameters!$D$9*(1-(Input!$F$22*Parameters!$D$7)))+ (R87*(1-Parameters!$D$41)*(1-(1/Parameters!$D$38))*(1-ART_drop_factor)) + (W87*(1-Parameters!$D$41)*(1-1/Parameters!$D$38)) + (X87*(1-Parameters!$D$41)*(1-(1/Parameters!$D$38))*(1-ART_drop_factor)),0)</f>
        <v>0</v>
      </c>
      <c r="X88" s="24">
        <f>IF(C88=Input!$F$14,((Q87*(1-Parameters!$D$41)*(1-1/Parameters!$D$38)*(Input!$F$6*Parameters!$D$16*Parameters!$D$26*(1-Parameters!$D$27)*(1-Parameters!$B$94)*(Parameters!$D$24)*Parameters!$D$28*Parameters!$D$30))+(R87*(1-Parameters!$D$41)*(1-(1/Parameters!$D$38))*ART_drop_factor)+(X87*(1-Parameters!$D$41)*(1-(1/Parameters!$D$38))*ART_drop_factor)),0)</f>
        <v>0</v>
      </c>
      <c r="Y88" s="22">
        <f>IF(C88=Input!$F$14,((Q87*(1-Parameters!$D$41)*(1/Parameters!$D$38)*(1-(Input!$F$6*Parameters!$D$16*(1-Parameters!$D$27)*Parameters!$D$26*(1-Parameters!$B$94)*(Parameters!$D$23)*Parameters!$D$28)))+(S87*(1-Parameters!$D$41)*(1-(Input!$F$6*Parameters!$D$16*(1-Parameters!$D$27)*Parameters!$D$26*(1-Parameters!$B$94)*(Parameters!$D$23)*Parameters!$D$28)))+(W87*(1-Parameters!$D$41)*(1/Parameters!$D$38))+(Y87*(1-Parameters!$D$41))),0)</f>
        <v>0</v>
      </c>
      <c r="Z88" s="24">
        <f>IF(C88=Input!$F$14,((Q87*(1-Parameters!$D$41)*(1/Parameters!$D$38)*Input!$F$6*Parameters!$D$16*Parameters!$D$26*(1-Parameters!$D$27)*(1-Parameters!$B$94)*Parameters!$D$28*(Parameters!$D$23)*(1-Parameters!$D$30))+(S87*(1-Parameters!$D$41)*Input!$F$6*Parameters!$D$16*Parameters!$D$26*(1-Parameters!$D$27)*(1-Parameters!$B$94)*Parameters!$D$28*(Parameters!$D$23)*(1-Parameters!$D$30))+(T87*(1-Parameters!$D$41)) + (U87*(1-Parameters!$D$41)*(1-ART_drop_factor)) + (Z87*(1-Parameters!$D$41)) + (AA87*(1-Parameters!$D$41)*(1-ART_drop_factor))),0)</f>
        <v>0</v>
      </c>
      <c r="AA88" s="22">
        <f>IF(C88=Input!$F$14,((Q87*(1-Parameters!$D$41)*(1/Parameters!$D$38)*(Input!$F$6*Parameters!$D$16*(Parameters!$D$23)*Parameters!$D$26*(1-Parameters!$D$27)*(1-Parameters!$B$94)*Parameters!$D$28*Parameters!$D$30))+(R87*(1-Parameters!$D$41)*(1/Parameters!$D$38))+(S87*(1-Parameters!$D$41)*(Input!$F$6*Parameters!$D$16*(1-Parameters!$B$94)*(Parameters!$D$23)*Parameters!$D$26*(1-Parameters!$D$27)*Parameters!$D$28*Parameters!$D$30))+(AA87*(1-Parameters!$D$41)*ART_drop_factor)+(X87*(1-Parameters!$D$41)*(1/Parameters!$D$38))+(U87*(1-Parameters!$D$41)*ART_drop_factor)),0)</f>
        <v>0</v>
      </c>
      <c r="AB88" s="24">
        <f>IF(AND(C88&gt;Input!$F$14,C88&lt;(Input!$F$14+Input!$F$16)),((V87*(1-Parameters!$D$41)*(1-(Parameters!$D$9*(1-(Input!$F$22*Parameters!$D$7)))))+(AB87*(1-Parameters!$D$41)*(1-(Parameters!$D$10*(1-(Input!$F$22*Parameters!$D$7)))))),0)</f>
        <v>0</v>
      </c>
      <c r="AC88" s="24">
        <f>IF(AND(C88&gt;Input!$F$14, C88&lt;(Input!$F$14+Input!$F$16)),((V87*(1-Parameters!$D$41)*Parameters!$D$9*(1-(Input!$F$22*Parameters!$D$7)))+(W87*(1-Parameters!$D$41)*(1-1/Parameters!$D$38)) + (X87*(1-Parameters!$D$41)*(1-(1/Parameters!$D$38))*(1-ART_drop_factor)) +(AB87*(1-Parameters!$D$41)*Parameters!$D$10*(1-(Input!$F$22*Parameters!$D$7))))+(AC87*(1-Parameters!$D$41)*(1-1/Parameters!$D$38)) + (AD87*(1-Parameters!$D$41)*(1-(1/Parameters!$D$38))*(1-ART_drop_factor)),0)</f>
        <v>0</v>
      </c>
      <c r="AD88" s="24">
        <f>IF(AND(C88&gt;Input!$F$14, C88&lt;(Input!$F$14+Input!$F$16)),((X87*(1-Parameters!$D$41)*(1-(1/Parameters!$D$38))*ART_drop_factor)+(AD87*(1-Parameters!$D$41)*(1-(1/Parameters!$D$38))*ART_drop_factor)),0)</f>
        <v>0</v>
      </c>
      <c r="AE88" s="24">
        <f>IF(AND(C88&gt;Input!$F$14, C88&lt;(Input!$F$14+Input!$F$16)),((W87*(1-Parameters!$D$41)*(1/Parameters!$D$38))+(Y87*(1-Parameters!$D$41))+(AC87*(1-Parameters!$D$41)*(1/Parameters!$D$38))+(AE87*(1-Parameters!$D$41))),0)</f>
        <v>0</v>
      </c>
      <c r="AF88" s="24">
        <f>IF(AND(C88&gt;Input!$F$14, C88&lt;(Input!$F$14+Input!$F$16)),((Z87*(1-Parameters!$D$41)) + (AA87*(1-Parameters!$D$41)*(1-ART_drop_factor)) +(AF87*(1-Parameters!$D$41)) + (AG87*(1-Parameters!$D$41)*(1-ART_drop_factor))),0)</f>
        <v>0</v>
      </c>
      <c r="AG88" s="24">
        <f>IF(AND(C88&gt;Input!$F$14, C88&lt;(Input!$F$14+Input!$F$16)),((X87*(1-Parameters!$D$41)*(1/Parameters!$D$38))+(AG87*(1-Parameters!$D$41)*ART_drop_factor)+(AD87*(1-Parameters!$D$41)*(1/Parameters!$D$38))+(AA87*(1-Parameters!$D$41)*ART_drop_factor)),0)</f>
        <v>0</v>
      </c>
      <c r="AH88" s="24">
        <f>IF(AND(C88&gt;=(Input!$F$14+Input!$F$16),C88&lt;(Input!$F$14+Input!$F$17)),((AB87*(1-Parameters!$D$40)*(1-(Parameters!$D$10*(1-(Input!$F$22*Parameters!$D$7)))))+(AH87*(1-Parameters!$D$40)*(1-(Parameters!$D$11*(1-(Input!$F$22*Parameters!$D$7)))))),0)</f>
        <v>0</v>
      </c>
      <c r="AI88" s="24">
        <f>IF(AND(C88&gt;=(Input!$F$14+Input!$F$16), C88&lt;(Input!$F$14+Input!$F$17)),((AB87*(1-Parameters!$D$40)*Parameters!$D$10*(1-(Input!$F$22*Parameters!$D$7)))+(AC87*(1-Parameters!$D$40)*(1-1/Parameters!$D$38)*(1-(Input!$F$7*Parameters!$D$17*(1-Parameters!$D$27)*Parameters!$D$26*(1-(Parameters!$B$94 + Parameters!$B$95))*(Parameters!$D$24)*Parameters!$D$28*Parameters!$D$30))) + (AD87*(1-Parameters!$D$40)*(1-(1/Parameters!$D$38))*(1-ART_drop_factor)) +(AH87*(1-Parameters!$D$40)*Parameters!$D$11*(1-(Input!$F$22*Parameters!$D$7)))+(AI87*(1-Parameters!$D$40)*(1-1/Parameters!$D$38)) + (AJ87*(1-Parameters!$D$40)*(1-(1/Parameters!$D$38))*(1-ART_drop_factor))),0)</f>
        <v>0</v>
      </c>
      <c r="AJ88" s="24">
        <f>IF(AND(C88&gt;=(Input!$F$14+Input!$F$16), C88&lt;(Input!$F$14+Input!$F$17)),((AC87*(1-Parameters!$D$40)*(1-1/Parameters!$D$38)*(Input!$F$7*Parameters!$D$17*Parameters!$D$26*(1-Parameters!$D$27)*(1-(Parameters!$B$94 + Parameters!$B$95))*(Parameters!$D$24)*Parameters!$D$28*Parameters!$D$30))+(AD87*(1-Parameters!$D$40)*(1-(1/Parameters!$D$38))*ART_drop_factor)+(AJ87*(1-Parameters!$D$40)*(1-(1/Parameters!$D$38))*ART_drop_factor)),0)</f>
        <v>0</v>
      </c>
      <c r="AK88" s="22">
        <f>IF(AND(C88&gt;=(Input!$F$14+Input!$F$16), C88&lt;(Input!$F$14+Input!$F$17)),((AC87*(1-Parameters!$D$40)*(1/Parameters!$D$38)*(1-(Input!$F$7*Parameters!$D$17*(1-Parameters!$D$27)*Parameters!$D$26*(1-(Parameters!$B$94 + Parameters!$B$95))*(Parameters!$D$23)*Parameters!$D$28)))+(AE87*(1-Parameters!$D$40)*(1-(Input!$F$7*Parameters!$D$17*(1-Parameters!$D$27)*Parameters!$D$26*(1-(Parameters!$B$94 + Parameters!$B$95))*(Parameters!$D$23)*Parameters!$D$28)))+(AI87*(1-Parameters!$D$40)*(1/Parameters!$D$38))+(AK87*(1-Parameters!$D$40))),0)</f>
        <v>0</v>
      </c>
      <c r="AL88" s="24">
        <f>IF(AND(C88&gt;=(Input!$F$14+Input!$F$16), C88&lt;(Input!$F$14+Input!$F$17)),((AC87*(1-Parameters!$D$40)*(1/Parameters!$D$38)*Input!$F$7*Parameters!$D$17*Parameters!$D$26*(1-Parameters!$D$27)*(1-(Parameters!$B$94 + Parameters!$B$95))*Parameters!$D$28*(Parameters!$D$23)*(1-Parameters!$D$30))+(AE87*(1-Parameters!$D$40)*Input!$F$7*Parameters!$D$17*Parameters!$D$26*(1-Parameters!$D$27)*(1-(Parameters!$B$94 + Parameters!$B$95))*Parameters!$D$28*(Parameters!$D$23)*(1-Parameters!$D$30))+(AF87*(1-Parameters!$D$40)) + (AG87*(1-Parameters!$D$40)*(1-ART_drop_factor)) +(AL87*(1-Parameters!$D$40)) + (AM87*(1-Parameters!$D$40)*(1-ART_drop_factor))),0)</f>
        <v>0</v>
      </c>
      <c r="AM88" s="22">
        <f>IF(AND(C88&gt;=(Input!$F$14+Input!$F$16), C88&lt;(Input!$F$14+Input!$F$17)),((AC87*(1-Parameters!$D$40)*(1/Parameters!$D$38)*(Input!$F$7*Parameters!$D$17*(Parameters!$D$23)*Parameters!$D$26*(1-Parameters!$D$27)*(1-(Parameters!$B$94 + Parameters!$B$95))*Parameters!$D$28*Parameters!$D$30))+(AD87*(1-Parameters!$D$40)*(1/Parameters!$D$38))+(AE87*(1-Parameters!$D$40)*(Input!$F$7*Parameters!$D$17*(Parameters!$D$23)*Parameters!$D$26*(1-Parameters!$D$27)*(1-(Parameters!$B$94 + Parameters!$B$95))*Parameters!$D$28*Parameters!$D$30))+(AM87*(1-Parameters!$D$40)*ART_drop_factor)+(AJ87*(1-Parameters!$D$40)*(1/Parameters!$D$38))+(AG87*(1-Parameters!$D$40)*ART_drop_factor)),0)</f>
        <v>0</v>
      </c>
      <c r="AN88" s="24">
        <f>IF(AND(C88&gt;=(Input!$F$14+Input!$F$17), C88&lt;(Input!$F$14+Input!$F$18)),((AH87*(1-Parameters!$D$40)*(1-(Parameters!$D$11*(1-(Input!$F$22*Parameters!$D$7))))) + (AN87*(1-Parameters!$D$40)*(1-(Parameters!$D$11*(1-(Input!$F$22*Parameters!$D$7)))))),0)</f>
        <v>0</v>
      </c>
      <c r="AO88" s="22">
        <f>IF(AND(C88&gt;=(Input!$F$14+Input!$F$17), C88&lt;(Input!$F$14+Input!$F$18)),((AH87*(1-Parameters!$D$40)*Parameters!$D$11*(1-(Input!$F$22*Parameters!$D$7)))+(AI87*(1-Parameters!$D$40)*(1-1/Parameters!$D$38)*(1-(Input!$F$8*Parameters!$D$18*(1-Parameters!$D$27)*Parameters!$D$26*(Parameters!$D$24)*Parameters!$D$28*Parameters!$D$30))) + (AJ87*(1-Parameters!$D$40)*(1-(1/Parameters!$D$38))*(1-ART_drop_factor)) +(AN87*(1-Parameters!$D$40)*Parameters!$D$11*(1-(Input!$F$22*Parameters!$D$7)))+(AO87*(1-Parameters!$D$40)*(1-1/Parameters!$D$38)) + (AP87*(1-Parameters!$D$40)*(1-(1/Parameters!$D$38))*(1-ART_drop_factor))),0)</f>
        <v>0</v>
      </c>
      <c r="AP88" s="24">
        <f>IF(AND(C88&gt;=(Input!$F$14+Input!$F$17), C88&lt;(Input!$F$14+Input!$F$18)),((AI87*(1-Parameters!$D$40)*(1-1/Parameters!$D$38)*(Input!$F$8*Parameters!$D$18*Parameters!$D$26*(1-Parameters!$D$27)*(Parameters!$D$24)*Parameters!$D$28*Parameters!$D$30))+(AJ87*(1-Parameters!$D$40)*(1-(1/Parameters!$D$38))*ART_drop_factor)+(AP87*(1-Parameters!$D$40)*(1-(1/Parameters!$D$38))*ART_drop_factor)),0)</f>
        <v>0</v>
      </c>
      <c r="AQ88" s="22">
        <f>IF(AND(C88&gt;=(Input!$F$14+Input!$F$17), C88&lt;(Input!$F$14+Input!$F$18)),((AI87*(1-Parameters!$D$40)*(1/Parameters!$D$38)*(1-(Input!$F$8*Parameters!$D$18*(1-Parameters!$D$27)*Parameters!$D$26*(Parameters!$D$23)*Parameters!$D$28)))+(AK87*(1-Parameters!$D$40)*(1-(Input!$F$8*Parameters!$D$18*(1-Parameters!$D$27)*Parameters!$D$26*(Parameters!$D$23)*Parameters!$D$28)))+(AO87*(1-Parameters!$D$40)*(1/Parameters!$D$38))+(AQ87*(1-Parameters!$D$40))),0)</f>
        <v>0</v>
      </c>
      <c r="AR88" s="24">
        <f>IF(AND(C88&gt;=(Input!$F$14+Input!$F$17), C88&lt;(Input!$F$14+Input!$F$18)),((AI87*(1-Parameters!$D$40)*(1/Parameters!$D$38)*Input!$F$8*Parameters!$D$18*Parameters!$D$26*(1-Parameters!$D$27)*Parameters!$D$28*(Parameters!$D$23)*(1-Parameters!$D$30))+(AK87*(1-Parameters!$D$40)*Input!$F$8*Parameters!$D$18*Parameters!$D$26*(1-Parameters!$D$27)*Parameters!$D$28*(Parameters!$D$23)*(1-Parameters!$D$30))+(AL87*(1-Parameters!$D$40)) + (AM87*(1-Parameters!$D$40)*(1-ART_drop_factor)) +(AR87*(1-Parameters!$D$40)) + (AS87*(1-Parameters!$D$40)*(1-ART_drop_factor))),0)</f>
        <v>0</v>
      </c>
      <c r="AS88" s="22">
        <f>IF(AND(C88&gt;=(Input!$F$14+Input!$F$17), C88&lt;(Input!$F$14+Input!$F$18)),((AI87*(1-Parameters!$D$40)*(1/Parameters!$D$38)*(Input!$F$8*Parameters!$D$18*(Parameters!$D$23)*Parameters!$D$26*(1-Parameters!$D$27)*Parameters!$D$28*Parameters!$D$30))+(AJ87*(1-Parameters!$D$40)*(1/Parameters!$D$38))+(AK87*(1-Parameters!$D$40)*(Input!$F$8*Parameters!$D$18*(Parameters!$D$23)*Parameters!$D$26*(1-Parameters!$D$27)*Parameters!$D$28*Parameters!$D$30))+(AS87*(1-Parameters!$D$40)*ART_drop_factor)+(AP87*(1-Parameters!$D$40)*(1/Parameters!$D$38))+(AM87*(1-Parameters!$D$40)*ART_drop_factor)),0)</f>
        <v>0</v>
      </c>
      <c r="AT88" s="24">
        <f>IF(AND(C88&gt;=(Input!$F$14+Input!$F$18), C88&lt;(Input!$F$14+Input!$F$19)),((AN87*(1-Parameters!$D$40)*(1-(Parameters!$D$11*(1-(Input!$F$22*Parameters!$D$7))))) + (AT87*(1-Parameters!$D$40)*(1-(Parameters!$D$12*(1-(Input!$F$22*Parameters!$D$7)))))),0)</f>
        <v>0</v>
      </c>
      <c r="AU88" s="22">
        <f>IF(AND(C88&gt;=(Input!$F$14+Input!$F$18), C88&lt;(Input!$F$14+Input!$F$19)),((AN87*(1-Parameters!$D$40)*Parameters!$D$11*(1-(Input!$F$22*Parameters!$D$7)))+(AO87*(1-Parameters!$D$40)*(1-1/Parameters!$D$38)*(1-(Input!$F$9*Parameters!$D$19*(1-Parameters!$D$27)*Parameters!$D$26*(Parameters!$D$24)*Parameters!$D$28*Parameters!$D$30))) + (AP87*(1-Parameters!$D$40)*(1-(1/Parameters!$D$38))*(1-ART_drop_factor)) +(AT87*(1-Parameters!$D$40)*Parameters!$D$12*(1-(Input!$F$22*Parameters!$D$7)))+(AU87*(1-Parameters!$D$40)*(1-1/Parameters!$D$38)) + (AV87*(1-Parameters!$D$40)*(1-(1/Parameters!$D$38))*(1-ART_drop_factor))),0)</f>
        <v>0</v>
      </c>
      <c r="AV88" s="24">
        <f>IF(AND(C88&gt;=(Input!$F$14+Input!$F$18), C88&lt;(Input!$F$14+Input!$F$19)),((AO87*(1-Parameters!$D$40)*(1-1/Parameters!$D$38)*(Input!$F$9*Parameters!$D$19*Parameters!$D$26*(1-Parameters!$D$27)*(Parameters!$D$24)*Parameters!$D$28*Parameters!$D$30))+(AP87*(1-Parameters!$D$40)*(1-(1/Parameters!$D$38))*ART_drop_factor)+(AV87*(1-Parameters!$D$40)*(1-(1/Parameters!$D$38))*ART_drop_factor)),0)</f>
        <v>0</v>
      </c>
      <c r="AW88" s="22">
        <f>IF(AND(C88&gt;=(Input!$F$14+Input!$F$18), C88&lt;(Input!$F$14+Input!$F$19)),((AO87*(1-Parameters!$D$40)*(1/Parameters!$D$38)*(1-(Input!$F$9*Parameters!$D$19*(1-Parameters!$D$27)*Parameters!$D$26*(Parameters!$D$23)*Parameters!$D$28)))+(AQ87*(1-Parameters!$D$40)*(1-(Input!$F$9*Parameters!$D$19*(1-Parameters!$D$27)*Parameters!$D$26*(Parameters!$D$23)*Parameters!$D$28)))+(AU87*(1-Parameters!$D$40)*(1/Parameters!$D$38))+(AW87*(1-Parameters!$D$40))),0)</f>
        <v>0</v>
      </c>
      <c r="AX88" s="24">
        <f>IF(AND(C88&gt;=(Input!$F$14+Input!$F$18), C88&lt;(Input!$F$14+Input!$F$19)),((AO87*(1-Parameters!$D$40)*(1/Parameters!$D$38)*Input!$F$9*Parameters!$D$19*Parameters!$D$26*(1-Parameters!$D$27)*Parameters!$D$28*(Parameters!$D$23)*(1-Parameters!$D$30))+(AQ87*(1-Parameters!$D$40)*Input!$F$9*Parameters!$D$19*Parameters!$D$26*(1-Parameters!$D$27)*Parameters!$D$28*(Parameters!$D$23)*(1-Parameters!$D$30)) + (AS87*(1-Parameters!$D$40)*(1-ART_drop_factor)) +(AR87*(1-Parameters!$D$40))+ (AY87*(1-Parameters!$D$40)*(1-ART_drop_factor)) + (AX87*(1-Parameters!$D$40))),0)</f>
        <v>0</v>
      </c>
      <c r="AY88" s="22">
        <f>IF(AND(C88&gt;=(Input!$F$14+Input!$F$18), C88&lt;(Input!$F$14+Input!$F$19)),((AO87*(1-Parameters!$D$40)*(1/Parameters!$D$38)*(Input!$F$9*Parameters!$D$19*(Parameters!$D$23)*Parameters!$D$26*(1-Parameters!$D$27)*Parameters!$D$28*Parameters!$D$30))+(AP87*(1-Parameters!$D$40)*(1/Parameters!$D$38))+(AQ87*(1-Parameters!$D$40)*(Input!$F$9*Parameters!$D$19*(Parameters!$D$23)*Parameters!$D$26*(1-Parameters!$D$27)*Parameters!$D$28*Parameters!$D$30))+(AY87*(1-Parameters!$D$40)*ART_drop_factor)+(AV87*(1-Parameters!$D$40)*(1/Parameters!$D$38))+(AS87*(1-Parameters!$D$40)*ART_drop_factor)),0)</f>
        <v>0</v>
      </c>
      <c r="AZ88" s="24">
        <f>IF(C88&gt;=(Input!$F$14+Input!$F$19),((AT87*(1-Parameters!$D$40)*(1-(Parameters!$D$12*(1-(Input!$F$22*Parameters!$D$7))))) + (AZ87*(1-Parameters!$D$40)*(1-(Parameters!$D$12*(1-(Input!$F$22*Parameters!$D$7)))))),0)</f>
        <v>1480568.7483051952</v>
      </c>
      <c r="BA88" s="22">
        <f>IF(C88&gt;=(Input!$F$14+Input!$F$19),((AT87*(1-Parameters!$D$40)*Parameters!$D$12*(1-(Input!$F$22*Parameters!$D$7)))+(AU87*(1-Parameters!$D$40)*(1-1/Parameters!$D$38)*(1-(Input!$F$10*Parameters!$D$20*(1-Parameters!$D$27)*Parameters!$D$26*(Parameters!$D$24)*Parameters!$D$28*Parameters!$D$30))) + (AV87*(1-Parameters!$D$40)*(1-(1/Parameters!$D$38))*(1-ART_drop_factor)) +(AZ87*(1-Parameters!$D$40)*Parameters!$D$12*(1-(Input!$F$22*Parameters!$D$7)))+(BA87*(1-Parameters!$D$40)*(1-1/Parameters!$D$38)) + (BB87*(1-Parameters!$D$40)*(1-(1/Parameters!$D$38))*(1-ART_drop_factor))),0)</f>
        <v>3576.1411649386218</v>
      </c>
      <c r="BB88" s="24">
        <f>IF(C88&gt;=(Input!$F$14+Input!$F$19),((AU87*(1-Parameters!$D$40)*(1-1/Parameters!$D$38)*(Input!$F$10*Parameters!$D$20*Parameters!$D$26*(1-Parameters!$D$27)*(Parameters!$D$24)*Parameters!$D$28*Parameters!$D$30))+(AV87*(1-Parameters!$D$40)*(1-(1/Parameters!$D$38))*ART_drop_factor)+(BB87*(1-Parameters!$D$40)*(1-(1/Parameters!$D$38))*ART_drop_factor)),0)</f>
        <v>6.9798071264548982</v>
      </c>
      <c r="BC88" s="22">
        <f>IF(C88&gt;=(Input!$F$14+Input!$F$19),((AU87*(1-Parameters!$D$40)*(1/Parameters!$D$38)*(1-(Input!$F$10*Parameters!$D$20*(1-Parameters!$D$27)*Parameters!$D$26*(Parameters!$D$23)*Parameters!$D$28)))+(AW87*(1-Parameters!$D$40)*(1-(Input!$F$10*Parameters!$D$20*(1-Parameters!$D$27)*Parameters!$D$26*(Parameters!$D$23)*Parameters!$D$28)))+(BA87*(1-Parameters!$D$40)*(1/Parameters!$D$38))+(BC87*(1-Parameters!$D$40))),0)</f>
        <v>20531.416845161635</v>
      </c>
      <c r="BD88" s="24">
        <f>IF(C88&gt;=(Input!$F$14+Input!$F$19),((AU87*(1-Parameters!$D$40)*(1/Parameters!$D$38)*Input!$F$10*Parameters!$D$20*Parameters!$D$26*(1-Parameters!$D$27)*Parameters!$D$28*(Parameters!$D$23)*(1-Parameters!$D$30))+(AW87*(1-Parameters!$D$40)*Input!$F$10*Parameters!$D$20*Parameters!$D$26*(1-Parameters!$D$27)*Parameters!$D$28*(Parameters!$D$23)*(1-Parameters!$D$30))+(AX87*(1-Parameters!$D$40)) + (AY87*(1-Parameters!$D$40)*(1-ART_drop_factor)) +(BD87*(1-Parameters!$D$40)) + (BE87*(1-Parameters!$D$40)*(1-ART_drop_factor))),0)</f>
        <v>31376.735570164881</v>
      </c>
      <c r="BE88" s="25">
        <f>IF(C88&gt;=(Input!$F$14+Input!$F$19),((AU87*(1-Parameters!$D$40)*(1/Parameters!$D$38)*(Input!$F$10*Parameters!$D$20*(Parameters!$D$23)*Parameters!$D$26*(1-Parameters!$D$27)*Parameters!$D$28*Parameters!$D$30))+(AV87*(1-Parameters!$D$40)*(1/Parameters!$D$38))+(AW87*(1-Parameters!$D$40)*(Input!$F$10*Parameters!$D$20*(Parameters!$D$23)*Parameters!$D$26*(1-Parameters!$D$27)*Parameters!$D$28*Parameters!$D$30))+(BE87*(1-Parameters!$D$40)*ART_drop_factor)+(BB87*(1-Parameters!$D$40)*(1/Parameters!$D$38))+(AY87*(1-Parameters!$D$40)*ART_drop_factor)),0)</f>
        <v>82724.758319015542</v>
      </c>
      <c r="BF88" s="135">
        <f>(Parameters!$D$40*(SUM(Model!D87:U87,Model!AH87:BE87)))+(Parameters!$D$41*(SUM(Model!V87:AG87)))</f>
        <v>93.396817894009416</v>
      </c>
      <c r="BG88" s="60"/>
      <c r="BJ88" s="66"/>
    </row>
    <row r="89" spans="3:62" x14ac:dyDescent="0.2">
      <c r="C89" s="20">
        <v>84</v>
      </c>
      <c r="D89" s="21">
        <f>IF((C89&gt;=Input!$F$12),0,(D88*(1-Parameters!$D$40)*(1-(Parameters!$D$8*(1-(Input!$F$22*Parameters!$D$7))))))</f>
        <v>0</v>
      </c>
      <c r="E89" s="21">
        <f>IF((C89&gt;=Input!$F$12),0,(D88*(1-Parameters!$D$40)*Parameters!$D$8*(1-(Input!$F$22*Parameters!$D$7))+(E88*(1-Parameters!$D$40)*(1-1/Parameters!$D$38)) + (F88*(1-Parameters!$D$40)*(1-(1/Parameters!$D$38))*(1-ART_drop_factor))))</f>
        <v>0</v>
      </c>
      <c r="F89" s="26">
        <f>IF((C89&gt;=Input!$F$12),0,(F88*(1-Parameters!$D$40)*(1-(1/Parameters!$D$38))*ART_drop_factor))</f>
        <v>0</v>
      </c>
      <c r="G89" s="21">
        <f>IF((C89&gt;=Input!$F$12),0,((G88*(1-Parameters!$D$40)+(E88*(1-Parameters!$D$40)*(1/Parameters!$D$38)))))</f>
        <v>0</v>
      </c>
      <c r="H89" s="21">
        <f>IF((C89&gt;=Input!$F$12),0,(H88*(1-Parameters!$D$40) + I88*(1-Parameters!$D$40)*(1-ART_drop_factor)))</f>
        <v>0</v>
      </c>
      <c r="I89" s="21">
        <f>IF((C89&gt;=Input!$F$12),0,(((F88*(1-Parameters!$D$40)*(1/Parameters!$D$38)) + I88*(1-Parameters!$D$40)*ART_drop_factor)))</f>
        <v>0</v>
      </c>
      <c r="J89" s="23">
        <f>IF(AND(C89&gt;=Input!$F$12,C89&lt;Input!$F$13),((D88*(1-Parameters!$D$40)*(1-(Parameters!$D$8*(1-(Input!$F$22*Parameters!$D$7))))) + (J88*(1-Parameters!$D$40)*(1-(Parameters!$D$9*(1-(Input!$F$22*Parameters!$D$7)))))),0)</f>
        <v>0</v>
      </c>
      <c r="K89" s="23">
        <f>IF(AND(C89&gt;=Input!$F$12,C89&lt;Input!$F$13),((D88*(1-Parameters!$D$40)*(Parameters!$D$8*(1-(Input!$F$22*Parameters!$D$7))))+(E88*(1-Parameters!$D$40)*(1-1/Parameters!$D$38)*(1-(Input!$F$5*Parameters!$D$14*(1-Parameters!$D$27)*Parameters!$D$26*(Parameters!$D$24))*Parameters!$D$28*Parameters!$D$30)))+ (F88*(1-Parameters!$D$40)*(1-(1/Parameters!$D$38))*(1-ART_drop_factor)) + (J88*(1-Parameters!$D$40)*Parameters!$D$9*(1-(Input!$F$22*Parameters!$D$7)))+(K88*(1-Parameters!$D$40)*(1-1/Parameters!$D$38)) + (L88*(1-Parameters!$D$40)*(1-(1/Parameters!$D$38))*(1-ART_drop_factor)),0)</f>
        <v>0</v>
      </c>
      <c r="L89" s="23">
        <f>IF(AND(C89&gt;=Input!$F$12,C89&lt;Input!$F$13),((E88*(1-Parameters!$D$40)*(1-1/Parameters!$D$38)*(Input!$F$5*Parameters!$D$14*Parameters!$D$26*(1-Parameters!$D$27)*(Parameters!$D$24)*Parameters!$D$28*Parameters!$D$30))+(F88*(1-Parameters!$D$40)*(1-(1/Parameters!$D$38))*ART_drop_factor)+(L88*(1-Parameters!$D$40)*(1-(1/Parameters!$D$38))*ART_drop_factor)),0)</f>
        <v>0</v>
      </c>
      <c r="M89" s="23">
        <f>IF(AND(C89&gt;=Input!$F$12,C89&lt;Input!$F$13),((E88*(1-Parameters!$D$40)*(1/Parameters!$D$38)*(1-(Input!$F$5*Parameters!$D$14*(1-Parameters!$D$27)*Parameters!$D$26*(Parameters!$D$23))*Parameters!$D$28))+(G88*(1-Parameters!$D$40)*(1-(Input!$F$5*Parameters!$D$14*(1-Parameters!$D$27)*Parameters!$D$26*(Parameters!$D$23)*Parameters!$D$28)))+(K88*(1-Parameters!$D$40)*(1/Parameters!$D$38))+(M88*(1-Parameters!$D$40))),0)</f>
        <v>0</v>
      </c>
      <c r="N89" s="23">
        <f>IF(AND(C89&gt;=Input!$F$12,C89&lt;Input!$F$13),((E88*(1-Parameters!$D$40)*(1/Parameters!$D$38)*Input!$F$5*Parameters!$D$14*Parameters!$D$26*(1-Parameters!$D$27)*Parameters!$D$28*(Parameters!$D$23)*(1-Parameters!$D$30))+(G88*(1-Parameters!$D$40)*Input!$F$5*Parameters!$D$14*Parameters!$D$26*(1-Parameters!$D$27)*Parameters!$D$28*(Parameters!$D$23)*(1-Parameters!$D$30))+(H88*(1-Parameters!$D$40)) +(N88*(1-Parameters!$D$40)) + (O88*(1-Parameters!$D$40)*(1-ART_drop_factor)) + (I88*(1-Parameters!$D$40)*(1-ART_drop_factor))),0)</f>
        <v>0</v>
      </c>
      <c r="O89" s="23">
        <f>IF(AND(C89&gt;=Input!$F$12,C89&lt;Input!$F$13),((E88*(1-Parameters!$D$40)*(1/Parameters!$D$38)*(Input!$F$5*Parameters!$D$14*(Parameters!$D$23)*Parameters!$D$26*(1-Parameters!$D$27)*Parameters!$D$28*Parameters!$D$30))+(F88*(1-Parameters!$D$40)*(1/Parameters!$D$38))+(G88*(1-Parameters!$D$40)*(Input!$F$5*Parameters!$D$14*(Parameters!$D$23)*Parameters!$D$26*(1-Parameters!$D$27)*Parameters!$D$28*Parameters!$D$30))+(O88*(1-Parameters!$D$40)*ART_drop_factor)+(L88*(1-Parameters!$D$40)*(1/Parameters!$D$38))+(I88*(1-Parameters!$D$40)*ART_drop_factor)),0)</f>
        <v>0</v>
      </c>
      <c r="P89" s="24">
        <f>IF(AND(C89&gt;=Input!$F$13,C89&lt;Input!$F$14),((J88*(1-Parameters!$D$40)*(1-(Parameters!$D$9*(1-(Input!$F$22*Parameters!$D$7))))) + (P88*(1-Parameters!$D$40)*(1-(Parameters!$D$9*(1-(Input!$F$22*Parameters!$D$7)))))),0)</f>
        <v>0</v>
      </c>
      <c r="Q89" s="22">
        <f>IF(AND(C89&gt;=Input!$F$13,C89&lt;Input!$F$14),((J88*(1-Parameters!$D$40)*Parameters!$D$9*(1-(Input!$F$22*Parameters!$D$7)))+(K88*(1-Parameters!$D$40)*(1-1/Parameters!$D$38)*(1-(Input!$F$6*Parameters!$D$15*(1-Parameters!$D$27)*Parameters!$D$26*(Parameters!$D$24))*Parameters!$D$28*Parameters!$D$30))) + (L88*(1-Parameters!$D$40)*(1-(1/Parameters!$D$38))*(1-ART_drop_factor)) +(P88*(1-Parameters!$D$40)*Parameters!$D$9*(1-(Input!$F$22*Parameters!$D$7)))+(Q88*(1-Parameters!$D$40)*(1-1/Parameters!$D$38)) + (R88*(1-Parameters!$D$40)*(1-(1/Parameters!$D$38))*(1-ART_drop_factor)),0)</f>
        <v>0</v>
      </c>
      <c r="R89" s="24">
        <f>IF(AND(C89&gt;=Input!$F$13,C89&lt;Input!$F$14),((K88*(1-Parameters!$D$40)*(1-1/Parameters!$D$38)*(Input!$F$6*Parameters!$D$15*Parameters!$D$26*(1-Parameters!$D$27)*(Parameters!$D$24)*Parameters!$D$28*Parameters!$D$30))+(L88*(1-Parameters!$D$40)*(1-(1/Parameters!$D$38))*ART_drop_factor)+(R88*(1-Parameters!$D$40)*(1-(1/Parameters!$D$38))*ART_drop_factor)),0)</f>
        <v>0</v>
      </c>
      <c r="S89" s="22">
        <f>IF(AND(C89&gt;=Input!$F$13,C89&lt;Input!$F$14),((K88*(1-Parameters!$D$40)*(1/Parameters!$D$38)*(1-(Input!$F$6*Parameters!$D$15*(1-Parameters!$D$27)*Parameters!$D$26*(Parameters!$D$23)*Parameters!$D$28)))+(M88*(1-Parameters!$D$40)*(1-(Input!$F$6*Parameters!$D$15*(1-Parameters!$D$27)*Parameters!$D$26*(Parameters!$D$23)*Parameters!$D$28)))+(Q88*(1-Parameters!$D$40)*(1/Parameters!$D$38))+(S88*(1-Parameters!$D$40))),0)</f>
        <v>0</v>
      </c>
      <c r="T89" s="24">
        <f>IF(AND(C89&gt;=Input!$F$13,C89&lt;Input!$F$14),((K88*(1-Parameters!$D$40)*(1/Parameters!$D$38)*Input!$F$6*Parameters!$D$15*Parameters!$D$26*(1-Parameters!$D$27)*Parameters!$D$28*(Parameters!$D$23)*(1-Parameters!$D$30))+(M88*(1-Parameters!$D$40)*Input!$F$6*Parameters!$D$15*Parameters!$D$26*(1-Parameters!$D$27)*Parameters!$D$28*(Parameters!$D$23)*(1-Parameters!$D$30))+(N88*(1-Parameters!$D$40))+(T88*(1-Parameters!$D$40)) + (U88*(1-Parameters!$D$40)*(1-ART_drop_factor)) + (O88*(1-Parameters!$D$40)*(1-ART_drop_factor))),0)</f>
        <v>0</v>
      </c>
      <c r="U89" s="22">
        <f>IF(AND(C89&gt;=Input!$F$13,C89&lt;Input!$F$14),((K88*(1-Parameters!$D$40)*(1/Parameters!$D$38)*(Input!$F$6*Parameters!$D$15*(Parameters!$D$23)*Parameters!$D$26*(1-Parameters!$D$27)*Parameters!$D$28*Parameters!$D$30))+(L88*(1-Parameters!$D$40)*(1/Parameters!$D$38))+(M88*(1-Parameters!$D$40)*(Input!$F$6*Parameters!$D$15*(Parameters!$D$23)*Parameters!$D$26*(1-Parameters!$D$27)*Parameters!$D$28*Parameters!$D$30))+(U88*(1-Parameters!$D$40)*ART_drop_factor)+(R88*(1-Parameters!$D$40)*(1/Parameters!$D$38))+(O88*(1-Parameters!$D$40))*ART_drop_factor),0)</f>
        <v>0</v>
      </c>
      <c r="V89" s="24">
        <f>IF(C89=Input!$F$14,((P88*(1-Parameters!$D$41)*(1-(Parameters!$D$9*(1-(Input!$F$22*Parameters!$D$7))))) + (V88*(1-Parameters!$D$41)*(1-(Parameters!$D$9*(1-(Input!$F$22*Parameters!$D$7)))))),0)</f>
        <v>0</v>
      </c>
      <c r="W89" s="22">
        <f>IF(C89=Input!$F$14,((P88*(1-Parameters!$D$41)*Parameters!$D$9*(1-(Input!$F$22*Parameters!$D$7)))+(Q88*(1-Parameters!$D$41)*(1-1/Parameters!$D$38)*(1-(Input!$F$6*Parameters!$D$16*(1-Parameters!$D$27)*Parameters!$D$26*(1-Parameters!$B$94)*(Parameters!$D$24))*Parameters!$D$28*Parameters!$D$30)))+(V88*(1-Parameters!$D$41)*Parameters!$D$9*(1-(Input!$F$22*Parameters!$D$7)))+ (R88*(1-Parameters!$D$41)*(1-(1/Parameters!$D$38))*(1-ART_drop_factor)) + (W88*(1-Parameters!$D$41)*(1-1/Parameters!$D$38)) + (X88*(1-Parameters!$D$41)*(1-(1/Parameters!$D$38))*(1-ART_drop_factor)),0)</f>
        <v>0</v>
      </c>
      <c r="X89" s="24">
        <f>IF(C89=Input!$F$14,((Q88*(1-Parameters!$D$41)*(1-1/Parameters!$D$38)*(Input!$F$6*Parameters!$D$16*Parameters!$D$26*(1-Parameters!$D$27)*(1-Parameters!$B$94)*(Parameters!$D$24)*Parameters!$D$28*Parameters!$D$30))+(R88*(1-Parameters!$D$41)*(1-(1/Parameters!$D$38))*ART_drop_factor)+(X88*(1-Parameters!$D$41)*(1-(1/Parameters!$D$38))*ART_drop_factor)),0)</f>
        <v>0</v>
      </c>
      <c r="Y89" s="22">
        <f>IF(C89=Input!$F$14,((Q88*(1-Parameters!$D$41)*(1/Parameters!$D$38)*(1-(Input!$F$6*Parameters!$D$16*(1-Parameters!$D$27)*Parameters!$D$26*(1-Parameters!$B$94)*(Parameters!$D$23)*Parameters!$D$28)))+(S88*(1-Parameters!$D$41)*(1-(Input!$F$6*Parameters!$D$16*(1-Parameters!$D$27)*Parameters!$D$26*(1-Parameters!$B$94)*(Parameters!$D$23)*Parameters!$D$28)))+(W88*(1-Parameters!$D$41)*(1/Parameters!$D$38))+(Y88*(1-Parameters!$D$41))),0)</f>
        <v>0</v>
      </c>
      <c r="Z89" s="24">
        <f>IF(C89=Input!$F$14,((Q88*(1-Parameters!$D$41)*(1/Parameters!$D$38)*Input!$F$6*Parameters!$D$16*Parameters!$D$26*(1-Parameters!$D$27)*(1-Parameters!$B$94)*Parameters!$D$28*(Parameters!$D$23)*(1-Parameters!$D$30))+(S88*(1-Parameters!$D$41)*Input!$F$6*Parameters!$D$16*Parameters!$D$26*(1-Parameters!$D$27)*(1-Parameters!$B$94)*Parameters!$D$28*(Parameters!$D$23)*(1-Parameters!$D$30))+(T88*(1-Parameters!$D$41)) + (U88*(1-Parameters!$D$41)*(1-ART_drop_factor)) + (Z88*(1-Parameters!$D$41)) + (AA88*(1-Parameters!$D$41)*(1-ART_drop_factor))),0)</f>
        <v>0</v>
      </c>
      <c r="AA89" s="22">
        <f>IF(C89=Input!$F$14,((Q88*(1-Parameters!$D$41)*(1/Parameters!$D$38)*(Input!$F$6*Parameters!$D$16*(Parameters!$D$23)*Parameters!$D$26*(1-Parameters!$D$27)*(1-Parameters!$B$94)*Parameters!$D$28*Parameters!$D$30))+(R88*(1-Parameters!$D$41)*(1/Parameters!$D$38))+(S88*(1-Parameters!$D$41)*(Input!$F$6*Parameters!$D$16*(1-Parameters!$B$94)*(Parameters!$D$23)*Parameters!$D$26*(1-Parameters!$D$27)*Parameters!$D$28*Parameters!$D$30))+(AA88*(1-Parameters!$D$41)*ART_drop_factor)+(X88*(1-Parameters!$D$41)*(1/Parameters!$D$38))+(U88*(1-Parameters!$D$41)*ART_drop_factor)),0)</f>
        <v>0</v>
      </c>
      <c r="AB89" s="24">
        <f>IF(AND(C89&gt;Input!$F$14,C89&lt;(Input!$F$14+Input!$F$16)),((V88*(1-Parameters!$D$41)*(1-(Parameters!$D$9*(1-(Input!$F$22*Parameters!$D$7)))))+(AB88*(1-Parameters!$D$41)*(1-(Parameters!$D$10*(1-(Input!$F$22*Parameters!$D$7)))))),0)</f>
        <v>0</v>
      </c>
      <c r="AC89" s="24">
        <f>IF(AND(C89&gt;Input!$F$14, C89&lt;(Input!$F$14+Input!$F$16)),((V88*(1-Parameters!$D$41)*Parameters!$D$9*(1-(Input!$F$22*Parameters!$D$7)))+(W88*(1-Parameters!$D$41)*(1-1/Parameters!$D$38)) + (X88*(1-Parameters!$D$41)*(1-(1/Parameters!$D$38))*(1-ART_drop_factor)) +(AB88*(1-Parameters!$D$41)*Parameters!$D$10*(1-(Input!$F$22*Parameters!$D$7))))+(AC88*(1-Parameters!$D$41)*(1-1/Parameters!$D$38)) + (AD88*(1-Parameters!$D$41)*(1-(1/Parameters!$D$38))*(1-ART_drop_factor)),0)</f>
        <v>0</v>
      </c>
      <c r="AD89" s="24">
        <f>IF(AND(C89&gt;Input!$F$14, C89&lt;(Input!$F$14+Input!$F$16)),((X88*(1-Parameters!$D$41)*(1-(1/Parameters!$D$38))*ART_drop_factor)+(AD88*(1-Parameters!$D$41)*(1-(1/Parameters!$D$38))*ART_drop_factor)),0)</f>
        <v>0</v>
      </c>
      <c r="AE89" s="24">
        <f>IF(AND(C89&gt;Input!$F$14, C89&lt;(Input!$F$14+Input!$F$16)),((W88*(1-Parameters!$D$41)*(1/Parameters!$D$38))+(Y88*(1-Parameters!$D$41))+(AC88*(1-Parameters!$D$41)*(1/Parameters!$D$38))+(AE88*(1-Parameters!$D$41))),0)</f>
        <v>0</v>
      </c>
      <c r="AF89" s="24">
        <f>IF(AND(C89&gt;Input!$F$14, C89&lt;(Input!$F$14+Input!$F$16)),((Z88*(1-Parameters!$D$41)) + (AA88*(1-Parameters!$D$41)*(1-ART_drop_factor)) +(AF88*(1-Parameters!$D$41)) + (AG88*(1-Parameters!$D$41)*(1-ART_drop_factor))),0)</f>
        <v>0</v>
      </c>
      <c r="AG89" s="24">
        <f>IF(AND(C89&gt;Input!$F$14, C89&lt;(Input!$F$14+Input!$F$16)),((X88*(1-Parameters!$D$41)*(1/Parameters!$D$38))+(AG88*(1-Parameters!$D$41)*ART_drop_factor)+(AD88*(1-Parameters!$D$41)*(1/Parameters!$D$38))+(AA88*(1-Parameters!$D$41)*ART_drop_factor)),0)</f>
        <v>0</v>
      </c>
      <c r="AH89" s="24">
        <f>IF(AND(C89&gt;=(Input!$F$14+Input!$F$16),C89&lt;(Input!$F$14+Input!$F$17)),((AB88*(1-Parameters!$D$40)*(1-(Parameters!$D$10*(1-(Input!$F$22*Parameters!$D$7)))))+(AH88*(1-Parameters!$D$40)*(1-(Parameters!$D$11*(1-(Input!$F$22*Parameters!$D$7)))))),0)</f>
        <v>0</v>
      </c>
      <c r="AI89" s="24">
        <f>IF(AND(C89&gt;=(Input!$F$14+Input!$F$16), C89&lt;(Input!$F$14+Input!$F$17)),((AB88*(1-Parameters!$D$40)*Parameters!$D$10*(1-(Input!$F$22*Parameters!$D$7)))+(AC88*(1-Parameters!$D$40)*(1-1/Parameters!$D$38)*(1-(Input!$F$7*Parameters!$D$17*(1-Parameters!$D$27)*Parameters!$D$26*(1-(Parameters!$B$94 + Parameters!$B$95))*(Parameters!$D$24)*Parameters!$D$28*Parameters!$D$30))) + (AD88*(1-Parameters!$D$40)*(1-(1/Parameters!$D$38))*(1-ART_drop_factor)) +(AH88*(1-Parameters!$D$40)*Parameters!$D$11*(1-(Input!$F$22*Parameters!$D$7)))+(AI88*(1-Parameters!$D$40)*(1-1/Parameters!$D$38)) + (AJ88*(1-Parameters!$D$40)*(1-(1/Parameters!$D$38))*(1-ART_drop_factor))),0)</f>
        <v>0</v>
      </c>
      <c r="AJ89" s="24">
        <f>IF(AND(C89&gt;=(Input!$F$14+Input!$F$16), C89&lt;(Input!$F$14+Input!$F$17)),((AC88*(1-Parameters!$D$40)*(1-1/Parameters!$D$38)*(Input!$F$7*Parameters!$D$17*Parameters!$D$26*(1-Parameters!$D$27)*(1-(Parameters!$B$94 + Parameters!$B$95))*(Parameters!$D$24)*Parameters!$D$28*Parameters!$D$30))+(AD88*(1-Parameters!$D$40)*(1-(1/Parameters!$D$38))*ART_drop_factor)+(AJ88*(1-Parameters!$D$40)*(1-(1/Parameters!$D$38))*ART_drop_factor)),0)</f>
        <v>0</v>
      </c>
      <c r="AK89" s="22">
        <f>IF(AND(C89&gt;=(Input!$F$14+Input!$F$16), C89&lt;(Input!$F$14+Input!$F$17)),((AC88*(1-Parameters!$D$40)*(1/Parameters!$D$38)*(1-(Input!$F$7*Parameters!$D$17*(1-Parameters!$D$27)*Parameters!$D$26*(1-(Parameters!$B$94 + Parameters!$B$95))*(Parameters!$D$23)*Parameters!$D$28)))+(AE88*(1-Parameters!$D$40)*(1-(Input!$F$7*Parameters!$D$17*(1-Parameters!$D$27)*Parameters!$D$26*(1-(Parameters!$B$94 + Parameters!$B$95))*(Parameters!$D$23)*Parameters!$D$28)))+(AI88*(1-Parameters!$D$40)*(1/Parameters!$D$38))+(AK88*(1-Parameters!$D$40))),0)</f>
        <v>0</v>
      </c>
      <c r="AL89" s="24">
        <f>IF(AND(C89&gt;=(Input!$F$14+Input!$F$16), C89&lt;(Input!$F$14+Input!$F$17)),((AC88*(1-Parameters!$D$40)*(1/Parameters!$D$38)*Input!$F$7*Parameters!$D$17*Parameters!$D$26*(1-Parameters!$D$27)*(1-(Parameters!$B$94 + Parameters!$B$95))*Parameters!$D$28*(Parameters!$D$23)*(1-Parameters!$D$30))+(AE88*(1-Parameters!$D$40)*Input!$F$7*Parameters!$D$17*Parameters!$D$26*(1-Parameters!$D$27)*(1-(Parameters!$B$94 + Parameters!$B$95))*Parameters!$D$28*(Parameters!$D$23)*(1-Parameters!$D$30))+(AF88*(1-Parameters!$D$40)) + (AG88*(1-Parameters!$D$40)*(1-ART_drop_factor)) +(AL88*(1-Parameters!$D$40)) + (AM88*(1-Parameters!$D$40)*(1-ART_drop_factor))),0)</f>
        <v>0</v>
      </c>
      <c r="AM89" s="22">
        <f>IF(AND(C89&gt;=(Input!$F$14+Input!$F$16), C89&lt;(Input!$F$14+Input!$F$17)),((AC88*(1-Parameters!$D$40)*(1/Parameters!$D$38)*(Input!$F$7*Parameters!$D$17*(Parameters!$D$23)*Parameters!$D$26*(1-Parameters!$D$27)*(1-(Parameters!$B$94 + Parameters!$B$95))*Parameters!$D$28*Parameters!$D$30))+(AD88*(1-Parameters!$D$40)*(1/Parameters!$D$38))+(AE88*(1-Parameters!$D$40)*(Input!$F$7*Parameters!$D$17*(Parameters!$D$23)*Parameters!$D$26*(1-Parameters!$D$27)*(1-(Parameters!$B$94 + Parameters!$B$95))*Parameters!$D$28*Parameters!$D$30))+(AM88*(1-Parameters!$D$40)*ART_drop_factor)+(AJ88*(1-Parameters!$D$40)*(1/Parameters!$D$38))+(AG88*(1-Parameters!$D$40)*ART_drop_factor)),0)</f>
        <v>0</v>
      </c>
      <c r="AN89" s="24">
        <f>IF(AND(C89&gt;=(Input!$F$14+Input!$F$17), C89&lt;(Input!$F$14+Input!$F$18)),((AH88*(1-Parameters!$D$40)*(1-(Parameters!$D$11*(1-(Input!$F$22*Parameters!$D$7))))) + (AN88*(1-Parameters!$D$40)*(1-(Parameters!$D$11*(1-(Input!$F$22*Parameters!$D$7)))))),0)</f>
        <v>0</v>
      </c>
      <c r="AO89" s="22">
        <f>IF(AND(C89&gt;=(Input!$F$14+Input!$F$17), C89&lt;(Input!$F$14+Input!$F$18)),((AH88*(1-Parameters!$D$40)*Parameters!$D$11*(1-(Input!$F$22*Parameters!$D$7)))+(AI88*(1-Parameters!$D$40)*(1-1/Parameters!$D$38)*(1-(Input!$F$8*Parameters!$D$18*(1-Parameters!$D$27)*Parameters!$D$26*(Parameters!$D$24)*Parameters!$D$28*Parameters!$D$30))) + (AJ88*(1-Parameters!$D$40)*(1-(1/Parameters!$D$38))*(1-ART_drop_factor)) +(AN88*(1-Parameters!$D$40)*Parameters!$D$11*(1-(Input!$F$22*Parameters!$D$7)))+(AO88*(1-Parameters!$D$40)*(1-1/Parameters!$D$38)) + (AP88*(1-Parameters!$D$40)*(1-(1/Parameters!$D$38))*(1-ART_drop_factor))),0)</f>
        <v>0</v>
      </c>
      <c r="AP89" s="24">
        <f>IF(AND(C89&gt;=(Input!$F$14+Input!$F$17), C89&lt;(Input!$F$14+Input!$F$18)),((AI88*(1-Parameters!$D$40)*(1-1/Parameters!$D$38)*(Input!$F$8*Parameters!$D$18*Parameters!$D$26*(1-Parameters!$D$27)*(Parameters!$D$24)*Parameters!$D$28*Parameters!$D$30))+(AJ88*(1-Parameters!$D$40)*(1-(1/Parameters!$D$38))*ART_drop_factor)+(AP88*(1-Parameters!$D$40)*(1-(1/Parameters!$D$38))*ART_drop_factor)),0)</f>
        <v>0</v>
      </c>
      <c r="AQ89" s="22">
        <f>IF(AND(C89&gt;=(Input!$F$14+Input!$F$17), C89&lt;(Input!$F$14+Input!$F$18)),((AI88*(1-Parameters!$D$40)*(1/Parameters!$D$38)*(1-(Input!$F$8*Parameters!$D$18*(1-Parameters!$D$27)*Parameters!$D$26*(Parameters!$D$23)*Parameters!$D$28)))+(AK88*(1-Parameters!$D$40)*(1-(Input!$F$8*Parameters!$D$18*(1-Parameters!$D$27)*Parameters!$D$26*(Parameters!$D$23)*Parameters!$D$28)))+(AO88*(1-Parameters!$D$40)*(1/Parameters!$D$38))+(AQ88*(1-Parameters!$D$40))),0)</f>
        <v>0</v>
      </c>
      <c r="AR89" s="24">
        <f>IF(AND(C89&gt;=(Input!$F$14+Input!$F$17), C89&lt;(Input!$F$14+Input!$F$18)),((AI88*(1-Parameters!$D$40)*(1/Parameters!$D$38)*Input!$F$8*Parameters!$D$18*Parameters!$D$26*(1-Parameters!$D$27)*Parameters!$D$28*(Parameters!$D$23)*(1-Parameters!$D$30))+(AK88*(1-Parameters!$D$40)*Input!$F$8*Parameters!$D$18*Parameters!$D$26*(1-Parameters!$D$27)*Parameters!$D$28*(Parameters!$D$23)*(1-Parameters!$D$30))+(AL88*(1-Parameters!$D$40)) + (AM88*(1-Parameters!$D$40)*(1-ART_drop_factor)) +(AR88*(1-Parameters!$D$40)) + (AS88*(1-Parameters!$D$40)*(1-ART_drop_factor))),0)</f>
        <v>0</v>
      </c>
      <c r="AS89" s="22">
        <f>IF(AND(C89&gt;=(Input!$F$14+Input!$F$17), C89&lt;(Input!$F$14+Input!$F$18)),((AI88*(1-Parameters!$D$40)*(1/Parameters!$D$38)*(Input!$F$8*Parameters!$D$18*(Parameters!$D$23)*Parameters!$D$26*(1-Parameters!$D$27)*Parameters!$D$28*Parameters!$D$30))+(AJ88*(1-Parameters!$D$40)*(1/Parameters!$D$38))+(AK88*(1-Parameters!$D$40)*(Input!$F$8*Parameters!$D$18*(Parameters!$D$23)*Parameters!$D$26*(1-Parameters!$D$27)*Parameters!$D$28*Parameters!$D$30))+(AS88*(1-Parameters!$D$40)*ART_drop_factor)+(AP88*(1-Parameters!$D$40)*(1/Parameters!$D$38))+(AM88*(1-Parameters!$D$40)*ART_drop_factor)),0)</f>
        <v>0</v>
      </c>
      <c r="AT89" s="24">
        <f>IF(AND(C89&gt;=(Input!$F$14+Input!$F$18), C89&lt;(Input!$F$14+Input!$F$19)),((AN88*(1-Parameters!$D$40)*(1-(Parameters!$D$11*(1-(Input!$F$22*Parameters!$D$7))))) + (AT88*(1-Parameters!$D$40)*(1-(Parameters!$D$12*(1-(Input!$F$22*Parameters!$D$7)))))),0)</f>
        <v>0</v>
      </c>
      <c r="AU89" s="22">
        <f>IF(AND(C89&gt;=(Input!$F$14+Input!$F$18), C89&lt;(Input!$F$14+Input!$F$19)),((AN88*(1-Parameters!$D$40)*Parameters!$D$11*(1-(Input!$F$22*Parameters!$D$7)))+(AO88*(1-Parameters!$D$40)*(1-1/Parameters!$D$38)*(1-(Input!$F$9*Parameters!$D$19*(1-Parameters!$D$27)*Parameters!$D$26*(Parameters!$D$24)*Parameters!$D$28*Parameters!$D$30))) + (AP88*(1-Parameters!$D$40)*(1-(1/Parameters!$D$38))*(1-ART_drop_factor)) +(AT88*(1-Parameters!$D$40)*Parameters!$D$12*(1-(Input!$F$22*Parameters!$D$7)))+(AU88*(1-Parameters!$D$40)*(1-1/Parameters!$D$38)) + (AV88*(1-Parameters!$D$40)*(1-(1/Parameters!$D$38))*(1-ART_drop_factor))),0)</f>
        <v>0</v>
      </c>
      <c r="AV89" s="24">
        <f>IF(AND(C89&gt;=(Input!$F$14+Input!$F$18), C89&lt;(Input!$F$14+Input!$F$19)),((AO88*(1-Parameters!$D$40)*(1-1/Parameters!$D$38)*(Input!$F$9*Parameters!$D$19*Parameters!$D$26*(1-Parameters!$D$27)*(Parameters!$D$24)*Parameters!$D$28*Parameters!$D$30))+(AP88*(1-Parameters!$D$40)*(1-(1/Parameters!$D$38))*ART_drop_factor)+(AV88*(1-Parameters!$D$40)*(1-(1/Parameters!$D$38))*ART_drop_factor)),0)</f>
        <v>0</v>
      </c>
      <c r="AW89" s="22">
        <f>IF(AND(C89&gt;=(Input!$F$14+Input!$F$18), C89&lt;(Input!$F$14+Input!$F$19)),((AO88*(1-Parameters!$D$40)*(1/Parameters!$D$38)*(1-(Input!$F$9*Parameters!$D$19*(1-Parameters!$D$27)*Parameters!$D$26*(Parameters!$D$23)*Parameters!$D$28)))+(AQ88*(1-Parameters!$D$40)*(1-(Input!$F$9*Parameters!$D$19*(1-Parameters!$D$27)*Parameters!$D$26*(Parameters!$D$23)*Parameters!$D$28)))+(AU88*(1-Parameters!$D$40)*(1/Parameters!$D$38))+(AW88*(1-Parameters!$D$40))),0)</f>
        <v>0</v>
      </c>
      <c r="AX89" s="24">
        <f>IF(AND(C89&gt;=(Input!$F$14+Input!$F$18), C89&lt;(Input!$F$14+Input!$F$19)),((AO88*(1-Parameters!$D$40)*(1/Parameters!$D$38)*Input!$F$9*Parameters!$D$19*Parameters!$D$26*(1-Parameters!$D$27)*Parameters!$D$28*(Parameters!$D$23)*(1-Parameters!$D$30))+(AQ88*(1-Parameters!$D$40)*Input!$F$9*Parameters!$D$19*Parameters!$D$26*(1-Parameters!$D$27)*Parameters!$D$28*(Parameters!$D$23)*(1-Parameters!$D$30)) + (AS88*(1-Parameters!$D$40)*(1-ART_drop_factor)) +(AR88*(1-Parameters!$D$40))+ (AY88*(1-Parameters!$D$40)*(1-ART_drop_factor)) + (AX88*(1-Parameters!$D$40))),0)</f>
        <v>0</v>
      </c>
      <c r="AY89" s="22">
        <f>IF(AND(C89&gt;=(Input!$F$14+Input!$F$18), C89&lt;(Input!$F$14+Input!$F$19)),((AO88*(1-Parameters!$D$40)*(1/Parameters!$D$38)*(Input!$F$9*Parameters!$D$19*(Parameters!$D$23)*Parameters!$D$26*(1-Parameters!$D$27)*Parameters!$D$28*Parameters!$D$30))+(AP88*(1-Parameters!$D$40)*(1/Parameters!$D$38))+(AQ88*(1-Parameters!$D$40)*(Input!$F$9*Parameters!$D$19*(Parameters!$D$23)*Parameters!$D$26*(1-Parameters!$D$27)*Parameters!$D$28*Parameters!$D$30))+(AY88*(1-Parameters!$D$40)*ART_drop_factor)+(AV88*(1-Parameters!$D$40)*(1/Parameters!$D$38))+(AS88*(1-Parameters!$D$40)*ART_drop_factor)),0)</f>
        <v>0</v>
      </c>
      <c r="AZ89" s="24">
        <f>IF(C89&gt;=(Input!$F$14+Input!$F$19),((AT88*(1-Parameters!$D$40)*(1-(Parameters!$D$12*(1-(Input!$F$22*Parameters!$D$7))))) + (AZ88*(1-Parameters!$D$40)*(1-(Parameters!$D$12*(1-(Input!$F$22*Parameters!$D$7)))))),0)</f>
        <v>1480084.7392114028</v>
      </c>
      <c r="BA89" s="22">
        <f>IF(C89&gt;=(Input!$F$14+Input!$F$19),((AT88*(1-Parameters!$D$40)*Parameters!$D$12*(1-(Input!$F$22*Parameters!$D$7)))+(AU88*(1-Parameters!$D$40)*(1-1/Parameters!$D$38)*(1-(Input!$F$10*Parameters!$D$20*(1-Parameters!$D$27)*Parameters!$D$26*(Parameters!$D$24)*Parameters!$D$28*Parameters!$D$30))) + (AV88*(1-Parameters!$D$40)*(1-(1/Parameters!$D$38))*(1-ART_drop_factor)) +(AZ88*(1-Parameters!$D$40)*Parameters!$D$12*(1-(Input!$F$22*Parameters!$D$7)))+(BA88*(1-Parameters!$D$40)*(1-1/Parameters!$D$38)) + (BB88*(1-Parameters!$D$40)*(1-(1/Parameters!$D$38))*(1-ART_drop_factor))),0)</f>
        <v>3577.2210985391894</v>
      </c>
      <c r="BB89" s="24">
        <f>IF(C89&gt;=(Input!$F$14+Input!$F$19),((AU88*(1-Parameters!$D$40)*(1-1/Parameters!$D$38)*(Input!$F$10*Parameters!$D$20*Parameters!$D$26*(1-Parameters!$D$27)*(Parameters!$D$24)*Parameters!$D$28*Parameters!$D$30))+(AV88*(1-Parameters!$D$40)*(1-(1/Parameters!$D$38))*ART_drop_factor)+(BB88*(1-Parameters!$D$40)*(1-(1/Parameters!$D$38))*ART_drop_factor)),0)</f>
        <v>6.1832372862293035</v>
      </c>
      <c r="BC89" s="22">
        <f>IF(C89&gt;=(Input!$F$14+Input!$F$19),((AU88*(1-Parameters!$D$40)*(1/Parameters!$D$38)*(1-(Input!$F$10*Parameters!$D$20*(1-Parameters!$D$27)*Parameters!$D$26*(Parameters!$D$23)*Parameters!$D$28)))+(AW88*(1-Parameters!$D$40)*(1-(Input!$F$10*Parameters!$D$20*(1-Parameters!$D$27)*Parameters!$D$26*(Parameters!$D$23)*Parameters!$D$28)))+(BA88*(1-Parameters!$D$40)*(1/Parameters!$D$38))+(BC88*(1-Parameters!$D$40))),0)</f>
        <v>20927.558434688333</v>
      </c>
      <c r="BD89" s="24">
        <f>IF(C89&gt;=(Input!$F$14+Input!$F$19),((AU88*(1-Parameters!$D$40)*(1/Parameters!$D$38)*Input!$F$10*Parameters!$D$20*Parameters!$D$26*(1-Parameters!$D$27)*Parameters!$D$28*(Parameters!$D$23)*(1-Parameters!$D$30))+(AW88*(1-Parameters!$D$40)*Input!$F$10*Parameters!$D$20*Parameters!$D$26*(1-Parameters!$D$27)*Parameters!$D$28*(Parameters!$D$23)*(1-Parameters!$D$30))+(AX88*(1-Parameters!$D$40)) + (AY88*(1-Parameters!$D$40)*(1-ART_drop_factor)) +(BD88*(1-Parameters!$D$40)) + (BE88*(1-Parameters!$D$40)*(1-ART_drop_factor))),0)</f>
        <v>31650.632784148929</v>
      </c>
      <c r="BE89" s="25">
        <f>IF(C89&gt;=(Input!$F$14+Input!$F$19),((AU88*(1-Parameters!$D$40)*(1/Parameters!$D$38)*(Input!$F$10*Parameters!$D$20*(Parameters!$D$23)*Parameters!$D$26*(1-Parameters!$D$27)*Parameters!$D$28*Parameters!$D$30))+(AV88*(1-Parameters!$D$40)*(1/Parameters!$D$38))+(AW88*(1-Parameters!$D$40)*(Input!$F$10*Parameters!$D$20*(Parameters!$D$23)*Parameters!$D$26*(1-Parameters!$D$27)*Parameters!$D$28*Parameters!$D$30))+(BE88*(1-Parameters!$D$40)*ART_drop_factor)+(BB88*(1-Parameters!$D$40)*(1/Parameters!$D$38))+(AY88*(1-Parameters!$D$40)*ART_drop_factor)),0)</f>
        <v>82445.053815920706</v>
      </c>
      <c r="BF89" s="135">
        <f>(Parameters!$D$40*(SUM(Model!D88:U88,Model!AH88:BE88)))+(Parameters!$D$41*(SUM(Model!V88:AG88)))</f>
        <v>93.391429616054026</v>
      </c>
      <c r="BG89" s="60"/>
      <c r="BJ89" s="66"/>
    </row>
    <row r="90" spans="3:62" x14ac:dyDescent="0.2">
      <c r="C90" s="20">
        <v>85</v>
      </c>
      <c r="D90" s="21">
        <f>IF((C90&gt;=Input!$F$12),0,(D89*(1-Parameters!$D$40)*(1-(Parameters!$D$8*(1-(Input!$F$22*Parameters!$D$7))))))</f>
        <v>0</v>
      </c>
      <c r="E90" s="21">
        <f>IF((C90&gt;=Input!$F$12),0,(D89*(1-Parameters!$D$40)*Parameters!$D$8*(1-(Input!$F$22*Parameters!$D$7))+(E89*(1-Parameters!$D$40)*(1-1/Parameters!$D$38)) + (F89*(1-Parameters!$D$40)*(1-(1/Parameters!$D$38))*(1-ART_drop_factor))))</f>
        <v>0</v>
      </c>
      <c r="F90" s="26">
        <f>IF((C90&gt;=Input!$F$12),0,(F89*(1-Parameters!$D$40)*(1-(1/Parameters!$D$38))*ART_drop_factor))</f>
        <v>0</v>
      </c>
      <c r="G90" s="21">
        <f>IF((C90&gt;=Input!$F$12),0,((G89*(1-Parameters!$D$40)+(E89*(1-Parameters!$D$40)*(1/Parameters!$D$38)))))</f>
        <v>0</v>
      </c>
      <c r="H90" s="21">
        <f>IF((C90&gt;=Input!$F$12),0,(H89*(1-Parameters!$D$40) + I89*(1-Parameters!$D$40)*(1-ART_drop_factor)))</f>
        <v>0</v>
      </c>
      <c r="I90" s="21">
        <f>IF((C90&gt;=Input!$F$12),0,(((F89*(1-Parameters!$D$40)*(1/Parameters!$D$38)) + I89*(1-Parameters!$D$40)*ART_drop_factor)))</f>
        <v>0</v>
      </c>
      <c r="J90" s="23">
        <f>IF(AND(C90&gt;=Input!$F$12,C90&lt;Input!$F$13),((D89*(1-Parameters!$D$40)*(1-(Parameters!$D$8*(1-(Input!$F$22*Parameters!$D$7))))) + (J89*(1-Parameters!$D$40)*(1-(Parameters!$D$9*(1-(Input!$F$22*Parameters!$D$7)))))),0)</f>
        <v>0</v>
      </c>
      <c r="K90" s="23">
        <f>IF(AND(C90&gt;=Input!$F$12,C90&lt;Input!$F$13),((D89*(1-Parameters!$D$40)*(Parameters!$D$8*(1-(Input!$F$22*Parameters!$D$7))))+(E89*(1-Parameters!$D$40)*(1-1/Parameters!$D$38)*(1-(Input!$F$5*Parameters!$D$14*(1-Parameters!$D$27)*Parameters!$D$26*(Parameters!$D$24))*Parameters!$D$28*Parameters!$D$30)))+ (F89*(1-Parameters!$D$40)*(1-(1/Parameters!$D$38))*(1-ART_drop_factor)) + (J89*(1-Parameters!$D$40)*Parameters!$D$9*(1-(Input!$F$22*Parameters!$D$7)))+(K89*(1-Parameters!$D$40)*(1-1/Parameters!$D$38)) + (L89*(1-Parameters!$D$40)*(1-(1/Parameters!$D$38))*(1-ART_drop_factor)),0)</f>
        <v>0</v>
      </c>
      <c r="L90" s="23">
        <f>IF(AND(C90&gt;=Input!$F$12,C90&lt;Input!$F$13),((E89*(1-Parameters!$D$40)*(1-1/Parameters!$D$38)*(Input!$F$5*Parameters!$D$14*Parameters!$D$26*(1-Parameters!$D$27)*(Parameters!$D$24)*Parameters!$D$28*Parameters!$D$30))+(F89*(1-Parameters!$D$40)*(1-(1/Parameters!$D$38))*ART_drop_factor)+(L89*(1-Parameters!$D$40)*(1-(1/Parameters!$D$38))*ART_drop_factor)),0)</f>
        <v>0</v>
      </c>
      <c r="M90" s="23">
        <f>IF(AND(C90&gt;=Input!$F$12,C90&lt;Input!$F$13),((E89*(1-Parameters!$D$40)*(1/Parameters!$D$38)*(1-(Input!$F$5*Parameters!$D$14*(1-Parameters!$D$27)*Parameters!$D$26*(Parameters!$D$23))*Parameters!$D$28))+(G89*(1-Parameters!$D$40)*(1-(Input!$F$5*Parameters!$D$14*(1-Parameters!$D$27)*Parameters!$D$26*(Parameters!$D$23)*Parameters!$D$28)))+(K89*(1-Parameters!$D$40)*(1/Parameters!$D$38))+(M89*(1-Parameters!$D$40))),0)</f>
        <v>0</v>
      </c>
      <c r="N90" s="23">
        <f>IF(AND(C90&gt;=Input!$F$12,C90&lt;Input!$F$13),((E89*(1-Parameters!$D$40)*(1/Parameters!$D$38)*Input!$F$5*Parameters!$D$14*Parameters!$D$26*(1-Parameters!$D$27)*Parameters!$D$28*(Parameters!$D$23)*(1-Parameters!$D$30))+(G89*(1-Parameters!$D$40)*Input!$F$5*Parameters!$D$14*Parameters!$D$26*(1-Parameters!$D$27)*Parameters!$D$28*(Parameters!$D$23)*(1-Parameters!$D$30))+(H89*(1-Parameters!$D$40)) +(N89*(1-Parameters!$D$40)) + (O89*(1-Parameters!$D$40)*(1-ART_drop_factor)) + (I89*(1-Parameters!$D$40)*(1-ART_drop_factor))),0)</f>
        <v>0</v>
      </c>
      <c r="O90" s="23">
        <f>IF(AND(C90&gt;=Input!$F$12,C90&lt;Input!$F$13),((E89*(1-Parameters!$D$40)*(1/Parameters!$D$38)*(Input!$F$5*Parameters!$D$14*(Parameters!$D$23)*Parameters!$D$26*(1-Parameters!$D$27)*Parameters!$D$28*Parameters!$D$30))+(F89*(1-Parameters!$D$40)*(1/Parameters!$D$38))+(G89*(1-Parameters!$D$40)*(Input!$F$5*Parameters!$D$14*(Parameters!$D$23)*Parameters!$D$26*(1-Parameters!$D$27)*Parameters!$D$28*Parameters!$D$30))+(O89*(1-Parameters!$D$40)*ART_drop_factor)+(L89*(1-Parameters!$D$40)*(1/Parameters!$D$38))+(I89*(1-Parameters!$D$40)*ART_drop_factor)),0)</f>
        <v>0</v>
      </c>
      <c r="P90" s="24">
        <f>IF(AND(C90&gt;=Input!$F$13,C90&lt;Input!$F$14),((J89*(1-Parameters!$D$40)*(1-(Parameters!$D$9*(1-(Input!$F$22*Parameters!$D$7))))) + (P89*(1-Parameters!$D$40)*(1-(Parameters!$D$9*(1-(Input!$F$22*Parameters!$D$7)))))),0)</f>
        <v>0</v>
      </c>
      <c r="Q90" s="22">
        <f>IF(AND(C90&gt;=Input!$F$13,C90&lt;Input!$F$14),((J89*(1-Parameters!$D$40)*Parameters!$D$9*(1-(Input!$F$22*Parameters!$D$7)))+(K89*(1-Parameters!$D$40)*(1-1/Parameters!$D$38)*(1-(Input!$F$6*Parameters!$D$15*(1-Parameters!$D$27)*Parameters!$D$26*(Parameters!$D$24))*Parameters!$D$28*Parameters!$D$30))) + (L89*(1-Parameters!$D$40)*(1-(1/Parameters!$D$38))*(1-ART_drop_factor)) +(P89*(1-Parameters!$D$40)*Parameters!$D$9*(1-(Input!$F$22*Parameters!$D$7)))+(Q89*(1-Parameters!$D$40)*(1-1/Parameters!$D$38)) + (R89*(1-Parameters!$D$40)*(1-(1/Parameters!$D$38))*(1-ART_drop_factor)),0)</f>
        <v>0</v>
      </c>
      <c r="R90" s="24">
        <f>IF(AND(C90&gt;=Input!$F$13,C90&lt;Input!$F$14),((K89*(1-Parameters!$D$40)*(1-1/Parameters!$D$38)*(Input!$F$6*Parameters!$D$15*Parameters!$D$26*(1-Parameters!$D$27)*(Parameters!$D$24)*Parameters!$D$28*Parameters!$D$30))+(L89*(1-Parameters!$D$40)*(1-(1/Parameters!$D$38))*ART_drop_factor)+(R89*(1-Parameters!$D$40)*(1-(1/Parameters!$D$38))*ART_drop_factor)),0)</f>
        <v>0</v>
      </c>
      <c r="S90" s="22">
        <f>IF(AND(C90&gt;=Input!$F$13,C90&lt;Input!$F$14),((K89*(1-Parameters!$D$40)*(1/Parameters!$D$38)*(1-(Input!$F$6*Parameters!$D$15*(1-Parameters!$D$27)*Parameters!$D$26*(Parameters!$D$23)*Parameters!$D$28)))+(M89*(1-Parameters!$D$40)*(1-(Input!$F$6*Parameters!$D$15*(1-Parameters!$D$27)*Parameters!$D$26*(Parameters!$D$23)*Parameters!$D$28)))+(Q89*(1-Parameters!$D$40)*(1/Parameters!$D$38))+(S89*(1-Parameters!$D$40))),0)</f>
        <v>0</v>
      </c>
      <c r="T90" s="24">
        <f>IF(AND(C90&gt;=Input!$F$13,C90&lt;Input!$F$14),((K89*(1-Parameters!$D$40)*(1/Parameters!$D$38)*Input!$F$6*Parameters!$D$15*Parameters!$D$26*(1-Parameters!$D$27)*Parameters!$D$28*(Parameters!$D$23)*(1-Parameters!$D$30))+(M89*(1-Parameters!$D$40)*Input!$F$6*Parameters!$D$15*Parameters!$D$26*(1-Parameters!$D$27)*Parameters!$D$28*(Parameters!$D$23)*(1-Parameters!$D$30))+(N89*(1-Parameters!$D$40))+(T89*(1-Parameters!$D$40)) + (U89*(1-Parameters!$D$40)*(1-ART_drop_factor)) + (O89*(1-Parameters!$D$40)*(1-ART_drop_factor))),0)</f>
        <v>0</v>
      </c>
      <c r="U90" s="22">
        <f>IF(AND(C90&gt;=Input!$F$13,C90&lt;Input!$F$14),((K89*(1-Parameters!$D$40)*(1/Parameters!$D$38)*(Input!$F$6*Parameters!$D$15*(Parameters!$D$23)*Parameters!$D$26*(1-Parameters!$D$27)*Parameters!$D$28*Parameters!$D$30))+(L89*(1-Parameters!$D$40)*(1/Parameters!$D$38))+(M89*(1-Parameters!$D$40)*(Input!$F$6*Parameters!$D$15*(Parameters!$D$23)*Parameters!$D$26*(1-Parameters!$D$27)*Parameters!$D$28*Parameters!$D$30))+(U89*(1-Parameters!$D$40)*ART_drop_factor)+(R89*(1-Parameters!$D$40)*(1/Parameters!$D$38))+(O89*(1-Parameters!$D$40))*ART_drop_factor),0)</f>
        <v>0</v>
      </c>
      <c r="V90" s="24">
        <f>IF(C90=Input!$F$14,((P89*(1-Parameters!$D$41)*(1-(Parameters!$D$9*(1-(Input!$F$22*Parameters!$D$7))))) + (V89*(1-Parameters!$D$41)*(1-(Parameters!$D$9*(1-(Input!$F$22*Parameters!$D$7)))))),0)</f>
        <v>0</v>
      </c>
      <c r="W90" s="22">
        <f>IF(C90=Input!$F$14,((P89*(1-Parameters!$D$41)*Parameters!$D$9*(1-(Input!$F$22*Parameters!$D$7)))+(Q89*(1-Parameters!$D$41)*(1-1/Parameters!$D$38)*(1-(Input!$F$6*Parameters!$D$16*(1-Parameters!$D$27)*Parameters!$D$26*(1-Parameters!$B$94)*(Parameters!$D$24))*Parameters!$D$28*Parameters!$D$30)))+(V89*(1-Parameters!$D$41)*Parameters!$D$9*(1-(Input!$F$22*Parameters!$D$7)))+ (R89*(1-Parameters!$D$41)*(1-(1/Parameters!$D$38))*(1-ART_drop_factor)) + (W89*(1-Parameters!$D$41)*(1-1/Parameters!$D$38)) + (X89*(1-Parameters!$D$41)*(1-(1/Parameters!$D$38))*(1-ART_drop_factor)),0)</f>
        <v>0</v>
      </c>
      <c r="X90" s="24">
        <f>IF(C90=Input!$F$14,((Q89*(1-Parameters!$D$41)*(1-1/Parameters!$D$38)*(Input!$F$6*Parameters!$D$16*Parameters!$D$26*(1-Parameters!$D$27)*(1-Parameters!$B$94)*(Parameters!$D$24)*Parameters!$D$28*Parameters!$D$30))+(R89*(1-Parameters!$D$41)*(1-(1/Parameters!$D$38))*ART_drop_factor)+(X89*(1-Parameters!$D$41)*(1-(1/Parameters!$D$38))*ART_drop_factor)),0)</f>
        <v>0</v>
      </c>
      <c r="Y90" s="22">
        <f>IF(C90=Input!$F$14,((Q89*(1-Parameters!$D$41)*(1/Parameters!$D$38)*(1-(Input!$F$6*Parameters!$D$16*(1-Parameters!$D$27)*Parameters!$D$26*(1-Parameters!$B$94)*(Parameters!$D$23)*Parameters!$D$28)))+(S89*(1-Parameters!$D$41)*(1-(Input!$F$6*Parameters!$D$16*(1-Parameters!$D$27)*Parameters!$D$26*(1-Parameters!$B$94)*(Parameters!$D$23)*Parameters!$D$28)))+(W89*(1-Parameters!$D$41)*(1/Parameters!$D$38))+(Y89*(1-Parameters!$D$41))),0)</f>
        <v>0</v>
      </c>
      <c r="Z90" s="24">
        <f>IF(C90=Input!$F$14,((Q89*(1-Parameters!$D$41)*(1/Parameters!$D$38)*Input!$F$6*Parameters!$D$16*Parameters!$D$26*(1-Parameters!$D$27)*(1-Parameters!$B$94)*Parameters!$D$28*(Parameters!$D$23)*(1-Parameters!$D$30))+(S89*(1-Parameters!$D$41)*Input!$F$6*Parameters!$D$16*Parameters!$D$26*(1-Parameters!$D$27)*(1-Parameters!$B$94)*Parameters!$D$28*(Parameters!$D$23)*(1-Parameters!$D$30))+(T89*(1-Parameters!$D$41)) + (U89*(1-Parameters!$D$41)*(1-ART_drop_factor)) + (Z89*(1-Parameters!$D$41)) + (AA89*(1-Parameters!$D$41)*(1-ART_drop_factor))),0)</f>
        <v>0</v>
      </c>
      <c r="AA90" s="22">
        <f>IF(C90=Input!$F$14,((Q89*(1-Parameters!$D$41)*(1/Parameters!$D$38)*(Input!$F$6*Parameters!$D$16*(Parameters!$D$23)*Parameters!$D$26*(1-Parameters!$D$27)*(1-Parameters!$B$94)*Parameters!$D$28*Parameters!$D$30))+(R89*(1-Parameters!$D$41)*(1/Parameters!$D$38))+(S89*(1-Parameters!$D$41)*(Input!$F$6*Parameters!$D$16*(1-Parameters!$B$94)*(Parameters!$D$23)*Parameters!$D$26*(1-Parameters!$D$27)*Parameters!$D$28*Parameters!$D$30))+(AA89*(1-Parameters!$D$41)*ART_drop_factor)+(X89*(1-Parameters!$D$41)*(1/Parameters!$D$38))+(U89*(1-Parameters!$D$41)*ART_drop_factor)),0)</f>
        <v>0</v>
      </c>
      <c r="AB90" s="24">
        <f>IF(AND(C90&gt;Input!$F$14,C90&lt;(Input!$F$14+Input!$F$16)),((V89*(1-Parameters!$D$41)*(1-(Parameters!$D$9*(1-(Input!$F$22*Parameters!$D$7)))))+(AB89*(1-Parameters!$D$41)*(1-(Parameters!$D$10*(1-(Input!$F$22*Parameters!$D$7)))))),0)</f>
        <v>0</v>
      </c>
      <c r="AC90" s="24">
        <f>IF(AND(C90&gt;Input!$F$14, C90&lt;(Input!$F$14+Input!$F$16)),((V89*(1-Parameters!$D$41)*Parameters!$D$9*(1-(Input!$F$22*Parameters!$D$7)))+(W89*(1-Parameters!$D$41)*(1-1/Parameters!$D$38)) + (X89*(1-Parameters!$D$41)*(1-(1/Parameters!$D$38))*(1-ART_drop_factor)) +(AB89*(1-Parameters!$D$41)*Parameters!$D$10*(1-(Input!$F$22*Parameters!$D$7))))+(AC89*(1-Parameters!$D$41)*(1-1/Parameters!$D$38)) + (AD89*(1-Parameters!$D$41)*(1-(1/Parameters!$D$38))*(1-ART_drop_factor)),0)</f>
        <v>0</v>
      </c>
      <c r="AD90" s="24">
        <f>IF(AND(C90&gt;Input!$F$14, C90&lt;(Input!$F$14+Input!$F$16)),((X89*(1-Parameters!$D$41)*(1-(1/Parameters!$D$38))*ART_drop_factor)+(AD89*(1-Parameters!$D$41)*(1-(1/Parameters!$D$38))*ART_drop_factor)),0)</f>
        <v>0</v>
      </c>
      <c r="AE90" s="24">
        <f>IF(AND(C90&gt;Input!$F$14, C90&lt;(Input!$F$14+Input!$F$16)),((W89*(1-Parameters!$D$41)*(1/Parameters!$D$38))+(Y89*(1-Parameters!$D$41))+(AC89*(1-Parameters!$D$41)*(1/Parameters!$D$38))+(AE89*(1-Parameters!$D$41))),0)</f>
        <v>0</v>
      </c>
      <c r="AF90" s="24">
        <f>IF(AND(C90&gt;Input!$F$14, C90&lt;(Input!$F$14+Input!$F$16)),((Z89*(1-Parameters!$D$41)) + (AA89*(1-Parameters!$D$41)*(1-ART_drop_factor)) +(AF89*(1-Parameters!$D$41)) + (AG89*(1-Parameters!$D$41)*(1-ART_drop_factor))),0)</f>
        <v>0</v>
      </c>
      <c r="AG90" s="24">
        <f>IF(AND(C90&gt;Input!$F$14, C90&lt;(Input!$F$14+Input!$F$16)),((X89*(1-Parameters!$D$41)*(1/Parameters!$D$38))+(AG89*(1-Parameters!$D$41)*ART_drop_factor)+(AD89*(1-Parameters!$D$41)*(1/Parameters!$D$38))+(AA89*(1-Parameters!$D$41)*ART_drop_factor)),0)</f>
        <v>0</v>
      </c>
      <c r="AH90" s="24">
        <f>IF(AND(C90&gt;=(Input!$F$14+Input!$F$16),C90&lt;(Input!$F$14+Input!$F$17)),((AB89*(1-Parameters!$D$40)*(1-(Parameters!$D$10*(1-(Input!$F$22*Parameters!$D$7)))))+(AH89*(1-Parameters!$D$40)*(1-(Parameters!$D$11*(1-(Input!$F$22*Parameters!$D$7)))))),0)</f>
        <v>0</v>
      </c>
      <c r="AI90" s="24">
        <f>IF(AND(C90&gt;=(Input!$F$14+Input!$F$16), C90&lt;(Input!$F$14+Input!$F$17)),((AB89*(1-Parameters!$D$40)*Parameters!$D$10*(1-(Input!$F$22*Parameters!$D$7)))+(AC89*(1-Parameters!$D$40)*(1-1/Parameters!$D$38)*(1-(Input!$F$7*Parameters!$D$17*(1-Parameters!$D$27)*Parameters!$D$26*(1-(Parameters!$B$94 + Parameters!$B$95))*(Parameters!$D$24)*Parameters!$D$28*Parameters!$D$30))) + (AD89*(1-Parameters!$D$40)*(1-(1/Parameters!$D$38))*(1-ART_drop_factor)) +(AH89*(1-Parameters!$D$40)*Parameters!$D$11*(1-(Input!$F$22*Parameters!$D$7)))+(AI89*(1-Parameters!$D$40)*(1-1/Parameters!$D$38)) + (AJ89*(1-Parameters!$D$40)*(1-(1/Parameters!$D$38))*(1-ART_drop_factor))),0)</f>
        <v>0</v>
      </c>
      <c r="AJ90" s="24">
        <f>IF(AND(C90&gt;=(Input!$F$14+Input!$F$16), C90&lt;(Input!$F$14+Input!$F$17)),((AC89*(1-Parameters!$D$40)*(1-1/Parameters!$D$38)*(Input!$F$7*Parameters!$D$17*Parameters!$D$26*(1-Parameters!$D$27)*(1-(Parameters!$B$94 + Parameters!$B$95))*(Parameters!$D$24)*Parameters!$D$28*Parameters!$D$30))+(AD89*(1-Parameters!$D$40)*(1-(1/Parameters!$D$38))*ART_drop_factor)+(AJ89*(1-Parameters!$D$40)*(1-(1/Parameters!$D$38))*ART_drop_factor)),0)</f>
        <v>0</v>
      </c>
      <c r="AK90" s="22">
        <f>IF(AND(C90&gt;=(Input!$F$14+Input!$F$16), C90&lt;(Input!$F$14+Input!$F$17)),((AC89*(1-Parameters!$D$40)*(1/Parameters!$D$38)*(1-(Input!$F$7*Parameters!$D$17*(1-Parameters!$D$27)*Parameters!$D$26*(1-(Parameters!$B$94 + Parameters!$B$95))*(Parameters!$D$23)*Parameters!$D$28)))+(AE89*(1-Parameters!$D$40)*(1-(Input!$F$7*Parameters!$D$17*(1-Parameters!$D$27)*Parameters!$D$26*(1-(Parameters!$B$94 + Parameters!$B$95))*(Parameters!$D$23)*Parameters!$D$28)))+(AI89*(1-Parameters!$D$40)*(1/Parameters!$D$38))+(AK89*(1-Parameters!$D$40))),0)</f>
        <v>0</v>
      </c>
      <c r="AL90" s="24">
        <f>IF(AND(C90&gt;=(Input!$F$14+Input!$F$16), C90&lt;(Input!$F$14+Input!$F$17)),((AC89*(1-Parameters!$D$40)*(1/Parameters!$D$38)*Input!$F$7*Parameters!$D$17*Parameters!$D$26*(1-Parameters!$D$27)*(1-(Parameters!$B$94 + Parameters!$B$95))*Parameters!$D$28*(Parameters!$D$23)*(1-Parameters!$D$30))+(AE89*(1-Parameters!$D$40)*Input!$F$7*Parameters!$D$17*Parameters!$D$26*(1-Parameters!$D$27)*(1-(Parameters!$B$94 + Parameters!$B$95))*Parameters!$D$28*(Parameters!$D$23)*(1-Parameters!$D$30))+(AF89*(1-Parameters!$D$40)) + (AG89*(1-Parameters!$D$40)*(1-ART_drop_factor)) +(AL89*(1-Parameters!$D$40)) + (AM89*(1-Parameters!$D$40)*(1-ART_drop_factor))),0)</f>
        <v>0</v>
      </c>
      <c r="AM90" s="22">
        <f>IF(AND(C90&gt;=(Input!$F$14+Input!$F$16), C90&lt;(Input!$F$14+Input!$F$17)),((AC89*(1-Parameters!$D$40)*(1/Parameters!$D$38)*(Input!$F$7*Parameters!$D$17*(Parameters!$D$23)*Parameters!$D$26*(1-Parameters!$D$27)*(1-(Parameters!$B$94 + Parameters!$B$95))*Parameters!$D$28*Parameters!$D$30))+(AD89*(1-Parameters!$D$40)*(1/Parameters!$D$38))+(AE89*(1-Parameters!$D$40)*(Input!$F$7*Parameters!$D$17*(Parameters!$D$23)*Parameters!$D$26*(1-Parameters!$D$27)*(1-(Parameters!$B$94 + Parameters!$B$95))*Parameters!$D$28*Parameters!$D$30))+(AM89*(1-Parameters!$D$40)*ART_drop_factor)+(AJ89*(1-Parameters!$D$40)*(1/Parameters!$D$38))+(AG89*(1-Parameters!$D$40)*ART_drop_factor)),0)</f>
        <v>0</v>
      </c>
      <c r="AN90" s="24">
        <f>IF(AND(C90&gt;=(Input!$F$14+Input!$F$17), C90&lt;(Input!$F$14+Input!$F$18)),((AH89*(1-Parameters!$D$40)*(1-(Parameters!$D$11*(1-(Input!$F$22*Parameters!$D$7))))) + (AN89*(1-Parameters!$D$40)*(1-(Parameters!$D$11*(1-(Input!$F$22*Parameters!$D$7)))))),0)</f>
        <v>0</v>
      </c>
      <c r="AO90" s="22">
        <f>IF(AND(C90&gt;=(Input!$F$14+Input!$F$17), C90&lt;(Input!$F$14+Input!$F$18)),((AH89*(1-Parameters!$D$40)*Parameters!$D$11*(1-(Input!$F$22*Parameters!$D$7)))+(AI89*(1-Parameters!$D$40)*(1-1/Parameters!$D$38)*(1-(Input!$F$8*Parameters!$D$18*(1-Parameters!$D$27)*Parameters!$D$26*(Parameters!$D$24)*Parameters!$D$28*Parameters!$D$30))) + (AJ89*(1-Parameters!$D$40)*(1-(1/Parameters!$D$38))*(1-ART_drop_factor)) +(AN89*(1-Parameters!$D$40)*Parameters!$D$11*(1-(Input!$F$22*Parameters!$D$7)))+(AO89*(1-Parameters!$D$40)*(1-1/Parameters!$D$38)) + (AP89*(1-Parameters!$D$40)*(1-(1/Parameters!$D$38))*(1-ART_drop_factor))),0)</f>
        <v>0</v>
      </c>
      <c r="AP90" s="24">
        <f>IF(AND(C90&gt;=(Input!$F$14+Input!$F$17), C90&lt;(Input!$F$14+Input!$F$18)),((AI89*(1-Parameters!$D$40)*(1-1/Parameters!$D$38)*(Input!$F$8*Parameters!$D$18*Parameters!$D$26*(1-Parameters!$D$27)*(Parameters!$D$24)*Parameters!$D$28*Parameters!$D$30))+(AJ89*(1-Parameters!$D$40)*(1-(1/Parameters!$D$38))*ART_drop_factor)+(AP89*(1-Parameters!$D$40)*(1-(1/Parameters!$D$38))*ART_drop_factor)),0)</f>
        <v>0</v>
      </c>
      <c r="AQ90" s="22">
        <f>IF(AND(C90&gt;=(Input!$F$14+Input!$F$17), C90&lt;(Input!$F$14+Input!$F$18)),((AI89*(1-Parameters!$D$40)*(1/Parameters!$D$38)*(1-(Input!$F$8*Parameters!$D$18*(1-Parameters!$D$27)*Parameters!$D$26*(Parameters!$D$23)*Parameters!$D$28)))+(AK89*(1-Parameters!$D$40)*(1-(Input!$F$8*Parameters!$D$18*(1-Parameters!$D$27)*Parameters!$D$26*(Parameters!$D$23)*Parameters!$D$28)))+(AO89*(1-Parameters!$D$40)*(1/Parameters!$D$38))+(AQ89*(1-Parameters!$D$40))),0)</f>
        <v>0</v>
      </c>
      <c r="AR90" s="24">
        <f>IF(AND(C90&gt;=(Input!$F$14+Input!$F$17), C90&lt;(Input!$F$14+Input!$F$18)),((AI89*(1-Parameters!$D$40)*(1/Parameters!$D$38)*Input!$F$8*Parameters!$D$18*Parameters!$D$26*(1-Parameters!$D$27)*Parameters!$D$28*(Parameters!$D$23)*(1-Parameters!$D$30))+(AK89*(1-Parameters!$D$40)*Input!$F$8*Parameters!$D$18*Parameters!$D$26*(1-Parameters!$D$27)*Parameters!$D$28*(Parameters!$D$23)*(1-Parameters!$D$30))+(AL89*(1-Parameters!$D$40)) + (AM89*(1-Parameters!$D$40)*(1-ART_drop_factor)) +(AR89*(1-Parameters!$D$40)) + (AS89*(1-Parameters!$D$40)*(1-ART_drop_factor))),0)</f>
        <v>0</v>
      </c>
      <c r="AS90" s="22">
        <f>IF(AND(C90&gt;=(Input!$F$14+Input!$F$17), C90&lt;(Input!$F$14+Input!$F$18)),((AI89*(1-Parameters!$D$40)*(1/Parameters!$D$38)*(Input!$F$8*Parameters!$D$18*(Parameters!$D$23)*Parameters!$D$26*(1-Parameters!$D$27)*Parameters!$D$28*Parameters!$D$30))+(AJ89*(1-Parameters!$D$40)*(1/Parameters!$D$38))+(AK89*(1-Parameters!$D$40)*(Input!$F$8*Parameters!$D$18*(Parameters!$D$23)*Parameters!$D$26*(1-Parameters!$D$27)*Parameters!$D$28*Parameters!$D$30))+(AS89*(1-Parameters!$D$40)*ART_drop_factor)+(AP89*(1-Parameters!$D$40)*(1/Parameters!$D$38))+(AM89*(1-Parameters!$D$40)*ART_drop_factor)),0)</f>
        <v>0</v>
      </c>
      <c r="AT90" s="24">
        <f>IF(AND(C90&gt;=(Input!$F$14+Input!$F$18), C90&lt;(Input!$F$14+Input!$F$19)),((AN89*(1-Parameters!$D$40)*(1-(Parameters!$D$11*(1-(Input!$F$22*Parameters!$D$7))))) + (AT89*(1-Parameters!$D$40)*(1-(Parameters!$D$12*(1-(Input!$F$22*Parameters!$D$7)))))),0)</f>
        <v>0</v>
      </c>
      <c r="AU90" s="22">
        <f>IF(AND(C90&gt;=(Input!$F$14+Input!$F$18), C90&lt;(Input!$F$14+Input!$F$19)),((AN89*(1-Parameters!$D$40)*Parameters!$D$11*(1-(Input!$F$22*Parameters!$D$7)))+(AO89*(1-Parameters!$D$40)*(1-1/Parameters!$D$38)*(1-(Input!$F$9*Parameters!$D$19*(1-Parameters!$D$27)*Parameters!$D$26*(Parameters!$D$24)*Parameters!$D$28*Parameters!$D$30))) + (AP89*(1-Parameters!$D$40)*(1-(1/Parameters!$D$38))*(1-ART_drop_factor)) +(AT89*(1-Parameters!$D$40)*Parameters!$D$12*(1-(Input!$F$22*Parameters!$D$7)))+(AU89*(1-Parameters!$D$40)*(1-1/Parameters!$D$38)) + (AV89*(1-Parameters!$D$40)*(1-(1/Parameters!$D$38))*(1-ART_drop_factor))),0)</f>
        <v>0</v>
      </c>
      <c r="AV90" s="24">
        <f>IF(AND(C90&gt;=(Input!$F$14+Input!$F$18), C90&lt;(Input!$F$14+Input!$F$19)),((AO89*(1-Parameters!$D$40)*(1-1/Parameters!$D$38)*(Input!$F$9*Parameters!$D$19*Parameters!$D$26*(1-Parameters!$D$27)*(Parameters!$D$24)*Parameters!$D$28*Parameters!$D$30))+(AP89*(1-Parameters!$D$40)*(1-(1/Parameters!$D$38))*ART_drop_factor)+(AV89*(1-Parameters!$D$40)*(1-(1/Parameters!$D$38))*ART_drop_factor)),0)</f>
        <v>0</v>
      </c>
      <c r="AW90" s="22">
        <f>IF(AND(C90&gt;=(Input!$F$14+Input!$F$18), C90&lt;(Input!$F$14+Input!$F$19)),((AO89*(1-Parameters!$D$40)*(1/Parameters!$D$38)*(1-(Input!$F$9*Parameters!$D$19*(1-Parameters!$D$27)*Parameters!$D$26*(Parameters!$D$23)*Parameters!$D$28)))+(AQ89*(1-Parameters!$D$40)*(1-(Input!$F$9*Parameters!$D$19*(1-Parameters!$D$27)*Parameters!$D$26*(Parameters!$D$23)*Parameters!$D$28)))+(AU89*(1-Parameters!$D$40)*(1/Parameters!$D$38))+(AW89*(1-Parameters!$D$40))),0)</f>
        <v>0</v>
      </c>
      <c r="AX90" s="24">
        <f>IF(AND(C90&gt;=(Input!$F$14+Input!$F$18), C90&lt;(Input!$F$14+Input!$F$19)),((AO89*(1-Parameters!$D$40)*(1/Parameters!$D$38)*Input!$F$9*Parameters!$D$19*Parameters!$D$26*(1-Parameters!$D$27)*Parameters!$D$28*(Parameters!$D$23)*(1-Parameters!$D$30))+(AQ89*(1-Parameters!$D$40)*Input!$F$9*Parameters!$D$19*Parameters!$D$26*(1-Parameters!$D$27)*Parameters!$D$28*(Parameters!$D$23)*(1-Parameters!$D$30)) + (AS89*(1-Parameters!$D$40)*(1-ART_drop_factor)) +(AR89*(1-Parameters!$D$40))+ (AY89*(1-Parameters!$D$40)*(1-ART_drop_factor)) + (AX89*(1-Parameters!$D$40))),0)</f>
        <v>0</v>
      </c>
      <c r="AY90" s="22">
        <f>IF(AND(C90&gt;=(Input!$F$14+Input!$F$18), C90&lt;(Input!$F$14+Input!$F$19)),((AO89*(1-Parameters!$D$40)*(1/Parameters!$D$38)*(Input!$F$9*Parameters!$D$19*(Parameters!$D$23)*Parameters!$D$26*(1-Parameters!$D$27)*Parameters!$D$28*Parameters!$D$30))+(AP89*(1-Parameters!$D$40)*(1/Parameters!$D$38))+(AQ89*(1-Parameters!$D$40)*(Input!$F$9*Parameters!$D$19*(Parameters!$D$23)*Parameters!$D$26*(1-Parameters!$D$27)*Parameters!$D$28*Parameters!$D$30))+(AY89*(1-Parameters!$D$40)*ART_drop_factor)+(AV89*(1-Parameters!$D$40)*(1/Parameters!$D$38))+(AS89*(1-Parameters!$D$40)*ART_drop_factor)),0)</f>
        <v>0</v>
      </c>
      <c r="AZ90" s="24">
        <f>IF(C90&gt;=(Input!$F$14+Input!$F$19),((AT89*(1-Parameters!$D$40)*(1-(Parameters!$D$12*(1-(Input!$F$22*Parameters!$D$7))))) + (AZ89*(1-Parameters!$D$40)*(1-(Parameters!$D$12*(1-(Input!$F$22*Parameters!$D$7)))))),0)</f>
        <v>1479600.8883438348</v>
      </c>
      <c r="BA90" s="22">
        <f>IF(C90&gt;=(Input!$F$14+Input!$F$19),((AT89*(1-Parameters!$D$40)*Parameters!$D$12*(1-(Input!$F$22*Parameters!$D$7)))+(AU89*(1-Parameters!$D$40)*(1-1/Parameters!$D$38)*(1-(Input!$F$10*Parameters!$D$20*(1-Parameters!$D$27)*Parameters!$D$26*(Parameters!$D$24)*Parameters!$D$28*Parameters!$D$30))) + (AV89*(1-Parameters!$D$40)*(1-(1/Parameters!$D$38))*(1-ART_drop_factor)) +(AZ89*(1-Parameters!$D$40)*Parameters!$D$12*(1-(Input!$F$22*Parameters!$D$7)))+(BA89*(1-Parameters!$D$40)*(1-1/Parameters!$D$38)) + (BB89*(1-Parameters!$D$40)*(1-(1/Parameters!$D$38))*(1-ART_drop_factor))),0)</f>
        <v>3578.0483216642242</v>
      </c>
      <c r="BB90" s="24">
        <f>IF(C90&gt;=(Input!$F$14+Input!$F$19),((AU89*(1-Parameters!$D$40)*(1-1/Parameters!$D$38)*(Input!$F$10*Parameters!$D$20*Parameters!$D$26*(1-Parameters!$D$27)*(Parameters!$D$24)*Parameters!$D$28*Parameters!$D$30))+(AV89*(1-Parameters!$D$40)*(1-(1/Parameters!$D$38))*ART_drop_factor)+(BB89*(1-Parameters!$D$40)*(1-(1/Parameters!$D$38))*ART_drop_factor)),0)</f>
        <v>5.4775759050572637</v>
      </c>
      <c r="BC90" s="22">
        <f>IF(C90&gt;=(Input!$F$14+Input!$F$19),((AU89*(1-Parameters!$D$40)*(1/Parameters!$D$38)*(1-(Input!$F$10*Parameters!$D$20*(1-Parameters!$D$27)*Parameters!$D$26*(Parameters!$D$23)*Parameters!$D$28)))+(AW89*(1-Parameters!$D$40)*(1-(Input!$F$10*Parameters!$D$20*(1-Parameters!$D$27)*Parameters!$D$26*(Parameters!$D$23)*Parameters!$D$28)))+(BA89*(1-Parameters!$D$40)*(1/Parameters!$D$38))+(BC89*(1-Parameters!$D$40))),0)</f>
        <v>21323.79715559219</v>
      </c>
      <c r="BD90" s="24">
        <f>IF(C90&gt;=(Input!$F$14+Input!$F$19),((AU89*(1-Parameters!$D$40)*(1/Parameters!$D$38)*Input!$F$10*Parameters!$D$20*Parameters!$D$26*(1-Parameters!$D$27)*Parameters!$D$28*(Parameters!$D$23)*(1-Parameters!$D$30))+(AW89*(1-Parameters!$D$40)*Input!$F$10*Parameters!$D$20*Parameters!$D$26*(1-Parameters!$D$27)*Parameters!$D$28*(Parameters!$D$23)*(1-Parameters!$D$30))+(AX89*(1-Parameters!$D$40)) + (AY89*(1-Parameters!$D$40)*(1-ART_drop_factor)) +(BD89*(1-Parameters!$D$40)) + (BE89*(1-Parameters!$D$40)*(1-ART_drop_factor))),0)</f>
        <v>31923.581989305232</v>
      </c>
      <c r="BE90" s="25">
        <f>IF(C90&gt;=(Input!$F$14+Input!$F$19),((AU89*(1-Parameters!$D$40)*(1/Parameters!$D$38)*(Input!$F$10*Parameters!$D$20*(Parameters!$D$23)*Parameters!$D$26*(1-Parameters!$D$27)*Parameters!$D$28*Parameters!$D$30))+(AV89*(1-Parameters!$D$40)*(1/Parameters!$D$38))+(AW89*(1-Parameters!$D$40)*(Input!$F$10*Parameters!$D$20*(Parameters!$D$23)*Parameters!$D$26*(1-Parameters!$D$27)*Parameters!$D$28*Parameters!$D$30))+(BE89*(1-Parameters!$D$40)*ART_drop_factor)+(BB89*(1-Parameters!$D$40)*(1/Parameters!$D$38))+(AY89*(1-Parameters!$D$40)*ART_drop_factor)),0)</f>
        <v>82166.209154035707</v>
      </c>
      <c r="BF90" s="135">
        <f>(Parameters!$D$40*(SUM(Model!D89:U89,Model!AH89:BE89)))+(Parameters!$D$41*(SUM(Model!V89:AG89)))</f>
        <v>93.386041648960756</v>
      </c>
      <c r="BG90" s="60"/>
      <c r="BJ90" s="66"/>
    </row>
    <row r="91" spans="3:62" x14ac:dyDescent="0.2">
      <c r="C91" s="20">
        <v>86</v>
      </c>
      <c r="D91" s="21">
        <f>IF((C91&gt;=Input!$F$12),0,(D90*(1-Parameters!$D$40)*(1-(Parameters!$D$8*(1-(Input!$F$22*Parameters!$D$7))))))</f>
        <v>0</v>
      </c>
      <c r="E91" s="21">
        <f>IF((C91&gt;=Input!$F$12),0,(D90*(1-Parameters!$D$40)*Parameters!$D$8*(1-(Input!$F$22*Parameters!$D$7))+(E90*(1-Parameters!$D$40)*(1-1/Parameters!$D$38)) + (F90*(1-Parameters!$D$40)*(1-(1/Parameters!$D$38))*(1-ART_drop_factor))))</f>
        <v>0</v>
      </c>
      <c r="F91" s="26">
        <f>IF((C91&gt;=Input!$F$12),0,(F90*(1-Parameters!$D$40)*(1-(1/Parameters!$D$38))*ART_drop_factor))</f>
        <v>0</v>
      </c>
      <c r="G91" s="21">
        <f>IF((C91&gt;=Input!$F$12),0,((G90*(1-Parameters!$D$40)+(E90*(1-Parameters!$D$40)*(1/Parameters!$D$38)))))</f>
        <v>0</v>
      </c>
      <c r="H91" s="21">
        <f>IF((C91&gt;=Input!$F$12),0,(H90*(1-Parameters!$D$40) + I90*(1-Parameters!$D$40)*(1-ART_drop_factor)))</f>
        <v>0</v>
      </c>
      <c r="I91" s="21">
        <f>IF((C91&gt;=Input!$F$12),0,(((F90*(1-Parameters!$D$40)*(1/Parameters!$D$38)) + I90*(1-Parameters!$D$40)*ART_drop_factor)))</f>
        <v>0</v>
      </c>
      <c r="J91" s="23">
        <f>IF(AND(C91&gt;=Input!$F$12,C91&lt;Input!$F$13),((D90*(1-Parameters!$D$40)*(1-(Parameters!$D$8*(1-(Input!$F$22*Parameters!$D$7))))) + (J90*(1-Parameters!$D$40)*(1-(Parameters!$D$9*(1-(Input!$F$22*Parameters!$D$7)))))),0)</f>
        <v>0</v>
      </c>
      <c r="K91" s="23">
        <f>IF(AND(C91&gt;=Input!$F$12,C91&lt;Input!$F$13),((D90*(1-Parameters!$D$40)*(Parameters!$D$8*(1-(Input!$F$22*Parameters!$D$7))))+(E90*(1-Parameters!$D$40)*(1-1/Parameters!$D$38)*(1-(Input!$F$5*Parameters!$D$14*(1-Parameters!$D$27)*Parameters!$D$26*(Parameters!$D$24))*Parameters!$D$28*Parameters!$D$30)))+ (F90*(1-Parameters!$D$40)*(1-(1/Parameters!$D$38))*(1-ART_drop_factor)) + (J90*(1-Parameters!$D$40)*Parameters!$D$9*(1-(Input!$F$22*Parameters!$D$7)))+(K90*(1-Parameters!$D$40)*(1-1/Parameters!$D$38)) + (L90*(1-Parameters!$D$40)*(1-(1/Parameters!$D$38))*(1-ART_drop_factor)),0)</f>
        <v>0</v>
      </c>
      <c r="L91" s="23">
        <f>IF(AND(C91&gt;=Input!$F$12,C91&lt;Input!$F$13),((E90*(1-Parameters!$D$40)*(1-1/Parameters!$D$38)*(Input!$F$5*Parameters!$D$14*Parameters!$D$26*(1-Parameters!$D$27)*(Parameters!$D$24)*Parameters!$D$28*Parameters!$D$30))+(F90*(1-Parameters!$D$40)*(1-(1/Parameters!$D$38))*ART_drop_factor)+(L90*(1-Parameters!$D$40)*(1-(1/Parameters!$D$38))*ART_drop_factor)),0)</f>
        <v>0</v>
      </c>
      <c r="M91" s="23">
        <f>IF(AND(C91&gt;=Input!$F$12,C91&lt;Input!$F$13),((E90*(1-Parameters!$D$40)*(1/Parameters!$D$38)*(1-(Input!$F$5*Parameters!$D$14*(1-Parameters!$D$27)*Parameters!$D$26*(Parameters!$D$23))*Parameters!$D$28))+(G90*(1-Parameters!$D$40)*(1-(Input!$F$5*Parameters!$D$14*(1-Parameters!$D$27)*Parameters!$D$26*(Parameters!$D$23)*Parameters!$D$28)))+(K90*(1-Parameters!$D$40)*(1/Parameters!$D$38))+(M90*(1-Parameters!$D$40))),0)</f>
        <v>0</v>
      </c>
      <c r="N91" s="23">
        <f>IF(AND(C91&gt;=Input!$F$12,C91&lt;Input!$F$13),((E90*(1-Parameters!$D$40)*(1/Parameters!$D$38)*Input!$F$5*Parameters!$D$14*Parameters!$D$26*(1-Parameters!$D$27)*Parameters!$D$28*(Parameters!$D$23)*(1-Parameters!$D$30))+(G90*(1-Parameters!$D$40)*Input!$F$5*Parameters!$D$14*Parameters!$D$26*(1-Parameters!$D$27)*Parameters!$D$28*(Parameters!$D$23)*(1-Parameters!$D$30))+(H90*(1-Parameters!$D$40)) +(N90*(1-Parameters!$D$40)) + (O90*(1-Parameters!$D$40)*(1-ART_drop_factor)) + (I90*(1-Parameters!$D$40)*(1-ART_drop_factor))),0)</f>
        <v>0</v>
      </c>
      <c r="O91" s="23">
        <f>IF(AND(C91&gt;=Input!$F$12,C91&lt;Input!$F$13),((E90*(1-Parameters!$D$40)*(1/Parameters!$D$38)*(Input!$F$5*Parameters!$D$14*(Parameters!$D$23)*Parameters!$D$26*(1-Parameters!$D$27)*Parameters!$D$28*Parameters!$D$30))+(F90*(1-Parameters!$D$40)*(1/Parameters!$D$38))+(G90*(1-Parameters!$D$40)*(Input!$F$5*Parameters!$D$14*(Parameters!$D$23)*Parameters!$D$26*(1-Parameters!$D$27)*Parameters!$D$28*Parameters!$D$30))+(O90*(1-Parameters!$D$40)*ART_drop_factor)+(L90*(1-Parameters!$D$40)*(1/Parameters!$D$38))+(I90*(1-Parameters!$D$40)*ART_drop_factor)),0)</f>
        <v>0</v>
      </c>
      <c r="P91" s="24">
        <f>IF(AND(C91&gt;=Input!$F$13,C91&lt;Input!$F$14),((J90*(1-Parameters!$D$40)*(1-(Parameters!$D$9*(1-(Input!$F$22*Parameters!$D$7))))) + (P90*(1-Parameters!$D$40)*(1-(Parameters!$D$9*(1-(Input!$F$22*Parameters!$D$7)))))),0)</f>
        <v>0</v>
      </c>
      <c r="Q91" s="22">
        <f>IF(AND(C91&gt;=Input!$F$13,C91&lt;Input!$F$14),((J90*(1-Parameters!$D$40)*Parameters!$D$9*(1-(Input!$F$22*Parameters!$D$7)))+(K90*(1-Parameters!$D$40)*(1-1/Parameters!$D$38)*(1-(Input!$F$6*Parameters!$D$15*(1-Parameters!$D$27)*Parameters!$D$26*(Parameters!$D$24))*Parameters!$D$28*Parameters!$D$30))) + (L90*(1-Parameters!$D$40)*(1-(1/Parameters!$D$38))*(1-ART_drop_factor)) +(P90*(1-Parameters!$D$40)*Parameters!$D$9*(1-(Input!$F$22*Parameters!$D$7)))+(Q90*(1-Parameters!$D$40)*(1-1/Parameters!$D$38)) + (R90*(1-Parameters!$D$40)*(1-(1/Parameters!$D$38))*(1-ART_drop_factor)),0)</f>
        <v>0</v>
      </c>
      <c r="R91" s="24">
        <f>IF(AND(C91&gt;=Input!$F$13,C91&lt;Input!$F$14),((K90*(1-Parameters!$D$40)*(1-1/Parameters!$D$38)*(Input!$F$6*Parameters!$D$15*Parameters!$D$26*(1-Parameters!$D$27)*(Parameters!$D$24)*Parameters!$D$28*Parameters!$D$30))+(L90*(1-Parameters!$D$40)*(1-(1/Parameters!$D$38))*ART_drop_factor)+(R90*(1-Parameters!$D$40)*(1-(1/Parameters!$D$38))*ART_drop_factor)),0)</f>
        <v>0</v>
      </c>
      <c r="S91" s="22">
        <f>IF(AND(C91&gt;=Input!$F$13,C91&lt;Input!$F$14),((K90*(1-Parameters!$D$40)*(1/Parameters!$D$38)*(1-(Input!$F$6*Parameters!$D$15*(1-Parameters!$D$27)*Parameters!$D$26*(Parameters!$D$23)*Parameters!$D$28)))+(M90*(1-Parameters!$D$40)*(1-(Input!$F$6*Parameters!$D$15*(1-Parameters!$D$27)*Parameters!$D$26*(Parameters!$D$23)*Parameters!$D$28)))+(Q90*(1-Parameters!$D$40)*(1/Parameters!$D$38))+(S90*(1-Parameters!$D$40))),0)</f>
        <v>0</v>
      </c>
      <c r="T91" s="24">
        <f>IF(AND(C91&gt;=Input!$F$13,C91&lt;Input!$F$14),((K90*(1-Parameters!$D$40)*(1/Parameters!$D$38)*Input!$F$6*Parameters!$D$15*Parameters!$D$26*(1-Parameters!$D$27)*Parameters!$D$28*(Parameters!$D$23)*(1-Parameters!$D$30))+(M90*(1-Parameters!$D$40)*Input!$F$6*Parameters!$D$15*Parameters!$D$26*(1-Parameters!$D$27)*Parameters!$D$28*(Parameters!$D$23)*(1-Parameters!$D$30))+(N90*(1-Parameters!$D$40))+(T90*(1-Parameters!$D$40)) + (U90*(1-Parameters!$D$40)*(1-ART_drop_factor)) + (O90*(1-Parameters!$D$40)*(1-ART_drop_factor))),0)</f>
        <v>0</v>
      </c>
      <c r="U91" s="22">
        <f>IF(AND(C91&gt;=Input!$F$13,C91&lt;Input!$F$14),((K90*(1-Parameters!$D$40)*(1/Parameters!$D$38)*(Input!$F$6*Parameters!$D$15*(Parameters!$D$23)*Parameters!$D$26*(1-Parameters!$D$27)*Parameters!$D$28*Parameters!$D$30))+(L90*(1-Parameters!$D$40)*(1/Parameters!$D$38))+(M90*(1-Parameters!$D$40)*(Input!$F$6*Parameters!$D$15*(Parameters!$D$23)*Parameters!$D$26*(1-Parameters!$D$27)*Parameters!$D$28*Parameters!$D$30))+(U90*(1-Parameters!$D$40)*ART_drop_factor)+(R90*(1-Parameters!$D$40)*(1/Parameters!$D$38))+(O90*(1-Parameters!$D$40))*ART_drop_factor),0)</f>
        <v>0</v>
      </c>
      <c r="V91" s="24">
        <f>IF(C91=Input!$F$14,((P90*(1-Parameters!$D$41)*(1-(Parameters!$D$9*(1-(Input!$F$22*Parameters!$D$7))))) + (V90*(1-Parameters!$D$41)*(1-(Parameters!$D$9*(1-(Input!$F$22*Parameters!$D$7)))))),0)</f>
        <v>0</v>
      </c>
      <c r="W91" s="22">
        <f>IF(C91=Input!$F$14,((P90*(1-Parameters!$D$41)*Parameters!$D$9*(1-(Input!$F$22*Parameters!$D$7)))+(Q90*(1-Parameters!$D$41)*(1-1/Parameters!$D$38)*(1-(Input!$F$6*Parameters!$D$16*(1-Parameters!$D$27)*Parameters!$D$26*(1-Parameters!$B$94)*(Parameters!$D$24))*Parameters!$D$28*Parameters!$D$30)))+(V90*(1-Parameters!$D$41)*Parameters!$D$9*(1-(Input!$F$22*Parameters!$D$7)))+ (R90*(1-Parameters!$D$41)*(1-(1/Parameters!$D$38))*(1-ART_drop_factor)) + (W90*(1-Parameters!$D$41)*(1-1/Parameters!$D$38)) + (X90*(1-Parameters!$D$41)*(1-(1/Parameters!$D$38))*(1-ART_drop_factor)),0)</f>
        <v>0</v>
      </c>
      <c r="X91" s="24">
        <f>IF(C91=Input!$F$14,((Q90*(1-Parameters!$D$41)*(1-1/Parameters!$D$38)*(Input!$F$6*Parameters!$D$16*Parameters!$D$26*(1-Parameters!$D$27)*(1-Parameters!$B$94)*(Parameters!$D$24)*Parameters!$D$28*Parameters!$D$30))+(R90*(1-Parameters!$D$41)*(1-(1/Parameters!$D$38))*ART_drop_factor)+(X90*(1-Parameters!$D$41)*(1-(1/Parameters!$D$38))*ART_drop_factor)),0)</f>
        <v>0</v>
      </c>
      <c r="Y91" s="22">
        <f>IF(C91=Input!$F$14,((Q90*(1-Parameters!$D$41)*(1/Parameters!$D$38)*(1-(Input!$F$6*Parameters!$D$16*(1-Parameters!$D$27)*Parameters!$D$26*(1-Parameters!$B$94)*(Parameters!$D$23)*Parameters!$D$28)))+(S90*(1-Parameters!$D$41)*(1-(Input!$F$6*Parameters!$D$16*(1-Parameters!$D$27)*Parameters!$D$26*(1-Parameters!$B$94)*(Parameters!$D$23)*Parameters!$D$28)))+(W90*(1-Parameters!$D$41)*(1/Parameters!$D$38))+(Y90*(1-Parameters!$D$41))),0)</f>
        <v>0</v>
      </c>
      <c r="Z91" s="24">
        <f>IF(C91=Input!$F$14,((Q90*(1-Parameters!$D$41)*(1/Parameters!$D$38)*Input!$F$6*Parameters!$D$16*Parameters!$D$26*(1-Parameters!$D$27)*(1-Parameters!$B$94)*Parameters!$D$28*(Parameters!$D$23)*(1-Parameters!$D$30))+(S90*(1-Parameters!$D$41)*Input!$F$6*Parameters!$D$16*Parameters!$D$26*(1-Parameters!$D$27)*(1-Parameters!$B$94)*Parameters!$D$28*(Parameters!$D$23)*(1-Parameters!$D$30))+(T90*(1-Parameters!$D$41)) + (U90*(1-Parameters!$D$41)*(1-ART_drop_factor)) + (Z90*(1-Parameters!$D$41)) + (AA90*(1-Parameters!$D$41)*(1-ART_drop_factor))),0)</f>
        <v>0</v>
      </c>
      <c r="AA91" s="22">
        <f>IF(C91=Input!$F$14,((Q90*(1-Parameters!$D$41)*(1/Parameters!$D$38)*(Input!$F$6*Parameters!$D$16*(Parameters!$D$23)*Parameters!$D$26*(1-Parameters!$D$27)*(1-Parameters!$B$94)*Parameters!$D$28*Parameters!$D$30))+(R90*(1-Parameters!$D$41)*(1/Parameters!$D$38))+(S90*(1-Parameters!$D$41)*(Input!$F$6*Parameters!$D$16*(1-Parameters!$B$94)*(Parameters!$D$23)*Parameters!$D$26*(1-Parameters!$D$27)*Parameters!$D$28*Parameters!$D$30))+(AA90*(1-Parameters!$D$41)*ART_drop_factor)+(X90*(1-Parameters!$D$41)*(1/Parameters!$D$38))+(U90*(1-Parameters!$D$41)*ART_drop_factor)),0)</f>
        <v>0</v>
      </c>
      <c r="AB91" s="24">
        <f>IF(AND(C91&gt;Input!$F$14,C91&lt;(Input!$F$14+Input!$F$16)),((V90*(1-Parameters!$D$41)*(1-(Parameters!$D$9*(1-(Input!$F$22*Parameters!$D$7)))))+(AB90*(1-Parameters!$D$41)*(1-(Parameters!$D$10*(1-(Input!$F$22*Parameters!$D$7)))))),0)</f>
        <v>0</v>
      </c>
      <c r="AC91" s="24">
        <f>IF(AND(C91&gt;Input!$F$14, C91&lt;(Input!$F$14+Input!$F$16)),((V90*(1-Parameters!$D$41)*Parameters!$D$9*(1-(Input!$F$22*Parameters!$D$7)))+(W90*(1-Parameters!$D$41)*(1-1/Parameters!$D$38)) + (X90*(1-Parameters!$D$41)*(1-(1/Parameters!$D$38))*(1-ART_drop_factor)) +(AB90*(1-Parameters!$D$41)*Parameters!$D$10*(1-(Input!$F$22*Parameters!$D$7))))+(AC90*(1-Parameters!$D$41)*(1-1/Parameters!$D$38)) + (AD90*(1-Parameters!$D$41)*(1-(1/Parameters!$D$38))*(1-ART_drop_factor)),0)</f>
        <v>0</v>
      </c>
      <c r="AD91" s="24">
        <f>IF(AND(C91&gt;Input!$F$14, C91&lt;(Input!$F$14+Input!$F$16)),((X90*(1-Parameters!$D$41)*(1-(1/Parameters!$D$38))*ART_drop_factor)+(AD90*(1-Parameters!$D$41)*(1-(1/Parameters!$D$38))*ART_drop_factor)),0)</f>
        <v>0</v>
      </c>
      <c r="AE91" s="24">
        <f>IF(AND(C91&gt;Input!$F$14, C91&lt;(Input!$F$14+Input!$F$16)),((W90*(1-Parameters!$D$41)*(1/Parameters!$D$38))+(Y90*(1-Parameters!$D$41))+(AC90*(1-Parameters!$D$41)*(1/Parameters!$D$38))+(AE90*(1-Parameters!$D$41))),0)</f>
        <v>0</v>
      </c>
      <c r="AF91" s="24">
        <f>IF(AND(C91&gt;Input!$F$14, C91&lt;(Input!$F$14+Input!$F$16)),((Z90*(1-Parameters!$D$41)) + (AA90*(1-Parameters!$D$41)*(1-ART_drop_factor)) +(AF90*(1-Parameters!$D$41)) + (AG90*(1-Parameters!$D$41)*(1-ART_drop_factor))),0)</f>
        <v>0</v>
      </c>
      <c r="AG91" s="24">
        <f>IF(AND(C91&gt;Input!$F$14, C91&lt;(Input!$F$14+Input!$F$16)),((X90*(1-Parameters!$D$41)*(1/Parameters!$D$38))+(AG90*(1-Parameters!$D$41)*ART_drop_factor)+(AD90*(1-Parameters!$D$41)*(1/Parameters!$D$38))+(AA90*(1-Parameters!$D$41)*ART_drop_factor)),0)</f>
        <v>0</v>
      </c>
      <c r="AH91" s="24">
        <f>IF(AND(C91&gt;=(Input!$F$14+Input!$F$16),C91&lt;(Input!$F$14+Input!$F$17)),((AB90*(1-Parameters!$D$40)*(1-(Parameters!$D$10*(1-(Input!$F$22*Parameters!$D$7)))))+(AH90*(1-Parameters!$D$40)*(1-(Parameters!$D$11*(1-(Input!$F$22*Parameters!$D$7)))))),0)</f>
        <v>0</v>
      </c>
      <c r="AI91" s="24">
        <f>IF(AND(C91&gt;=(Input!$F$14+Input!$F$16), C91&lt;(Input!$F$14+Input!$F$17)),((AB90*(1-Parameters!$D$40)*Parameters!$D$10*(1-(Input!$F$22*Parameters!$D$7)))+(AC90*(1-Parameters!$D$40)*(1-1/Parameters!$D$38)*(1-(Input!$F$7*Parameters!$D$17*(1-Parameters!$D$27)*Parameters!$D$26*(1-(Parameters!$B$94 + Parameters!$B$95))*(Parameters!$D$24)*Parameters!$D$28*Parameters!$D$30))) + (AD90*(1-Parameters!$D$40)*(1-(1/Parameters!$D$38))*(1-ART_drop_factor)) +(AH90*(1-Parameters!$D$40)*Parameters!$D$11*(1-(Input!$F$22*Parameters!$D$7)))+(AI90*(1-Parameters!$D$40)*(1-1/Parameters!$D$38)) + (AJ90*(1-Parameters!$D$40)*(1-(1/Parameters!$D$38))*(1-ART_drop_factor))),0)</f>
        <v>0</v>
      </c>
      <c r="AJ91" s="24">
        <f>IF(AND(C91&gt;=(Input!$F$14+Input!$F$16), C91&lt;(Input!$F$14+Input!$F$17)),((AC90*(1-Parameters!$D$40)*(1-1/Parameters!$D$38)*(Input!$F$7*Parameters!$D$17*Parameters!$D$26*(1-Parameters!$D$27)*(1-(Parameters!$B$94 + Parameters!$B$95))*(Parameters!$D$24)*Parameters!$D$28*Parameters!$D$30))+(AD90*(1-Parameters!$D$40)*(1-(1/Parameters!$D$38))*ART_drop_factor)+(AJ90*(1-Parameters!$D$40)*(1-(1/Parameters!$D$38))*ART_drop_factor)),0)</f>
        <v>0</v>
      </c>
      <c r="AK91" s="22">
        <f>IF(AND(C91&gt;=(Input!$F$14+Input!$F$16), C91&lt;(Input!$F$14+Input!$F$17)),((AC90*(1-Parameters!$D$40)*(1/Parameters!$D$38)*(1-(Input!$F$7*Parameters!$D$17*(1-Parameters!$D$27)*Parameters!$D$26*(1-(Parameters!$B$94 + Parameters!$B$95))*(Parameters!$D$23)*Parameters!$D$28)))+(AE90*(1-Parameters!$D$40)*(1-(Input!$F$7*Parameters!$D$17*(1-Parameters!$D$27)*Parameters!$D$26*(1-(Parameters!$B$94 + Parameters!$B$95))*(Parameters!$D$23)*Parameters!$D$28)))+(AI90*(1-Parameters!$D$40)*(1/Parameters!$D$38))+(AK90*(1-Parameters!$D$40))),0)</f>
        <v>0</v>
      </c>
      <c r="AL91" s="24">
        <f>IF(AND(C91&gt;=(Input!$F$14+Input!$F$16), C91&lt;(Input!$F$14+Input!$F$17)),((AC90*(1-Parameters!$D$40)*(1/Parameters!$D$38)*Input!$F$7*Parameters!$D$17*Parameters!$D$26*(1-Parameters!$D$27)*(1-(Parameters!$B$94 + Parameters!$B$95))*Parameters!$D$28*(Parameters!$D$23)*(1-Parameters!$D$30))+(AE90*(1-Parameters!$D$40)*Input!$F$7*Parameters!$D$17*Parameters!$D$26*(1-Parameters!$D$27)*(1-(Parameters!$B$94 + Parameters!$B$95))*Parameters!$D$28*(Parameters!$D$23)*(1-Parameters!$D$30))+(AF90*(1-Parameters!$D$40)) + (AG90*(1-Parameters!$D$40)*(1-ART_drop_factor)) +(AL90*(1-Parameters!$D$40)) + (AM90*(1-Parameters!$D$40)*(1-ART_drop_factor))),0)</f>
        <v>0</v>
      </c>
      <c r="AM91" s="22">
        <f>IF(AND(C91&gt;=(Input!$F$14+Input!$F$16), C91&lt;(Input!$F$14+Input!$F$17)),((AC90*(1-Parameters!$D$40)*(1/Parameters!$D$38)*(Input!$F$7*Parameters!$D$17*(Parameters!$D$23)*Parameters!$D$26*(1-Parameters!$D$27)*(1-(Parameters!$B$94 + Parameters!$B$95))*Parameters!$D$28*Parameters!$D$30))+(AD90*(1-Parameters!$D$40)*(1/Parameters!$D$38))+(AE90*(1-Parameters!$D$40)*(Input!$F$7*Parameters!$D$17*(Parameters!$D$23)*Parameters!$D$26*(1-Parameters!$D$27)*(1-(Parameters!$B$94 + Parameters!$B$95))*Parameters!$D$28*Parameters!$D$30))+(AM90*(1-Parameters!$D$40)*ART_drop_factor)+(AJ90*(1-Parameters!$D$40)*(1/Parameters!$D$38))+(AG90*(1-Parameters!$D$40)*ART_drop_factor)),0)</f>
        <v>0</v>
      </c>
      <c r="AN91" s="24">
        <f>IF(AND(C91&gt;=(Input!$F$14+Input!$F$17), C91&lt;(Input!$F$14+Input!$F$18)),((AH90*(1-Parameters!$D$40)*(1-(Parameters!$D$11*(1-(Input!$F$22*Parameters!$D$7))))) + (AN90*(1-Parameters!$D$40)*(1-(Parameters!$D$11*(1-(Input!$F$22*Parameters!$D$7)))))),0)</f>
        <v>0</v>
      </c>
      <c r="AO91" s="22">
        <f>IF(AND(C91&gt;=(Input!$F$14+Input!$F$17), C91&lt;(Input!$F$14+Input!$F$18)),((AH90*(1-Parameters!$D$40)*Parameters!$D$11*(1-(Input!$F$22*Parameters!$D$7)))+(AI90*(1-Parameters!$D$40)*(1-1/Parameters!$D$38)*(1-(Input!$F$8*Parameters!$D$18*(1-Parameters!$D$27)*Parameters!$D$26*(Parameters!$D$24)*Parameters!$D$28*Parameters!$D$30))) + (AJ90*(1-Parameters!$D$40)*(1-(1/Parameters!$D$38))*(1-ART_drop_factor)) +(AN90*(1-Parameters!$D$40)*Parameters!$D$11*(1-(Input!$F$22*Parameters!$D$7)))+(AO90*(1-Parameters!$D$40)*(1-1/Parameters!$D$38)) + (AP90*(1-Parameters!$D$40)*(1-(1/Parameters!$D$38))*(1-ART_drop_factor))),0)</f>
        <v>0</v>
      </c>
      <c r="AP91" s="24">
        <f>IF(AND(C91&gt;=(Input!$F$14+Input!$F$17), C91&lt;(Input!$F$14+Input!$F$18)),((AI90*(1-Parameters!$D$40)*(1-1/Parameters!$D$38)*(Input!$F$8*Parameters!$D$18*Parameters!$D$26*(1-Parameters!$D$27)*(Parameters!$D$24)*Parameters!$D$28*Parameters!$D$30))+(AJ90*(1-Parameters!$D$40)*(1-(1/Parameters!$D$38))*ART_drop_factor)+(AP90*(1-Parameters!$D$40)*(1-(1/Parameters!$D$38))*ART_drop_factor)),0)</f>
        <v>0</v>
      </c>
      <c r="AQ91" s="22">
        <f>IF(AND(C91&gt;=(Input!$F$14+Input!$F$17), C91&lt;(Input!$F$14+Input!$F$18)),((AI90*(1-Parameters!$D$40)*(1/Parameters!$D$38)*(1-(Input!$F$8*Parameters!$D$18*(1-Parameters!$D$27)*Parameters!$D$26*(Parameters!$D$23)*Parameters!$D$28)))+(AK90*(1-Parameters!$D$40)*(1-(Input!$F$8*Parameters!$D$18*(1-Parameters!$D$27)*Parameters!$D$26*(Parameters!$D$23)*Parameters!$D$28)))+(AO90*(1-Parameters!$D$40)*(1/Parameters!$D$38))+(AQ90*(1-Parameters!$D$40))),0)</f>
        <v>0</v>
      </c>
      <c r="AR91" s="24">
        <f>IF(AND(C91&gt;=(Input!$F$14+Input!$F$17), C91&lt;(Input!$F$14+Input!$F$18)),((AI90*(1-Parameters!$D$40)*(1/Parameters!$D$38)*Input!$F$8*Parameters!$D$18*Parameters!$D$26*(1-Parameters!$D$27)*Parameters!$D$28*(Parameters!$D$23)*(1-Parameters!$D$30))+(AK90*(1-Parameters!$D$40)*Input!$F$8*Parameters!$D$18*Parameters!$D$26*(1-Parameters!$D$27)*Parameters!$D$28*(Parameters!$D$23)*(1-Parameters!$D$30))+(AL90*(1-Parameters!$D$40)) + (AM90*(1-Parameters!$D$40)*(1-ART_drop_factor)) +(AR90*(1-Parameters!$D$40)) + (AS90*(1-Parameters!$D$40)*(1-ART_drop_factor))),0)</f>
        <v>0</v>
      </c>
      <c r="AS91" s="22">
        <f>IF(AND(C91&gt;=(Input!$F$14+Input!$F$17), C91&lt;(Input!$F$14+Input!$F$18)),((AI90*(1-Parameters!$D$40)*(1/Parameters!$D$38)*(Input!$F$8*Parameters!$D$18*(Parameters!$D$23)*Parameters!$D$26*(1-Parameters!$D$27)*Parameters!$D$28*Parameters!$D$30))+(AJ90*(1-Parameters!$D$40)*(1/Parameters!$D$38))+(AK90*(1-Parameters!$D$40)*(Input!$F$8*Parameters!$D$18*(Parameters!$D$23)*Parameters!$D$26*(1-Parameters!$D$27)*Parameters!$D$28*Parameters!$D$30))+(AS90*(1-Parameters!$D$40)*ART_drop_factor)+(AP90*(1-Parameters!$D$40)*(1/Parameters!$D$38))+(AM90*(1-Parameters!$D$40)*ART_drop_factor)),0)</f>
        <v>0</v>
      </c>
      <c r="AT91" s="24">
        <f>IF(AND(C91&gt;=(Input!$F$14+Input!$F$18), C91&lt;(Input!$F$14+Input!$F$19)),((AN90*(1-Parameters!$D$40)*(1-(Parameters!$D$11*(1-(Input!$F$22*Parameters!$D$7))))) + (AT90*(1-Parameters!$D$40)*(1-(Parameters!$D$12*(1-(Input!$F$22*Parameters!$D$7)))))),0)</f>
        <v>0</v>
      </c>
      <c r="AU91" s="22">
        <f>IF(AND(C91&gt;=(Input!$F$14+Input!$F$18), C91&lt;(Input!$F$14+Input!$F$19)),((AN90*(1-Parameters!$D$40)*Parameters!$D$11*(1-(Input!$F$22*Parameters!$D$7)))+(AO90*(1-Parameters!$D$40)*(1-1/Parameters!$D$38)*(1-(Input!$F$9*Parameters!$D$19*(1-Parameters!$D$27)*Parameters!$D$26*(Parameters!$D$24)*Parameters!$D$28*Parameters!$D$30))) + (AP90*(1-Parameters!$D$40)*(1-(1/Parameters!$D$38))*(1-ART_drop_factor)) +(AT90*(1-Parameters!$D$40)*Parameters!$D$12*(1-(Input!$F$22*Parameters!$D$7)))+(AU90*(1-Parameters!$D$40)*(1-1/Parameters!$D$38)) + (AV90*(1-Parameters!$D$40)*(1-(1/Parameters!$D$38))*(1-ART_drop_factor))),0)</f>
        <v>0</v>
      </c>
      <c r="AV91" s="24">
        <f>IF(AND(C91&gt;=(Input!$F$14+Input!$F$18), C91&lt;(Input!$F$14+Input!$F$19)),((AO90*(1-Parameters!$D$40)*(1-1/Parameters!$D$38)*(Input!$F$9*Parameters!$D$19*Parameters!$D$26*(1-Parameters!$D$27)*(Parameters!$D$24)*Parameters!$D$28*Parameters!$D$30))+(AP90*(1-Parameters!$D$40)*(1-(1/Parameters!$D$38))*ART_drop_factor)+(AV90*(1-Parameters!$D$40)*(1-(1/Parameters!$D$38))*ART_drop_factor)),0)</f>
        <v>0</v>
      </c>
      <c r="AW91" s="22">
        <f>IF(AND(C91&gt;=(Input!$F$14+Input!$F$18), C91&lt;(Input!$F$14+Input!$F$19)),((AO90*(1-Parameters!$D$40)*(1/Parameters!$D$38)*(1-(Input!$F$9*Parameters!$D$19*(1-Parameters!$D$27)*Parameters!$D$26*(Parameters!$D$23)*Parameters!$D$28)))+(AQ90*(1-Parameters!$D$40)*(1-(Input!$F$9*Parameters!$D$19*(1-Parameters!$D$27)*Parameters!$D$26*(Parameters!$D$23)*Parameters!$D$28)))+(AU90*(1-Parameters!$D$40)*(1/Parameters!$D$38))+(AW90*(1-Parameters!$D$40))),0)</f>
        <v>0</v>
      </c>
      <c r="AX91" s="24">
        <f>IF(AND(C91&gt;=(Input!$F$14+Input!$F$18), C91&lt;(Input!$F$14+Input!$F$19)),((AO90*(1-Parameters!$D$40)*(1/Parameters!$D$38)*Input!$F$9*Parameters!$D$19*Parameters!$D$26*(1-Parameters!$D$27)*Parameters!$D$28*(Parameters!$D$23)*(1-Parameters!$D$30))+(AQ90*(1-Parameters!$D$40)*Input!$F$9*Parameters!$D$19*Parameters!$D$26*(1-Parameters!$D$27)*Parameters!$D$28*(Parameters!$D$23)*(1-Parameters!$D$30)) + (AS90*(1-Parameters!$D$40)*(1-ART_drop_factor)) +(AR90*(1-Parameters!$D$40))+ (AY90*(1-Parameters!$D$40)*(1-ART_drop_factor)) + (AX90*(1-Parameters!$D$40))),0)</f>
        <v>0</v>
      </c>
      <c r="AY91" s="22">
        <f>IF(AND(C91&gt;=(Input!$F$14+Input!$F$18), C91&lt;(Input!$F$14+Input!$F$19)),((AO90*(1-Parameters!$D$40)*(1/Parameters!$D$38)*(Input!$F$9*Parameters!$D$19*(Parameters!$D$23)*Parameters!$D$26*(1-Parameters!$D$27)*Parameters!$D$28*Parameters!$D$30))+(AP90*(1-Parameters!$D$40)*(1/Parameters!$D$38))+(AQ90*(1-Parameters!$D$40)*(Input!$F$9*Parameters!$D$19*(Parameters!$D$23)*Parameters!$D$26*(1-Parameters!$D$27)*Parameters!$D$28*Parameters!$D$30))+(AY90*(1-Parameters!$D$40)*ART_drop_factor)+(AV90*(1-Parameters!$D$40)*(1/Parameters!$D$38))+(AS90*(1-Parameters!$D$40)*ART_drop_factor)),0)</f>
        <v>0</v>
      </c>
      <c r="AZ91" s="24">
        <f>IF(C91&gt;=(Input!$F$14+Input!$F$19),((AT90*(1-Parameters!$D$40)*(1-(Parameters!$D$12*(1-(Input!$F$22*Parameters!$D$7))))) + (AZ90*(1-Parameters!$D$40)*(1-(Parameters!$D$12*(1-(Input!$F$22*Parameters!$D$7)))))),0)</f>
        <v>1479117.1956507657</v>
      </c>
      <c r="BA91" s="22">
        <f>IF(C91&gt;=(Input!$F$14+Input!$F$19),((AT90*(1-Parameters!$D$40)*Parameters!$D$12*(1-(Input!$F$22*Parameters!$D$7)))+(AU90*(1-Parameters!$D$40)*(1-1/Parameters!$D$38)*(1-(Input!$F$10*Parameters!$D$20*(1-Parameters!$D$27)*Parameters!$D$26*(Parameters!$D$24)*Parameters!$D$28*Parameters!$D$30))) + (AV90*(1-Parameters!$D$40)*(1-(1/Parameters!$D$38))*(1-ART_drop_factor)) +(AZ90*(1-Parameters!$D$40)*Parameters!$D$12*(1-(Input!$F$22*Parameters!$D$7)))+(BA90*(1-Parameters!$D$40)*(1-1/Parameters!$D$38)) + (BB90*(1-Parameters!$D$40)*(1-(1/Parameters!$D$38))*(1-ART_drop_factor))),0)</f>
        <v>3578.6512381294565</v>
      </c>
      <c r="BB91" s="24">
        <f>IF(C91&gt;=(Input!$F$14+Input!$F$19),((AU90*(1-Parameters!$D$40)*(1-1/Parameters!$D$38)*(Input!$F$10*Parameters!$D$20*Parameters!$D$26*(1-Parameters!$D$27)*(Parameters!$D$24)*Parameters!$D$28*Parameters!$D$30))+(AV90*(1-Parameters!$D$40)*(1-(1/Parameters!$D$38))*ART_drop_factor)+(BB90*(1-Parameters!$D$40)*(1-(1/Parameters!$D$38))*ART_drop_factor)),0)</f>
        <v>4.8524480634902183</v>
      </c>
      <c r="BC91" s="22">
        <f>IF(C91&gt;=(Input!$F$14+Input!$F$19),((AU90*(1-Parameters!$D$40)*(1/Parameters!$D$38)*(1-(Input!$F$10*Parameters!$D$20*(1-Parameters!$D$27)*Parameters!$D$26*(Parameters!$D$23)*Parameters!$D$28)))+(AW90*(1-Parameters!$D$40)*(1-(Input!$F$10*Parameters!$D$20*(1-Parameters!$D$27)*Parameters!$D$26*(Parameters!$D$23)*Parameters!$D$28)))+(BA90*(1-Parameters!$D$40)*(1/Parameters!$D$38))+(BC90*(1-Parameters!$D$40))),0)</f>
        <v>21720.104924947693</v>
      </c>
      <c r="BD91" s="24">
        <f>IF(C91&gt;=(Input!$F$14+Input!$F$19),((AU90*(1-Parameters!$D$40)*(1/Parameters!$D$38)*Input!$F$10*Parameters!$D$20*Parameters!$D$26*(1-Parameters!$D$27)*Parameters!$D$28*(Parameters!$D$23)*(1-Parameters!$D$30))+(AW90*(1-Parameters!$D$40)*Input!$F$10*Parameters!$D$20*Parameters!$D$26*(1-Parameters!$D$27)*Parameters!$D$28*(Parameters!$D$23)*(1-Parameters!$D$30))+(AX90*(1-Parameters!$D$40)) + (AY90*(1-Parameters!$D$40)*(1-ART_drop_factor)) +(BD90*(1-Parameters!$D$40)) + (BE90*(1-Parameters!$D$40)*(1-ART_drop_factor))),0)</f>
        <v>32195.58610602967</v>
      </c>
      <c r="BE91" s="25">
        <f>IF(C91&gt;=(Input!$F$14+Input!$F$19),((AU90*(1-Parameters!$D$40)*(1/Parameters!$D$38)*(Input!$F$10*Parameters!$D$20*(Parameters!$D$23)*Parameters!$D$26*(1-Parameters!$D$27)*Parameters!$D$28*Parameters!$D$30))+(AV90*(1-Parameters!$D$40)*(1/Parameters!$D$38))+(AW90*(1-Parameters!$D$40)*(Input!$F$10*Parameters!$D$20*(Parameters!$D$23)*Parameters!$D$26*(1-Parameters!$D$27)*Parameters!$D$28*Parameters!$D$30))+(BE90*(1-Parameters!$D$40)*ART_drop_factor)+(BB90*(1-Parameters!$D$40)*(1/Parameters!$D$38))+(AY90*(1-Parameters!$D$40)*ART_drop_factor)),0)</f>
        <v>81888.231518408415</v>
      </c>
      <c r="BF91" s="135">
        <f>(Parameters!$D$40*(SUM(Model!D90:U90,Model!AH90:BE90)))+(Parameters!$D$41*(SUM(Model!V90:AG90)))</f>
        <v>93.380653992711785</v>
      </c>
      <c r="BG91" s="60"/>
      <c r="BJ91" s="66"/>
    </row>
    <row r="92" spans="3:62" x14ac:dyDescent="0.2">
      <c r="C92" s="20">
        <v>87</v>
      </c>
      <c r="D92" s="21">
        <f>IF((C92&gt;=Input!$F$12),0,(D91*(1-Parameters!$D$40)*(1-(Parameters!$D$8*(1-(Input!$F$22*Parameters!$D$7))))))</f>
        <v>0</v>
      </c>
      <c r="E92" s="21">
        <f>IF((C92&gt;=Input!$F$12),0,(D91*(1-Parameters!$D$40)*Parameters!$D$8*(1-(Input!$F$22*Parameters!$D$7))+(E91*(1-Parameters!$D$40)*(1-1/Parameters!$D$38)) + (F91*(1-Parameters!$D$40)*(1-(1/Parameters!$D$38))*(1-ART_drop_factor))))</f>
        <v>0</v>
      </c>
      <c r="F92" s="26">
        <f>IF((C92&gt;=Input!$F$12),0,(F91*(1-Parameters!$D$40)*(1-(1/Parameters!$D$38))*ART_drop_factor))</f>
        <v>0</v>
      </c>
      <c r="G92" s="21">
        <f>IF((C92&gt;=Input!$F$12),0,((G91*(1-Parameters!$D$40)+(E91*(1-Parameters!$D$40)*(1/Parameters!$D$38)))))</f>
        <v>0</v>
      </c>
      <c r="H92" s="21">
        <f>IF((C92&gt;=Input!$F$12),0,(H91*(1-Parameters!$D$40) + I91*(1-Parameters!$D$40)*(1-ART_drop_factor)))</f>
        <v>0</v>
      </c>
      <c r="I92" s="21">
        <f>IF((C92&gt;=Input!$F$12),0,(((F91*(1-Parameters!$D$40)*(1/Parameters!$D$38)) + I91*(1-Parameters!$D$40)*ART_drop_factor)))</f>
        <v>0</v>
      </c>
      <c r="J92" s="23">
        <f>IF(AND(C92&gt;=Input!$F$12,C92&lt;Input!$F$13),((D91*(1-Parameters!$D$40)*(1-(Parameters!$D$8*(1-(Input!$F$22*Parameters!$D$7))))) + (J91*(1-Parameters!$D$40)*(1-(Parameters!$D$9*(1-(Input!$F$22*Parameters!$D$7)))))),0)</f>
        <v>0</v>
      </c>
      <c r="K92" s="23">
        <f>IF(AND(C92&gt;=Input!$F$12,C92&lt;Input!$F$13),((D91*(1-Parameters!$D$40)*(Parameters!$D$8*(1-(Input!$F$22*Parameters!$D$7))))+(E91*(1-Parameters!$D$40)*(1-1/Parameters!$D$38)*(1-(Input!$F$5*Parameters!$D$14*(1-Parameters!$D$27)*Parameters!$D$26*(Parameters!$D$24))*Parameters!$D$28*Parameters!$D$30)))+ (F91*(1-Parameters!$D$40)*(1-(1/Parameters!$D$38))*(1-ART_drop_factor)) + (J91*(1-Parameters!$D$40)*Parameters!$D$9*(1-(Input!$F$22*Parameters!$D$7)))+(K91*(1-Parameters!$D$40)*(1-1/Parameters!$D$38)) + (L91*(1-Parameters!$D$40)*(1-(1/Parameters!$D$38))*(1-ART_drop_factor)),0)</f>
        <v>0</v>
      </c>
      <c r="L92" s="23">
        <f>IF(AND(C92&gt;=Input!$F$12,C92&lt;Input!$F$13),((E91*(1-Parameters!$D$40)*(1-1/Parameters!$D$38)*(Input!$F$5*Parameters!$D$14*Parameters!$D$26*(1-Parameters!$D$27)*(Parameters!$D$24)*Parameters!$D$28*Parameters!$D$30))+(F91*(1-Parameters!$D$40)*(1-(1/Parameters!$D$38))*ART_drop_factor)+(L91*(1-Parameters!$D$40)*(1-(1/Parameters!$D$38))*ART_drop_factor)),0)</f>
        <v>0</v>
      </c>
      <c r="M92" s="23">
        <f>IF(AND(C92&gt;=Input!$F$12,C92&lt;Input!$F$13),((E91*(1-Parameters!$D$40)*(1/Parameters!$D$38)*(1-(Input!$F$5*Parameters!$D$14*(1-Parameters!$D$27)*Parameters!$D$26*(Parameters!$D$23))*Parameters!$D$28))+(G91*(1-Parameters!$D$40)*(1-(Input!$F$5*Parameters!$D$14*(1-Parameters!$D$27)*Parameters!$D$26*(Parameters!$D$23)*Parameters!$D$28)))+(K91*(1-Parameters!$D$40)*(1/Parameters!$D$38))+(M91*(1-Parameters!$D$40))),0)</f>
        <v>0</v>
      </c>
      <c r="N92" s="23">
        <f>IF(AND(C92&gt;=Input!$F$12,C92&lt;Input!$F$13),((E91*(1-Parameters!$D$40)*(1/Parameters!$D$38)*Input!$F$5*Parameters!$D$14*Parameters!$D$26*(1-Parameters!$D$27)*Parameters!$D$28*(Parameters!$D$23)*(1-Parameters!$D$30))+(G91*(1-Parameters!$D$40)*Input!$F$5*Parameters!$D$14*Parameters!$D$26*(1-Parameters!$D$27)*Parameters!$D$28*(Parameters!$D$23)*(1-Parameters!$D$30))+(H91*(1-Parameters!$D$40)) +(N91*(1-Parameters!$D$40)) + (O91*(1-Parameters!$D$40)*(1-ART_drop_factor)) + (I91*(1-Parameters!$D$40)*(1-ART_drop_factor))),0)</f>
        <v>0</v>
      </c>
      <c r="O92" s="23">
        <f>IF(AND(C92&gt;=Input!$F$12,C92&lt;Input!$F$13),((E91*(1-Parameters!$D$40)*(1/Parameters!$D$38)*(Input!$F$5*Parameters!$D$14*(Parameters!$D$23)*Parameters!$D$26*(1-Parameters!$D$27)*Parameters!$D$28*Parameters!$D$30))+(F91*(1-Parameters!$D$40)*(1/Parameters!$D$38))+(G91*(1-Parameters!$D$40)*(Input!$F$5*Parameters!$D$14*(Parameters!$D$23)*Parameters!$D$26*(1-Parameters!$D$27)*Parameters!$D$28*Parameters!$D$30))+(O91*(1-Parameters!$D$40)*ART_drop_factor)+(L91*(1-Parameters!$D$40)*(1/Parameters!$D$38))+(I91*(1-Parameters!$D$40)*ART_drop_factor)),0)</f>
        <v>0</v>
      </c>
      <c r="P92" s="24">
        <f>IF(AND(C92&gt;=Input!$F$13,C92&lt;Input!$F$14),((J91*(1-Parameters!$D$40)*(1-(Parameters!$D$9*(1-(Input!$F$22*Parameters!$D$7))))) + (P91*(1-Parameters!$D$40)*(1-(Parameters!$D$9*(1-(Input!$F$22*Parameters!$D$7)))))),0)</f>
        <v>0</v>
      </c>
      <c r="Q92" s="22">
        <f>IF(AND(C92&gt;=Input!$F$13,C92&lt;Input!$F$14),((J91*(1-Parameters!$D$40)*Parameters!$D$9*(1-(Input!$F$22*Parameters!$D$7)))+(K91*(1-Parameters!$D$40)*(1-1/Parameters!$D$38)*(1-(Input!$F$6*Parameters!$D$15*(1-Parameters!$D$27)*Parameters!$D$26*(Parameters!$D$24))*Parameters!$D$28*Parameters!$D$30))) + (L91*(1-Parameters!$D$40)*(1-(1/Parameters!$D$38))*(1-ART_drop_factor)) +(P91*(1-Parameters!$D$40)*Parameters!$D$9*(1-(Input!$F$22*Parameters!$D$7)))+(Q91*(1-Parameters!$D$40)*(1-1/Parameters!$D$38)) + (R91*(1-Parameters!$D$40)*(1-(1/Parameters!$D$38))*(1-ART_drop_factor)),0)</f>
        <v>0</v>
      </c>
      <c r="R92" s="24">
        <f>IF(AND(C92&gt;=Input!$F$13,C92&lt;Input!$F$14),((K91*(1-Parameters!$D$40)*(1-1/Parameters!$D$38)*(Input!$F$6*Parameters!$D$15*Parameters!$D$26*(1-Parameters!$D$27)*(Parameters!$D$24)*Parameters!$D$28*Parameters!$D$30))+(L91*(1-Parameters!$D$40)*(1-(1/Parameters!$D$38))*ART_drop_factor)+(R91*(1-Parameters!$D$40)*(1-(1/Parameters!$D$38))*ART_drop_factor)),0)</f>
        <v>0</v>
      </c>
      <c r="S92" s="22">
        <f>IF(AND(C92&gt;=Input!$F$13,C92&lt;Input!$F$14),((K91*(1-Parameters!$D$40)*(1/Parameters!$D$38)*(1-(Input!$F$6*Parameters!$D$15*(1-Parameters!$D$27)*Parameters!$D$26*(Parameters!$D$23)*Parameters!$D$28)))+(M91*(1-Parameters!$D$40)*(1-(Input!$F$6*Parameters!$D$15*(1-Parameters!$D$27)*Parameters!$D$26*(Parameters!$D$23)*Parameters!$D$28)))+(Q91*(1-Parameters!$D$40)*(1/Parameters!$D$38))+(S91*(1-Parameters!$D$40))),0)</f>
        <v>0</v>
      </c>
      <c r="T92" s="24">
        <f>IF(AND(C92&gt;=Input!$F$13,C92&lt;Input!$F$14),((K91*(1-Parameters!$D$40)*(1/Parameters!$D$38)*Input!$F$6*Parameters!$D$15*Parameters!$D$26*(1-Parameters!$D$27)*Parameters!$D$28*(Parameters!$D$23)*(1-Parameters!$D$30))+(M91*(1-Parameters!$D$40)*Input!$F$6*Parameters!$D$15*Parameters!$D$26*(1-Parameters!$D$27)*Parameters!$D$28*(Parameters!$D$23)*(1-Parameters!$D$30))+(N91*(1-Parameters!$D$40))+(T91*(1-Parameters!$D$40)) + (U91*(1-Parameters!$D$40)*(1-ART_drop_factor)) + (O91*(1-Parameters!$D$40)*(1-ART_drop_factor))),0)</f>
        <v>0</v>
      </c>
      <c r="U92" s="22">
        <f>IF(AND(C92&gt;=Input!$F$13,C92&lt;Input!$F$14),((K91*(1-Parameters!$D$40)*(1/Parameters!$D$38)*(Input!$F$6*Parameters!$D$15*(Parameters!$D$23)*Parameters!$D$26*(1-Parameters!$D$27)*Parameters!$D$28*Parameters!$D$30))+(L91*(1-Parameters!$D$40)*(1/Parameters!$D$38))+(M91*(1-Parameters!$D$40)*(Input!$F$6*Parameters!$D$15*(Parameters!$D$23)*Parameters!$D$26*(1-Parameters!$D$27)*Parameters!$D$28*Parameters!$D$30))+(U91*(1-Parameters!$D$40)*ART_drop_factor)+(R91*(1-Parameters!$D$40)*(1/Parameters!$D$38))+(O91*(1-Parameters!$D$40))*ART_drop_factor),0)</f>
        <v>0</v>
      </c>
      <c r="V92" s="24">
        <f>IF(C92=Input!$F$14,((P91*(1-Parameters!$D$41)*(1-(Parameters!$D$9*(1-(Input!$F$22*Parameters!$D$7))))) + (V91*(1-Parameters!$D$41)*(1-(Parameters!$D$9*(1-(Input!$F$22*Parameters!$D$7)))))),0)</f>
        <v>0</v>
      </c>
      <c r="W92" s="22">
        <f>IF(C92=Input!$F$14,((P91*(1-Parameters!$D$41)*Parameters!$D$9*(1-(Input!$F$22*Parameters!$D$7)))+(Q91*(1-Parameters!$D$41)*(1-1/Parameters!$D$38)*(1-(Input!$F$6*Parameters!$D$16*(1-Parameters!$D$27)*Parameters!$D$26*(1-Parameters!$B$94)*(Parameters!$D$24))*Parameters!$D$28*Parameters!$D$30)))+(V91*(1-Parameters!$D$41)*Parameters!$D$9*(1-(Input!$F$22*Parameters!$D$7)))+ (R91*(1-Parameters!$D$41)*(1-(1/Parameters!$D$38))*(1-ART_drop_factor)) + (W91*(1-Parameters!$D$41)*(1-1/Parameters!$D$38)) + (X91*(1-Parameters!$D$41)*(1-(1/Parameters!$D$38))*(1-ART_drop_factor)),0)</f>
        <v>0</v>
      </c>
      <c r="X92" s="24">
        <f>IF(C92=Input!$F$14,((Q91*(1-Parameters!$D$41)*(1-1/Parameters!$D$38)*(Input!$F$6*Parameters!$D$16*Parameters!$D$26*(1-Parameters!$D$27)*(1-Parameters!$B$94)*(Parameters!$D$24)*Parameters!$D$28*Parameters!$D$30))+(R91*(1-Parameters!$D$41)*(1-(1/Parameters!$D$38))*ART_drop_factor)+(X91*(1-Parameters!$D$41)*(1-(1/Parameters!$D$38))*ART_drop_factor)),0)</f>
        <v>0</v>
      </c>
      <c r="Y92" s="22">
        <f>IF(C92=Input!$F$14,((Q91*(1-Parameters!$D$41)*(1/Parameters!$D$38)*(1-(Input!$F$6*Parameters!$D$16*(1-Parameters!$D$27)*Parameters!$D$26*(1-Parameters!$B$94)*(Parameters!$D$23)*Parameters!$D$28)))+(S91*(1-Parameters!$D$41)*(1-(Input!$F$6*Parameters!$D$16*(1-Parameters!$D$27)*Parameters!$D$26*(1-Parameters!$B$94)*(Parameters!$D$23)*Parameters!$D$28)))+(W91*(1-Parameters!$D$41)*(1/Parameters!$D$38))+(Y91*(1-Parameters!$D$41))),0)</f>
        <v>0</v>
      </c>
      <c r="Z92" s="24">
        <f>IF(C92=Input!$F$14,((Q91*(1-Parameters!$D$41)*(1/Parameters!$D$38)*Input!$F$6*Parameters!$D$16*Parameters!$D$26*(1-Parameters!$D$27)*(1-Parameters!$B$94)*Parameters!$D$28*(Parameters!$D$23)*(1-Parameters!$D$30))+(S91*(1-Parameters!$D$41)*Input!$F$6*Parameters!$D$16*Parameters!$D$26*(1-Parameters!$D$27)*(1-Parameters!$B$94)*Parameters!$D$28*(Parameters!$D$23)*(1-Parameters!$D$30))+(T91*(1-Parameters!$D$41)) + (U91*(1-Parameters!$D$41)*(1-ART_drop_factor)) + (Z91*(1-Parameters!$D$41)) + (AA91*(1-Parameters!$D$41)*(1-ART_drop_factor))),0)</f>
        <v>0</v>
      </c>
      <c r="AA92" s="22">
        <f>IF(C92=Input!$F$14,((Q91*(1-Parameters!$D$41)*(1/Parameters!$D$38)*(Input!$F$6*Parameters!$D$16*(Parameters!$D$23)*Parameters!$D$26*(1-Parameters!$D$27)*(1-Parameters!$B$94)*Parameters!$D$28*Parameters!$D$30))+(R91*(1-Parameters!$D$41)*(1/Parameters!$D$38))+(S91*(1-Parameters!$D$41)*(Input!$F$6*Parameters!$D$16*(1-Parameters!$B$94)*(Parameters!$D$23)*Parameters!$D$26*(1-Parameters!$D$27)*Parameters!$D$28*Parameters!$D$30))+(AA91*(1-Parameters!$D$41)*ART_drop_factor)+(X91*(1-Parameters!$D$41)*(1/Parameters!$D$38))+(U91*(1-Parameters!$D$41)*ART_drop_factor)),0)</f>
        <v>0</v>
      </c>
      <c r="AB92" s="24">
        <f>IF(AND(C92&gt;Input!$F$14,C92&lt;(Input!$F$14+Input!$F$16)),((V91*(1-Parameters!$D$41)*(1-(Parameters!$D$9*(1-(Input!$F$22*Parameters!$D$7)))))+(AB91*(1-Parameters!$D$41)*(1-(Parameters!$D$10*(1-(Input!$F$22*Parameters!$D$7)))))),0)</f>
        <v>0</v>
      </c>
      <c r="AC92" s="24">
        <f>IF(AND(C92&gt;Input!$F$14, C92&lt;(Input!$F$14+Input!$F$16)),((V91*(1-Parameters!$D$41)*Parameters!$D$9*(1-(Input!$F$22*Parameters!$D$7)))+(W91*(1-Parameters!$D$41)*(1-1/Parameters!$D$38)) + (X91*(1-Parameters!$D$41)*(1-(1/Parameters!$D$38))*(1-ART_drop_factor)) +(AB91*(1-Parameters!$D$41)*Parameters!$D$10*(1-(Input!$F$22*Parameters!$D$7))))+(AC91*(1-Parameters!$D$41)*(1-1/Parameters!$D$38)) + (AD91*(1-Parameters!$D$41)*(1-(1/Parameters!$D$38))*(1-ART_drop_factor)),0)</f>
        <v>0</v>
      </c>
      <c r="AD92" s="24">
        <f>IF(AND(C92&gt;Input!$F$14, C92&lt;(Input!$F$14+Input!$F$16)),((X91*(1-Parameters!$D$41)*(1-(1/Parameters!$D$38))*ART_drop_factor)+(AD91*(1-Parameters!$D$41)*(1-(1/Parameters!$D$38))*ART_drop_factor)),0)</f>
        <v>0</v>
      </c>
      <c r="AE92" s="24">
        <f>IF(AND(C92&gt;Input!$F$14, C92&lt;(Input!$F$14+Input!$F$16)),((W91*(1-Parameters!$D$41)*(1/Parameters!$D$38))+(Y91*(1-Parameters!$D$41))+(AC91*(1-Parameters!$D$41)*(1/Parameters!$D$38))+(AE91*(1-Parameters!$D$41))),0)</f>
        <v>0</v>
      </c>
      <c r="AF92" s="24">
        <f>IF(AND(C92&gt;Input!$F$14, C92&lt;(Input!$F$14+Input!$F$16)),((Z91*(1-Parameters!$D$41)) + (AA91*(1-Parameters!$D$41)*(1-ART_drop_factor)) +(AF91*(1-Parameters!$D$41)) + (AG91*(1-Parameters!$D$41)*(1-ART_drop_factor))),0)</f>
        <v>0</v>
      </c>
      <c r="AG92" s="24">
        <f>IF(AND(C92&gt;Input!$F$14, C92&lt;(Input!$F$14+Input!$F$16)),((X91*(1-Parameters!$D$41)*(1/Parameters!$D$38))+(AG91*(1-Parameters!$D$41)*ART_drop_factor)+(AD91*(1-Parameters!$D$41)*(1/Parameters!$D$38))+(AA91*(1-Parameters!$D$41)*ART_drop_factor)),0)</f>
        <v>0</v>
      </c>
      <c r="AH92" s="24">
        <f>IF(AND(C92&gt;=(Input!$F$14+Input!$F$16),C92&lt;(Input!$F$14+Input!$F$17)),((AB91*(1-Parameters!$D$40)*(1-(Parameters!$D$10*(1-(Input!$F$22*Parameters!$D$7)))))+(AH91*(1-Parameters!$D$40)*(1-(Parameters!$D$11*(1-(Input!$F$22*Parameters!$D$7)))))),0)</f>
        <v>0</v>
      </c>
      <c r="AI92" s="24">
        <f>IF(AND(C92&gt;=(Input!$F$14+Input!$F$16), C92&lt;(Input!$F$14+Input!$F$17)),((AB91*(1-Parameters!$D$40)*Parameters!$D$10*(1-(Input!$F$22*Parameters!$D$7)))+(AC91*(1-Parameters!$D$40)*(1-1/Parameters!$D$38)*(1-(Input!$F$7*Parameters!$D$17*(1-Parameters!$D$27)*Parameters!$D$26*(1-(Parameters!$B$94 + Parameters!$B$95))*(Parameters!$D$24)*Parameters!$D$28*Parameters!$D$30))) + (AD91*(1-Parameters!$D$40)*(1-(1/Parameters!$D$38))*(1-ART_drop_factor)) +(AH91*(1-Parameters!$D$40)*Parameters!$D$11*(1-(Input!$F$22*Parameters!$D$7)))+(AI91*(1-Parameters!$D$40)*(1-1/Parameters!$D$38)) + (AJ91*(1-Parameters!$D$40)*(1-(1/Parameters!$D$38))*(1-ART_drop_factor))),0)</f>
        <v>0</v>
      </c>
      <c r="AJ92" s="24">
        <f>IF(AND(C92&gt;=(Input!$F$14+Input!$F$16), C92&lt;(Input!$F$14+Input!$F$17)),((AC91*(1-Parameters!$D$40)*(1-1/Parameters!$D$38)*(Input!$F$7*Parameters!$D$17*Parameters!$D$26*(1-Parameters!$D$27)*(1-(Parameters!$B$94 + Parameters!$B$95))*(Parameters!$D$24)*Parameters!$D$28*Parameters!$D$30))+(AD91*(1-Parameters!$D$40)*(1-(1/Parameters!$D$38))*ART_drop_factor)+(AJ91*(1-Parameters!$D$40)*(1-(1/Parameters!$D$38))*ART_drop_factor)),0)</f>
        <v>0</v>
      </c>
      <c r="AK92" s="22">
        <f>IF(AND(C92&gt;=(Input!$F$14+Input!$F$16), C92&lt;(Input!$F$14+Input!$F$17)),((AC91*(1-Parameters!$D$40)*(1/Parameters!$D$38)*(1-(Input!$F$7*Parameters!$D$17*(1-Parameters!$D$27)*Parameters!$D$26*(1-(Parameters!$B$94 + Parameters!$B$95))*(Parameters!$D$23)*Parameters!$D$28)))+(AE91*(1-Parameters!$D$40)*(1-(Input!$F$7*Parameters!$D$17*(1-Parameters!$D$27)*Parameters!$D$26*(1-(Parameters!$B$94 + Parameters!$B$95))*(Parameters!$D$23)*Parameters!$D$28)))+(AI91*(1-Parameters!$D$40)*(1/Parameters!$D$38))+(AK91*(1-Parameters!$D$40))),0)</f>
        <v>0</v>
      </c>
      <c r="AL92" s="24">
        <f>IF(AND(C92&gt;=(Input!$F$14+Input!$F$16), C92&lt;(Input!$F$14+Input!$F$17)),((AC91*(1-Parameters!$D$40)*(1/Parameters!$D$38)*Input!$F$7*Parameters!$D$17*Parameters!$D$26*(1-Parameters!$D$27)*(1-(Parameters!$B$94 + Parameters!$B$95))*Parameters!$D$28*(Parameters!$D$23)*(1-Parameters!$D$30))+(AE91*(1-Parameters!$D$40)*Input!$F$7*Parameters!$D$17*Parameters!$D$26*(1-Parameters!$D$27)*(1-(Parameters!$B$94 + Parameters!$B$95))*Parameters!$D$28*(Parameters!$D$23)*(1-Parameters!$D$30))+(AF91*(1-Parameters!$D$40)) + (AG91*(1-Parameters!$D$40)*(1-ART_drop_factor)) +(AL91*(1-Parameters!$D$40)) + (AM91*(1-Parameters!$D$40)*(1-ART_drop_factor))),0)</f>
        <v>0</v>
      </c>
      <c r="AM92" s="22">
        <f>IF(AND(C92&gt;=(Input!$F$14+Input!$F$16), C92&lt;(Input!$F$14+Input!$F$17)),((AC91*(1-Parameters!$D$40)*(1/Parameters!$D$38)*(Input!$F$7*Parameters!$D$17*(Parameters!$D$23)*Parameters!$D$26*(1-Parameters!$D$27)*(1-(Parameters!$B$94 + Parameters!$B$95))*Parameters!$D$28*Parameters!$D$30))+(AD91*(1-Parameters!$D$40)*(1/Parameters!$D$38))+(AE91*(1-Parameters!$D$40)*(Input!$F$7*Parameters!$D$17*(Parameters!$D$23)*Parameters!$D$26*(1-Parameters!$D$27)*(1-(Parameters!$B$94 + Parameters!$B$95))*Parameters!$D$28*Parameters!$D$30))+(AM91*(1-Parameters!$D$40)*ART_drop_factor)+(AJ91*(1-Parameters!$D$40)*(1/Parameters!$D$38))+(AG91*(1-Parameters!$D$40)*ART_drop_factor)),0)</f>
        <v>0</v>
      </c>
      <c r="AN92" s="24">
        <f>IF(AND(C92&gt;=(Input!$F$14+Input!$F$17), C92&lt;(Input!$F$14+Input!$F$18)),((AH91*(1-Parameters!$D$40)*(1-(Parameters!$D$11*(1-(Input!$F$22*Parameters!$D$7))))) + (AN91*(1-Parameters!$D$40)*(1-(Parameters!$D$11*(1-(Input!$F$22*Parameters!$D$7)))))),0)</f>
        <v>0</v>
      </c>
      <c r="AO92" s="22">
        <f>IF(AND(C92&gt;=(Input!$F$14+Input!$F$17), C92&lt;(Input!$F$14+Input!$F$18)),((AH91*(1-Parameters!$D$40)*Parameters!$D$11*(1-(Input!$F$22*Parameters!$D$7)))+(AI91*(1-Parameters!$D$40)*(1-1/Parameters!$D$38)*(1-(Input!$F$8*Parameters!$D$18*(1-Parameters!$D$27)*Parameters!$D$26*(Parameters!$D$24)*Parameters!$D$28*Parameters!$D$30))) + (AJ91*(1-Parameters!$D$40)*(1-(1/Parameters!$D$38))*(1-ART_drop_factor)) +(AN91*(1-Parameters!$D$40)*Parameters!$D$11*(1-(Input!$F$22*Parameters!$D$7)))+(AO91*(1-Parameters!$D$40)*(1-1/Parameters!$D$38)) + (AP91*(1-Parameters!$D$40)*(1-(1/Parameters!$D$38))*(1-ART_drop_factor))),0)</f>
        <v>0</v>
      </c>
      <c r="AP92" s="24">
        <f>IF(AND(C92&gt;=(Input!$F$14+Input!$F$17), C92&lt;(Input!$F$14+Input!$F$18)),((AI91*(1-Parameters!$D$40)*(1-1/Parameters!$D$38)*(Input!$F$8*Parameters!$D$18*Parameters!$D$26*(1-Parameters!$D$27)*(Parameters!$D$24)*Parameters!$D$28*Parameters!$D$30))+(AJ91*(1-Parameters!$D$40)*(1-(1/Parameters!$D$38))*ART_drop_factor)+(AP91*(1-Parameters!$D$40)*(1-(1/Parameters!$D$38))*ART_drop_factor)),0)</f>
        <v>0</v>
      </c>
      <c r="AQ92" s="22">
        <f>IF(AND(C92&gt;=(Input!$F$14+Input!$F$17), C92&lt;(Input!$F$14+Input!$F$18)),((AI91*(1-Parameters!$D$40)*(1/Parameters!$D$38)*(1-(Input!$F$8*Parameters!$D$18*(1-Parameters!$D$27)*Parameters!$D$26*(Parameters!$D$23)*Parameters!$D$28)))+(AK91*(1-Parameters!$D$40)*(1-(Input!$F$8*Parameters!$D$18*(1-Parameters!$D$27)*Parameters!$D$26*(Parameters!$D$23)*Parameters!$D$28)))+(AO91*(1-Parameters!$D$40)*(1/Parameters!$D$38))+(AQ91*(1-Parameters!$D$40))),0)</f>
        <v>0</v>
      </c>
      <c r="AR92" s="24">
        <f>IF(AND(C92&gt;=(Input!$F$14+Input!$F$17), C92&lt;(Input!$F$14+Input!$F$18)),((AI91*(1-Parameters!$D$40)*(1/Parameters!$D$38)*Input!$F$8*Parameters!$D$18*Parameters!$D$26*(1-Parameters!$D$27)*Parameters!$D$28*(Parameters!$D$23)*(1-Parameters!$D$30))+(AK91*(1-Parameters!$D$40)*Input!$F$8*Parameters!$D$18*Parameters!$D$26*(1-Parameters!$D$27)*Parameters!$D$28*(Parameters!$D$23)*(1-Parameters!$D$30))+(AL91*(1-Parameters!$D$40)) + (AM91*(1-Parameters!$D$40)*(1-ART_drop_factor)) +(AR91*(1-Parameters!$D$40)) + (AS91*(1-Parameters!$D$40)*(1-ART_drop_factor))),0)</f>
        <v>0</v>
      </c>
      <c r="AS92" s="22">
        <f>IF(AND(C92&gt;=(Input!$F$14+Input!$F$17), C92&lt;(Input!$F$14+Input!$F$18)),((AI91*(1-Parameters!$D$40)*(1/Parameters!$D$38)*(Input!$F$8*Parameters!$D$18*(Parameters!$D$23)*Parameters!$D$26*(1-Parameters!$D$27)*Parameters!$D$28*Parameters!$D$30))+(AJ91*(1-Parameters!$D$40)*(1/Parameters!$D$38))+(AK91*(1-Parameters!$D$40)*(Input!$F$8*Parameters!$D$18*(Parameters!$D$23)*Parameters!$D$26*(1-Parameters!$D$27)*Parameters!$D$28*Parameters!$D$30))+(AS91*(1-Parameters!$D$40)*ART_drop_factor)+(AP91*(1-Parameters!$D$40)*(1/Parameters!$D$38))+(AM91*(1-Parameters!$D$40)*ART_drop_factor)),0)</f>
        <v>0</v>
      </c>
      <c r="AT92" s="24">
        <f>IF(AND(C92&gt;=(Input!$F$14+Input!$F$18), C92&lt;(Input!$F$14+Input!$F$19)),((AN91*(1-Parameters!$D$40)*(1-(Parameters!$D$11*(1-(Input!$F$22*Parameters!$D$7))))) + (AT91*(1-Parameters!$D$40)*(1-(Parameters!$D$12*(1-(Input!$F$22*Parameters!$D$7)))))),0)</f>
        <v>0</v>
      </c>
      <c r="AU92" s="22">
        <f>IF(AND(C92&gt;=(Input!$F$14+Input!$F$18), C92&lt;(Input!$F$14+Input!$F$19)),((AN91*(1-Parameters!$D$40)*Parameters!$D$11*(1-(Input!$F$22*Parameters!$D$7)))+(AO91*(1-Parameters!$D$40)*(1-1/Parameters!$D$38)*(1-(Input!$F$9*Parameters!$D$19*(1-Parameters!$D$27)*Parameters!$D$26*(Parameters!$D$24)*Parameters!$D$28*Parameters!$D$30))) + (AP91*(1-Parameters!$D$40)*(1-(1/Parameters!$D$38))*(1-ART_drop_factor)) +(AT91*(1-Parameters!$D$40)*Parameters!$D$12*(1-(Input!$F$22*Parameters!$D$7)))+(AU91*(1-Parameters!$D$40)*(1-1/Parameters!$D$38)) + (AV91*(1-Parameters!$D$40)*(1-(1/Parameters!$D$38))*(1-ART_drop_factor))),0)</f>
        <v>0</v>
      </c>
      <c r="AV92" s="24">
        <f>IF(AND(C92&gt;=(Input!$F$14+Input!$F$18), C92&lt;(Input!$F$14+Input!$F$19)),((AO91*(1-Parameters!$D$40)*(1-1/Parameters!$D$38)*(Input!$F$9*Parameters!$D$19*Parameters!$D$26*(1-Parameters!$D$27)*(Parameters!$D$24)*Parameters!$D$28*Parameters!$D$30))+(AP91*(1-Parameters!$D$40)*(1-(1/Parameters!$D$38))*ART_drop_factor)+(AV91*(1-Parameters!$D$40)*(1-(1/Parameters!$D$38))*ART_drop_factor)),0)</f>
        <v>0</v>
      </c>
      <c r="AW92" s="22">
        <f>IF(AND(C92&gt;=(Input!$F$14+Input!$F$18), C92&lt;(Input!$F$14+Input!$F$19)),((AO91*(1-Parameters!$D$40)*(1/Parameters!$D$38)*(1-(Input!$F$9*Parameters!$D$19*(1-Parameters!$D$27)*Parameters!$D$26*(Parameters!$D$23)*Parameters!$D$28)))+(AQ91*(1-Parameters!$D$40)*(1-(Input!$F$9*Parameters!$D$19*(1-Parameters!$D$27)*Parameters!$D$26*(Parameters!$D$23)*Parameters!$D$28)))+(AU91*(1-Parameters!$D$40)*(1/Parameters!$D$38))+(AW91*(1-Parameters!$D$40))),0)</f>
        <v>0</v>
      </c>
      <c r="AX92" s="24">
        <f>IF(AND(C92&gt;=(Input!$F$14+Input!$F$18), C92&lt;(Input!$F$14+Input!$F$19)),((AO91*(1-Parameters!$D$40)*(1/Parameters!$D$38)*Input!$F$9*Parameters!$D$19*Parameters!$D$26*(1-Parameters!$D$27)*Parameters!$D$28*(Parameters!$D$23)*(1-Parameters!$D$30))+(AQ91*(1-Parameters!$D$40)*Input!$F$9*Parameters!$D$19*Parameters!$D$26*(1-Parameters!$D$27)*Parameters!$D$28*(Parameters!$D$23)*(1-Parameters!$D$30)) + (AS91*(1-Parameters!$D$40)*(1-ART_drop_factor)) +(AR91*(1-Parameters!$D$40))+ (AY91*(1-Parameters!$D$40)*(1-ART_drop_factor)) + (AX91*(1-Parameters!$D$40))),0)</f>
        <v>0</v>
      </c>
      <c r="AY92" s="22">
        <f>IF(AND(C92&gt;=(Input!$F$14+Input!$F$18), C92&lt;(Input!$F$14+Input!$F$19)),((AO91*(1-Parameters!$D$40)*(1/Parameters!$D$38)*(Input!$F$9*Parameters!$D$19*(Parameters!$D$23)*Parameters!$D$26*(1-Parameters!$D$27)*Parameters!$D$28*Parameters!$D$30))+(AP91*(1-Parameters!$D$40)*(1/Parameters!$D$38))+(AQ91*(1-Parameters!$D$40)*(Input!$F$9*Parameters!$D$19*(Parameters!$D$23)*Parameters!$D$26*(1-Parameters!$D$27)*Parameters!$D$28*Parameters!$D$30))+(AY91*(1-Parameters!$D$40)*ART_drop_factor)+(AV91*(1-Parameters!$D$40)*(1/Parameters!$D$38))+(AS91*(1-Parameters!$D$40)*ART_drop_factor)),0)</f>
        <v>0</v>
      </c>
      <c r="AZ92" s="24">
        <f>IF(C92&gt;=(Input!$F$14+Input!$F$19),((AT91*(1-Parameters!$D$40)*(1-(Parameters!$D$12*(1-(Input!$F$22*Parameters!$D$7))))) + (AZ91*(1-Parameters!$D$40)*(1-(Parameters!$D$12*(1-(Input!$F$22*Parameters!$D$7)))))),0)</f>
        <v>1478633.6610804873</v>
      </c>
      <c r="BA92" s="22">
        <f>IF(C92&gt;=(Input!$F$14+Input!$F$19),((AT91*(1-Parameters!$D$40)*Parameters!$D$12*(1-(Input!$F$22*Parameters!$D$7)))+(AU91*(1-Parameters!$D$40)*(1-1/Parameters!$D$38)*(1-(Input!$F$10*Parameters!$D$20*(1-Parameters!$D$27)*Parameters!$D$26*(Parameters!$D$24)*Parameters!$D$28*Parameters!$D$30))) + (AV91*(1-Parameters!$D$40)*(1-(1/Parameters!$D$38))*(1-ART_drop_factor)) +(AZ91*(1-Parameters!$D$40)*Parameters!$D$12*(1-(Input!$F$22*Parameters!$D$7)))+(BA91*(1-Parameters!$D$40)*(1-1/Parameters!$D$38)) + (BB91*(1-Parameters!$D$40)*(1-(1/Parameters!$D$38))*(1-ART_drop_factor))),0)</f>
        <v>3579.0550635647137</v>
      </c>
      <c r="BB92" s="24">
        <f>IF(C92&gt;=(Input!$F$14+Input!$F$19),((AU91*(1-Parameters!$D$40)*(1-1/Parameters!$D$38)*(Input!$F$10*Parameters!$D$20*Parameters!$D$26*(1-Parameters!$D$27)*(Parameters!$D$24)*Parameters!$D$28*Parameters!$D$30))+(AV91*(1-Parameters!$D$40)*(1-(1/Parameters!$D$38))*ART_drop_factor)+(BB91*(1-Parameters!$D$40)*(1-(1/Parameters!$D$38))*ART_drop_factor)),0)</f>
        <v>4.2986628787983561</v>
      </c>
      <c r="BC92" s="22">
        <f>IF(C92&gt;=(Input!$F$14+Input!$F$19),((AU91*(1-Parameters!$D$40)*(1/Parameters!$D$38)*(1-(Input!$F$10*Parameters!$D$20*(1-Parameters!$D$27)*Parameters!$D$26*(Parameters!$D$23)*Parameters!$D$28)))+(AW91*(1-Parameters!$D$40)*(1-(Input!$F$10*Parameters!$D$20*(1-Parameters!$D$27)*Parameters!$D$26*(Parameters!$D$23)*Parameters!$D$28)))+(BA91*(1-Parameters!$D$40)*(1/Parameters!$D$38))+(BC91*(1-Parameters!$D$40))),0)</f>
        <v>22116.456817246933</v>
      </c>
      <c r="BD92" s="24">
        <f>IF(C92&gt;=(Input!$F$14+Input!$F$19),((AU91*(1-Parameters!$D$40)*(1/Parameters!$D$38)*Input!$F$10*Parameters!$D$20*Parameters!$D$26*(1-Parameters!$D$27)*Parameters!$D$28*(Parameters!$D$23)*(1-Parameters!$D$30))+(AW91*(1-Parameters!$D$40)*Input!$F$10*Parameters!$D$20*Parameters!$D$26*(1-Parameters!$D$27)*Parameters!$D$28*(Parameters!$D$23)*(1-Parameters!$D$30))+(AX91*(1-Parameters!$D$40)) + (AY91*(1-Parameters!$D$40)*(1-ART_drop_factor)) +(BD91*(1-Parameters!$D$40)) + (BE91*(1-Parameters!$D$40)*(1-ART_drop_factor))),0)</f>
        <v>32466.648078496171</v>
      </c>
      <c r="BE92" s="25">
        <f>IF(C92&gt;=(Input!$F$14+Input!$F$19),((AU91*(1-Parameters!$D$40)*(1/Parameters!$D$38)*(Input!$F$10*Parameters!$D$20*(Parameters!$D$23)*Parameters!$D$26*(1-Parameters!$D$27)*Parameters!$D$28*Parameters!$D$30))+(AV91*(1-Parameters!$D$40)*(1/Parameters!$D$38))+(AW91*(1-Parameters!$D$40)*(Input!$F$10*Parameters!$D$20*(Parameters!$D$23)*Parameters!$D$26*(1-Parameters!$D$27)*Parameters!$D$28*Parameters!$D$30))+(BE91*(1-Parameters!$D$40)*ART_drop_factor)+(BB91*(1-Parameters!$D$40)*(1/Parameters!$D$38))+(AY91*(1-Parameters!$D$40)*ART_drop_factor)),0)</f>
        <v>81611.126917023328</v>
      </c>
      <c r="BF92" s="135">
        <f>(Parameters!$D$40*(SUM(Model!D91:U91,Model!AH91:BE91)))+(Parameters!$D$41*(SUM(Model!V91:AG91)))</f>
        <v>93.375266647289124</v>
      </c>
      <c r="BG92" s="60"/>
      <c r="BJ92" s="66"/>
    </row>
    <row r="93" spans="3:62" x14ac:dyDescent="0.2">
      <c r="C93" s="20">
        <v>88</v>
      </c>
      <c r="D93" s="21">
        <f>IF((C93&gt;=Input!$F$12),0,(D92*(1-Parameters!$D$40)*(1-(Parameters!$D$8*(1-(Input!$F$22*Parameters!$D$7))))))</f>
        <v>0</v>
      </c>
      <c r="E93" s="21">
        <f>IF((C93&gt;=Input!$F$12),0,(D92*(1-Parameters!$D$40)*Parameters!$D$8*(1-(Input!$F$22*Parameters!$D$7))+(E92*(1-Parameters!$D$40)*(1-1/Parameters!$D$38)) + (F92*(1-Parameters!$D$40)*(1-(1/Parameters!$D$38))*(1-ART_drop_factor))))</f>
        <v>0</v>
      </c>
      <c r="F93" s="26">
        <f>IF((C93&gt;=Input!$F$12),0,(F92*(1-Parameters!$D$40)*(1-(1/Parameters!$D$38))*ART_drop_factor))</f>
        <v>0</v>
      </c>
      <c r="G93" s="21">
        <f>IF((C93&gt;=Input!$F$12),0,((G92*(1-Parameters!$D$40)+(E92*(1-Parameters!$D$40)*(1/Parameters!$D$38)))))</f>
        <v>0</v>
      </c>
      <c r="H93" s="21">
        <f>IF((C93&gt;=Input!$F$12),0,(H92*(1-Parameters!$D$40) + I92*(1-Parameters!$D$40)*(1-ART_drop_factor)))</f>
        <v>0</v>
      </c>
      <c r="I93" s="21">
        <f>IF((C93&gt;=Input!$F$12),0,(((F92*(1-Parameters!$D$40)*(1/Parameters!$D$38)) + I92*(1-Parameters!$D$40)*ART_drop_factor)))</f>
        <v>0</v>
      </c>
      <c r="J93" s="23">
        <f>IF(AND(C93&gt;=Input!$F$12,C93&lt;Input!$F$13),((D92*(1-Parameters!$D$40)*(1-(Parameters!$D$8*(1-(Input!$F$22*Parameters!$D$7))))) + (J92*(1-Parameters!$D$40)*(1-(Parameters!$D$9*(1-(Input!$F$22*Parameters!$D$7)))))),0)</f>
        <v>0</v>
      </c>
      <c r="K93" s="23">
        <f>IF(AND(C93&gt;=Input!$F$12,C93&lt;Input!$F$13),((D92*(1-Parameters!$D$40)*(Parameters!$D$8*(1-(Input!$F$22*Parameters!$D$7))))+(E92*(1-Parameters!$D$40)*(1-1/Parameters!$D$38)*(1-(Input!$F$5*Parameters!$D$14*(1-Parameters!$D$27)*Parameters!$D$26*(Parameters!$D$24))*Parameters!$D$28*Parameters!$D$30)))+ (F92*(1-Parameters!$D$40)*(1-(1/Parameters!$D$38))*(1-ART_drop_factor)) + (J92*(1-Parameters!$D$40)*Parameters!$D$9*(1-(Input!$F$22*Parameters!$D$7)))+(K92*(1-Parameters!$D$40)*(1-1/Parameters!$D$38)) + (L92*(1-Parameters!$D$40)*(1-(1/Parameters!$D$38))*(1-ART_drop_factor)),0)</f>
        <v>0</v>
      </c>
      <c r="L93" s="23">
        <f>IF(AND(C93&gt;=Input!$F$12,C93&lt;Input!$F$13),((E92*(1-Parameters!$D$40)*(1-1/Parameters!$D$38)*(Input!$F$5*Parameters!$D$14*Parameters!$D$26*(1-Parameters!$D$27)*(Parameters!$D$24)*Parameters!$D$28*Parameters!$D$30))+(F92*(1-Parameters!$D$40)*(1-(1/Parameters!$D$38))*ART_drop_factor)+(L92*(1-Parameters!$D$40)*(1-(1/Parameters!$D$38))*ART_drop_factor)),0)</f>
        <v>0</v>
      </c>
      <c r="M93" s="23">
        <f>IF(AND(C93&gt;=Input!$F$12,C93&lt;Input!$F$13),((E92*(1-Parameters!$D$40)*(1/Parameters!$D$38)*(1-(Input!$F$5*Parameters!$D$14*(1-Parameters!$D$27)*Parameters!$D$26*(Parameters!$D$23))*Parameters!$D$28))+(G92*(1-Parameters!$D$40)*(1-(Input!$F$5*Parameters!$D$14*(1-Parameters!$D$27)*Parameters!$D$26*(Parameters!$D$23)*Parameters!$D$28)))+(K92*(1-Parameters!$D$40)*(1/Parameters!$D$38))+(M92*(1-Parameters!$D$40))),0)</f>
        <v>0</v>
      </c>
      <c r="N93" s="23">
        <f>IF(AND(C93&gt;=Input!$F$12,C93&lt;Input!$F$13),((E92*(1-Parameters!$D$40)*(1/Parameters!$D$38)*Input!$F$5*Parameters!$D$14*Parameters!$D$26*(1-Parameters!$D$27)*Parameters!$D$28*(Parameters!$D$23)*(1-Parameters!$D$30))+(G92*(1-Parameters!$D$40)*Input!$F$5*Parameters!$D$14*Parameters!$D$26*(1-Parameters!$D$27)*Parameters!$D$28*(Parameters!$D$23)*(1-Parameters!$D$30))+(H92*(1-Parameters!$D$40)) +(N92*(1-Parameters!$D$40)) + (O92*(1-Parameters!$D$40)*(1-ART_drop_factor)) + (I92*(1-Parameters!$D$40)*(1-ART_drop_factor))),0)</f>
        <v>0</v>
      </c>
      <c r="O93" s="23">
        <f>IF(AND(C93&gt;=Input!$F$12,C93&lt;Input!$F$13),((E92*(1-Parameters!$D$40)*(1/Parameters!$D$38)*(Input!$F$5*Parameters!$D$14*(Parameters!$D$23)*Parameters!$D$26*(1-Parameters!$D$27)*Parameters!$D$28*Parameters!$D$30))+(F92*(1-Parameters!$D$40)*(1/Parameters!$D$38))+(G92*(1-Parameters!$D$40)*(Input!$F$5*Parameters!$D$14*(Parameters!$D$23)*Parameters!$D$26*(1-Parameters!$D$27)*Parameters!$D$28*Parameters!$D$30))+(O92*(1-Parameters!$D$40)*ART_drop_factor)+(L92*(1-Parameters!$D$40)*(1/Parameters!$D$38))+(I92*(1-Parameters!$D$40)*ART_drop_factor)),0)</f>
        <v>0</v>
      </c>
      <c r="P93" s="24">
        <f>IF(AND(C93&gt;=Input!$F$13,C93&lt;Input!$F$14),((J92*(1-Parameters!$D$40)*(1-(Parameters!$D$9*(1-(Input!$F$22*Parameters!$D$7))))) + (P92*(1-Parameters!$D$40)*(1-(Parameters!$D$9*(1-(Input!$F$22*Parameters!$D$7)))))),0)</f>
        <v>0</v>
      </c>
      <c r="Q93" s="22">
        <f>IF(AND(C93&gt;=Input!$F$13,C93&lt;Input!$F$14),((J92*(1-Parameters!$D$40)*Parameters!$D$9*(1-(Input!$F$22*Parameters!$D$7)))+(K92*(1-Parameters!$D$40)*(1-1/Parameters!$D$38)*(1-(Input!$F$6*Parameters!$D$15*(1-Parameters!$D$27)*Parameters!$D$26*(Parameters!$D$24))*Parameters!$D$28*Parameters!$D$30))) + (L92*(1-Parameters!$D$40)*(1-(1/Parameters!$D$38))*(1-ART_drop_factor)) +(P92*(1-Parameters!$D$40)*Parameters!$D$9*(1-(Input!$F$22*Parameters!$D$7)))+(Q92*(1-Parameters!$D$40)*(1-1/Parameters!$D$38)) + (R92*(1-Parameters!$D$40)*(1-(1/Parameters!$D$38))*(1-ART_drop_factor)),0)</f>
        <v>0</v>
      </c>
      <c r="R93" s="24">
        <f>IF(AND(C93&gt;=Input!$F$13,C93&lt;Input!$F$14),((K92*(1-Parameters!$D$40)*(1-1/Parameters!$D$38)*(Input!$F$6*Parameters!$D$15*Parameters!$D$26*(1-Parameters!$D$27)*(Parameters!$D$24)*Parameters!$D$28*Parameters!$D$30))+(L92*(1-Parameters!$D$40)*(1-(1/Parameters!$D$38))*ART_drop_factor)+(R92*(1-Parameters!$D$40)*(1-(1/Parameters!$D$38))*ART_drop_factor)),0)</f>
        <v>0</v>
      </c>
      <c r="S93" s="22">
        <f>IF(AND(C93&gt;=Input!$F$13,C93&lt;Input!$F$14),((K92*(1-Parameters!$D$40)*(1/Parameters!$D$38)*(1-(Input!$F$6*Parameters!$D$15*(1-Parameters!$D$27)*Parameters!$D$26*(Parameters!$D$23)*Parameters!$D$28)))+(M92*(1-Parameters!$D$40)*(1-(Input!$F$6*Parameters!$D$15*(1-Parameters!$D$27)*Parameters!$D$26*(Parameters!$D$23)*Parameters!$D$28)))+(Q92*(1-Parameters!$D$40)*(1/Parameters!$D$38))+(S92*(1-Parameters!$D$40))),0)</f>
        <v>0</v>
      </c>
      <c r="T93" s="24">
        <f>IF(AND(C93&gt;=Input!$F$13,C93&lt;Input!$F$14),((K92*(1-Parameters!$D$40)*(1/Parameters!$D$38)*Input!$F$6*Parameters!$D$15*Parameters!$D$26*(1-Parameters!$D$27)*Parameters!$D$28*(Parameters!$D$23)*(1-Parameters!$D$30))+(M92*(1-Parameters!$D$40)*Input!$F$6*Parameters!$D$15*Parameters!$D$26*(1-Parameters!$D$27)*Parameters!$D$28*(Parameters!$D$23)*(1-Parameters!$D$30))+(N92*(1-Parameters!$D$40))+(T92*(1-Parameters!$D$40)) + (U92*(1-Parameters!$D$40)*(1-ART_drop_factor)) + (O92*(1-Parameters!$D$40)*(1-ART_drop_factor))),0)</f>
        <v>0</v>
      </c>
      <c r="U93" s="22">
        <f>IF(AND(C93&gt;=Input!$F$13,C93&lt;Input!$F$14),((K92*(1-Parameters!$D$40)*(1/Parameters!$D$38)*(Input!$F$6*Parameters!$D$15*(Parameters!$D$23)*Parameters!$D$26*(1-Parameters!$D$27)*Parameters!$D$28*Parameters!$D$30))+(L92*(1-Parameters!$D$40)*(1/Parameters!$D$38))+(M92*(1-Parameters!$D$40)*(Input!$F$6*Parameters!$D$15*(Parameters!$D$23)*Parameters!$D$26*(1-Parameters!$D$27)*Parameters!$D$28*Parameters!$D$30))+(U92*(1-Parameters!$D$40)*ART_drop_factor)+(R92*(1-Parameters!$D$40)*(1/Parameters!$D$38))+(O92*(1-Parameters!$D$40))*ART_drop_factor),0)</f>
        <v>0</v>
      </c>
      <c r="V93" s="24">
        <f>IF(C93=Input!$F$14,((P92*(1-Parameters!$D$41)*(1-(Parameters!$D$9*(1-(Input!$F$22*Parameters!$D$7))))) + (V92*(1-Parameters!$D$41)*(1-(Parameters!$D$9*(1-(Input!$F$22*Parameters!$D$7)))))),0)</f>
        <v>0</v>
      </c>
      <c r="W93" s="22">
        <f>IF(C93=Input!$F$14,((P92*(1-Parameters!$D$41)*Parameters!$D$9*(1-(Input!$F$22*Parameters!$D$7)))+(Q92*(1-Parameters!$D$41)*(1-1/Parameters!$D$38)*(1-(Input!$F$6*Parameters!$D$16*(1-Parameters!$D$27)*Parameters!$D$26*(1-Parameters!$B$94)*(Parameters!$D$24))*Parameters!$D$28*Parameters!$D$30)))+(V92*(1-Parameters!$D$41)*Parameters!$D$9*(1-(Input!$F$22*Parameters!$D$7)))+ (R92*(1-Parameters!$D$41)*(1-(1/Parameters!$D$38))*(1-ART_drop_factor)) + (W92*(1-Parameters!$D$41)*(1-1/Parameters!$D$38)) + (X92*(1-Parameters!$D$41)*(1-(1/Parameters!$D$38))*(1-ART_drop_factor)),0)</f>
        <v>0</v>
      </c>
      <c r="X93" s="24">
        <f>IF(C93=Input!$F$14,((Q92*(1-Parameters!$D$41)*(1-1/Parameters!$D$38)*(Input!$F$6*Parameters!$D$16*Parameters!$D$26*(1-Parameters!$D$27)*(1-Parameters!$B$94)*(Parameters!$D$24)*Parameters!$D$28*Parameters!$D$30))+(R92*(1-Parameters!$D$41)*(1-(1/Parameters!$D$38))*ART_drop_factor)+(X92*(1-Parameters!$D$41)*(1-(1/Parameters!$D$38))*ART_drop_factor)),0)</f>
        <v>0</v>
      </c>
      <c r="Y93" s="22">
        <f>IF(C93=Input!$F$14,((Q92*(1-Parameters!$D$41)*(1/Parameters!$D$38)*(1-(Input!$F$6*Parameters!$D$16*(1-Parameters!$D$27)*Parameters!$D$26*(1-Parameters!$B$94)*(Parameters!$D$23)*Parameters!$D$28)))+(S92*(1-Parameters!$D$41)*(1-(Input!$F$6*Parameters!$D$16*(1-Parameters!$D$27)*Parameters!$D$26*(1-Parameters!$B$94)*(Parameters!$D$23)*Parameters!$D$28)))+(W92*(1-Parameters!$D$41)*(1/Parameters!$D$38))+(Y92*(1-Parameters!$D$41))),0)</f>
        <v>0</v>
      </c>
      <c r="Z93" s="24">
        <f>IF(C93=Input!$F$14,((Q92*(1-Parameters!$D$41)*(1/Parameters!$D$38)*Input!$F$6*Parameters!$D$16*Parameters!$D$26*(1-Parameters!$D$27)*(1-Parameters!$B$94)*Parameters!$D$28*(Parameters!$D$23)*(1-Parameters!$D$30))+(S92*(1-Parameters!$D$41)*Input!$F$6*Parameters!$D$16*Parameters!$D$26*(1-Parameters!$D$27)*(1-Parameters!$B$94)*Parameters!$D$28*(Parameters!$D$23)*(1-Parameters!$D$30))+(T92*(1-Parameters!$D$41)) + (U92*(1-Parameters!$D$41)*(1-ART_drop_factor)) + (Z92*(1-Parameters!$D$41)) + (AA92*(1-Parameters!$D$41)*(1-ART_drop_factor))),0)</f>
        <v>0</v>
      </c>
      <c r="AA93" s="22">
        <f>IF(C93=Input!$F$14,((Q92*(1-Parameters!$D$41)*(1/Parameters!$D$38)*(Input!$F$6*Parameters!$D$16*(Parameters!$D$23)*Parameters!$D$26*(1-Parameters!$D$27)*(1-Parameters!$B$94)*Parameters!$D$28*Parameters!$D$30))+(R92*(1-Parameters!$D$41)*(1/Parameters!$D$38))+(S92*(1-Parameters!$D$41)*(Input!$F$6*Parameters!$D$16*(1-Parameters!$B$94)*(Parameters!$D$23)*Parameters!$D$26*(1-Parameters!$D$27)*Parameters!$D$28*Parameters!$D$30))+(AA92*(1-Parameters!$D$41)*ART_drop_factor)+(X92*(1-Parameters!$D$41)*(1/Parameters!$D$38))+(U92*(1-Parameters!$D$41)*ART_drop_factor)),0)</f>
        <v>0</v>
      </c>
      <c r="AB93" s="24">
        <f>IF(AND(C93&gt;Input!$F$14,C93&lt;(Input!$F$14+Input!$F$16)),((V92*(1-Parameters!$D$41)*(1-(Parameters!$D$9*(1-(Input!$F$22*Parameters!$D$7)))))+(AB92*(1-Parameters!$D$41)*(1-(Parameters!$D$10*(1-(Input!$F$22*Parameters!$D$7)))))),0)</f>
        <v>0</v>
      </c>
      <c r="AC93" s="24">
        <f>IF(AND(C93&gt;Input!$F$14, C93&lt;(Input!$F$14+Input!$F$16)),((V92*(1-Parameters!$D$41)*Parameters!$D$9*(1-(Input!$F$22*Parameters!$D$7)))+(W92*(1-Parameters!$D$41)*(1-1/Parameters!$D$38)) + (X92*(1-Parameters!$D$41)*(1-(1/Parameters!$D$38))*(1-ART_drop_factor)) +(AB92*(1-Parameters!$D$41)*Parameters!$D$10*(1-(Input!$F$22*Parameters!$D$7))))+(AC92*(1-Parameters!$D$41)*(1-1/Parameters!$D$38)) + (AD92*(1-Parameters!$D$41)*(1-(1/Parameters!$D$38))*(1-ART_drop_factor)),0)</f>
        <v>0</v>
      </c>
      <c r="AD93" s="24">
        <f>IF(AND(C93&gt;Input!$F$14, C93&lt;(Input!$F$14+Input!$F$16)),((X92*(1-Parameters!$D$41)*(1-(1/Parameters!$D$38))*ART_drop_factor)+(AD92*(1-Parameters!$D$41)*(1-(1/Parameters!$D$38))*ART_drop_factor)),0)</f>
        <v>0</v>
      </c>
      <c r="AE93" s="24">
        <f>IF(AND(C93&gt;Input!$F$14, C93&lt;(Input!$F$14+Input!$F$16)),((W92*(1-Parameters!$D$41)*(1/Parameters!$D$38))+(Y92*(1-Parameters!$D$41))+(AC92*(1-Parameters!$D$41)*(1/Parameters!$D$38))+(AE92*(1-Parameters!$D$41))),0)</f>
        <v>0</v>
      </c>
      <c r="AF93" s="24">
        <f>IF(AND(C93&gt;Input!$F$14, C93&lt;(Input!$F$14+Input!$F$16)),((Z92*(1-Parameters!$D$41)) + (AA92*(1-Parameters!$D$41)*(1-ART_drop_factor)) +(AF92*(1-Parameters!$D$41)) + (AG92*(1-Parameters!$D$41)*(1-ART_drop_factor))),0)</f>
        <v>0</v>
      </c>
      <c r="AG93" s="24">
        <f>IF(AND(C93&gt;Input!$F$14, C93&lt;(Input!$F$14+Input!$F$16)),((X92*(1-Parameters!$D$41)*(1/Parameters!$D$38))+(AG92*(1-Parameters!$D$41)*ART_drop_factor)+(AD92*(1-Parameters!$D$41)*(1/Parameters!$D$38))+(AA92*(1-Parameters!$D$41)*ART_drop_factor)),0)</f>
        <v>0</v>
      </c>
      <c r="AH93" s="24">
        <f>IF(AND(C93&gt;=(Input!$F$14+Input!$F$16),C93&lt;(Input!$F$14+Input!$F$17)),((AB92*(1-Parameters!$D$40)*(1-(Parameters!$D$10*(1-(Input!$F$22*Parameters!$D$7)))))+(AH92*(1-Parameters!$D$40)*(1-(Parameters!$D$11*(1-(Input!$F$22*Parameters!$D$7)))))),0)</f>
        <v>0</v>
      </c>
      <c r="AI93" s="24">
        <f>IF(AND(C93&gt;=(Input!$F$14+Input!$F$16), C93&lt;(Input!$F$14+Input!$F$17)),((AB92*(1-Parameters!$D$40)*Parameters!$D$10*(1-(Input!$F$22*Parameters!$D$7)))+(AC92*(1-Parameters!$D$40)*(1-1/Parameters!$D$38)*(1-(Input!$F$7*Parameters!$D$17*(1-Parameters!$D$27)*Parameters!$D$26*(1-(Parameters!$B$94 + Parameters!$B$95))*(Parameters!$D$24)*Parameters!$D$28*Parameters!$D$30))) + (AD92*(1-Parameters!$D$40)*(1-(1/Parameters!$D$38))*(1-ART_drop_factor)) +(AH92*(1-Parameters!$D$40)*Parameters!$D$11*(1-(Input!$F$22*Parameters!$D$7)))+(AI92*(1-Parameters!$D$40)*(1-1/Parameters!$D$38)) + (AJ92*(1-Parameters!$D$40)*(1-(1/Parameters!$D$38))*(1-ART_drop_factor))),0)</f>
        <v>0</v>
      </c>
      <c r="AJ93" s="24">
        <f>IF(AND(C93&gt;=(Input!$F$14+Input!$F$16), C93&lt;(Input!$F$14+Input!$F$17)),((AC92*(1-Parameters!$D$40)*(1-1/Parameters!$D$38)*(Input!$F$7*Parameters!$D$17*Parameters!$D$26*(1-Parameters!$D$27)*(1-(Parameters!$B$94 + Parameters!$B$95))*(Parameters!$D$24)*Parameters!$D$28*Parameters!$D$30))+(AD92*(1-Parameters!$D$40)*(1-(1/Parameters!$D$38))*ART_drop_factor)+(AJ92*(1-Parameters!$D$40)*(1-(1/Parameters!$D$38))*ART_drop_factor)),0)</f>
        <v>0</v>
      </c>
      <c r="AK93" s="22">
        <f>IF(AND(C93&gt;=(Input!$F$14+Input!$F$16), C93&lt;(Input!$F$14+Input!$F$17)),((AC92*(1-Parameters!$D$40)*(1/Parameters!$D$38)*(1-(Input!$F$7*Parameters!$D$17*(1-Parameters!$D$27)*Parameters!$D$26*(1-(Parameters!$B$94 + Parameters!$B$95))*(Parameters!$D$23)*Parameters!$D$28)))+(AE92*(1-Parameters!$D$40)*(1-(Input!$F$7*Parameters!$D$17*(1-Parameters!$D$27)*Parameters!$D$26*(1-(Parameters!$B$94 + Parameters!$B$95))*(Parameters!$D$23)*Parameters!$D$28)))+(AI92*(1-Parameters!$D$40)*(1/Parameters!$D$38))+(AK92*(1-Parameters!$D$40))),0)</f>
        <v>0</v>
      </c>
      <c r="AL93" s="24">
        <f>IF(AND(C93&gt;=(Input!$F$14+Input!$F$16), C93&lt;(Input!$F$14+Input!$F$17)),((AC92*(1-Parameters!$D$40)*(1/Parameters!$D$38)*Input!$F$7*Parameters!$D$17*Parameters!$D$26*(1-Parameters!$D$27)*(1-(Parameters!$B$94 + Parameters!$B$95))*Parameters!$D$28*(Parameters!$D$23)*(1-Parameters!$D$30))+(AE92*(1-Parameters!$D$40)*Input!$F$7*Parameters!$D$17*Parameters!$D$26*(1-Parameters!$D$27)*(1-(Parameters!$B$94 + Parameters!$B$95))*Parameters!$D$28*(Parameters!$D$23)*(1-Parameters!$D$30))+(AF92*(1-Parameters!$D$40)) + (AG92*(1-Parameters!$D$40)*(1-ART_drop_factor)) +(AL92*(1-Parameters!$D$40)) + (AM92*(1-Parameters!$D$40)*(1-ART_drop_factor))),0)</f>
        <v>0</v>
      </c>
      <c r="AM93" s="22">
        <f>IF(AND(C93&gt;=(Input!$F$14+Input!$F$16), C93&lt;(Input!$F$14+Input!$F$17)),((AC92*(1-Parameters!$D$40)*(1/Parameters!$D$38)*(Input!$F$7*Parameters!$D$17*(Parameters!$D$23)*Parameters!$D$26*(1-Parameters!$D$27)*(1-(Parameters!$B$94 + Parameters!$B$95))*Parameters!$D$28*Parameters!$D$30))+(AD92*(1-Parameters!$D$40)*(1/Parameters!$D$38))+(AE92*(1-Parameters!$D$40)*(Input!$F$7*Parameters!$D$17*(Parameters!$D$23)*Parameters!$D$26*(1-Parameters!$D$27)*(1-(Parameters!$B$94 + Parameters!$B$95))*Parameters!$D$28*Parameters!$D$30))+(AM92*(1-Parameters!$D$40)*ART_drop_factor)+(AJ92*(1-Parameters!$D$40)*(1/Parameters!$D$38))+(AG92*(1-Parameters!$D$40)*ART_drop_factor)),0)</f>
        <v>0</v>
      </c>
      <c r="AN93" s="24">
        <f>IF(AND(C93&gt;=(Input!$F$14+Input!$F$17), C93&lt;(Input!$F$14+Input!$F$18)),((AH92*(1-Parameters!$D$40)*(1-(Parameters!$D$11*(1-(Input!$F$22*Parameters!$D$7))))) + (AN92*(1-Parameters!$D$40)*(1-(Parameters!$D$11*(1-(Input!$F$22*Parameters!$D$7)))))),0)</f>
        <v>0</v>
      </c>
      <c r="AO93" s="22">
        <f>IF(AND(C93&gt;=(Input!$F$14+Input!$F$17), C93&lt;(Input!$F$14+Input!$F$18)),((AH92*(1-Parameters!$D$40)*Parameters!$D$11*(1-(Input!$F$22*Parameters!$D$7)))+(AI92*(1-Parameters!$D$40)*(1-1/Parameters!$D$38)*(1-(Input!$F$8*Parameters!$D$18*(1-Parameters!$D$27)*Parameters!$D$26*(Parameters!$D$24)*Parameters!$D$28*Parameters!$D$30))) + (AJ92*(1-Parameters!$D$40)*(1-(1/Parameters!$D$38))*(1-ART_drop_factor)) +(AN92*(1-Parameters!$D$40)*Parameters!$D$11*(1-(Input!$F$22*Parameters!$D$7)))+(AO92*(1-Parameters!$D$40)*(1-1/Parameters!$D$38)) + (AP92*(1-Parameters!$D$40)*(1-(1/Parameters!$D$38))*(1-ART_drop_factor))),0)</f>
        <v>0</v>
      </c>
      <c r="AP93" s="24">
        <f>IF(AND(C93&gt;=(Input!$F$14+Input!$F$17), C93&lt;(Input!$F$14+Input!$F$18)),((AI92*(1-Parameters!$D$40)*(1-1/Parameters!$D$38)*(Input!$F$8*Parameters!$D$18*Parameters!$D$26*(1-Parameters!$D$27)*(Parameters!$D$24)*Parameters!$D$28*Parameters!$D$30))+(AJ92*(1-Parameters!$D$40)*(1-(1/Parameters!$D$38))*ART_drop_factor)+(AP92*(1-Parameters!$D$40)*(1-(1/Parameters!$D$38))*ART_drop_factor)),0)</f>
        <v>0</v>
      </c>
      <c r="AQ93" s="22">
        <f>IF(AND(C93&gt;=(Input!$F$14+Input!$F$17), C93&lt;(Input!$F$14+Input!$F$18)),((AI92*(1-Parameters!$D$40)*(1/Parameters!$D$38)*(1-(Input!$F$8*Parameters!$D$18*(1-Parameters!$D$27)*Parameters!$D$26*(Parameters!$D$23)*Parameters!$D$28)))+(AK92*(1-Parameters!$D$40)*(1-(Input!$F$8*Parameters!$D$18*(1-Parameters!$D$27)*Parameters!$D$26*(Parameters!$D$23)*Parameters!$D$28)))+(AO92*(1-Parameters!$D$40)*(1/Parameters!$D$38))+(AQ92*(1-Parameters!$D$40))),0)</f>
        <v>0</v>
      </c>
      <c r="AR93" s="24">
        <f>IF(AND(C93&gt;=(Input!$F$14+Input!$F$17), C93&lt;(Input!$F$14+Input!$F$18)),((AI92*(1-Parameters!$D$40)*(1/Parameters!$D$38)*Input!$F$8*Parameters!$D$18*Parameters!$D$26*(1-Parameters!$D$27)*Parameters!$D$28*(Parameters!$D$23)*(1-Parameters!$D$30))+(AK92*(1-Parameters!$D$40)*Input!$F$8*Parameters!$D$18*Parameters!$D$26*(1-Parameters!$D$27)*Parameters!$D$28*(Parameters!$D$23)*(1-Parameters!$D$30))+(AL92*(1-Parameters!$D$40)) + (AM92*(1-Parameters!$D$40)*(1-ART_drop_factor)) +(AR92*(1-Parameters!$D$40)) + (AS92*(1-Parameters!$D$40)*(1-ART_drop_factor))),0)</f>
        <v>0</v>
      </c>
      <c r="AS93" s="22">
        <f>IF(AND(C93&gt;=(Input!$F$14+Input!$F$17), C93&lt;(Input!$F$14+Input!$F$18)),((AI92*(1-Parameters!$D$40)*(1/Parameters!$D$38)*(Input!$F$8*Parameters!$D$18*(Parameters!$D$23)*Parameters!$D$26*(1-Parameters!$D$27)*Parameters!$D$28*Parameters!$D$30))+(AJ92*(1-Parameters!$D$40)*(1/Parameters!$D$38))+(AK92*(1-Parameters!$D$40)*(Input!$F$8*Parameters!$D$18*(Parameters!$D$23)*Parameters!$D$26*(1-Parameters!$D$27)*Parameters!$D$28*Parameters!$D$30))+(AS92*(1-Parameters!$D$40)*ART_drop_factor)+(AP92*(1-Parameters!$D$40)*(1/Parameters!$D$38))+(AM92*(1-Parameters!$D$40)*ART_drop_factor)),0)</f>
        <v>0</v>
      </c>
      <c r="AT93" s="24">
        <f>IF(AND(C93&gt;=(Input!$F$14+Input!$F$18), C93&lt;(Input!$F$14+Input!$F$19)),((AN92*(1-Parameters!$D$40)*(1-(Parameters!$D$11*(1-(Input!$F$22*Parameters!$D$7))))) + (AT92*(1-Parameters!$D$40)*(1-(Parameters!$D$12*(1-(Input!$F$22*Parameters!$D$7)))))),0)</f>
        <v>0</v>
      </c>
      <c r="AU93" s="22">
        <f>IF(AND(C93&gt;=(Input!$F$14+Input!$F$18), C93&lt;(Input!$F$14+Input!$F$19)),((AN92*(1-Parameters!$D$40)*Parameters!$D$11*(1-(Input!$F$22*Parameters!$D$7)))+(AO92*(1-Parameters!$D$40)*(1-1/Parameters!$D$38)*(1-(Input!$F$9*Parameters!$D$19*(1-Parameters!$D$27)*Parameters!$D$26*(Parameters!$D$24)*Parameters!$D$28*Parameters!$D$30))) + (AP92*(1-Parameters!$D$40)*(1-(1/Parameters!$D$38))*(1-ART_drop_factor)) +(AT92*(1-Parameters!$D$40)*Parameters!$D$12*(1-(Input!$F$22*Parameters!$D$7)))+(AU92*(1-Parameters!$D$40)*(1-1/Parameters!$D$38)) + (AV92*(1-Parameters!$D$40)*(1-(1/Parameters!$D$38))*(1-ART_drop_factor))),0)</f>
        <v>0</v>
      </c>
      <c r="AV93" s="24">
        <f>IF(AND(C93&gt;=(Input!$F$14+Input!$F$18), C93&lt;(Input!$F$14+Input!$F$19)),((AO92*(1-Parameters!$D$40)*(1-1/Parameters!$D$38)*(Input!$F$9*Parameters!$D$19*Parameters!$D$26*(1-Parameters!$D$27)*(Parameters!$D$24)*Parameters!$D$28*Parameters!$D$30))+(AP92*(1-Parameters!$D$40)*(1-(1/Parameters!$D$38))*ART_drop_factor)+(AV92*(1-Parameters!$D$40)*(1-(1/Parameters!$D$38))*ART_drop_factor)),0)</f>
        <v>0</v>
      </c>
      <c r="AW93" s="22">
        <f>IF(AND(C93&gt;=(Input!$F$14+Input!$F$18), C93&lt;(Input!$F$14+Input!$F$19)),((AO92*(1-Parameters!$D$40)*(1/Parameters!$D$38)*(1-(Input!$F$9*Parameters!$D$19*(1-Parameters!$D$27)*Parameters!$D$26*(Parameters!$D$23)*Parameters!$D$28)))+(AQ92*(1-Parameters!$D$40)*(1-(Input!$F$9*Parameters!$D$19*(1-Parameters!$D$27)*Parameters!$D$26*(Parameters!$D$23)*Parameters!$D$28)))+(AU92*(1-Parameters!$D$40)*(1/Parameters!$D$38))+(AW92*(1-Parameters!$D$40))),0)</f>
        <v>0</v>
      </c>
      <c r="AX93" s="24">
        <f>IF(AND(C93&gt;=(Input!$F$14+Input!$F$18), C93&lt;(Input!$F$14+Input!$F$19)),((AO92*(1-Parameters!$D$40)*(1/Parameters!$D$38)*Input!$F$9*Parameters!$D$19*Parameters!$D$26*(1-Parameters!$D$27)*Parameters!$D$28*(Parameters!$D$23)*(1-Parameters!$D$30))+(AQ92*(1-Parameters!$D$40)*Input!$F$9*Parameters!$D$19*Parameters!$D$26*(1-Parameters!$D$27)*Parameters!$D$28*(Parameters!$D$23)*(1-Parameters!$D$30)) + (AS92*(1-Parameters!$D$40)*(1-ART_drop_factor)) +(AR92*(1-Parameters!$D$40))+ (AY92*(1-Parameters!$D$40)*(1-ART_drop_factor)) + (AX92*(1-Parameters!$D$40))),0)</f>
        <v>0</v>
      </c>
      <c r="AY93" s="22">
        <f>IF(AND(C93&gt;=(Input!$F$14+Input!$F$18), C93&lt;(Input!$F$14+Input!$F$19)),((AO92*(1-Parameters!$D$40)*(1/Parameters!$D$38)*(Input!$F$9*Parameters!$D$19*(Parameters!$D$23)*Parameters!$D$26*(1-Parameters!$D$27)*Parameters!$D$28*Parameters!$D$30))+(AP92*(1-Parameters!$D$40)*(1/Parameters!$D$38))+(AQ92*(1-Parameters!$D$40)*(Input!$F$9*Parameters!$D$19*(Parameters!$D$23)*Parameters!$D$26*(1-Parameters!$D$27)*Parameters!$D$28*Parameters!$D$30))+(AY92*(1-Parameters!$D$40)*ART_drop_factor)+(AV92*(1-Parameters!$D$40)*(1/Parameters!$D$38))+(AS92*(1-Parameters!$D$40)*ART_drop_factor)),0)</f>
        <v>0</v>
      </c>
      <c r="AZ93" s="24">
        <f>IF(C93&gt;=(Input!$F$14+Input!$F$19),((AT92*(1-Parameters!$D$40)*(1-(Parameters!$D$12*(1-(Input!$F$22*Parameters!$D$7))))) + (AZ92*(1-Parameters!$D$40)*(1-(Parameters!$D$12*(1-(Input!$F$22*Parameters!$D$7)))))),0)</f>
        <v>1478150.2845813078</v>
      </c>
      <c r="BA93" s="22">
        <f>IF(C93&gt;=(Input!$F$14+Input!$F$19),((AT92*(1-Parameters!$D$40)*Parameters!$D$12*(1-(Input!$F$22*Parameters!$D$7)))+(AU92*(1-Parameters!$D$40)*(1-1/Parameters!$D$38)*(1-(Input!$F$10*Parameters!$D$20*(1-Parameters!$D$27)*Parameters!$D$26*(Parameters!$D$24)*Parameters!$D$28*Parameters!$D$30))) + (AV92*(1-Parameters!$D$40)*(1-(1/Parameters!$D$38))*(1-ART_drop_factor)) +(AZ92*(1-Parameters!$D$40)*Parameters!$D$12*(1-(Input!$F$22*Parameters!$D$7)))+(BA92*(1-Parameters!$D$40)*(1-1/Parameters!$D$38)) + (BB92*(1-Parameters!$D$40)*(1-(1/Parameters!$D$38))*(1-ART_drop_factor))),0)</f>
        <v>3579.2821833280291</v>
      </c>
      <c r="BB93" s="24">
        <f>IF(C93&gt;=(Input!$F$14+Input!$F$19),((AU92*(1-Parameters!$D$40)*(1-1/Parameters!$D$38)*(Input!$F$10*Parameters!$D$20*Parameters!$D$26*(1-Parameters!$D$27)*(Parameters!$D$24)*Parameters!$D$28*Parameters!$D$30))+(AV92*(1-Parameters!$D$40)*(1-(1/Parameters!$D$38))*ART_drop_factor)+(BB92*(1-Parameters!$D$40)*(1-(1/Parameters!$D$38))*ART_drop_factor)),0)</f>
        <v>3.8080783768900242</v>
      </c>
      <c r="BC93" s="22">
        <f>IF(C93&gt;=(Input!$F$14+Input!$F$19),((AU92*(1-Parameters!$D$40)*(1/Parameters!$D$38)*(1-(Input!$F$10*Parameters!$D$20*(1-Parameters!$D$27)*Parameters!$D$26*(Parameters!$D$23)*Parameters!$D$28)))+(AW92*(1-Parameters!$D$40)*(1-(Input!$F$10*Parameters!$D$20*(1-Parameters!$D$27)*Parameters!$D$26*(Parameters!$D$23)*Parameters!$D$28)))+(BA92*(1-Parameters!$D$40)*(1/Parameters!$D$38))+(BC92*(1-Parameters!$D$40))),0)</f>
        <v>22512.830709995033</v>
      </c>
      <c r="BD93" s="24">
        <f>IF(C93&gt;=(Input!$F$14+Input!$F$19),((AU92*(1-Parameters!$D$40)*(1/Parameters!$D$38)*Input!$F$10*Parameters!$D$20*Parameters!$D$26*(1-Parameters!$D$27)*Parameters!$D$28*(Parameters!$D$23)*(1-Parameters!$D$30))+(AW92*(1-Parameters!$D$40)*Input!$F$10*Parameters!$D$20*Parameters!$D$26*(1-Parameters!$D$27)*Parameters!$D$28*(Parameters!$D$23)*(1-Parameters!$D$30))+(AX92*(1-Parameters!$D$40)) + (AY92*(1-Parameters!$D$40)*(1-ART_drop_factor)) +(BD92*(1-Parameters!$D$40)) + (BE92*(1-Parameters!$D$40)*(1-ART_drop_factor))),0)</f>
        <v>32736.77087073238</v>
      </c>
      <c r="BE93" s="25">
        <f>IF(C93&gt;=(Input!$F$14+Input!$F$19),((AU92*(1-Parameters!$D$40)*(1/Parameters!$D$38)*(Input!$F$10*Parameters!$D$20*(Parameters!$D$23)*Parameters!$D$26*(1-Parameters!$D$27)*Parameters!$D$28*Parameters!$D$30))+(AV92*(1-Parameters!$D$40)*(1/Parameters!$D$38))+(AW92*(1-Parameters!$D$40)*(Input!$F$10*Parameters!$D$20*(Parameters!$D$23)*Parameters!$D$26*(1-Parameters!$D$27)*Parameters!$D$28*Parameters!$D$30))+(BE92*(1-Parameters!$D$40)*ART_drop_factor)+(BB92*(1-Parameters!$D$40)*(1/Parameters!$D$38))+(AY92*(1-Parameters!$D$40)*ART_drop_factor)),0)</f>
        <v>81334.900316344458</v>
      </c>
      <c r="BF93" s="135">
        <f>(Parameters!$D$40*(SUM(Model!D92:U92,Model!AH92:BE92)))+(Parameters!$D$41*(SUM(Model!V92:AG92)))</f>
        <v>93.369879612674865</v>
      </c>
      <c r="BG93" s="60"/>
      <c r="BJ93" s="66"/>
    </row>
    <row r="94" spans="3:62" x14ac:dyDescent="0.2">
      <c r="C94" s="20">
        <v>89</v>
      </c>
      <c r="D94" s="21">
        <f>IF((C94&gt;=Input!$F$12),0,(D93*(1-Parameters!$D$40)*(1-(Parameters!$D$8*(1-(Input!$F$22*Parameters!$D$7))))))</f>
        <v>0</v>
      </c>
      <c r="E94" s="21">
        <f>IF((C94&gt;=Input!$F$12),0,(D93*(1-Parameters!$D$40)*Parameters!$D$8*(1-(Input!$F$22*Parameters!$D$7))+(E93*(1-Parameters!$D$40)*(1-1/Parameters!$D$38)) + (F93*(1-Parameters!$D$40)*(1-(1/Parameters!$D$38))*(1-ART_drop_factor))))</f>
        <v>0</v>
      </c>
      <c r="F94" s="26">
        <f>IF((C94&gt;=Input!$F$12),0,(F93*(1-Parameters!$D$40)*(1-(1/Parameters!$D$38))*ART_drop_factor))</f>
        <v>0</v>
      </c>
      <c r="G94" s="21">
        <f>IF((C94&gt;=Input!$F$12),0,((G93*(1-Parameters!$D$40)+(E93*(1-Parameters!$D$40)*(1/Parameters!$D$38)))))</f>
        <v>0</v>
      </c>
      <c r="H94" s="21">
        <f>IF((C94&gt;=Input!$F$12),0,(H93*(1-Parameters!$D$40) + I93*(1-Parameters!$D$40)*(1-ART_drop_factor)))</f>
        <v>0</v>
      </c>
      <c r="I94" s="21">
        <f>IF((C94&gt;=Input!$F$12),0,(((F93*(1-Parameters!$D$40)*(1/Parameters!$D$38)) + I93*(1-Parameters!$D$40)*ART_drop_factor)))</f>
        <v>0</v>
      </c>
      <c r="J94" s="23">
        <f>IF(AND(C94&gt;=Input!$F$12,C94&lt;Input!$F$13),((D93*(1-Parameters!$D$40)*(1-(Parameters!$D$8*(1-(Input!$F$22*Parameters!$D$7))))) + (J93*(1-Parameters!$D$40)*(1-(Parameters!$D$9*(1-(Input!$F$22*Parameters!$D$7)))))),0)</f>
        <v>0</v>
      </c>
      <c r="K94" s="23">
        <f>IF(AND(C94&gt;=Input!$F$12,C94&lt;Input!$F$13),((D93*(1-Parameters!$D$40)*(Parameters!$D$8*(1-(Input!$F$22*Parameters!$D$7))))+(E93*(1-Parameters!$D$40)*(1-1/Parameters!$D$38)*(1-(Input!$F$5*Parameters!$D$14*(1-Parameters!$D$27)*Parameters!$D$26*(Parameters!$D$24))*Parameters!$D$28*Parameters!$D$30)))+ (F93*(1-Parameters!$D$40)*(1-(1/Parameters!$D$38))*(1-ART_drop_factor)) + (J93*(1-Parameters!$D$40)*Parameters!$D$9*(1-(Input!$F$22*Parameters!$D$7)))+(K93*(1-Parameters!$D$40)*(1-1/Parameters!$D$38)) + (L93*(1-Parameters!$D$40)*(1-(1/Parameters!$D$38))*(1-ART_drop_factor)),0)</f>
        <v>0</v>
      </c>
      <c r="L94" s="23">
        <f>IF(AND(C94&gt;=Input!$F$12,C94&lt;Input!$F$13),((E93*(1-Parameters!$D$40)*(1-1/Parameters!$D$38)*(Input!$F$5*Parameters!$D$14*Parameters!$D$26*(1-Parameters!$D$27)*(Parameters!$D$24)*Parameters!$D$28*Parameters!$D$30))+(F93*(1-Parameters!$D$40)*(1-(1/Parameters!$D$38))*ART_drop_factor)+(L93*(1-Parameters!$D$40)*(1-(1/Parameters!$D$38))*ART_drop_factor)),0)</f>
        <v>0</v>
      </c>
      <c r="M94" s="23">
        <f>IF(AND(C94&gt;=Input!$F$12,C94&lt;Input!$F$13),((E93*(1-Parameters!$D$40)*(1/Parameters!$D$38)*(1-(Input!$F$5*Parameters!$D$14*(1-Parameters!$D$27)*Parameters!$D$26*(Parameters!$D$23))*Parameters!$D$28))+(G93*(1-Parameters!$D$40)*(1-(Input!$F$5*Parameters!$D$14*(1-Parameters!$D$27)*Parameters!$D$26*(Parameters!$D$23)*Parameters!$D$28)))+(K93*(1-Parameters!$D$40)*(1/Parameters!$D$38))+(M93*(1-Parameters!$D$40))),0)</f>
        <v>0</v>
      </c>
      <c r="N94" s="23">
        <f>IF(AND(C94&gt;=Input!$F$12,C94&lt;Input!$F$13),((E93*(1-Parameters!$D$40)*(1/Parameters!$D$38)*Input!$F$5*Parameters!$D$14*Parameters!$D$26*(1-Parameters!$D$27)*Parameters!$D$28*(Parameters!$D$23)*(1-Parameters!$D$30))+(G93*(1-Parameters!$D$40)*Input!$F$5*Parameters!$D$14*Parameters!$D$26*(1-Parameters!$D$27)*Parameters!$D$28*(Parameters!$D$23)*(1-Parameters!$D$30))+(H93*(1-Parameters!$D$40)) +(N93*(1-Parameters!$D$40)) + (O93*(1-Parameters!$D$40)*(1-ART_drop_factor)) + (I93*(1-Parameters!$D$40)*(1-ART_drop_factor))),0)</f>
        <v>0</v>
      </c>
      <c r="O94" s="23">
        <f>IF(AND(C94&gt;=Input!$F$12,C94&lt;Input!$F$13),((E93*(1-Parameters!$D$40)*(1/Parameters!$D$38)*(Input!$F$5*Parameters!$D$14*(Parameters!$D$23)*Parameters!$D$26*(1-Parameters!$D$27)*Parameters!$D$28*Parameters!$D$30))+(F93*(1-Parameters!$D$40)*(1/Parameters!$D$38))+(G93*(1-Parameters!$D$40)*(Input!$F$5*Parameters!$D$14*(Parameters!$D$23)*Parameters!$D$26*(1-Parameters!$D$27)*Parameters!$D$28*Parameters!$D$30))+(O93*(1-Parameters!$D$40)*ART_drop_factor)+(L93*(1-Parameters!$D$40)*(1/Parameters!$D$38))+(I93*(1-Parameters!$D$40)*ART_drop_factor)),0)</f>
        <v>0</v>
      </c>
      <c r="P94" s="24">
        <f>IF(AND(C94&gt;=Input!$F$13,C94&lt;Input!$F$14),((J93*(1-Parameters!$D$40)*(1-(Parameters!$D$9*(1-(Input!$F$22*Parameters!$D$7))))) + (P93*(1-Parameters!$D$40)*(1-(Parameters!$D$9*(1-(Input!$F$22*Parameters!$D$7)))))),0)</f>
        <v>0</v>
      </c>
      <c r="Q94" s="22">
        <f>IF(AND(C94&gt;=Input!$F$13,C94&lt;Input!$F$14),((J93*(1-Parameters!$D$40)*Parameters!$D$9*(1-(Input!$F$22*Parameters!$D$7)))+(K93*(1-Parameters!$D$40)*(1-1/Parameters!$D$38)*(1-(Input!$F$6*Parameters!$D$15*(1-Parameters!$D$27)*Parameters!$D$26*(Parameters!$D$24))*Parameters!$D$28*Parameters!$D$30))) + (L93*(1-Parameters!$D$40)*(1-(1/Parameters!$D$38))*(1-ART_drop_factor)) +(P93*(1-Parameters!$D$40)*Parameters!$D$9*(1-(Input!$F$22*Parameters!$D$7)))+(Q93*(1-Parameters!$D$40)*(1-1/Parameters!$D$38)) + (R93*(1-Parameters!$D$40)*(1-(1/Parameters!$D$38))*(1-ART_drop_factor)),0)</f>
        <v>0</v>
      </c>
      <c r="R94" s="24">
        <f>IF(AND(C94&gt;=Input!$F$13,C94&lt;Input!$F$14),((K93*(1-Parameters!$D$40)*(1-1/Parameters!$D$38)*(Input!$F$6*Parameters!$D$15*Parameters!$D$26*(1-Parameters!$D$27)*(Parameters!$D$24)*Parameters!$D$28*Parameters!$D$30))+(L93*(1-Parameters!$D$40)*(1-(1/Parameters!$D$38))*ART_drop_factor)+(R93*(1-Parameters!$D$40)*(1-(1/Parameters!$D$38))*ART_drop_factor)),0)</f>
        <v>0</v>
      </c>
      <c r="S94" s="22">
        <f>IF(AND(C94&gt;=Input!$F$13,C94&lt;Input!$F$14),((K93*(1-Parameters!$D$40)*(1/Parameters!$D$38)*(1-(Input!$F$6*Parameters!$D$15*(1-Parameters!$D$27)*Parameters!$D$26*(Parameters!$D$23)*Parameters!$D$28)))+(M93*(1-Parameters!$D$40)*(1-(Input!$F$6*Parameters!$D$15*(1-Parameters!$D$27)*Parameters!$D$26*(Parameters!$D$23)*Parameters!$D$28)))+(Q93*(1-Parameters!$D$40)*(1/Parameters!$D$38))+(S93*(1-Parameters!$D$40))),0)</f>
        <v>0</v>
      </c>
      <c r="T94" s="24">
        <f>IF(AND(C94&gt;=Input!$F$13,C94&lt;Input!$F$14),((K93*(1-Parameters!$D$40)*(1/Parameters!$D$38)*Input!$F$6*Parameters!$D$15*Parameters!$D$26*(1-Parameters!$D$27)*Parameters!$D$28*(Parameters!$D$23)*(1-Parameters!$D$30))+(M93*(1-Parameters!$D$40)*Input!$F$6*Parameters!$D$15*Parameters!$D$26*(1-Parameters!$D$27)*Parameters!$D$28*(Parameters!$D$23)*(1-Parameters!$D$30))+(N93*(1-Parameters!$D$40))+(T93*(1-Parameters!$D$40)) + (U93*(1-Parameters!$D$40)*(1-ART_drop_factor)) + (O93*(1-Parameters!$D$40)*(1-ART_drop_factor))),0)</f>
        <v>0</v>
      </c>
      <c r="U94" s="22">
        <f>IF(AND(C94&gt;=Input!$F$13,C94&lt;Input!$F$14),((K93*(1-Parameters!$D$40)*(1/Parameters!$D$38)*(Input!$F$6*Parameters!$D$15*(Parameters!$D$23)*Parameters!$D$26*(1-Parameters!$D$27)*Parameters!$D$28*Parameters!$D$30))+(L93*(1-Parameters!$D$40)*(1/Parameters!$D$38))+(M93*(1-Parameters!$D$40)*(Input!$F$6*Parameters!$D$15*(Parameters!$D$23)*Parameters!$D$26*(1-Parameters!$D$27)*Parameters!$D$28*Parameters!$D$30))+(U93*(1-Parameters!$D$40)*ART_drop_factor)+(R93*(1-Parameters!$D$40)*(1/Parameters!$D$38))+(O93*(1-Parameters!$D$40))*ART_drop_factor),0)</f>
        <v>0</v>
      </c>
      <c r="V94" s="24">
        <f>IF(C94=Input!$F$14,((P93*(1-Parameters!$D$41)*(1-(Parameters!$D$9*(1-(Input!$F$22*Parameters!$D$7))))) + (V93*(1-Parameters!$D$41)*(1-(Parameters!$D$9*(1-(Input!$F$22*Parameters!$D$7)))))),0)</f>
        <v>0</v>
      </c>
      <c r="W94" s="22">
        <f>IF(C94=Input!$F$14,((P93*(1-Parameters!$D$41)*Parameters!$D$9*(1-(Input!$F$22*Parameters!$D$7)))+(Q93*(1-Parameters!$D$41)*(1-1/Parameters!$D$38)*(1-(Input!$F$6*Parameters!$D$16*(1-Parameters!$D$27)*Parameters!$D$26*(1-Parameters!$B$94)*(Parameters!$D$24))*Parameters!$D$28*Parameters!$D$30)))+(V93*(1-Parameters!$D$41)*Parameters!$D$9*(1-(Input!$F$22*Parameters!$D$7)))+ (R93*(1-Parameters!$D$41)*(1-(1/Parameters!$D$38))*(1-ART_drop_factor)) + (W93*(1-Parameters!$D$41)*(1-1/Parameters!$D$38)) + (X93*(1-Parameters!$D$41)*(1-(1/Parameters!$D$38))*(1-ART_drop_factor)),0)</f>
        <v>0</v>
      </c>
      <c r="X94" s="24">
        <f>IF(C94=Input!$F$14,((Q93*(1-Parameters!$D$41)*(1-1/Parameters!$D$38)*(Input!$F$6*Parameters!$D$16*Parameters!$D$26*(1-Parameters!$D$27)*(1-Parameters!$B$94)*(Parameters!$D$24)*Parameters!$D$28*Parameters!$D$30))+(R93*(1-Parameters!$D$41)*(1-(1/Parameters!$D$38))*ART_drop_factor)+(X93*(1-Parameters!$D$41)*(1-(1/Parameters!$D$38))*ART_drop_factor)),0)</f>
        <v>0</v>
      </c>
      <c r="Y94" s="22">
        <f>IF(C94=Input!$F$14,((Q93*(1-Parameters!$D$41)*(1/Parameters!$D$38)*(1-(Input!$F$6*Parameters!$D$16*(1-Parameters!$D$27)*Parameters!$D$26*(1-Parameters!$B$94)*(Parameters!$D$23)*Parameters!$D$28)))+(S93*(1-Parameters!$D$41)*(1-(Input!$F$6*Parameters!$D$16*(1-Parameters!$D$27)*Parameters!$D$26*(1-Parameters!$B$94)*(Parameters!$D$23)*Parameters!$D$28)))+(W93*(1-Parameters!$D$41)*(1/Parameters!$D$38))+(Y93*(1-Parameters!$D$41))),0)</f>
        <v>0</v>
      </c>
      <c r="Z94" s="24">
        <f>IF(C94=Input!$F$14,((Q93*(1-Parameters!$D$41)*(1/Parameters!$D$38)*Input!$F$6*Parameters!$D$16*Parameters!$D$26*(1-Parameters!$D$27)*(1-Parameters!$B$94)*Parameters!$D$28*(Parameters!$D$23)*(1-Parameters!$D$30))+(S93*(1-Parameters!$D$41)*Input!$F$6*Parameters!$D$16*Parameters!$D$26*(1-Parameters!$D$27)*(1-Parameters!$B$94)*Parameters!$D$28*(Parameters!$D$23)*(1-Parameters!$D$30))+(T93*(1-Parameters!$D$41)) + (U93*(1-Parameters!$D$41)*(1-ART_drop_factor)) + (Z93*(1-Parameters!$D$41)) + (AA93*(1-Parameters!$D$41)*(1-ART_drop_factor))),0)</f>
        <v>0</v>
      </c>
      <c r="AA94" s="22">
        <f>IF(C94=Input!$F$14,((Q93*(1-Parameters!$D$41)*(1/Parameters!$D$38)*(Input!$F$6*Parameters!$D$16*(Parameters!$D$23)*Parameters!$D$26*(1-Parameters!$D$27)*(1-Parameters!$B$94)*Parameters!$D$28*Parameters!$D$30))+(R93*(1-Parameters!$D$41)*(1/Parameters!$D$38))+(S93*(1-Parameters!$D$41)*(Input!$F$6*Parameters!$D$16*(1-Parameters!$B$94)*(Parameters!$D$23)*Parameters!$D$26*(1-Parameters!$D$27)*Parameters!$D$28*Parameters!$D$30))+(AA93*(1-Parameters!$D$41)*ART_drop_factor)+(X93*(1-Parameters!$D$41)*(1/Parameters!$D$38))+(U93*(1-Parameters!$D$41)*ART_drop_factor)),0)</f>
        <v>0</v>
      </c>
      <c r="AB94" s="24">
        <f>IF(AND(C94&gt;Input!$F$14,C94&lt;(Input!$F$14+Input!$F$16)),((V93*(1-Parameters!$D$41)*(1-(Parameters!$D$9*(1-(Input!$F$22*Parameters!$D$7)))))+(AB93*(1-Parameters!$D$41)*(1-(Parameters!$D$10*(1-(Input!$F$22*Parameters!$D$7)))))),0)</f>
        <v>0</v>
      </c>
      <c r="AC94" s="24">
        <f>IF(AND(C94&gt;Input!$F$14, C94&lt;(Input!$F$14+Input!$F$16)),((V93*(1-Parameters!$D$41)*Parameters!$D$9*(1-(Input!$F$22*Parameters!$D$7)))+(W93*(1-Parameters!$D$41)*(1-1/Parameters!$D$38)) + (X93*(1-Parameters!$D$41)*(1-(1/Parameters!$D$38))*(1-ART_drop_factor)) +(AB93*(1-Parameters!$D$41)*Parameters!$D$10*(1-(Input!$F$22*Parameters!$D$7))))+(AC93*(1-Parameters!$D$41)*(1-1/Parameters!$D$38)) + (AD93*(1-Parameters!$D$41)*(1-(1/Parameters!$D$38))*(1-ART_drop_factor)),0)</f>
        <v>0</v>
      </c>
      <c r="AD94" s="24">
        <f>IF(AND(C94&gt;Input!$F$14, C94&lt;(Input!$F$14+Input!$F$16)),((X93*(1-Parameters!$D$41)*(1-(1/Parameters!$D$38))*ART_drop_factor)+(AD93*(1-Parameters!$D$41)*(1-(1/Parameters!$D$38))*ART_drop_factor)),0)</f>
        <v>0</v>
      </c>
      <c r="AE94" s="24">
        <f>IF(AND(C94&gt;Input!$F$14, C94&lt;(Input!$F$14+Input!$F$16)),((W93*(1-Parameters!$D$41)*(1/Parameters!$D$38))+(Y93*(1-Parameters!$D$41))+(AC93*(1-Parameters!$D$41)*(1/Parameters!$D$38))+(AE93*(1-Parameters!$D$41))),0)</f>
        <v>0</v>
      </c>
      <c r="AF94" s="24">
        <f>IF(AND(C94&gt;Input!$F$14, C94&lt;(Input!$F$14+Input!$F$16)),((Z93*(1-Parameters!$D$41)) + (AA93*(1-Parameters!$D$41)*(1-ART_drop_factor)) +(AF93*(1-Parameters!$D$41)) + (AG93*(1-Parameters!$D$41)*(1-ART_drop_factor))),0)</f>
        <v>0</v>
      </c>
      <c r="AG94" s="24">
        <f>IF(AND(C94&gt;Input!$F$14, C94&lt;(Input!$F$14+Input!$F$16)),((X93*(1-Parameters!$D$41)*(1/Parameters!$D$38))+(AG93*(1-Parameters!$D$41)*ART_drop_factor)+(AD93*(1-Parameters!$D$41)*(1/Parameters!$D$38))+(AA93*(1-Parameters!$D$41)*ART_drop_factor)),0)</f>
        <v>0</v>
      </c>
      <c r="AH94" s="24">
        <f>IF(AND(C94&gt;=(Input!$F$14+Input!$F$16),C94&lt;(Input!$F$14+Input!$F$17)),((AB93*(1-Parameters!$D$40)*(1-(Parameters!$D$10*(1-(Input!$F$22*Parameters!$D$7)))))+(AH93*(1-Parameters!$D$40)*(1-(Parameters!$D$11*(1-(Input!$F$22*Parameters!$D$7)))))),0)</f>
        <v>0</v>
      </c>
      <c r="AI94" s="24">
        <f>IF(AND(C94&gt;=(Input!$F$14+Input!$F$16), C94&lt;(Input!$F$14+Input!$F$17)),((AB93*(1-Parameters!$D$40)*Parameters!$D$10*(1-(Input!$F$22*Parameters!$D$7)))+(AC93*(1-Parameters!$D$40)*(1-1/Parameters!$D$38)*(1-(Input!$F$7*Parameters!$D$17*(1-Parameters!$D$27)*Parameters!$D$26*(1-(Parameters!$B$94 + Parameters!$B$95))*(Parameters!$D$24)*Parameters!$D$28*Parameters!$D$30))) + (AD93*(1-Parameters!$D$40)*(1-(1/Parameters!$D$38))*(1-ART_drop_factor)) +(AH93*(1-Parameters!$D$40)*Parameters!$D$11*(1-(Input!$F$22*Parameters!$D$7)))+(AI93*(1-Parameters!$D$40)*(1-1/Parameters!$D$38)) + (AJ93*(1-Parameters!$D$40)*(1-(1/Parameters!$D$38))*(1-ART_drop_factor))),0)</f>
        <v>0</v>
      </c>
      <c r="AJ94" s="24">
        <f>IF(AND(C94&gt;=(Input!$F$14+Input!$F$16), C94&lt;(Input!$F$14+Input!$F$17)),((AC93*(1-Parameters!$D$40)*(1-1/Parameters!$D$38)*(Input!$F$7*Parameters!$D$17*Parameters!$D$26*(1-Parameters!$D$27)*(1-(Parameters!$B$94 + Parameters!$B$95))*(Parameters!$D$24)*Parameters!$D$28*Parameters!$D$30))+(AD93*(1-Parameters!$D$40)*(1-(1/Parameters!$D$38))*ART_drop_factor)+(AJ93*(1-Parameters!$D$40)*(1-(1/Parameters!$D$38))*ART_drop_factor)),0)</f>
        <v>0</v>
      </c>
      <c r="AK94" s="22">
        <f>IF(AND(C94&gt;=(Input!$F$14+Input!$F$16), C94&lt;(Input!$F$14+Input!$F$17)),((AC93*(1-Parameters!$D$40)*(1/Parameters!$D$38)*(1-(Input!$F$7*Parameters!$D$17*(1-Parameters!$D$27)*Parameters!$D$26*(1-(Parameters!$B$94 + Parameters!$B$95))*(Parameters!$D$23)*Parameters!$D$28)))+(AE93*(1-Parameters!$D$40)*(1-(Input!$F$7*Parameters!$D$17*(1-Parameters!$D$27)*Parameters!$D$26*(1-(Parameters!$B$94 + Parameters!$B$95))*(Parameters!$D$23)*Parameters!$D$28)))+(AI93*(1-Parameters!$D$40)*(1/Parameters!$D$38))+(AK93*(1-Parameters!$D$40))),0)</f>
        <v>0</v>
      </c>
      <c r="AL94" s="24">
        <f>IF(AND(C94&gt;=(Input!$F$14+Input!$F$16), C94&lt;(Input!$F$14+Input!$F$17)),((AC93*(1-Parameters!$D$40)*(1/Parameters!$D$38)*Input!$F$7*Parameters!$D$17*Parameters!$D$26*(1-Parameters!$D$27)*(1-(Parameters!$B$94 + Parameters!$B$95))*Parameters!$D$28*(Parameters!$D$23)*(1-Parameters!$D$30))+(AE93*(1-Parameters!$D$40)*Input!$F$7*Parameters!$D$17*Parameters!$D$26*(1-Parameters!$D$27)*(1-(Parameters!$B$94 + Parameters!$B$95))*Parameters!$D$28*(Parameters!$D$23)*(1-Parameters!$D$30))+(AF93*(1-Parameters!$D$40)) + (AG93*(1-Parameters!$D$40)*(1-ART_drop_factor)) +(AL93*(1-Parameters!$D$40)) + (AM93*(1-Parameters!$D$40)*(1-ART_drop_factor))),0)</f>
        <v>0</v>
      </c>
      <c r="AM94" s="22">
        <f>IF(AND(C94&gt;=(Input!$F$14+Input!$F$16), C94&lt;(Input!$F$14+Input!$F$17)),((AC93*(1-Parameters!$D$40)*(1/Parameters!$D$38)*(Input!$F$7*Parameters!$D$17*(Parameters!$D$23)*Parameters!$D$26*(1-Parameters!$D$27)*(1-(Parameters!$B$94 + Parameters!$B$95))*Parameters!$D$28*Parameters!$D$30))+(AD93*(1-Parameters!$D$40)*(1/Parameters!$D$38))+(AE93*(1-Parameters!$D$40)*(Input!$F$7*Parameters!$D$17*(Parameters!$D$23)*Parameters!$D$26*(1-Parameters!$D$27)*(1-(Parameters!$B$94 + Parameters!$B$95))*Parameters!$D$28*Parameters!$D$30))+(AM93*(1-Parameters!$D$40)*ART_drop_factor)+(AJ93*(1-Parameters!$D$40)*(1/Parameters!$D$38))+(AG93*(1-Parameters!$D$40)*ART_drop_factor)),0)</f>
        <v>0</v>
      </c>
      <c r="AN94" s="24">
        <f>IF(AND(C94&gt;=(Input!$F$14+Input!$F$17), C94&lt;(Input!$F$14+Input!$F$18)),((AH93*(1-Parameters!$D$40)*(1-(Parameters!$D$11*(1-(Input!$F$22*Parameters!$D$7))))) + (AN93*(1-Parameters!$D$40)*(1-(Parameters!$D$11*(1-(Input!$F$22*Parameters!$D$7)))))),0)</f>
        <v>0</v>
      </c>
      <c r="AO94" s="22">
        <f>IF(AND(C94&gt;=(Input!$F$14+Input!$F$17), C94&lt;(Input!$F$14+Input!$F$18)),((AH93*(1-Parameters!$D$40)*Parameters!$D$11*(1-(Input!$F$22*Parameters!$D$7)))+(AI93*(1-Parameters!$D$40)*(1-1/Parameters!$D$38)*(1-(Input!$F$8*Parameters!$D$18*(1-Parameters!$D$27)*Parameters!$D$26*(Parameters!$D$24)*Parameters!$D$28*Parameters!$D$30))) + (AJ93*(1-Parameters!$D$40)*(1-(1/Parameters!$D$38))*(1-ART_drop_factor)) +(AN93*(1-Parameters!$D$40)*Parameters!$D$11*(1-(Input!$F$22*Parameters!$D$7)))+(AO93*(1-Parameters!$D$40)*(1-1/Parameters!$D$38)) + (AP93*(1-Parameters!$D$40)*(1-(1/Parameters!$D$38))*(1-ART_drop_factor))),0)</f>
        <v>0</v>
      </c>
      <c r="AP94" s="24">
        <f>IF(AND(C94&gt;=(Input!$F$14+Input!$F$17), C94&lt;(Input!$F$14+Input!$F$18)),((AI93*(1-Parameters!$D$40)*(1-1/Parameters!$D$38)*(Input!$F$8*Parameters!$D$18*Parameters!$D$26*(1-Parameters!$D$27)*(Parameters!$D$24)*Parameters!$D$28*Parameters!$D$30))+(AJ93*(1-Parameters!$D$40)*(1-(1/Parameters!$D$38))*ART_drop_factor)+(AP93*(1-Parameters!$D$40)*(1-(1/Parameters!$D$38))*ART_drop_factor)),0)</f>
        <v>0</v>
      </c>
      <c r="AQ94" s="22">
        <f>IF(AND(C94&gt;=(Input!$F$14+Input!$F$17), C94&lt;(Input!$F$14+Input!$F$18)),((AI93*(1-Parameters!$D$40)*(1/Parameters!$D$38)*(1-(Input!$F$8*Parameters!$D$18*(1-Parameters!$D$27)*Parameters!$D$26*(Parameters!$D$23)*Parameters!$D$28)))+(AK93*(1-Parameters!$D$40)*(1-(Input!$F$8*Parameters!$D$18*(1-Parameters!$D$27)*Parameters!$D$26*(Parameters!$D$23)*Parameters!$D$28)))+(AO93*(1-Parameters!$D$40)*(1/Parameters!$D$38))+(AQ93*(1-Parameters!$D$40))),0)</f>
        <v>0</v>
      </c>
      <c r="AR94" s="24">
        <f>IF(AND(C94&gt;=(Input!$F$14+Input!$F$17), C94&lt;(Input!$F$14+Input!$F$18)),((AI93*(1-Parameters!$D$40)*(1/Parameters!$D$38)*Input!$F$8*Parameters!$D$18*Parameters!$D$26*(1-Parameters!$D$27)*Parameters!$D$28*(Parameters!$D$23)*(1-Parameters!$D$30))+(AK93*(1-Parameters!$D$40)*Input!$F$8*Parameters!$D$18*Parameters!$D$26*(1-Parameters!$D$27)*Parameters!$D$28*(Parameters!$D$23)*(1-Parameters!$D$30))+(AL93*(1-Parameters!$D$40)) + (AM93*(1-Parameters!$D$40)*(1-ART_drop_factor)) +(AR93*(1-Parameters!$D$40)) + (AS93*(1-Parameters!$D$40)*(1-ART_drop_factor))),0)</f>
        <v>0</v>
      </c>
      <c r="AS94" s="22">
        <f>IF(AND(C94&gt;=(Input!$F$14+Input!$F$17), C94&lt;(Input!$F$14+Input!$F$18)),((AI93*(1-Parameters!$D$40)*(1/Parameters!$D$38)*(Input!$F$8*Parameters!$D$18*(Parameters!$D$23)*Parameters!$D$26*(1-Parameters!$D$27)*Parameters!$D$28*Parameters!$D$30))+(AJ93*(1-Parameters!$D$40)*(1/Parameters!$D$38))+(AK93*(1-Parameters!$D$40)*(Input!$F$8*Parameters!$D$18*(Parameters!$D$23)*Parameters!$D$26*(1-Parameters!$D$27)*Parameters!$D$28*Parameters!$D$30))+(AS93*(1-Parameters!$D$40)*ART_drop_factor)+(AP93*(1-Parameters!$D$40)*(1/Parameters!$D$38))+(AM93*(1-Parameters!$D$40)*ART_drop_factor)),0)</f>
        <v>0</v>
      </c>
      <c r="AT94" s="24">
        <f>IF(AND(C94&gt;=(Input!$F$14+Input!$F$18), C94&lt;(Input!$F$14+Input!$F$19)),((AN93*(1-Parameters!$D$40)*(1-(Parameters!$D$11*(1-(Input!$F$22*Parameters!$D$7))))) + (AT93*(1-Parameters!$D$40)*(1-(Parameters!$D$12*(1-(Input!$F$22*Parameters!$D$7)))))),0)</f>
        <v>0</v>
      </c>
      <c r="AU94" s="22">
        <f>IF(AND(C94&gt;=(Input!$F$14+Input!$F$18), C94&lt;(Input!$F$14+Input!$F$19)),((AN93*(1-Parameters!$D$40)*Parameters!$D$11*(1-(Input!$F$22*Parameters!$D$7)))+(AO93*(1-Parameters!$D$40)*(1-1/Parameters!$D$38)*(1-(Input!$F$9*Parameters!$D$19*(1-Parameters!$D$27)*Parameters!$D$26*(Parameters!$D$24)*Parameters!$D$28*Parameters!$D$30))) + (AP93*(1-Parameters!$D$40)*(1-(1/Parameters!$D$38))*(1-ART_drop_factor)) +(AT93*(1-Parameters!$D$40)*Parameters!$D$12*(1-(Input!$F$22*Parameters!$D$7)))+(AU93*(1-Parameters!$D$40)*(1-1/Parameters!$D$38)) + (AV93*(1-Parameters!$D$40)*(1-(1/Parameters!$D$38))*(1-ART_drop_factor))),0)</f>
        <v>0</v>
      </c>
      <c r="AV94" s="24">
        <f>IF(AND(C94&gt;=(Input!$F$14+Input!$F$18), C94&lt;(Input!$F$14+Input!$F$19)),((AO93*(1-Parameters!$D$40)*(1-1/Parameters!$D$38)*(Input!$F$9*Parameters!$D$19*Parameters!$D$26*(1-Parameters!$D$27)*(Parameters!$D$24)*Parameters!$D$28*Parameters!$D$30))+(AP93*(1-Parameters!$D$40)*(1-(1/Parameters!$D$38))*ART_drop_factor)+(AV93*(1-Parameters!$D$40)*(1-(1/Parameters!$D$38))*ART_drop_factor)),0)</f>
        <v>0</v>
      </c>
      <c r="AW94" s="22">
        <f>IF(AND(C94&gt;=(Input!$F$14+Input!$F$18), C94&lt;(Input!$F$14+Input!$F$19)),((AO93*(1-Parameters!$D$40)*(1/Parameters!$D$38)*(1-(Input!$F$9*Parameters!$D$19*(1-Parameters!$D$27)*Parameters!$D$26*(Parameters!$D$23)*Parameters!$D$28)))+(AQ93*(1-Parameters!$D$40)*(1-(Input!$F$9*Parameters!$D$19*(1-Parameters!$D$27)*Parameters!$D$26*(Parameters!$D$23)*Parameters!$D$28)))+(AU93*(1-Parameters!$D$40)*(1/Parameters!$D$38))+(AW93*(1-Parameters!$D$40))),0)</f>
        <v>0</v>
      </c>
      <c r="AX94" s="24">
        <f>IF(AND(C94&gt;=(Input!$F$14+Input!$F$18), C94&lt;(Input!$F$14+Input!$F$19)),((AO93*(1-Parameters!$D$40)*(1/Parameters!$D$38)*Input!$F$9*Parameters!$D$19*Parameters!$D$26*(1-Parameters!$D$27)*Parameters!$D$28*(Parameters!$D$23)*(1-Parameters!$D$30))+(AQ93*(1-Parameters!$D$40)*Input!$F$9*Parameters!$D$19*Parameters!$D$26*(1-Parameters!$D$27)*Parameters!$D$28*(Parameters!$D$23)*(1-Parameters!$D$30)) + (AS93*(1-Parameters!$D$40)*(1-ART_drop_factor)) +(AR93*(1-Parameters!$D$40))+ (AY93*(1-Parameters!$D$40)*(1-ART_drop_factor)) + (AX93*(1-Parameters!$D$40))),0)</f>
        <v>0</v>
      </c>
      <c r="AY94" s="22">
        <f>IF(AND(C94&gt;=(Input!$F$14+Input!$F$18), C94&lt;(Input!$F$14+Input!$F$19)),((AO93*(1-Parameters!$D$40)*(1/Parameters!$D$38)*(Input!$F$9*Parameters!$D$19*(Parameters!$D$23)*Parameters!$D$26*(1-Parameters!$D$27)*Parameters!$D$28*Parameters!$D$30))+(AP93*(1-Parameters!$D$40)*(1/Parameters!$D$38))+(AQ93*(1-Parameters!$D$40)*(Input!$F$9*Parameters!$D$19*(Parameters!$D$23)*Parameters!$D$26*(1-Parameters!$D$27)*Parameters!$D$28*Parameters!$D$30))+(AY93*(1-Parameters!$D$40)*ART_drop_factor)+(AV93*(1-Parameters!$D$40)*(1/Parameters!$D$38))+(AS93*(1-Parameters!$D$40)*ART_drop_factor)),0)</f>
        <v>0</v>
      </c>
      <c r="AZ94" s="24">
        <f>IF(C94&gt;=(Input!$F$14+Input!$F$19),((AT93*(1-Parameters!$D$40)*(1-(Parameters!$D$12*(1-(Input!$F$22*Parameters!$D$7))))) + (AZ93*(1-Parameters!$D$40)*(1-(Parameters!$D$12*(1-(Input!$F$22*Parameters!$D$7)))))),0)</f>
        <v>1477667.0661015527</v>
      </c>
      <c r="BA94" s="22">
        <f>IF(C94&gt;=(Input!$F$14+Input!$F$19),((AT93*(1-Parameters!$D$40)*Parameters!$D$12*(1-(Input!$F$22*Parameters!$D$7)))+(AU93*(1-Parameters!$D$40)*(1-1/Parameters!$D$38)*(1-(Input!$F$10*Parameters!$D$20*(1-Parameters!$D$27)*Parameters!$D$26*(Parameters!$D$24)*Parameters!$D$28*Parameters!$D$30))) + (AV93*(1-Parameters!$D$40)*(1-(1/Parameters!$D$38))*(1-ART_drop_factor)) +(AZ93*(1-Parameters!$D$40)*Parameters!$D$12*(1-(Input!$F$22*Parameters!$D$7)))+(BA93*(1-Parameters!$D$40)*(1-1/Parameters!$D$38)) + (BB93*(1-Parameters!$D$40)*(1-(1/Parameters!$D$38))*(1-ART_drop_factor))),0)</f>
        <v>3579.3524702328364</v>
      </c>
      <c r="BB94" s="24">
        <f>IF(C94&gt;=(Input!$F$14+Input!$F$19),((AU93*(1-Parameters!$D$40)*(1-1/Parameters!$D$38)*(Input!$F$10*Parameters!$D$20*Parameters!$D$26*(1-Parameters!$D$27)*(Parameters!$D$24)*Parameters!$D$28*Parameters!$D$30))+(AV93*(1-Parameters!$D$40)*(1-(1/Parameters!$D$38))*ART_drop_factor)+(BB93*(1-Parameters!$D$40)*(1-(1/Parameters!$D$38))*ART_drop_factor)),0)</f>
        <v>3.3734817857107897</v>
      </c>
      <c r="BC94" s="22">
        <f>IF(C94&gt;=(Input!$F$14+Input!$F$19),((AU93*(1-Parameters!$D$40)*(1/Parameters!$D$38)*(1-(Input!$F$10*Parameters!$D$20*(1-Parameters!$D$27)*Parameters!$D$26*(Parameters!$D$23)*Parameters!$D$28)))+(AW93*(1-Parameters!$D$40)*(1-(Input!$F$10*Parameters!$D$20*(1-Parameters!$D$27)*Parameters!$D$26*(Parameters!$D$23)*Parameters!$D$28)))+(BA93*(1-Parameters!$D$40)*(1/Parameters!$D$38))+(BC93*(1-Parameters!$D$40))),0)</f>
        <v>22909.206969091909</v>
      </c>
      <c r="BD94" s="24">
        <f>IF(C94&gt;=(Input!$F$14+Input!$F$19),((AU93*(1-Parameters!$D$40)*(1/Parameters!$D$38)*Input!$F$10*Parameters!$D$20*Parameters!$D$26*(1-Parameters!$D$27)*Parameters!$D$28*(Parameters!$D$23)*(1-Parameters!$D$30))+(AW93*(1-Parameters!$D$40)*Input!$F$10*Parameters!$D$20*Parameters!$D$26*(1-Parameters!$D$27)*Parameters!$D$28*(Parameters!$D$23)*(1-Parameters!$D$30))+(AX93*(1-Parameters!$D$40)) + (AY93*(1-Parameters!$D$40)*(1-ART_drop_factor)) +(BD93*(1-Parameters!$D$40)) + (BE93*(1-Parameters!$D$40)*(1-ART_drop_factor))),0)</f>
        <v>33005.957463147315</v>
      </c>
      <c r="BE94" s="25">
        <f>IF(C94&gt;=(Input!$F$14+Input!$F$19),((AU93*(1-Parameters!$D$40)*(1/Parameters!$D$38)*(Input!$F$10*Parameters!$D$20*(Parameters!$D$23)*Parameters!$D$26*(1-Parameters!$D$27)*Parameters!$D$28*Parameters!$D$30))+(AV93*(1-Parameters!$D$40)*(1/Parameters!$D$38))+(AW93*(1-Parameters!$D$40)*(Input!$F$10*Parameters!$D$20*(Parameters!$D$23)*Parameters!$D$26*(1-Parameters!$D$27)*Parameters!$D$28*Parameters!$D$30))+(BE93*(1-Parameters!$D$40)*ART_drop_factor)+(BB93*(1-Parameters!$D$40)*(1/Parameters!$D$38))+(AY93*(1-Parameters!$D$40)*ART_drop_factor)),0)</f>
        <v>81059.555761385331</v>
      </c>
      <c r="BF94" s="135">
        <f>(Parameters!$D$40*(SUM(Model!D93:U93,Model!AH93:BE93)))+(Parameters!$D$41*(SUM(Model!V93:AG93)))</f>
        <v>93.364492888851046</v>
      </c>
      <c r="BG94" s="60"/>
      <c r="BJ94" s="66"/>
    </row>
    <row r="95" spans="3:62" x14ac:dyDescent="0.2">
      <c r="C95" s="20">
        <v>90</v>
      </c>
      <c r="D95" s="21">
        <f>IF((C95&gt;=Input!$F$12),0,(D94*(1-Parameters!$D$40)*(1-(Parameters!$D$8*(1-(Input!$F$22*Parameters!$D$7))))))</f>
        <v>0</v>
      </c>
      <c r="E95" s="21">
        <f>IF((C95&gt;=Input!$F$12),0,(D94*(1-Parameters!$D$40)*Parameters!$D$8*(1-(Input!$F$22*Parameters!$D$7))+(E94*(1-Parameters!$D$40)*(1-1/Parameters!$D$38)) + (F94*(1-Parameters!$D$40)*(1-(1/Parameters!$D$38))*(1-ART_drop_factor))))</f>
        <v>0</v>
      </c>
      <c r="F95" s="26">
        <f>IF((C95&gt;=Input!$F$12),0,(F94*(1-Parameters!$D$40)*(1-(1/Parameters!$D$38))*ART_drop_factor))</f>
        <v>0</v>
      </c>
      <c r="G95" s="21">
        <f>IF((C95&gt;=Input!$F$12),0,((G94*(1-Parameters!$D$40)+(E94*(1-Parameters!$D$40)*(1/Parameters!$D$38)))))</f>
        <v>0</v>
      </c>
      <c r="H95" s="21">
        <f>IF((C95&gt;=Input!$F$12),0,(H94*(1-Parameters!$D$40) + I94*(1-Parameters!$D$40)*(1-ART_drop_factor)))</f>
        <v>0</v>
      </c>
      <c r="I95" s="21">
        <f>IF((C95&gt;=Input!$F$12),0,(((F94*(1-Parameters!$D$40)*(1/Parameters!$D$38)) + I94*(1-Parameters!$D$40)*ART_drop_factor)))</f>
        <v>0</v>
      </c>
      <c r="J95" s="23">
        <f>IF(AND(C95&gt;=Input!$F$12,C95&lt;Input!$F$13),((D94*(1-Parameters!$D$40)*(1-(Parameters!$D$8*(1-(Input!$F$22*Parameters!$D$7))))) + (J94*(1-Parameters!$D$40)*(1-(Parameters!$D$9*(1-(Input!$F$22*Parameters!$D$7)))))),0)</f>
        <v>0</v>
      </c>
      <c r="K95" s="23">
        <f>IF(AND(C95&gt;=Input!$F$12,C95&lt;Input!$F$13),((D94*(1-Parameters!$D$40)*(Parameters!$D$8*(1-(Input!$F$22*Parameters!$D$7))))+(E94*(1-Parameters!$D$40)*(1-1/Parameters!$D$38)*(1-(Input!$F$5*Parameters!$D$14*(1-Parameters!$D$27)*Parameters!$D$26*(Parameters!$D$24))*Parameters!$D$28*Parameters!$D$30)))+ (F94*(1-Parameters!$D$40)*(1-(1/Parameters!$D$38))*(1-ART_drop_factor)) + (J94*(1-Parameters!$D$40)*Parameters!$D$9*(1-(Input!$F$22*Parameters!$D$7)))+(K94*(1-Parameters!$D$40)*(1-1/Parameters!$D$38)) + (L94*(1-Parameters!$D$40)*(1-(1/Parameters!$D$38))*(1-ART_drop_factor)),0)</f>
        <v>0</v>
      </c>
      <c r="L95" s="23">
        <f>IF(AND(C95&gt;=Input!$F$12,C95&lt;Input!$F$13),((E94*(1-Parameters!$D$40)*(1-1/Parameters!$D$38)*(Input!$F$5*Parameters!$D$14*Parameters!$D$26*(1-Parameters!$D$27)*(Parameters!$D$24)*Parameters!$D$28*Parameters!$D$30))+(F94*(1-Parameters!$D$40)*(1-(1/Parameters!$D$38))*ART_drop_factor)+(L94*(1-Parameters!$D$40)*(1-(1/Parameters!$D$38))*ART_drop_factor)),0)</f>
        <v>0</v>
      </c>
      <c r="M95" s="23">
        <f>IF(AND(C95&gt;=Input!$F$12,C95&lt;Input!$F$13),((E94*(1-Parameters!$D$40)*(1/Parameters!$D$38)*(1-(Input!$F$5*Parameters!$D$14*(1-Parameters!$D$27)*Parameters!$D$26*(Parameters!$D$23))*Parameters!$D$28))+(G94*(1-Parameters!$D$40)*(1-(Input!$F$5*Parameters!$D$14*(1-Parameters!$D$27)*Parameters!$D$26*(Parameters!$D$23)*Parameters!$D$28)))+(K94*(1-Parameters!$D$40)*(1/Parameters!$D$38))+(M94*(1-Parameters!$D$40))),0)</f>
        <v>0</v>
      </c>
      <c r="N95" s="23">
        <f>IF(AND(C95&gt;=Input!$F$12,C95&lt;Input!$F$13),((E94*(1-Parameters!$D$40)*(1/Parameters!$D$38)*Input!$F$5*Parameters!$D$14*Parameters!$D$26*(1-Parameters!$D$27)*Parameters!$D$28*(Parameters!$D$23)*(1-Parameters!$D$30))+(G94*(1-Parameters!$D$40)*Input!$F$5*Parameters!$D$14*Parameters!$D$26*(1-Parameters!$D$27)*Parameters!$D$28*(Parameters!$D$23)*(1-Parameters!$D$30))+(H94*(1-Parameters!$D$40)) +(N94*(1-Parameters!$D$40)) + (O94*(1-Parameters!$D$40)*(1-ART_drop_factor)) + (I94*(1-Parameters!$D$40)*(1-ART_drop_factor))),0)</f>
        <v>0</v>
      </c>
      <c r="O95" s="23">
        <f>IF(AND(C95&gt;=Input!$F$12,C95&lt;Input!$F$13),((E94*(1-Parameters!$D$40)*(1/Parameters!$D$38)*(Input!$F$5*Parameters!$D$14*(Parameters!$D$23)*Parameters!$D$26*(1-Parameters!$D$27)*Parameters!$D$28*Parameters!$D$30))+(F94*(1-Parameters!$D$40)*(1/Parameters!$D$38))+(G94*(1-Parameters!$D$40)*(Input!$F$5*Parameters!$D$14*(Parameters!$D$23)*Parameters!$D$26*(1-Parameters!$D$27)*Parameters!$D$28*Parameters!$D$30))+(O94*(1-Parameters!$D$40)*ART_drop_factor)+(L94*(1-Parameters!$D$40)*(1/Parameters!$D$38))+(I94*(1-Parameters!$D$40)*ART_drop_factor)),0)</f>
        <v>0</v>
      </c>
      <c r="P95" s="24">
        <f>IF(AND(C95&gt;=Input!$F$13,C95&lt;Input!$F$14),((J94*(1-Parameters!$D$40)*(1-(Parameters!$D$9*(1-(Input!$F$22*Parameters!$D$7))))) + (P94*(1-Parameters!$D$40)*(1-(Parameters!$D$9*(1-(Input!$F$22*Parameters!$D$7)))))),0)</f>
        <v>0</v>
      </c>
      <c r="Q95" s="22">
        <f>IF(AND(C95&gt;=Input!$F$13,C95&lt;Input!$F$14),((J94*(1-Parameters!$D$40)*Parameters!$D$9*(1-(Input!$F$22*Parameters!$D$7)))+(K94*(1-Parameters!$D$40)*(1-1/Parameters!$D$38)*(1-(Input!$F$6*Parameters!$D$15*(1-Parameters!$D$27)*Parameters!$D$26*(Parameters!$D$24))*Parameters!$D$28*Parameters!$D$30))) + (L94*(1-Parameters!$D$40)*(1-(1/Parameters!$D$38))*(1-ART_drop_factor)) +(P94*(1-Parameters!$D$40)*Parameters!$D$9*(1-(Input!$F$22*Parameters!$D$7)))+(Q94*(1-Parameters!$D$40)*(1-1/Parameters!$D$38)) + (R94*(1-Parameters!$D$40)*(1-(1/Parameters!$D$38))*(1-ART_drop_factor)),0)</f>
        <v>0</v>
      </c>
      <c r="R95" s="24">
        <f>IF(AND(C95&gt;=Input!$F$13,C95&lt;Input!$F$14),((K94*(1-Parameters!$D$40)*(1-1/Parameters!$D$38)*(Input!$F$6*Parameters!$D$15*Parameters!$D$26*(1-Parameters!$D$27)*(Parameters!$D$24)*Parameters!$D$28*Parameters!$D$30))+(L94*(1-Parameters!$D$40)*(1-(1/Parameters!$D$38))*ART_drop_factor)+(R94*(1-Parameters!$D$40)*(1-(1/Parameters!$D$38))*ART_drop_factor)),0)</f>
        <v>0</v>
      </c>
      <c r="S95" s="22">
        <f>IF(AND(C95&gt;=Input!$F$13,C95&lt;Input!$F$14),((K94*(1-Parameters!$D$40)*(1/Parameters!$D$38)*(1-(Input!$F$6*Parameters!$D$15*(1-Parameters!$D$27)*Parameters!$D$26*(Parameters!$D$23)*Parameters!$D$28)))+(M94*(1-Parameters!$D$40)*(1-(Input!$F$6*Parameters!$D$15*(1-Parameters!$D$27)*Parameters!$D$26*(Parameters!$D$23)*Parameters!$D$28)))+(Q94*(1-Parameters!$D$40)*(1/Parameters!$D$38))+(S94*(1-Parameters!$D$40))),0)</f>
        <v>0</v>
      </c>
      <c r="T95" s="24">
        <f>IF(AND(C95&gt;=Input!$F$13,C95&lt;Input!$F$14),((K94*(1-Parameters!$D$40)*(1/Parameters!$D$38)*Input!$F$6*Parameters!$D$15*Parameters!$D$26*(1-Parameters!$D$27)*Parameters!$D$28*(Parameters!$D$23)*(1-Parameters!$D$30))+(M94*(1-Parameters!$D$40)*Input!$F$6*Parameters!$D$15*Parameters!$D$26*(1-Parameters!$D$27)*Parameters!$D$28*(Parameters!$D$23)*(1-Parameters!$D$30))+(N94*(1-Parameters!$D$40))+(T94*(1-Parameters!$D$40)) + (U94*(1-Parameters!$D$40)*(1-ART_drop_factor)) + (O94*(1-Parameters!$D$40)*(1-ART_drop_factor))),0)</f>
        <v>0</v>
      </c>
      <c r="U95" s="22">
        <f>IF(AND(C95&gt;=Input!$F$13,C95&lt;Input!$F$14),((K94*(1-Parameters!$D$40)*(1/Parameters!$D$38)*(Input!$F$6*Parameters!$D$15*(Parameters!$D$23)*Parameters!$D$26*(1-Parameters!$D$27)*Parameters!$D$28*Parameters!$D$30))+(L94*(1-Parameters!$D$40)*(1/Parameters!$D$38))+(M94*(1-Parameters!$D$40)*(Input!$F$6*Parameters!$D$15*(Parameters!$D$23)*Parameters!$D$26*(1-Parameters!$D$27)*Parameters!$D$28*Parameters!$D$30))+(U94*(1-Parameters!$D$40)*ART_drop_factor)+(R94*(1-Parameters!$D$40)*(1/Parameters!$D$38))+(O94*(1-Parameters!$D$40))*ART_drop_factor),0)</f>
        <v>0</v>
      </c>
      <c r="V95" s="24">
        <f>IF(C95=Input!$F$14,((P94*(1-Parameters!$D$41)*(1-(Parameters!$D$9*(1-(Input!$F$22*Parameters!$D$7))))) + (V94*(1-Parameters!$D$41)*(1-(Parameters!$D$9*(1-(Input!$F$22*Parameters!$D$7)))))),0)</f>
        <v>0</v>
      </c>
      <c r="W95" s="22">
        <f>IF(C95=Input!$F$14,((P94*(1-Parameters!$D$41)*Parameters!$D$9*(1-(Input!$F$22*Parameters!$D$7)))+(Q94*(1-Parameters!$D$41)*(1-1/Parameters!$D$38)*(1-(Input!$F$6*Parameters!$D$16*(1-Parameters!$D$27)*Parameters!$D$26*(1-Parameters!$B$94)*(Parameters!$D$24))*Parameters!$D$28*Parameters!$D$30)))+(V94*(1-Parameters!$D$41)*Parameters!$D$9*(1-(Input!$F$22*Parameters!$D$7)))+ (R94*(1-Parameters!$D$41)*(1-(1/Parameters!$D$38))*(1-ART_drop_factor)) + (W94*(1-Parameters!$D$41)*(1-1/Parameters!$D$38)) + (X94*(1-Parameters!$D$41)*(1-(1/Parameters!$D$38))*(1-ART_drop_factor)),0)</f>
        <v>0</v>
      </c>
      <c r="X95" s="24">
        <f>IF(C95=Input!$F$14,((Q94*(1-Parameters!$D$41)*(1-1/Parameters!$D$38)*(Input!$F$6*Parameters!$D$16*Parameters!$D$26*(1-Parameters!$D$27)*(1-Parameters!$B$94)*(Parameters!$D$24)*Parameters!$D$28*Parameters!$D$30))+(R94*(1-Parameters!$D$41)*(1-(1/Parameters!$D$38))*ART_drop_factor)+(X94*(1-Parameters!$D$41)*(1-(1/Parameters!$D$38))*ART_drop_factor)),0)</f>
        <v>0</v>
      </c>
      <c r="Y95" s="22">
        <f>IF(C95=Input!$F$14,((Q94*(1-Parameters!$D$41)*(1/Parameters!$D$38)*(1-(Input!$F$6*Parameters!$D$16*(1-Parameters!$D$27)*Parameters!$D$26*(1-Parameters!$B$94)*(Parameters!$D$23)*Parameters!$D$28)))+(S94*(1-Parameters!$D$41)*(1-(Input!$F$6*Parameters!$D$16*(1-Parameters!$D$27)*Parameters!$D$26*(1-Parameters!$B$94)*(Parameters!$D$23)*Parameters!$D$28)))+(W94*(1-Parameters!$D$41)*(1/Parameters!$D$38))+(Y94*(1-Parameters!$D$41))),0)</f>
        <v>0</v>
      </c>
      <c r="Z95" s="24">
        <f>IF(C95=Input!$F$14,((Q94*(1-Parameters!$D$41)*(1/Parameters!$D$38)*Input!$F$6*Parameters!$D$16*Parameters!$D$26*(1-Parameters!$D$27)*(1-Parameters!$B$94)*Parameters!$D$28*(Parameters!$D$23)*(1-Parameters!$D$30))+(S94*(1-Parameters!$D$41)*Input!$F$6*Parameters!$D$16*Parameters!$D$26*(1-Parameters!$D$27)*(1-Parameters!$B$94)*Parameters!$D$28*(Parameters!$D$23)*(1-Parameters!$D$30))+(T94*(1-Parameters!$D$41)) + (U94*(1-Parameters!$D$41)*(1-ART_drop_factor)) + (Z94*(1-Parameters!$D$41)) + (AA94*(1-Parameters!$D$41)*(1-ART_drop_factor))),0)</f>
        <v>0</v>
      </c>
      <c r="AA95" s="22">
        <f>IF(C95=Input!$F$14,((Q94*(1-Parameters!$D$41)*(1/Parameters!$D$38)*(Input!$F$6*Parameters!$D$16*(Parameters!$D$23)*Parameters!$D$26*(1-Parameters!$D$27)*(1-Parameters!$B$94)*Parameters!$D$28*Parameters!$D$30))+(R94*(1-Parameters!$D$41)*(1/Parameters!$D$38))+(S94*(1-Parameters!$D$41)*(Input!$F$6*Parameters!$D$16*(1-Parameters!$B$94)*(Parameters!$D$23)*Parameters!$D$26*(1-Parameters!$D$27)*Parameters!$D$28*Parameters!$D$30))+(AA94*(1-Parameters!$D$41)*ART_drop_factor)+(X94*(1-Parameters!$D$41)*(1/Parameters!$D$38))+(U94*(1-Parameters!$D$41)*ART_drop_factor)),0)</f>
        <v>0</v>
      </c>
      <c r="AB95" s="24">
        <f>IF(AND(C95&gt;Input!$F$14,C95&lt;(Input!$F$14+Input!$F$16)),((V94*(1-Parameters!$D$41)*(1-(Parameters!$D$9*(1-(Input!$F$22*Parameters!$D$7)))))+(AB94*(1-Parameters!$D$41)*(1-(Parameters!$D$10*(1-(Input!$F$22*Parameters!$D$7)))))),0)</f>
        <v>0</v>
      </c>
      <c r="AC95" s="24">
        <f>IF(AND(C95&gt;Input!$F$14, C95&lt;(Input!$F$14+Input!$F$16)),((V94*(1-Parameters!$D$41)*Parameters!$D$9*(1-(Input!$F$22*Parameters!$D$7)))+(W94*(1-Parameters!$D$41)*(1-1/Parameters!$D$38)) + (X94*(1-Parameters!$D$41)*(1-(1/Parameters!$D$38))*(1-ART_drop_factor)) +(AB94*(1-Parameters!$D$41)*Parameters!$D$10*(1-(Input!$F$22*Parameters!$D$7))))+(AC94*(1-Parameters!$D$41)*(1-1/Parameters!$D$38)) + (AD94*(1-Parameters!$D$41)*(1-(1/Parameters!$D$38))*(1-ART_drop_factor)),0)</f>
        <v>0</v>
      </c>
      <c r="AD95" s="24">
        <f>IF(AND(C95&gt;Input!$F$14, C95&lt;(Input!$F$14+Input!$F$16)),((X94*(1-Parameters!$D$41)*(1-(1/Parameters!$D$38))*ART_drop_factor)+(AD94*(1-Parameters!$D$41)*(1-(1/Parameters!$D$38))*ART_drop_factor)),0)</f>
        <v>0</v>
      </c>
      <c r="AE95" s="24">
        <f>IF(AND(C95&gt;Input!$F$14, C95&lt;(Input!$F$14+Input!$F$16)),((W94*(1-Parameters!$D$41)*(1/Parameters!$D$38))+(Y94*(1-Parameters!$D$41))+(AC94*(1-Parameters!$D$41)*(1/Parameters!$D$38))+(AE94*(1-Parameters!$D$41))),0)</f>
        <v>0</v>
      </c>
      <c r="AF95" s="24">
        <f>IF(AND(C95&gt;Input!$F$14, C95&lt;(Input!$F$14+Input!$F$16)),((Z94*(1-Parameters!$D$41)) + (AA94*(1-Parameters!$D$41)*(1-ART_drop_factor)) +(AF94*(1-Parameters!$D$41)) + (AG94*(1-Parameters!$D$41)*(1-ART_drop_factor))),0)</f>
        <v>0</v>
      </c>
      <c r="AG95" s="24">
        <f>IF(AND(C95&gt;Input!$F$14, C95&lt;(Input!$F$14+Input!$F$16)),((X94*(1-Parameters!$D$41)*(1/Parameters!$D$38))+(AG94*(1-Parameters!$D$41)*ART_drop_factor)+(AD94*(1-Parameters!$D$41)*(1/Parameters!$D$38))+(AA94*(1-Parameters!$D$41)*ART_drop_factor)),0)</f>
        <v>0</v>
      </c>
      <c r="AH95" s="24">
        <f>IF(AND(C95&gt;=(Input!$F$14+Input!$F$16),C95&lt;(Input!$F$14+Input!$F$17)),((AB94*(1-Parameters!$D$40)*(1-(Parameters!$D$10*(1-(Input!$F$22*Parameters!$D$7)))))+(AH94*(1-Parameters!$D$40)*(1-(Parameters!$D$11*(1-(Input!$F$22*Parameters!$D$7)))))),0)</f>
        <v>0</v>
      </c>
      <c r="AI95" s="24">
        <f>IF(AND(C95&gt;=(Input!$F$14+Input!$F$16), C95&lt;(Input!$F$14+Input!$F$17)),((AB94*(1-Parameters!$D$40)*Parameters!$D$10*(1-(Input!$F$22*Parameters!$D$7)))+(AC94*(1-Parameters!$D$40)*(1-1/Parameters!$D$38)*(1-(Input!$F$7*Parameters!$D$17*(1-Parameters!$D$27)*Parameters!$D$26*(1-(Parameters!$B$94 + Parameters!$B$95))*(Parameters!$D$24)*Parameters!$D$28*Parameters!$D$30))) + (AD94*(1-Parameters!$D$40)*(1-(1/Parameters!$D$38))*(1-ART_drop_factor)) +(AH94*(1-Parameters!$D$40)*Parameters!$D$11*(1-(Input!$F$22*Parameters!$D$7)))+(AI94*(1-Parameters!$D$40)*(1-1/Parameters!$D$38)) + (AJ94*(1-Parameters!$D$40)*(1-(1/Parameters!$D$38))*(1-ART_drop_factor))),0)</f>
        <v>0</v>
      </c>
      <c r="AJ95" s="24">
        <f>IF(AND(C95&gt;=(Input!$F$14+Input!$F$16), C95&lt;(Input!$F$14+Input!$F$17)),((AC94*(1-Parameters!$D$40)*(1-1/Parameters!$D$38)*(Input!$F$7*Parameters!$D$17*Parameters!$D$26*(1-Parameters!$D$27)*(1-(Parameters!$B$94 + Parameters!$B$95))*(Parameters!$D$24)*Parameters!$D$28*Parameters!$D$30))+(AD94*(1-Parameters!$D$40)*(1-(1/Parameters!$D$38))*ART_drop_factor)+(AJ94*(1-Parameters!$D$40)*(1-(1/Parameters!$D$38))*ART_drop_factor)),0)</f>
        <v>0</v>
      </c>
      <c r="AK95" s="22">
        <f>IF(AND(C95&gt;=(Input!$F$14+Input!$F$16), C95&lt;(Input!$F$14+Input!$F$17)),((AC94*(1-Parameters!$D$40)*(1/Parameters!$D$38)*(1-(Input!$F$7*Parameters!$D$17*(1-Parameters!$D$27)*Parameters!$D$26*(1-(Parameters!$B$94 + Parameters!$B$95))*(Parameters!$D$23)*Parameters!$D$28)))+(AE94*(1-Parameters!$D$40)*(1-(Input!$F$7*Parameters!$D$17*(1-Parameters!$D$27)*Parameters!$D$26*(1-(Parameters!$B$94 + Parameters!$B$95))*(Parameters!$D$23)*Parameters!$D$28)))+(AI94*(1-Parameters!$D$40)*(1/Parameters!$D$38))+(AK94*(1-Parameters!$D$40))),0)</f>
        <v>0</v>
      </c>
      <c r="AL95" s="24">
        <f>IF(AND(C95&gt;=(Input!$F$14+Input!$F$16), C95&lt;(Input!$F$14+Input!$F$17)),((AC94*(1-Parameters!$D$40)*(1/Parameters!$D$38)*Input!$F$7*Parameters!$D$17*Parameters!$D$26*(1-Parameters!$D$27)*(1-(Parameters!$B$94 + Parameters!$B$95))*Parameters!$D$28*(Parameters!$D$23)*(1-Parameters!$D$30))+(AE94*(1-Parameters!$D$40)*Input!$F$7*Parameters!$D$17*Parameters!$D$26*(1-Parameters!$D$27)*(1-(Parameters!$B$94 + Parameters!$B$95))*Parameters!$D$28*(Parameters!$D$23)*(1-Parameters!$D$30))+(AF94*(1-Parameters!$D$40)) + (AG94*(1-Parameters!$D$40)*(1-ART_drop_factor)) +(AL94*(1-Parameters!$D$40)) + (AM94*(1-Parameters!$D$40)*(1-ART_drop_factor))),0)</f>
        <v>0</v>
      </c>
      <c r="AM95" s="22">
        <f>IF(AND(C95&gt;=(Input!$F$14+Input!$F$16), C95&lt;(Input!$F$14+Input!$F$17)),((AC94*(1-Parameters!$D$40)*(1/Parameters!$D$38)*(Input!$F$7*Parameters!$D$17*(Parameters!$D$23)*Parameters!$D$26*(1-Parameters!$D$27)*(1-(Parameters!$B$94 + Parameters!$B$95))*Parameters!$D$28*Parameters!$D$30))+(AD94*(1-Parameters!$D$40)*(1/Parameters!$D$38))+(AE94*(1-Parameters!$D$40)*(Input!$F$7*Parameters!$D$17*(Parameters!$D$23)*Parameters!$D$26*(1-Parameters!$D$27)*(1-(Parameters!$B$94 + Parameters!$B$95))*Parameters!$D$28*Parameters!$D$30))+(AM94*(1-Parameters!$D$40)*ART_drop_factor)+(AJ94*(1-Parameters!$D$40)*(1/Parameters!$D$38))+(AG94*(1-Parameters!$D$40)*ART_drop_factor)),0)</f>
        <v>0</v>
      </c>
      <c r="AN95" s="24">
        <f>IF(AND(C95&gt;=(Input!$F$14+Input!$F$17), C95&lt;(Input!$F$14+Input!$F$18)),((AH94*(1-Parameters!$D$40)*(1-(Parameters!$D$11*(1-(Input!$F$22*Parameters!$D$7))))) + (AN94*(1-Parameters!$D$40)*(1-(Parameters!$D$11*(1-(Input!$F$22*Parameters!$D$7)))))),0)</f>
        <v>0</v>
      </c>
      <c r="AO95" s="22">
        <f>IF(AND(C95&gt;=(Input!$F$14+Input!$F$17), C95&lt;(Input!$F$14+Input!$F$18)),((AH94*(1-Parameters!$D$40)*Parameters!$D$11*(1-(Input!$F$22*Parameters!$D$7)))+(AI94*(1-Parameters!$D$40)*(1-1/Parameters!$D$38)*(1-(Input!$F$8*Parameters!$D$18*(1-Parameters!$D$27)*Parameters!$D$26*(Parameters!$D$24)*Parameters!$D$28*Parameters!$D$30))) + (AJ94*(1-Parameters!$D$40)*(1-(1/Parameters!$D$38))*(1-ART_drop_factor)) +(AN94*(1-Parameters!$D$40)*Parameters!$D$11*(1-(Input!$F$22*Parameters!$D$7)))+(AO94*(1-Parameters!$D$40)*(1-1/Parameters!$D$38)) + (AP94*(1-Parameters!$D$40)*(1-(1/Parameters!$D$38))*(1-ART_drop_factor))),0)</f>
        <v>0</v>
      </c>
      <c r="AP95" s="24">
        <f>IF(AND(C95&gt;=(Input!$F$14+Input!$F$17), C95&lt;(Input!$F$14+Input!$F$18)),((AI94*(1-Parameters!$D$40)*(1-1/Parameters!$D$38)*(Input!$F$8*Parameters!$D$18*Parameters!$D$26*(1-Parameters!$D$27)*(Parameters!$D$24)*Parameters!$D$28*Parameters!$D$30))+(AJ94*(1-Parameters!$D$40)*(1-(1/Parameters!$D$38))*ART_drop_factor)+(AP94*(1-Parameters!$D$40)*(1-(1/Parameters!$D$38))*ART_drop_factor)),0)</f>
        <v>0</v>
      </c>
      <c r="AQ95" s="22">
        <f>IF(AND(C95&gt;=(Input!$F$14+Input!$F$17), C95&lt;(Input!$F$14+Input!$F$18)),((AI94*(1-Parameters!$D$40)*(1/Parameters!$D$38)*(1-(Input!$F$8*Parameters!$D$18*(1-Parameters!$D$27)*Parameters!$D$26*(Parameters!$D$23)*Parameters!$D$28)))+(AK94*(1-Parameters!$D$40)*(1-(Input!$F$8*Parameters!$D$18*(1-Parameters!$D$27)*Parameters!$D$26*(Parameters!$D$23)*Parameters!$D$28)))+(AO94*(1-Parameters!$D$40)*(1/Parameters!$D$38))+(AQ94*(1-Parameters!$D$40))),0)</f>
        <v>0</v>
      </c>
      <c r="AR95" s="24">
        <f>IF(AND(C95&gt;=(Input!$F$14+Input!$F$17), C95&lt;(Input!$F$14+Input!$F$18)),((AI94*(1-Parameters!$D$40)*(1/Parameters!$D$38)*Input!$F$8*Parameters!$D$18*Parameters!$D$26*(1-Parameters!$D$27)*Parameters!$D$28*(Parameters!$D$23)*(1-Parameters!$D$30))+(AK94*(1-Parameters!$D$40)*Input!$F$8*Parameters!$D$18*Parameters!$D$26*(1-Parameters!$D$27)*Parameters!$D$28*(Parameters!$D$23)*(1-Parameters!$D$30))+(AL94*(1-Parameters!$D$40)) + (AM94*(1-Parameters!$D$40)*(1-ART_drop_factor)) +(AR94*(1-Parameters!$D$40)) + (AS94*(1-Parameters!$D$40)*(1-ART_drop_factor))),0)</f>
        <v>0</v>
      </c>
      <c r="AS95" s="22">
        <f>IF(AND(C95&gt;=(Input!$F$14+Input!$F$17), C95&lt;(Input!$F$14+Input!$F$18)),((AI94*(1-Parameters!$D$40)*(1/Parameters!$D$38)*(Input!$F$8*Parameters!$D$18*(Parameters!$D$23)*Parameters!$D$26*(1-Parameters!$D$27)*Parameters!$D$28*Parameters!$D$30))+(AJ94*(1-Parameters!$D$40)*(1/Parameters!$D$38))+(AK94*(1-Parameters!$D$40)*(Input!$F$8*Parameters!$D$18*(Parameters!$D$23)*Parameters!$D$26*(1-Parameters!$D$27)*Parameters!$D$28*Parameters!$D$30))+(AS94*(1-Parameters!$D$40)*ART_drop_factor)+(AP94*(1-Parameters!$D$40)*(1/Parameters!$D$38))+(AM94*(1-Parameters!$D$40)*ART_drop_factor)),0)</f>
        <v>0</v>
      </c>
      <c r="AT95" s="24">
        <f>IF(AND(C95&gt;=(Input!$F$14+Input!$F$18), C95&lt;(Input!$F$14+Input!$F$19)),((AN94*(1-Parameters!$D$40)*(1-(Parameters!$D$11*(1-(Input!$F$22*Parameters!$D$7))))) + (AT94*(1-Parameters!$D$40)*(1-(Parameters!$D$12*(1-(Input!$F$22*Parameters!$D$7)))))),0)</f>
        <v>0</v>
      </c>
      <c r="AU95" s="22">
        <f>IF(AND(C95&gt;=(Input!$F$14+Input!$F$18), C95&lt;(Input!$F$14+Input!$F$19)),((AN94*(1-Parameters!$D$40)*Parameters!$D$11*(1-(Input!$F$22*Parameters!$D$7)))+(AO94*(1-Parameters!$D$40)*(1-1/Parameters!$D$38)*(1-(Input!$F$9*Parameters!$D$19*(1-Parameters!$D$27)*Parameters!$D$26*(Parameters!$D$24)*Parameters!$D$28*Parameters!$D$30))) + (AP94*(1-Parameters!$D$40)*(1-(1/Parameters!$D$38))*(1-ART_drop_factor)) +(AT94*(1-Parameters!$D$40)*Parameters!$D$12*(1-(Input!$F$22*Parameters!$D$7)))+(AU94*(1-Parameters!$D$40)*(1-1/Parameters!$D$38)) + (AV94*(1-Parameters!$D$40)*(1-(1/Parameters!$D$38))*(1-ART_drop_factor))),0)</f>
        <v>0</v>
      </c>
      <c r="AV95" s="24">
        <f>IF(AND(C95&gt;=(Input!$F$14+Input!$F$18), C95&lt;(Input!$F$14+Input!$F$19)),((AO94*(1-Parameters!$D$40)*(1-1/Parameters!$D$38)*(Input!$F$9*Parameters!$D$19*Parameters!$D$26*(1-Parameters!$D$27)*(Parameters!$D$24)*Parameters!$D$28*Parameters!$D$30))+(AP94*(1-Parameters!$D$40)*(1-(1/Parameters!$D$38))*ART_drop_factor)+(AV94*(1-Parameters!$D$40)*(1-(1/Parameters!$D$38))*ART_drop_factor)),0)</f>
        <v>0</v>
      </c>
      <c r="AW95" s="22">
        <f>IF(AND(C95&gt;=(Input!$F$14+Input!$F$18), C95&lt;(Input!$F$14+Input!$F$19)),((AO94*(1-Parameters!$D$40)*(1/Parameters!$D$38)*(1-(Input!$F$9*Parameters!$D$19*(1-Parameters!$D$27)*Parameters!$D$26*(Parameters!$D$23)*Parameters!$D$28)))+(AQ94*(1-Parameters!$D$40)*(1-(Input!$F$9*Parameters!$D$19*(1-Parameters!$D$27)*Parameters!$D$26*(Parameters!$D$23)*Parameters!$D$28)))+(AU94*(1-Parameters!$D$40)*(1/Parameters!$D$38))+(AW94*(1-Parameters!$D$40))),0)</f>
        <v>0</v>
      </c>
      <c r="AX95" s="24">
        <f>IF(AND(C95&gt;=(Input!$F$14+Input!$F$18), C95&lt;(Input!$F$14+Input!$F$19)),((AO94*(1-Parameters!$D$40)*(1/Parameters!$D$38)*Input!$F$9*Parameters!$D$19*Parameters!$D$26*(1-Parameters!$D$27)*Parameters!$D$28*(Parameters!$D$23)*(1-Parameters!$D$30))+(AQ94*(1-Parameters!$D$40)*Input!$F$9*Parameters!$D$19*Parameters!$D$26*(1-Parameters!$D$27)*Parameters!$D$28*(Parameters!$D$23)*(1-Parameters!$D$30)) + (AS94*(1-Parameters!$D$40)*(1-ART_drop_factor)) +(AR94*(1-Parameters!$D$40))+ (AY94*(1-Parameters!$D$40)*(1-ART_drop_factor)) + (AX94*(1-Parameters!$D$40))),0)</f>
        <v>0</v>
      </c>
      <c r="AY95" s="22">
        <f>IF(AND(C95&gt;=(Input!$F$14+Input!$F$18), C95&lt;(Input!$F$14+Input!$F$19)),((AO94*(1-Parameters!$D$40)*(1/Parameters!$D$38)*(Input!$F$9*Parameters!$D$19*(Parameters!$D$23)*Parameters!$D$26*(1-Parameters!$D$27)*Parameters!$D$28*Parameters!$D$30))+(AP94*(1-Parameters!$D$40)*(1/Parameters!$D$38))+(AQ94*(1-Parameters!$D$40)*(Input!$F$9*Parameters!$D$19*(Parameters!$D$23)*Parameters!$D$26*(1-Parameters!$D$27)*Parameters!$D$28*Parameters!$D$30))+(AY94*(1-Parameters!$D$40)*ART_drop_factor)+(AV94*(1-Parameters!$D$40)*(1/Parameters!$D$38))+(AS94*(1-Parameters!$D$40)*ART_drop_factor)),0)</f>
        <v>0</v>
      </c>
      <c r="AZ95" s="24">
        <f>IF(C95&gt;=(Input!$F$14+Input!$F$19),((AT94*(1-Parameters!$D$40)*(1-(Parameters!$D$12*(1-(Input!$F$22*Parameters!$D$7))))) + (AZ94*(1-Parameters!$D$40)*(1-(Parameters!$D$12*(1-(Input!$F$22*Parameters!$D$7)))))),0)</f>
        <v>1477184.0055895643</v>
      </c>
      <c r="BA95" s="22">
        <f>IF(C95&gt;=(Input!$F$14+Input!$F$19),((AT94*(1-Parameters!$D$40)*Parameters!$D$12*(1-(Input!$F$22*Parameters!$D$7)))+(AU94*(1-Parameters!$D$40)*(1-1/Parameters!$D$38)*(1-(Input!$F$10*Parameters!$D$20*(1-Parameters!$D$27)*Parameters!$D$26*(Parameters!$D$24)*Parameters!$D$28*Parameters!$D$30))) + (AV94*(1-Parameters!$D$40)*(1-(1/Parameters!$D$38))*(1-ART_drop_factor)) +(AZ94*(1-Parameters!$D$40)*Parameters!$D$12*(1-(Input!$F$22*Parameters!$D$7)))+(BA94*(1-Parameters!$D$40)*(1-1/Parameters!$D$38)) + (BB94*(1-Parameters!$D$40)*(1-(1/Parameters!$D$38))*(1-ART_drop_factor))),0)</f>
        <v>3579.2835666012188</v>
      </c>
      <c r="BB95" s="24">
        <f>IF(C95&gt;=(Input!$F$14+Input!$F$19),((AU94*(1-Parameters!$D$40)*(1-1/Parameters!$D$38)*(Input!$F$10*Parameters!$D$20*Parameters!$D$26*(1-Parameters!$D$27)*(Parameters!$D$24)*Parameters!$D$28*Parameters!$D$30))+(AV94*(1-Parameters!$D$40)*(1-(1/Parameters!$D$38))*ART_drop_factor)+(BB94*(1-Parameters!$D$40)*(1-(1/Parameters!$D$38))*ART_drop_factor)),0)</f>
        <v>2.9884834901472193</v>
      </c>
      <c r="BC95" s="22">
        <f>IF(C95&gt;=(Input!$F$14+Input!$F$19),((AU94*(1-Parameters!$D$40)*(1/Parameters!$D$38)*(1-(Input!$F$10*Parameters!$D$20*(1-Parameters!$D$27)*Parameters!$D$26*(Parameters!$D$23)*Parameters!$D$28)))+(AW94*(1-Parameters!$D$40)*(1-(Input!$F$10*Parameters!$D$20*(1-Parameters!$D$27)*Parameters!$D$26*(Parameters!$D$23)*Parameters!$D$28)))+(BA94*(1-Parameters!$D$40)*(1/Parameters!$D$38))+(BC94*(1-Parameters!$D$40))),0)</f>
        <v>23305.568169533217</v>
      </c>
      <c r="BD95" s="24">
        <f>IF(C95&gt;=(Input!$F$14+Input!$F$19),((AU94*(1-Parameters!$D$40)*(1/Parameters!$D$38)*Input!$F$10*Parameters!$D$20*Parameters!$D$26*(1-Parameters!$D$27)*Parameters!$D$28*(Parameters!$D$23)*(1-Parameters!$D$30))+(AW94*(1-Parameters!$D$40)*Input!$F$10*Parameters!$D$20*Parameters!$D$26*(1-Parameters!$D$27)*Parameters!$D$28*(Parameters!$D$23)*(1-Parameters!$D$30))+(AX94*(1-Parameters!$D$40)) + (AY94*(1-Parameters!$D$40)*(1-ART_drop_factor)) +(BD94*(1-Parameters!$D$40)) + (BE94*(1-Parameters!$D$40)*(1-ART_drop_factor))),0)</f>
        <v>33274.210849459392</v>
      </c>
      <c r="BE95" s="25">
        <f>IF(C95&gt;=(Input!$F$14+Input!$F$19),((AU94*(1-Parameters!$D$40)*(1/Parameters!$D$38)*(Input!$F$10*Parameters!$D$20*(Parameters!$D$23)*Parameters!$D$26*(1-Parameters!$D$27)*Parameters!$D$28*Parameters!$D$30))+(AV94*(1-Parameters!$D$40)*(1/Parameters!$D$38))+(AW94*(1-Parameters!$D$40)*(Input!$F$10*Parameters!$D$20*(Parameters!$D$23)*Parameters!$D$26*(1-Parameters!$D$27)*Parameters!$D$28*Parameters!$D$30))+(BE94*(1-Parameters!$D$40)*ART_drop_factor)+(BB94*(1-Parameters!$D$40)*(1/Parameters!$D$38))+(AY94*(1-Parameters!$D$40)*ART_drop_factor)),0)</f>
        <v>80785.096482071865</v>
      </c>
      <c r="BF95" s="135">
        <f>(Parameters!$D$40*(SUM(Model!D94:U94,Model!AH94:BE94)))+(Parameters!$D$41*(SUM(Model!V94:AG94)))</f>
        <v>93.359106475799777</v>
      </c>
      <c r="BG95" s="60"/>
      <c r="BJ95" s="66"/>
    </row>
    <row r="96" spans="3:62" x14ac:dyDescent="0.2">
      <c r="C96" s="20">
        <v>91</v>
      </c>
      <c r="D96" s="21">
        <f>IF((C96&gt;=Input!$F$12),0,(D95*(1-Parameters!$D$40)*(1-(Parameters!$D$8*(1-(Input!$F$22*Parameters!$D$7))))))</f>
        <v>0</v>
      </c>
      <c r="E96" s="21">
        <f>IF((C96&gt;=Input!$F$12),0,(D95*(1-Parameters!$D$40)*Parameters!$D$8*(1-(Input!$F$22*Parameters!$D$7))+(E95*(1-Parameters!$D$40)*(1-1/Parameters!$D$38)) + (F95*(1-Parameters!$D$40)*(1-(1/Parameters!$D$38))*(1-ART_drop_factor))))</f>
        <v>0</v>
      </c>
      <c r="F96" s="26">
        <f>IF((C96&gt;=Input!$F$12),0,(F95*(1-Parameters!$D$40)*(1-(1/Parameters!$D$38))*ART_drop_factor))</f>
        <v>0</v>
      </c>
      <c r="G96" s="21">
        <f>IF((C96&gt;=Input!$F$12),0,((G95*(1-Parameters!$D$40)+(E95*(1-Parameters!$D$40)*(1/Parameters!$D$38)))))</f>
        <v>0</v>
      </c>
      <c r="H96" s="21">
        <f>IF((C96&gt;=Input!$F$12),0,(H95*(1-Parameters!$D$40) + I95*(1-Parameters!$D$40)*(1-ART_drop_factor)))</f>
        <v>0</v>
      </c>
      <c r="I96" s="21">
        <f>IF((C96&gt;=Input!$F$12),0,(((F95*(1-Parameters!$D$40)*(1/Parameters!$D$38)) + I95*(1-Parameters!$D$40)*ART_drop_factor)))</f>
        <v>0</v>
      </c>
      <c r="J96" s="23">
        <f>IF(AND(C96&gt;=Input!$F$12,C96&lt;Input!$F$13),((D95*(1-Parameters!$D$40)*(1-(Parameters!$D$8*(1-(Input!$F$22*Parameters!$D$7))))) + (J95*(1-Parameters!$D$40)*(1-(Parameters!$D$9*(1-(Input!$F$22*Parameters!$D$7)))))),0)</f>
        <v>0</v>
      </c>
      <c r="K96" s="23">
        <f>IF(AND(C96&gt;=Input!$F$12,C96&lt;Input!$F$13),((D95*(1-Parameters!$D$40)*(Parameters!$D$8*(1-(Input!$F$22*Parameters!$D$7))))+(E95*(1-Parameters!$D$40)*(1-1/Parameters!$D$38)*(1-(Input!$F$5*Parameters!$D$14*(1-Parameters!$D$27)*Parameters!$D$26*(Parameters!$D$24))*Parameters!$D$28*Parameters!$D$30)))+ (F95*(1-Parameters!$D$40)*(1-(1/Parameters!$D$38))*(1-ART_drop_factor)) + (J95*(1-Parameters!$D$40)*Parameters!$D$9*(1-(Input!$F$22*Parameters!$D$7)))+(K95*(1-Parameters!$D$40)*(1-1/Parameters!$D$38)) + (L95*(1-Parameters!$D$40)*(1-(1/Parameters!$D$38))*(1-ART_drop_factor)),0)</f>
        <v>0</v>
      </c>
      <c r="L96" s="23">
        <f>IF(AND(C96&gt;=Input!$F$12,C96&lt;Input!$F$13),((E95*(1-Parameters!$D$40)*(1-1/Parameters!$D$38)*(Input!$F$5*Parameters!$D$14*Parameters!$D$26*(1-Parameters!$D$27)*(Parameters!$D$24)*Parameters!$D$28*Parameters!$D$30))+(F95*(1-Parameters!$D$40)*(1-(1/Parameters!$D$38))*ART_drop_factor)+(L95*(1-Parameters!$D$40)*(1-(1/Parameters!$D$38))*ART_drop_factor)),0)</f>
        <v>0</v>
      </c>
      <c r="M96" s="23">
        <f>IF(AND(C96&gt;=Input!$F$12,C96&lt;Input!$F$13),((E95*(1-Parameters!$D$40)*(1/Parameters!$D$38)*(1-(Input!$F$5*Parameters!$D$14*(1-Parameters!$D$27)*Parameters!$D$26*(Parameters!$D$23))*Parameters!$D$28))+(G95*(1-Parameters!$D$40)*(1-(Input!$F$5*Parameters!$D$14*(1-Parameters!$D$27)*Parameters!$D$26*(Parameters!$D$23)*Parameters!$D$28)))+(K95*(1-Parameters!$D$40)*(1/Parameters!$D$38))+(M95*(1-Parameters!$D$40))),0)</f>
        <v>0</v>
      </c>
      <c r="N96" s="23">
        <f>IF(AND(C96&gt;=Input!$F$12,C96&lt;Input!$F$13),((E95*(1-Parameters!$D$40)*(1/Parameters!$D$38)*Input!$F$5*Parameters!$D$14*Parameters!$D$26*(1-Parameters!$D$27)*Parameters!$D$28*(Parameters!$D$23)*(1-Parameters!$D$30))+(G95*(1-Parameters!$D$40)*Input!$F$5*Parameters!$D$14*Parameters!$D$26*(1-Parameters!$D$27)*Parameters!$D$28*(Parameters!$D$23)*(1-Parameters!$D$30))+(H95*(1-Parameters!$D$40)) +(N95*(1-Parameters!$D$40)) + (O95*(1-Parameters!$D$40)*(1-ART_drop_factor)) + (I95*(1-Parameters!$D$40)*(1-ART_drop_factor))),0)</f>
        <v>0</v>
      </c>
      <c r="O96" s="23">
        <f>IF(AND(C96&gt;=Input!$F$12,C96&lt;Input!$F$13),((E95*(1-Parameters!$D$40)*(1/Parameters!$D$38)*(Input!$F$5*Parameters!$D$14*(Parameters!$D$23)*Parameters!$D$26*(1-Parameters!$D$27)*Parameters!$D$28*Parameters!$D$30))+(F95*(1-Parameters!$D$40)*(1/Parameters!$D$38))+(G95*(1-Parameters!$D$40)*(Input!$F$5*Parameters!$D$14*(Parameters!$D$23)*Parameters!$D$26*(1-Parameters!$D$27)*Parameters!$D$28*Parameters!$D$30))+(O95*(1-Parameters!$D$40)*ART_drop_factor)+(L95*(1-Parameters!$D$40)*(1/Parameters!$D$38))+(I95*(1-Parameters!$D$40)*ART_drop_factor)),0)</f>
        <v>0</v>
      </c>
      <c r="P96" s="24">
        <f>IF(AND(C96&gt;=Input!$F$13,C96&lt;Input!$F$14),((J95*(1-Parameters!$D$40)*(1-(Parameters!$D$9*(1-(Input!$F$22*Parameters!$D$7))))) + (P95*(1-Parameters!$D$40)*(1-(Parameters!$D$9*(1-(Input!$F$22*Parameters!$D$7)))))),0)</f>
        <v>0</v>
      </c>
      <c r="Q96" s="22">
        <f>IF(AND(C96&gt;=Input!$F$13,C96&lt;Input!$F$14),((J95*(1-Parameters!$D$40)*Parameters!$D$9*(1-(Input!$F$22*Parameters!$D$7)))+(K95*(1-Parameters!$D$40)*(1-1/Parameters!$D$38)*(1-(Input!$F$6*Parameters!$D$15*(1-Parameters!$D$27)*Parameters!$D$26*(Parameters!$D$24))*Parameters!$D$28*Parameters!$D$30))) + (L95*(1-Parameters!$D$40)*(1-(1/Parameters!$D$38))*(1-ART_drop_factor)) +(P95*(1-Parameters!$D$40)*Parameters!$D$9*(1-(Input!$F$22*Parameters!$D$7)))+(Q95*(1-Parameters!$D$40)*(1-1/Parameters!$D$38)) + (R95*(1-Parameters!$D$40)*(1-(1/Parameters!$D$38))*(1-ART_drop_factor)),0)</f>
        <v>0</v>
      </c>
      <c r="R96" s="24">
        <f>IF(AND(C96&gt;=Input!$F$13,C96&lt;Input!$F$14),((K95*(1-Parameters!$D$40)*(1-1/Parameters!$D$38)*(Input!$F$6*Parameters!$D$15*Parameters!$D$26*(1-Parameters!$D$27)*(Parameters!$D$24)*Parameters!$D$28*Parameters!$D$30))+(L95*(1-Parameters!$D$40)*(1-(1/Parameters!$D$38))*ART_drop_factor)+(R95*(1-Parameters!$D$40)*(1-(1/Parameters!$D$38))*ART_drop_factor)),0)</f>
        <v>0</v>
      </c>
      <c r="S96" s="22">
        <f>IF(AND(C96&gt;=Input!$F$13,C96&lt;Input!$F$14),((K95*(1-Parameters!$D$40)*(1/Parameters!$D$38)*(1-(Input!$F$6*Parameters!$D$15*(1-Parameters!$D$27)*Parameters!$D$26*(Parameters!$D$23)*Parameters!$D$28)))+(M95*(1-Parameters!$D$40)*(1-(Input!$F$6*Parameters!$D$15*(1-Parameters!$D$27)*Parameters!$D$26*(Parameters!$D$23)*Parameters!$D$28)))+(Q95*(1-Parameters!$D$40)*(1/Parameters!$D$38))+(S95*(1-Parameters!$D$40))),0)</f>
        <v>0</v>
      </c>
      <c r="T96" s="24">
        <f>IF(AND(C96&gt;=Input!$F$13,C96&lt;Input!$F$14),((K95*(1-Parameters!$D$40)*(1/Parameters!$D$38)*Input!$F$6*Parameters!$D$15*Parameters!$D$26*(1-Parameters!$D$27)*Parameters!$D$28*(Parameters!$D$23)*(1-Parameters!$D$30))+(M95*(1-Parameters!$D$40)*Input!$F$6*Parameters!$D$15*Parameters!$D$26*(1-Parameters!$D$27)*Parameters!$D$28*(Parameters!$D$23)*(1-Parameters!$D$30))+(N95*(1-Parameters!$D$40))+(T95*(1-Parameters!$D$40)) + (U95*(1-Parameters!$D$40)*(1-ART_drop_factor)) + (O95*(1-Parameters!$D$40)*(1-ART_drop_factor))),0)</f>
        <v>0</v>
      </c>
      <c r="U96" s="22">
        <f>IF(AND(C96&gt;=Input!$F$13,C96&lt;Input!$F$14),((K95*(1-Parameters!$D$40)*(1/Parameters!$D$38)*(Input!$F$6*Parameters!$D$15*(Parameters!$D$23)*Parameters!$D$26*(1-Parameters!$D$27)*Parameters!$D$28*Parameters!$D$30))+(L95*(1-Parameters!$D$40)*(1/Parameters!$D$38))+(M95*(1-Parameters!$D$40)*(Input!$F$6*Parameters!$D$15*(Parameters!$D$23)*Parameters!$D$26*(1-Parameters!$D$27)*Parameters!$D$28*Parameters!$D$30))+(U95*(1-Parameters!$D$40)*ART_drop_factor)+(R95*(1-Parameters!$D$40)*(1/Parameters!$D$38))+(O95*(1-Parameters!$D$40))*ART_drop_factor),0)</f>
        <v>0</v>
      </c>
      <c r="V96" s="24">
        <f>IF(C96=Input!$F$14,((P95*(1-Parameters!$D$41)*(1-(Parameters!$D$9*(1-(Input!$F$22*Parameters!$D$7))))) + (V95*(1-Parameters!$D$41)*(1-(Parameters!$D$9*(1-(Input!$F$22*Parameters!$D$7)))))),0)</f>
        <v>0</v>
      </c>
      <c r="W96" s="22">
        <f>IF(C96=Input!$F$14,((P95*(1-Parameters!$D$41)*Parameters!$D$9*(1-(Input!$F$22*Parameters!$D$7)))+(Q95*(1-Parameters!$D$41)*(1-1/Parameters!$D$38)*(1-(Input!$F$6*Parameters!$D$16*(1-Parameters!$D$27)*Parameters!$D$26*(1-Parameters!$B$94)*(Parameters!$D$24))*Parameters!$D$28*Parameters!$D$30)))+(V95*(1-Parameters!$D$41)*Parameters!$D$9*(1-(Input!$F$22*Parameters!$D$7)))+ (R95*(1-Parameters!$D$41)*(1-(1/Parameters!$D$38))*(1-ART_drop_factor)) + (W95*(1-Parameters!$D$41)*(1-1/Parameters!$D$38)) + (X95*(1-Parameters!$D$41)*(1-(1/Parameters!$D$38))*(1-ART_drop_factor)),0)</f>
        <v>0</v>
      </c>
      <c r="X96" s="24">
        <f>IF(C96=Input!$F$14,((Q95*(1-Parameters!$D$41)*(1-1/Parameters!$D$38)*(Input!$F$6*Parameters!$D$16*Parameters!$D$26*(1-Parameters!$D$27)*(1-Parameters!$B$94)*(Parameters!$D$24)*Parameters!$D$28*Parameters!$D$30))+(R95*(1-Parameters!$D$41)*(1-(1/Parameters!$D$38))*ART_drop_factor)+(X95*(1-Parameters!$D$41)*(1-(1/Parameters!$D$38))*ART_drop_factor)),0)</f>
        <v>0</v>
      </c>
      <c r="Y96" s="22">
        <f>IF(C96=Input!$F$14,((Q95*(1-Parameters!$D$41)*(1/Parameters!$D$38)*(1-(Input!$F$6*Parameters!$D$16*(1-Parameters!$D$27)*Parameters!$D$26*(1-Parameters!$B$94)*(Parameters!$D$23)*Parameters!$D$28)))+(S95*(1-Parameters!$D$41)*(1-(Input!$F$6*Parameters!$D$16*(1-Parameters!$D$27)*Parameters!$D$26*(1-Parameters!$B$94)*(Parameters!$D$23)*Parameters!$D$28)))+(W95*(1-Parameters!$D$41)*(1/Parameters!$D$38))+(Y95*(1-Parameters!$D$41))),0)</f>
        <v>0</v>
      </c>
      <c r="Z96" s="24">
        <f>IF(C96=Input!$F$14,((Q95*(1-Parameters!$D$41)*(1/Parameters!$D$38)*Input!$F$6*Parameters!$D$16*Parameters!$D$26*(1-Parameters!$D$27)*(1-Parameters!$B$94)*Parameters!$D$28*(Parameters!$D$23)*(1-Parameters!$D$30))+(S95*(1-Parameters!$D$41)*Input!$F$6*Parameters!$D$16*Parameters!$D$26*(1-Parameters!$D$27)*(1-Parameters!$B$94)*Parameters!$D$28*(Parameters!$D$23)*(1-Parameters!$D$30))+(T95*(1-Parameters!$D$41)) + (U95*(1-Parameters!$D$41)*(1-ART_drop_factor)) + (Z95*(1-Parameters!$D$41)) + (AA95*(1-Parameters!$D$41)*(1-ART_drop_factor))),0)</f>
        <v>0</v>
      </c>
      <c r="AA96" s="22">
        <f>IF(C96=Input!$F$14,((Q95*(1-Parameters!$D$41)*(1/Parameters!$D$38)*(Input!$F$6*Parameters!$D$16*(Parameters!$D$23)*Parameters!$D$26*(1-Parameters!$D$27)*(1-Parameters!$B$94)*Parameters!$D$28*Parameters!$D$30))+(R95*(1-Parameters!$D$41)*(1/Parameters!$D$38))+(S95*(1-Parameters!$D$41)*(Input!$F$6*Parameters!$D$16*(1-Parameters!$B$94)*(Parameters!$D$23)*Parameters!$D$26*(1-Parameters!$D$27)*Parameters!$D$28*Parameters!$D$30))+(AA95*(1-Parameters!$D$41)*ART_drop_factor)+(X95*(1-Parameters!$D$41)*(1/Parameters!$D$38))+(U95*(1-Parameters!$D$41)*ART_drop_factor)),0)</f>
        <v>0</v>
      </c>
      <c r="AB96" s="24">
        <f>IF(AND(C96&gt;Input!$F$14,C96&lt;(Input!$F$14+Input!$F$16)),((V95*(1-Parameters!$D$41)*(1-(Parameters!$D$9*(1-(Input!$F$22*Parameters!$D$7)))))+(AB95*(1-Parameters!$D$41)*(1-(Parameters!$D$10*(1-(Input!$F$22*Parameters!$D$7)))))),0)</f>
        <v>0</v>
      </c>
      <c r="AC96" s="24">
        <f>IF(AND(C96&gt;Input!$F$14, C96&lt;(Input!$F$14+Input!$F$16)),((V95*(1-Parameters!$D$41)*Parameters!$D$9*(1-(Input!$F$22*Parameters!$D$7)))+(W95*(1-Parameters!$D$41)*(1-1/Parameters!$D$38)) + (X95*(1-Parameters!$D$41)*(1-(1/Parameters!$D$38))*(1-ART_drop_factor)) +(AB95*(1-Parameters!$D$41)*Parameters!$D$10*(1-(Input!$F$22*Parameters!$D$7))))+(AC95*(1-Parameters!$D$41)*(1-1/Parameters!$D$38)) + (AD95*(1-Parameters!$D$41)*(1-(1/Parameters!$D$38))*(1-ART_drop_factor)),0)</f>
        <v>0</v>
      </c>
      <c r="AD96" s="24">
        <f>IF(AND(C96&gt;Input!$F$14, C96&lt;(Input!$F$14+Input!$F$16)),((X95*(1-Parameters!$D$41)*(1-(1/Parameters!$D$38))*ART_drop_factor)+(AD95*(1-Parameters!$D$41)*(1-(1/Parameters!$D$38))*ART_drop_factor)),0)</f>
        <v>0</v>
      </c>
      <c r="AE96" s="24">
        <f>IF(AND(C96&gt;Input!$F$14, C96&lt;(Input!$F$14+Input!$F$16)),((W95*(1-Parameters!$D$41)*(1/Parameters!$D$38))+(Y95*(1-Parameters!$D$41))+(AC95*(1-Parameters!$D$41)*(1/Parameters!$D$38))+(AE95*(1-Parameters!$D$41))),0)</f>
        <v>0</v>
      </c>
      <c r="AF96" s="24">
        <f>IF(AND(C96&gt;Input!$F$14, C96&lt;(Input!$F$14+Input!$F$16)),((Z95*(1-Parameters!$D$41)) + (AA95*(1-Parameters!$D$41)*(1-ART_drop_factor)) +(AF95*(1-Parameters!$D$41)) + (AG95*(1-Parameters!$D$41)*(1-ART_drop_factor))),0)</f>
        <v>0</v>
      </c>
      <c r="AG96" s="24">
        <f>IF(AND(C96&gt;Input!$F$14, C96&lt;(Input!$F$14+Input!$F$16)),((X95*(1-Parameters!$D$41)*(1/Parameters!$D$38))+(AG95*(1-Parameters!$D$41)*ART_drop_factor)+(AD95*(1-Parameters!$D$41)*(1/Parameters!$D$38))+(AA95*(1-Parameters!$D$41)*ART_drop_factor)),0)</f>
        <v>0</v>
      </c>
      <c r="AH96" s="24">
        <f>IF(AND(C96&gt;=(Input!$F$14+Input!$F$16),C96&lt;(Input!$F$14+Input!$F$17)),((AB95*(1-Parameters!$D$40)*(1-(Parameters!$D$10*(1-(Input!$F$22*Parameters!$D$7)))))+(AH95*(1-Parameters!$D$40)*(1-(Parameters!$D$11*(1-(Input!$F$22*Parameters!$D$7)))))),0)</f>
        <v>0</v>
      </c>
      <c r="AI96" s="24">
        <f>IF(AND(C96&gt;=(Input!$F$14+Input!$F$16), C96&lt;(Input!$F$14+Input!$F$17)),((AB95*(1-Parameters!$D$40)*Parameters!$D$10*(1-(Input!$F$22*Parameters!$D$7)))+(AC95*(1-Parameters!$D$40)*(1-1/Parameters!$D$38)*(1-(Input!$F$7*Parameters!$D$17*(1-Parameters!$D$27)*Parameters!$D$26*(1-(Parameters!$B$94 + Parameters!$B$95))*(Parameters!$D$24)*Parameters!$D$28*Parameters!$D$30))) + (AD95*(1-Parameters!$D$40)*(1-(1/Parameters!$D$38))*(1-ART_drop_factor)) +(AH95*(1-Parameters!$D$40)*Parameters!$D$11*(1-(Input!$F$22*Parameters!$D$7)))+(AI95*(1-Parameters!$D$40)*(1-1/Parameters!$D$38)) + (AJ95*(1-Parameters!$D$40)*(1-(1/Parameters!$D$38))*(1-ART_drop_factor))),0)</f>
        <v>0</v>
      </c>
      <c r="AJ96" s="24">
        <f>IF(AND(C96&gt;=(Input!$F$14+Input!$F$16), C96&lt;(Input!$F$14+Input!$F$17)),((AC95*(1-Parameters!$D$40)*(1-1/Parameters!$D$38)*(Input!$F$7*Parameters!$D$17*Parameters!$D$26*(1-Parameters!$D$27)*(1-(Parameters!$B$94 + Parameters!$B$95))*(Parameters!$D$24)*Parameters!$D$28*Parameters!$D$30))+(AD95*(1-Parameters!$D$40)*(1-(1/Parameters!$D$38))*ART_drop_factor)+(AJ95*(1-Parameters!$D$40)*(1-(1/Parameters!$D$38))*ART_drop_factor)),0)</f>
        <v>0</v>
      </c>
      <c r="AK96" s="22">
        <f>IF(AND(C96&gt;=(Input!$F$14+Input!$F$16), C96&lt;(Input!$F$14+Input!$F$17)),((AC95*(1-Parameters!$D$40)*(1/Parameters!$D$38)*(1-(Input!$F$7*Parameters!$D$17*(1-Parameters!$D$27)*Parameters!$D$26*(1-(Parameters!$B$94 + Parameters!$B$95))*(Parameters!$D$23)*Parameters!$D$28)))+(AE95*(1-Parameters!$D$40)*(1-(Input!$F$7*Parameters!$D$17*(1-Parameters!$D$27)*Parameters!$D$26*(1-(Parameters!$B$94 + Parameters!$B$95))*(Parameters!$D$23)*Parameters!$D$28)))+(AI95*(1-Parameters!$D$40)*(1/Parameters!$D$38))+(AK95*(1-Parameters!$D$40))),0)</f>
        <v>0</v>
      </c>
      <c r="AL96" s="24">
        <f>IF(AND(C96&gt;=(Input!$F$14+Input!$F$16), C96&lt;(Input!$F$14+Input!$F$17)),((AC95*(1-Parameters!$D$40)*(1/Parameters!$D$38)*Input!$F$7*Parameters!$D$17*Parameters!$D$26*(1-Parameters!$D$27)*(1-(Parameters!$B$94 + Parameters!$B$95))*Parameters!$D$28*(Parameters!$D$23)*(1-Parameters!$D$30))+(AE95*(1-Parameters!$D$40)*Input!$F$7*Parameters!$D$17*Parameters!$D$26*(1-Parameters!$D$27)*(1-(Parameters!$B$94 + Parameters!$B$95))*Parameters!$D$28*(Parameters!$D$23)*(1-Parameters!$D$30))+(AF95*(1-Parameters!$D$40)) + (AG95*(1-Parameters!$D$40)*(1-ART_drop_factor)) +(AL95*(1-Parameters!$D$40)) + (AM95*(1-Parameters!$D$40)*(1-ART_drop_factor))),0)</f>
        <v>0</v>
      </c>
      <c r="AM96" s="22">
        <f>IF(AND(C96&gt;=(Input!$F$14+Input!$F$16), C96&lt;(Input!$F$14+Input!$F$17)),((AC95*(1-Parameters!$D$40)*(1/Parameters!$D$38)*(Input!$F$7*Parameters!$D$17*(Parameters!$D$23)*Parameters!$D$26*(1-Parameters!$D$27)*(1-(Parameters!$B$94 + Parameters!$B$95))*Parameters!$D$28*Parameters!$D$30))+(AD95*(1-Parameters!$D$40)*(1/Parameters!$D$38))+(AE95*(1-Parameters!$D$40)*(Input!$F$7*Parameters!$D$17*(Parameters!$D$23)*Parameters!$D$26*(1-Parameters!$D$27)*(1-(Parameters!$B$94 + Parameters!$B$95))*Parameters!$D$28*Parameters!$D$30))+(AM95*(1-Parameters!$D$40)*ART_drop_factor)+(AJ95*(1-Parameters!$D$40)*(1/Parameters!$D$38))+(AG95*(1-Parameters!$D$40)*ART_drop_factor)),0)</f>
        <v>0</v>
      </c>
      <c r="AN96" s="24">
        <f>IF(AND(C96&gt;=(Input!$F$14+Input!$F$17), C96&lt;(Input!$F$14+Input!$F$18)),((AH95*(1-Parameters!$D$40)*(1-(Parameters!$D$11*(1-(Input!$F$22*Parameters!$D$7))))) + (AN95*(1-Parameters!$D$40)*(1-(Parameters!$D$11*(1-(Input!$F$22*Parameters!$D$7)))))),0)</f>
        <v>0</v>
      </c>
      <c r="AO96" s="22">
        <f>IF(AND(C96&gt;=(Input!$F$14+Input!$F$17), C96&lt;(Input!$F$14+Input!$F$18)),((AH95*(1-Parameters!$D$40)*Parameters!$D$11*(1-(Input!$F$22*Parameters!$D$7)))+(AI95*(1-Parameters!$D$40)*(1-1/Parameters!$D$38)*(1-(Input!$F$8*Parameters!$D$18*(1-Parameters!$D$27)*Parameters!$D$26*(Parameters!$D$24)*Parameters!$D$28*Parameters!$D$30))) + (AJ95*(1-Parameters!$D$40)*(1-(1/Parameters!$D$38))*(1-ART_drop_factor)) +(AN95*(1-Parameters!$D$40)*Parameters!$D$11*(1-(Input!$F$22*Parameters!$D$7)))+(AO95*(1-Parameters!$D$40)*(1-1/Parameters!$D$38)) + (AP95*(1-Parameters!$D$40)*(1-(1/Parameters!$D$38))*(1-ART_drop_factor))),0)</f>
        <v>0</v>
      </c>
      <c r="AP96" s="24">
        <f>IF(AND(C96&gt;=(Input!$F$14+Input!$F$17), C96&lt;(Input!$F$14+Input!$F$18)),((AI95*(1-Parameters!$D$40)*(1-1/Parameters!$D$38)*(Input!$F$8*Parameters!$D$18*Parameters!$D$26*(1-Parameters!$D$27)*(Parameters!$D$24)*Parameters!$D$28*Parameters!$D$30))+(AJ95*(1-Parameters!$D$40)*(1-(1/Parameters!$D$38))*ART_drop_factor)+(AP95*(1-Parameters!$D$40)*(1-(1/Parameters!$D$38))*ART_drop_factor)),0)</f>
        <v>0</v>
      </c>
      <c r="AQ96" s="22">
        <f>IF(AND(C96&gt;=(Input!$F$14+Input!$F$17), C96&lt;(Input!$F$14+Input!$F$18)),((AI95*(1-Parameters!$D$40)*(1/Parameters!$D$38)*(1-(Input!$F$8*Parameters!$D$18*(1-Parameters!$D$27)*Parameters!$D$26*(Parameters!$D$23)*Parameters!$D$28)))+(AK95*(1-Parameters!$D$40)*(1-(Input!$F$8*Parameters!$D$18*(1-Parameters!$D$27)*Parameters!$D$26*(Parameters!$D$23)*Parameters!$D$28)))+(AO95*(1-Parameters!$D$40)*(1/Parameters!$D$38))+(AQ95*(1-Parameters!$D$40))),0)</f>
        <v>0</v>
      </c>
      <c r="AR96" s="24">
        <f>IF(AND(C96&gt;=(Input!$F$14+Input!$F$17), C96&lt;(Input!$F$14+Input!$F$18)),((AI95*(1-Parameters!$D$40)*(1/Parameters!$D$38)*Input!$F$8*Parameters!$D$18*Parameters!$D$26*(1-Parameters!$D$27)*Parameters!$D$28*(Parameters!$D$23)*(1-Parameters!$D$30))+(AK95*(1-Parameters!$D$40)*Input!$F$8*Parameters!$D$18*Parameters!$D$26*(1-Parameters!$D$27)*Parameters!$D$28*(Parameters!$D$23)*(1-Parameters!$D$30))+(AL95*(1-Parameters!$D$40)) + (AM95*(1-Parameters!$D$40)*(1-ART_drop_factor)) +(AR95*(1-Parameters!$D$40)) + (AS95*(1-Parameters!$D$40)*(1-ART_drop_factor))),0)</f>
        <v>0</v>
      </c>
      <c r="AS96" s="22">
        <f>IF(AND(C96&gt;=(Input!$F$14+Input!$F$17), C96&lt;(Input!$F$14+Input!$F$18)),((AI95*(1-Parameters!$D$40)*(1/Parameters!$D$38)*(Input!$F$8*Parameters!$D$18*(Parameters!$D$23)*Parameters!$D$26*(1-Parameters!$D$27)*Parameters!$D$28*Parameters!$D$30))+(AJ95*(1-Parameters!$D$40)*(1/Parameters!$D$38))+(AK95*(1-Parameters!$D$40)*(Input!$F$8*Parameters!$D$18*(Parameters!$D$23)*Parameters!$D$26*(1-Parameters!$D$27)*Parameters!$D$28*Parameters!$D$30))+(AS95*(1-Parameters!$D$40)*ART_drop_factor)+(AP95*(1-Parameters!$D$40)*(1/Parameters!$D$38))+(AM95*(1-Parameters!$D$40)*ART_drop_factor)),0)</f>
        <v>0</v>
      </c>
      <c r="AT96" s="24">
        <f>IF(AND(C96&gt;=(Input!$F$14+Input!$F$18), C96&lt;(Input!$F$14+Input!$F$19)),((AN95*(1-Parameters!$D$40)*(1-(Parameters!$D$11*(1-(Input!$F$22*Parameters!$D$7))))) + (AT95*(1-Parameters!$D$40)*(1-(Parameters!$D$12*(1-(Input!$F$22*Parameters!$D$7)))))),0)</f>
        <v>0</v>
      </c>
      <c r="AU96" s="22">
        <f>IF(AND(C96&gt;=(Input!$F$14+Input!$F$18), C96&lt;(Input!$F$14+Input!$F$19)),((AN95*(1-Parameters!$D$40)*Parameters!$D$11*(1-(Input!$F$22*Parameters!$D$7)))+(AO95*(1-Parameters!$D$40)*(1-1/Parameters!$D$38)*(1-(Input!$F$9*Parameters!$D$19*(1-Parameters!$D$27)*Parameters!$D$26*(Parameters!$D$24)*Parameters!$D$28*Parameters!$D$30))) + (AP95*(1-Parameters!$D$40)*(1-(1/Parameters!$D$38))*(1-ART_drop_factor)) +(AT95*(1-Parameters!$D$40)*Parameters!$D$12*(1-(Input!$F$22*Parameters!$D$7)))+(AU95*(1-Parameters!$D$40)*(1-1/Parameters!$D$38)) + (AV95*(1-Parameters!$D$40)*(1-(1/Parameters!$D$38))*(1-ART_drop_factor))),0)</f>
        <v>0</v>
      </c>
      <c r="AV96" s="24">
        <f>IF(AND(C96&gt;=(Input!$F$14+Input!$F$18), C96&lt;(Input!$F$14+Input!$F$19)),((AO95*(1-Parameters!$D$40)*(1-1/Parameters!$D$38)*(Input!$F$9*Parameters!$D$19*Parameters!$D$26*(1-Parameters!$D$27)*(Parameters!$D$24)*Parameters!$D$28*Parameters!$D$30))+(AP95*(1-Parameters!$D$40)*(1-(1/Parameters!$D$38))*ART_drop_factor)+(AV95*(1-Parameters!$D$40)*(1-(1/Parameters!$D$38))*ART_drop_factor)),0)</f>
        <v>0</v>
      </c>
      <c r="AW96" s="22">
        <f>IF(AND(C96&gt;=(Input!$F$14+Input!$F$18), C96&lt;(Input!$F$14+Input!$F$19)),((AO95*(1-Parameters!$D$40)*(1/Parameters!$D$38)*(1-(Input!$F$9*Parameters!$D$19*(1-Parameters!$D$27)*Parameters!$D$26*(Parameters!$D$23)*Parameters!$D$28)))+(AQ95*(1-Parameters!$D$40)*(1-(Input!$F$9*Parameters!$D$19*(1-Parameters!$D$27)*Parameters!$D$26*(Parameters!$D$23)*Parameters!$D$28)))+(AU95*(1-Parameters!$D$40)*(1/Parameters!$D$38))+(AW95*(1-Parameters!$D$40))),0)</f>
        <v>0</v>
      </c>
      <c r="AX96" s="24">
        <f>IF(AND(C96&gt;=(Input!$F$14+Input!$F$18), C96&lt;(Input!$F$14+Input!$F$19)),((AO95*(1-Parameters!$D$40)*(1/Parameters!$D$38)*Input!$F$9*Parameters!$D$19*Parameters!$D$26*(1-Parameters!$D$27)*Parameters!$D$28*(Parameters!$D$23)*(1-Parameters!$D$30))+(AQ95*(1-Parameters!$D$40)*Input!$F$9*Parameters!$D$19*Parameters!$D$26*(1-Parameters!$D$27)*Parameters!$D$28*(Parameters!$D$23)*(1-Parameters!$D$30)) + (AS95*(1-Parameters!$D$40)*(1-ART_drop_factor)) +(AR95*(1-Parameters!$D$40))+ (AY95*(1-Parameters!$D$40)*(1-ART_drop_factor)) + (AX95*(1-Parameters!$D$40))),0)</f>
        <v>0</v>
      </c>
      <c r="AY96" s="22">
        <f>IF(AND(C96&gt;=(Input!$F$14+Input!$F$18), C96&lt;(Input!$F$14+Input!$F$19)),((AO95*(1-Parameters!$D$40)*(1/Parameters!$D$38)*(Input!$F$9*Parameters!$D$19*(Parameters!$D$23)*Parameters!$D$26*(1-Parameters!$D$27)*Parameters!$D$28*Parameters!$D$30))+(AP95*(1-Parameters!$D$40)*(1/Parameters!$D$38))+(AQ95*(1-Parameters!$D$40)*(Input!$F$9*Parameters!$D$19*(Parameters!$D$23)*Parameters!$D$26*(1-Parameters!$D$27)*Parameters!$D$28*Parameters!$D$30))+(AY95*(1-Parameters!$D$40)*ART_drop_factor)+(AV95*(1-Parameters!$D$40)*(1/Parameters!$D$38))+(AS95*(1-Parameters!$D$40)*ART_drop_factor)),0)</f>
        <v>0</v>
      </c>
      <c r="AZ96" s="24">
        <f>IF(C96&gt;=(Input!$F$14+Input!$F$19),((AT95*(1-Parameters!$D$40)*(1-(Parameters!$D$12*(1-(Input!$F$22*Parameters!$D$7))))) + (AZ95*(1-Parameters!$D$40)*(1-(Parameters!$D$12*(1-(Input!$F$22*Parameters!$D$7)))))),0)</f>
        <v>1476701.1029937016</v>
      </c>
      <c r="BA96" s="22">
        <f>IF(C96&gt;=(Input!$F$14+Input!$F$19),((AT95*(1-Parameters!$D$40)*Parameters!$D$12*(1-(Input!$F$22*Parameters!$D$7)))+(AU95*(1-Parameters!$D$40)*(1-1/Parameters!$D$38)*(1-(Input!$F$10*Parameters!$D$20*(1-Parameters!$D$27)*Parameters!$D$26*(Parameters!$D$24)*Parameters!$D$28*Parameters!$D$30))) + (AV95*(1-Parameters!$D$40)*(1-(1/Parameters!$D$38))*(1-ART_drop_factor)) +(AZ95*(1-Parameters!$D$40)*Parameters!$D$12*(1-(Input!$F$22*Parameters!$D$7)))+(BA95*(1-Parameters!$D$40)*(1-1/Parameters!$D$38)) + (BB95*(1-Parameters!$D$40)*(1-(1/Parameters!$D$38))*(1-ART_drop_factor))),0)</f>
        <v>3579.0911346492849</v>
      </c>
      <c r="BB96" s="24">
        <f>IF(C96&gt;=(Input!$F$14+Input!$F$19),((AU95*(1-Parameters!$D$40)*(1-1/Parameters!$D$38)*(Input!$F$10*Parameters!$D$20*Parameters!$D$26*(1-Parameters!$D$27)*(Parameters!$D$24)*Parameters!$D$28*Parameters!$D$30))+(AV95*(1-Parameters!$D$40)*(1-(1/Parameters!$D$38))*ART_drop_factor)+(BB95*(1-Parameters!$D$40)*(1-(1/Parameters!$D$38))*ART_drop_factor)),0)</f>
        <v>2.6474230893174195</v>
      </c>
      <c r="BC96" s="22">
        <f>IF(C96&gt;=(Input!$F$14+Input!$F$19),((AU95*(1-Parameters!$D$40)*(1/Parameters!$D$38)*(1-(Input!$F$10*Parameters!$D$20*(1-Parameters!$D$27)*Parameters!$D$26*(Parameters!$D$23)*Parameters!$D$28)))+(AW95*(1-Parameters!$D$40)*(1-(Input!$F$10*Parameters!$D$20*(1-Parameters!$D$27)*Parameters!$D$26*(Parameters!$D$23)*Parameters!$D$28)))+(BA95*(1-Parameters!$D$40)*(1/Parameters!$D$38))+(BC95*(1-Parameters!$D$40))),0)</f>
        <v>23701.89884746481</v>
      </c>
      <c r="BD96" s="24">
        <f>IF(C96&gt;=(Input!$F$14+Input!$F$19),((AU95*(1-Parameters!$D$40)*(1/Parameters!$D$38)*Input!$F$10*Parameters!$D$20*Parameters!$D$26*(1-Parameters!$D$27)*Parameters!$D$28*(Parameters!$D$23)*(1-Parameters!$D$30))+(AW95*(1-Parameters!$D$40)*Input!$F$10*Parameters!$D$20*Parameters!$D$26*(1-Parameters!$D$27)*Parameters!$D$28*(Parameters!$D$23)*(1-Parameters!$D$30))+(AX95*(1-Parameters!$D$40)) + (AY95*(1-Parameters!$D$40)*(1-ART_drop_factor)) +(BD95*(1-Parameters!$D$40)) + (BE95*(1-Parameters!$D$40)*(1-ART_drop_factor))),0)</f>
        <v>33541.534033979086</v>
      </c>
      <c r="BE96" s="25">
        <f>IF(C96&gt;=(Input!$F$14+Input!$F$19),((AU95*(1-Parameters!$D$40)*(1/Parameters!$D$38)*(Input!$F$10*Parameters!$D$20*(Parameters!$D$23)*Parameters!$D$26*(1-Parameters!$D$27)*Parameters!$D$28*Parameters!$D$30))+(AV95*(1-Parameters!$D$40)*(1/Parameters!$D$38))+(AW95*(1-Parameters!$D$40)*(Input!$F$10*Parameters!$D$20*(Parameters!$D$23)*Parameters!$D$26*(1-Parameters!$D$27)*Parameters!$D$28*Parameters!$D$30))+(BE95*(1-Parameters!$D$40)*ART_drop_factor)+(BB95*(1-Parameters!$D$40)*(1/Parameters!$D$38))+(AY95*(1-Parameters!$D$40)*ART_drop_factor)),0)</f>
        <v>80511.524987462617</v>
      </c>
      <c r="BF96" s="135">
        <f>(Parameters!$D$40*(SUM(Model!D95:U95,Model!AH95:BE95)))+(Parameters!$D$41*(SUM(Model!V95:AG95)))</f>
        <v>93.353720373503094</v>
      </c>
      <c r="BG96" s="60"/>
      <c r="BJ96" s="66"/>
    </row>
    <row r="97" spans="3:62" x14ac:dyDescent="0.2">
      <c r="C97" s="20">
        <v>92</v>
      </c>
      <c r="D97" s="21">
        <f>IF((C97&gt;=Input!$F$12),0,(D96*(1-Parameters!$D$40)*(1-(Parameters!$D$8*(1-(Input!$F$22*Parameters!$D$7))))))</f>
        <v>0</v>
      </c>
      <c r="E97" s="21">
        <f>IF((C97&gt;=Input!$F$12),0,(D96*(1-Parameters!$D$40)*Parameters!$D$8*(1-(Input!$F$22*Parameters!$D$7))+(E96*(1-Parameters!$D$40)*(1-1/Parameters!$D$38)) + (F96*(1-Parameters!$D$40)*(1-(1/Parameters!$D$38))*(1-ART_drop_factor))))</f>
        <v>0</v>
      </c>
      <c r="F97" s="26">
        <f>IF((C97&gt;=Input!$F$12),0,(F96*(1-Parameters!$D$40)*(1-(1/Parameters!$D$38))*ART_drop_factor))</f>
        <v>0</v>
      </c>
      <c r="G97" s="21">
        <f>IF((C97&gt;=Input!$F$12),0,((G96*(1-Parameters!$D$40)+(E96*(1-Parameters!$D$40)*(1/Parameters!$D$38)))))</f>
        <v>0</v>
      </c>
      <c r="H97" s="21">
        <f>IF((C97&gt;=Input!$F$12),0,(H96*(1-Parameters!$D$40) + I96*(1-Parameters!$D$40)*(1-ART_drop_factor)))</f>
        <v>0</v>
      </c>
      <c r="I97" s="21">
        <f>IF((C97&gt;=Input!$F$12),0,(((F96*(1-Parameters!$D$40)*(1/Parameters!$D$38)) + I96*(1-Parameters!$D$40)*ART_drop_factor)))</f>
        <v>0</v>
      </c>
      <c r="J97" s="23">
        <f>IF(AND(C97&gt;=Input!$F$12,C97&lt;Input!$F$13),((D96*(1-Parameters!$D$40)*(1-(Parameters!$D$8*(1-(Input!$F$22*Parameters!$D$7))))) + (J96*(1-Parameters!$D$40)*(1-(Parameters!$D$9*(1-(Input!$F$22*Parameters!$D$7)))))),0)</f>
        <v>0</v>
      </c>
      <c r="K97" s="23">
        <f>IF(AND(C97&gt;=Input!$F$12,C97&lt;Input!$F$13),((D96*(1-Parameters!$D$40)*(Parameters!$D$8*(1-(Input!$F$22*Parameters!$D$7))))+(E96*(1-Parameters!$D$40)*(1-1/Parameters!$D$38)*(1-(Input!$F$5*Parameters!$D$14*(1-Parameters!$D$27)*Parameters!$D$26*(Parameters!$D$24))*Parameters!$D$28*Parameters!$D$30)))+ (F96*(1-Parameters!$D$40)*(1-(1/Parameters!$D$38))*(1-ART_drop_factor)) + (J96*(1-Parameters!$D$40)*Parameters!$D$9*(1-(Input!$F$22*Parameters!$D$7)))+(K96*(1-Parameters!$D$40)*(1-1/Parameters!$D$38)) + (L96*(1-Parameters!$D$40)*(1-(1/Parameters!$D$38))*(1-ART_drop_factor)),0)</f>
        <v>0</v>
      </c>
      <c r="L97" s="23">
        <f>IF(AND(C97&gt;=Input!$F$12,C97&lt;Input!$F$13),((E96*(1-Parameters!$D$40)*(1-1/Parameters!$D$38)*(Input!$F$5*Parameters!$D$14*Parameters!$D$26*(1-Parameters!$D$27)*(Parameters!$D$24)*Parameters!$D$28*Parameters!$D$30))+(F96*(1-Parameters!$D$40)*(1-(1/Parameters!$D$38))*ART_drop_factor)+(L96*(1-Parameters!$D$40)*(1-(1/Parameters!$D$38))*ART_drop_factor)),0)</f>
        <v>0</v>
      </c>
      <c r="M97" s="23">
        <f>IF(AND(C97&gt;=Input!$F$12,C97&lt;Input!$F$13),((E96*(1-Parameters!$D$40)*(1/Parameters!$D$38)*(1-(Input!$F$5*Parameters!$D$14*(1-Parameters!$D$27)*Parameters!$D$26*(Parameters!$D$23))*Parameters!$D$28))+(G96*(1-Parameters!$D$40)*(1-(Input!$F$5*Parameters!$D$14*(1-Parameters!$D$27)*Parameters!$D$26*(Parameters!$D$23)*Parameters!$D$28)))+(K96*(1-Parameters!$D$40)*(1/Parameters!$D$38))+(M96*(1-Parameters!$D$40))),0)</f>
        <v>0</v>
      </c>
      <c r="N97" s="23">
        <f>IF(AND(C97&gt;=Input!$F$12,C97&lt;Input!$F$13),((E96*(1-Parameters!$D$40)*(1/Parameters!$D$38)*Input!$F$5*Parameters!$D$14*Parameters!$D$26*(1-Parameters!$D$27)*Parameters!$D$28*(Parameters!$D$23)*(1-Parameters!$D$30))+(G96*(1-Parameters!$D$40)*Input!$F$5*Parameters!$D$14*Parameters!$D$26*(1-Parameters!$D$27)*Parameters!$D$28*(Parameters!$D$23)*(1-Parameters!$D$30))+(H96*(1-Parameters!$D$40)) +(N96*(1-Parameters!$D$40)) + (O96*(1-Parameters!$D$40)*(1-ART_drop_factor)) + (I96*(1-Parameters!$D$40)*(1-ART_drop_factor))),0)</f>
        <v>0</v>
      </c>
      <c r="O97" s="23">
        <f>IF(AND(C97&gt;=Input!$F$12,C97&lt;Input!$F$13),((E96*(1-Parameters!$D$40)*(1/Parameters!$D$38)*(Input!$F$5*Parameters!$D$14*(Parameters!$D$23)*Parameters!$D$26*(1-Parameters!$D$27)*Parameters!$D$28*Parameters!$D$30))+(F96*(1-Parameters!$D$40)*(1/Parameters!$D$38))+(G96*(1-Parameters!$D$40)*(Input!$F$5*Parameters!$D$14*(Parameters!$D$23)*Parameters!$D$26*(1-Parameters!$D$27)*Parameters!$D$28*Parameters!$D$30))+(O96*(1-Parameters!$D$40)*ART_drop_factor)+(L96*(1-Parameters!$D$40)*(1/Parameters!$D$38))+(I96*(1-Parameters!$D$40)*ART_drop_factor)),0)</f>
        <v>0</v>
      </c>
      <c r="P97" s="24">
        <f>IF(AND(C97&gt;=Input!$F$13,C97&lt;Input!$F$14),((J96*(1-Parameters!$D$40)*(1-(Parameters!$D$9*(1-(Input!$F$22*Parameters!$D$7))))) + (P96*(1-Parameters!$D$40)*(1-(Parameters!$D$9*(1-(Input!$F$22*Parameters!$D$7)))))),0)</f>
        <v>0</v>
      </c>
      <c r="Q97" s="22">
        <f>IF(AND(C97&gt;=Input!$F$13,C97&lt;Input!$F$14),((J96*(1-Parameters!$D$40)*Parameters!$D$9*(1-(Input!$F$22*Parameters!$D$7)))+(K96*(1-Parameters!$D$40)*(1-1/Parameters!$D$38)*(1-(Input!$F$6*Parameters!$D$15*(1-Parameters!$D$27)*Parameters!$D$26*(Parameters!$D$24))*Parameters!$D$28*Parameters!$D$30))) + (L96*(1-Parameters!$D$40)*(1-(1/Parameters!$D$38))*(1-ART_drop_factor)) +(P96*(1-Parameters!$D$40)*Parameters!$D$9*(1-(Input!$F$22*Parameters!$D$7)))+(Q96*(1-Parameters!$D$40)*(1-1/Parameters!$D$38)) + (R96*(1-Parameters!$D$40)*(1-(1/Parameters!$D$38))*(1-ART_drop_factor)),0)</f>
        <v>0</v>
      </c>
      <c r="R97" s="24">
        <f>IF(AND(C97&gt;=Input!$F$13,C97&lt;Input!$F$14),((K96*(1-Parameters!$D$40)*(1-1/Parameters!$D$38)*(Input!$F$6*Parameters!$D$15*Parameters!$D$26*(1-Parameters!$D$27)*(Parameters!$D$24)*Parameters!$D$28*Parameters!$D$30))+(L96*(1-Parameters!$D$40)*(1-(1/Parameters!$D$38))*ART_drop_factor)+(R96*(1-Parameters!$D$40)*(1-(1/Parameters!$D$38))*ART_drop_factor)),0)</f>
        <v>0</v>
      </c>
      <c r="S97" s="22">
        <f>IF(AND(C97&gt;=Input!$F$13,C97&lt;Input!$F$14),((K96*(1-Parameters!$D$40)*(1/Parameters!$D$38)*(1-(Input!$F$6*Parameters!$D$15*(1-Parameters!$D$27)*Parameters!$D$26*(Parameters!$D$23)*Parameters!$D$28)))+(M96*(1-Parameters!$D$40)*(1-(Input!$F$6*Parameters!$D$15*(1-Parameters!$D$27)*Parameters!$D$26*(Parameters!$D$23)*Parameters!$D$28)))+(Q96*(1-Parameters!$D$40)*(1/Parameters!$D$38))+(S96*(1-Parameters!$D$40))),0)</f>
        <v>0</v>
      </c>
      <c r="T97" s="24">
        <f>IF(AND(C97&gt;=Input!$F$13,C97&lt;Input!$F$14),((K96*(1-Parameters!$D$40)*(1/Parameters!$D$38)*Input!$F$6*Parameters!$D$15*Parameters!$D$26*(1-Parameters!$D$27)*Parameters!$D$28*(Parameters!$D$23)*(1-Parameters!$D$30))+(M96*(1-Parameters!$D$40)*Input!$F$6*Parameters!$D$15*Parameters!$D$26*(1-Parameters!$D$27)*Parameters!$D$28*(Parameters!$D$23)*(1-Parameters!$D$30))+(N96*(1-Parameters!$D$40))+(T96*(1-Parameters!$D$40)) + (U96*(1-Parameters!$D$40)*(1-ART_drop_factor)) + (O96*(1-Parameters!$D$40)*(1-ART_drop_factor))),0)</f>
        <v>0</v>
      </c>
      <c r="U97" s="22">
        <f>IF(AND(C97&gt;=Input!$F$13,C97&lt;Input!$F$14),((K96*(1-Parameters!$D$40)*(1/Parameters!$D$38)*(Input!$F$6*Parameters!$D$15*(Parameters!$D$23)*Parameters!$D$26*(1-Parameters!$D$27)*Parameters!$D$28*Parameters!$D$30))+(L96*(1-Parameters!$D$40)*(1/Parameters!$D$38))+(M96*(1-Parameters!$D$40)*(Input!$F$6*Parameters!$D$15*(Parameters!$D$23)*Parameters!$D$26*(1-Parameters!$D$27)*Parameters!$D$28*Parameters!$D$30))+(U96*(1-Parameters!$D$40)*ART_drop_factor)+(R96*(1-Parameters!$D$40)*(1/Parameters!$D$38))+(O96*(1-Parameters!$D$40))*ART_drop_factor),0)</f>
        <v>0</v>
      </c>
      <c r="V97" s="24">
        <f>IF(C97=Input!$F$14,((P96*(1-Parameters!$D$41)*(1-(Parameters!$D$9*(1-(Input!$F$22*Parameters!$D$7))))) + (V96*(1-Parameters!$D$41)*(1-(Parameters!$D$9*(1-(Input!$F$22*Parameters!$D$7)))))),0)</f>
        <v>0</v>
      </c>
      <c r="W97" s="22">
        <f>IF(C97=Input!$F$14,((P96*(1-Parameters!$D$41)*Parameters!$D$9*(1-(Input!$F$22*Parameters!$D$7)))+(Q96*(1-Parameters!$D$41)*(1-1/Parameters!$D$38)*(1-(Input!$F$6*Parameters!$D$16*(1-Parameters!$D$27)*Parameters!$D$26*(1-Parameters!$B$94)*(Parameters!$D$24))*Parameters!$D$28*Parameters!$D$30)))+(V96*(1-Parameters!$D$41)*Parameters!$D$9*(1-(Input!$F$22*Parameters!$D$7)))+ (R96*(1-Parameters!$D$41)*(1-(1/Parameters!$D$38))*(1-ART_drop_factor)) + (W96*(1-Parameters!$D$41)*(1-1/Parameters!$D$38)) + (X96*(1-Parameters!$D$41)*(1-(1/Parameters!$D$38))*(1-ART_drop_factor)),0)</f>
        <v>0</v>
      </c>
      <c r="X97" s="24">
        <f>IF(C97=Input!$F$14,((Q96*(1-Parameters!$D$41)*(1-1/Parameters!$D$38)*(Input!$F$6*Parameters!$D$16*Parameters!$D$26*(1-Parameters!$D$27)*(1-Parameters!$B$94)*(Parameters!$D$24)*Parameters!$D$28*Parameters!$D$30))+(R96*(1-Parameters!$D$41)*(1-(1/Parameters!$D$38))*ART_drop_factor)+(X96*(1-Parameters!$D$41)*(1-(1/Parameters!$D$38))*ART_drop_factor)),0)</f>
        <v>0</v>
      </c>
      <c r="Y97" s="22">
        <f>IF(C97=Input!$F$14,((Q96*(1-Parameters!$D$41)*(1/Parameters!$D$38)*(1-(Input!$F$6*Parameters!$D$16*(1-Parameters!$D$27)*Parameters!$D$26*(1-Parameters!$B$94)*(Parameters!$D$23)*Parameters!$D$28)))+(S96*(1-Parameters!$D$41)*(1-(Input!$F$6*Parameters!$D$16*(1-Parameters!$D$27)*Parameters!$D$26*(1-Parameters!$B$94)*(Parameters!$D$23)*Parameters!$D$28)))+(W96*(1-Parameters!$D$41)*(1/Parameters!$D$38))+(Y96*(1-Parameters!$D$41))),0)</f>
        <v>0</v>
      </c>
      <c r="Z97" s="24">
        <f>IF(C97=Input!$F$14,((Q96*(1-Parameters!$D$41)*(1/Parameters!$D$38)*Input!$F$6*Parameters!$D$16*Parameters!$D$26*(1-Parameters!$D$27)*(1-Parameters!$B$94)*Parameters!$D$28*(Parameters!$D$23)*(1-Parameters!$D$30))+(S96*(1-Parameters!$D$41)*Input!$F$6*Parameters!$D$16*Parameters!$D$26*(1-Parameters!$D$27)*(1-Parameters!$B$94)*Parameters!$D$28*(Parameters!$D$23)*(1-Parameters!$D$30))+(T96*(1-Parameters!$D$41)) + (U96*(1-Parameters!$D$41)*(1-ART_drop_factor)) + (Z96*(1-Parameters!$D$41)) + (AA96*(1-Parameters!$D$41)*(1-ART_drop_factor))),0)</f>
        <v>0</v>
      </c>
      <c r="AA97" s="22">
        <f>IF(C97=Input!$F$14,((Q96*(1-Parameters!$D$41)*(1/Parameters!$D$38)*(Input!$F$6*Parameters!$D$16*(Parameters!$D$23)*Parameters!$D$26*(1-Parameters!$D$27)*(1-Parameters!$B$94)*Parameters!$D$28*Parameters!$D$30))+(R96*(1-Parameters!$D$41)*(1/Parameters!$D$38))+(S96*(1-Parameters!$D$41)*(Input!$F$6*Parameters!$D$16*(1-Parameters!$B$94)*(Parameters!$D$23)*Parameters!$D$26*(1-Parameters!$D$27)*Parameters!$D$28*Parameters!$D$30))+(AA96*(1-Parameters!$D$41)*ART_drop_factor)+(X96*(1-Parameters!$D$41)*(1/Parameters!$D$38))+(U96*(1-Parameters!$D$41)*ART_drop_factor)),0)</f>
        <v>0</v>
      </c>
      <c r="AB97" s="24">
        <f>IF(AND(C97&gt;Input!$F$14,C97&lt;(Input!$F$14+Input!$F$16)),((V96*(1-Parameters!$D$41)*(1-(Parameters!$D$9*(1-(Input!$F$22*Parameters!$D$7)))))+(AB96*(1-Parameters!$D$41)*(1-(Parameters!$D$10*(1-(Input!$F$22*Parameters!$D$7)))))),0)</f>
        <v>0</v>
      </c>
      <c r="AC97" s="24">
        <f>IF(AND(C97&gt;Input!$F$14, C97&lt;(Input!$F$14+Input!$F$16)),((V96*(1-Parameters!$D$41)*Parameters!$D$9*(1-(Input!$F$22*Parameters!$D$7)))+(W96*(1-Parameters!$D$41)*(1-1/Parameters!$D$38)) + (X96*(1-Parameters!$D$41)*(1-(1/Parameters!$D$38))*(1-ART_drop_factor)) +(AB96*(1-Parameters!$D$41)*Parameters!$D$10*(1-(Input!$F$22*Parameters!$D$7))))+(AC96*(1-Parameters!$D$41)*(1-1/Parameters!$D$38)) + (AD96*(1-Parameters!$D$41)*(1-(1/Parameters!$D$38))*(1-ART_drop_factor)),0)</f>
        <v>0</v>
      </c>
      <c r="AD97" s="24">
        <f>IF(AND(C97&gt;Input!$F$14, C97&lt;(Input!$F$14+Input!$F$16)),((X96*(1-Parameters!$D$41)*(1-(1/Parameters!$D$38))*ART_drop_factor)+(AD96*(1-Parameters!$D$41)*(1-(1/Parameters!$D$38))*ART_drop_factor)),0)</f>
        <v>0</v>
      </c>
      <c r="AE97" s="24">
        <f>IF(AND(C97&gt;Input!$F$14, C97&lt;(Input!$F$14+Input!$F$16)),((W96*(1-Parameters!$D$41)*(1/Parameters!$D$38))+(Y96*(1-Parameters!$D$41))+(AC96*(1-Parameters!$D$41)*(1/Parameters!$D$38))+(AE96*(1-Parameters!$D$41))),0)</f>
        <v>0</v>
      </c>
      <c r="AF97" s="24">
        <f>IF(AND(C97&gt;Input!$F$14, C97&lt;(Input!$F$14+Input!$F$16)),((Z96*(1-Parameters!$D$41)) + (AA96*(1-Parameters!$D$41)*(1-ART_drop_factor)) +(AF96*(1-Parameters!$D$41)) + (AG96*(1-Parameters!$D$41)*(1-ART_drop_factor))),0)</f>
        <v>0</v>
      </c>
      <c r="AG97" s="24">
        <f>IF(AND(C97&gt;Input!$F$14, C97&lt;(Input!$F$14+Input!$F$16)),((X96*(1-Parameters!$D$41)*(1/Parameters!$D$38))+(AG96*(1-Parameters!$D$41)*ART_drop_factor)+(AD96*(1-Parameters!$D$41)*(1/Parameters!$D$38))+(AA96*(1-Parameters!$D$41)*ART_drop_factor)),0)</f>
        <v>0</v>
      </c>
      <c r="AH97" s="24">
        <f>IF(AND(C97&gt;=(Input!$F$14+Input!$F$16),C97&lt;(Input!$F$14+Input!$F$17)),((AB96*(1-Parameters!$D$40)*(1-(Parameters!$D$10*(1-(Input!$F$22*Parameters!$D$7)))))+(AH96*(1-Parameters!$D$40)*(1-(Parameters!$D$11*(1-(Input!$F$22*Parameters!$D$7)))))),0)</f>
        <v>0</v>
      </c>
      <c r="AI97" s="24">
        <f>IF(AND(C97&gt;=(Input!$F$14+Input!$F$16), C97&lt;(Input!$F$14+Input!$F$17)),((AB96*(1-Parameters!$D$40)*Parameters!$D$10*(1-(Input!$F$22*Parameters!$D$7)))+(AC96*(1-Parameters!$D$40)*(1-1/Parameters!$D$38)*(1-(Input!$F$7*Parameters!$D$17*(1-Parameters!$D$27)*Parameters!$D$26*(1-(Parameters!$B$94 + Parameters!$B$95))*(Parameters!$D$24)*Parameters!$D$28*Parameters!$D$30))) + (AD96*(1-Parameters!$D$40)*(1-(1/Parameters!$D$38))*(1-ART_drop_factor)) +(AH96*(1-Parameters!$D$40)*Parameters!$D$11*(1-(Input!$F$22*Parameters!$D$7)))+(AI96*(1-Parameters!$D$40)*(1-1/Parameters!$D$38)) + (AJ96*(1-Parameters!$D$40)*(1-(1/Parameters!$D$38))*(1-ART_drop_factor))),0)</f>
        <v>0</v>
      </c>
      <c r="AJ97" s="24">
        <f>IF(AND(C97&gt;=(Input!$F$14+Input!$F$16), C97&lt;(Input!$F$14+Input!$F$17)),((AC96*(1-Parameters!$D$40)*(1-1/Parameters!$D$38)*(Input!$F$7*Parameters!$D$17*Parameters!$D$26*(1-Parameters!$D$27)*(1-(Parameters!$B$94 + Parameters!$B$95))*(Parameters!$D$24)*Parameters!$D$28*Parameters!$D$30))+(AD96*(1-Parameters!$D$40)*(1-(1/Parameters!$D$38))*ART_drop_factor)+(AJ96*(1-Parameters!$D$40)*(1-(1/Parameters!$D$38))*ART_drop_factor)),0)</f>
        <v>0</v>
      </c>
      <c r="AK97" s="22">
        <f>IF(AND(C97&gt;=(Input!$F$14+Input!$F$16), C97&lt;(Input!$F$14+Input!$F$17)),((AC96*(1-Parameters!$D$40)*(1/Parameters!$D$38)*(1-(Input!$F$7*Parameters!$D$17*(1-Parameters!$D$27)*Parameters!$D$26*(1-(Parameters!$B$94 + Parameters!$B$95))*(Parameters!$D$23)*Parameters!$D$28)))+(AE96*(1-Parameters!$D$40)*(1-(Input!$F$7*Parameters!$D$17*(1-Parameters!$D$27)*Parameters!$D$26*(1-(Parameters!$B$94 + Parameters!$B$95))*(Parameters!$D$23)*Parameters!$D$28)))+(AI96*(1-Parameters!$D$40)*(1/Parameters!$D$38))+(AK96*(1-Parameters!$D$40))),0)</f>
        <v>0</v>
      </c>
      <c r="AL97" s="24">
        <f>IF(AND(C97&gt;=(Input!$F$14+Input!$F$16), C97&lt;(Input!$F$14+Input!$F$17)),((AC96*(1-Parameters!$D$40)*(1/Parameters!$D$38)*Input!$F$7*Parameters!$D$17*Parameters!$D$26*(1-Parameters!$D$27)*(1-(Parameters!$B$94 + Parameters!$B$95))*Parameters!$D$28*(Parameters!$D$23)*(1-Parameters!$D$30))+(AE96*(1-Parameters!$D$40)*Input!$F$7*Parameters!$D$17*Parameters!$D$26*(1-Parameters!$D$27)*(1-(Parameters!$B$94 + Parameters!$B$95))*Parameters!$D$28*(Parameters!$D$23)*(1-Parameters!$D$30))+(AF96*(1-Parameters!$D$40)) + (AG96*(1-Parameters!$D$40)*(1-ART_drop_factor)) +(AL96*(1-Parameters!$D$40)) + (AM96*(1-Parameters!$D$40)*(1-ART_drop_factor))),0)</f>
        <v>0</v>
      </c>
      <c r="AM97" s="22">
        <f>IF(AND(C97&gt;=(Input!$F$14+Input!$F$16), C97&lt;(Input!$F$14+Input!$F$17)),((AC96*(1-Parameters!$D$40)*(1/Parameters!$D$38)*(Input!$F$7*Parameters!$D$17*(Parameters!$D$23)*Parameters!$D$26*(1-Parameters!$D$27)*(1-(Parameters!$B$94 + Parameters!$B$95))*Parameters!$D$28*Parameters!$D$30))+(AD96*(1-Parameters!$D$40)*(1/Parameters!$D$38))+(AE96*(1-Parameters!$D$40)*(Input!$F$7*Parameters!$D$17*(Parameters!$D$23)*Parameters!$D$26*(1-Parameters!$D$27)*(1-(Parameters!$B$94 + Parameters!$B$95))*Parameters!$D$28*Parameters!$D$30))+(AM96*(1-Parameters!$D$40)*ART_drop_factor)+(AJ96*(1-Parameters!$D$40)*(1/Parameters!$D$38))+(AG96*(1-Parameters!$D$40)*ART_drop_factor)),0)</f>
        <v>0</v>
      </c>
      <c r="AN97" s="24">
        <f>IF(AND(C97&gt;=(Input!$F$14+Input!$F$17), C97&lt;(Input!$F$14+Input!$F$18)),((AH96*(1-Parameters!$D$40)*(1-(Parameters!$D$11*(1-(Input!$F$22*Parameters!$D$7))))) + (AN96*(1-Parameters!$D$40)*(1-(Parameters!$D$11*(1-(Input!$F$22*Parameters!$D$7)))))),0)</f>
        <v>0</v>
      </c>
      <c r="AO97" s="22">
        <f>IF(AND(C97&gt;=(Input!$F$14+Input!$F$17), C97&lt;(Input!$F$14+Input!$F$18)),((AH96*(1-Parameters!$D$40)*Parameters!$D$11*(1-(Input!$F$22*Parameters!$D$7)))+(AI96*(1-Parameters!$D$40)*(1-1/Parameters!$D$38)*(1-(Input!$F$8*Parameters!$D$18*(1-Parameters!$D$27)*Parameters!$D$26*(Parameters!$D$24)*Parameters!$D$28*Parameters!$D$30))) + (AJ96*(1-Parameters!$D$40)*(1-(1/Parameters!$D$38))*(1-ART_drop_factor)) +(AN96*(1-Parameters!$D$40)*Parameters!$D$11*(1-(Input!$F$22*Parameters!$D$7)))+(AO96*(1-Parameters!$D$40)*(1-1/Parameters!$D$38)) + (AP96*(1-Parameters!$D$40)*(1-(1/Parameters!$D$38))*(1-ART_drop_factor))),0)</f>
        <v>0</v>
      </c>
      <c r="AP97" s="24">
        <f>IF(AND(C97&gt;=(Input!$F$14+Input!$F$17), C97&lt;(Input!$F$14+Input!$F$18)),((AI96*(1-Parameters!$D$40)*(1-1/Parameters!$D$38)*(Input!$F$8*Parameters!$D$18*Parameters!$D$26*(1-Parameters!$D$27)*(Parameters!$D$24)*Parameters!$D$28*Parameters!$D$30))+(AJ96*(1-Parameters!$D$40)*(1-(1/Parameters!$D$38))*ART_drop_factor)+(AP96*(1-Parameters!$D$40)*(1-(1/Parameters!$D$38))*ART_drop_factor)),0)</f>
        <v>0</v>
      </c>
      <c r="AQ97" s="22">
        <f>IF(AND(C97&gt;=(Input!$F$14+Input!$F$17), C97&lt;(Input!$F$14+Input!$F$18)),((AI96*(1-Parameters!$D$40)*(1/Parameters!$D$38)*(1-(Input!$F$8*Parameters!$D$18*(1-Parameters!$D$27)*Parameters!$D$26*(Parameters!$D$23)*Parameters!$D$28)))+(AK96*(1-Parameters!$D$40)*(1-(Input!$F$8*Parameters!$D$18*(1-Parameters!$D$27)*Parameters!$D$26*(Parameters!$D$23)*Parameters!$D$28)))+(AO96*(1-Parameters!$D$40)*(1/Parameters!$D$38))+(AQ96*(1-Parameters!$D$40))),0)</f>
        <v>0</v>
      </c>
      <c r="AR97" s="24">
        <f>IF(AND(C97&gt;=(Input!$F$14+Input!$F$17), C97&lt;(Input!$F$14+Input!$F$18)),((AI96*(1-Parameters!$D$40)*(1/Parameters!$D$38)*Input!$F$8*Parameters!$D$18*Parameters!$D$26*(1-Parameters!$D$27)*Parameters!$D$28*(Parameters!$D$23)*(1-Parameters!$D$30))+(AK96*(1-Parameters!$D$40)*Input!$F$8*Parameters!$D$18*Parameters!$D$26*(1-Parameters!$D$27)*Parameters!$D$28*(Parameters!$D$23)*(1-Parameters!$D$30))+(AL96*(1-Parameters!$D$40)) + (AM96*(1-Parameters!$D$40)*(1-ART_drop_factor)) +(AR96*(1-Parameters!$D$40)) + (AS96*(1-Parameters!$D$40)*(1-ART_drop_factor))),0)</f>
        <v>0</v>
      </c>
      <c r="AS97" s="22">
        <f>IF(AND(C97&gt;=(Input!$F$14+Input!$F$17), C97&lt;(Input!$F$14+Input!$F$18)),((AI96*(1-Parameters!$D$40)*(1/Parameters!$D$38)*(Input!$F$8*Parameters!$D$18*(Parameters!$D$23)*Parameters!$D$26*(1-Parameters!$D$27)*Parameters!$D$28*Parameters!$D$30))+(AJ96*(1-Parameters!$D$40)*(1/Parameters!$D$38))+(AK96*(1-Parameters!$D$40)*(Input!$F$8*Parameters!$D$18*(Parameters!$D$23)*Parameters!$D$26*(1-Parameters!$D$27)*Parameters!$D$28*Parameters!$D$30))+(AS96*(1-Parameters!$D$40)*ART_drop_factor)+(AP96*(1-Parameters!$D$40)*(1/Parameters!$D$38))+(AM96*(1-Parameters!$D$40)*ART_drop_factor)),0)</f>
        <v>0</v>
      </c>
      <c r="AT97" s="24">
        <f>IF(AND(C97&gt;=(Input!$F$14+Input!$F$18), C97&lt;(Input!$F$14+Input!$F$19)),((AN96*(1-Parameters!$D$40)*(1-(Parameters!$D$11*(1-(Input!$F$22*Parameters!$D$7))))) + (AT96*(1-Parameters!$D$40)*(1-(Parameters!$D$12*(1-(Input!$F$22*Parameters!$D$7)))))),0)</f>
        <v>0</v>
      </c>
      <c r="AU97" s="22">
        <f>IF(AND(C97&gt;=(Input!$F$14+Input!$F$18), C97&lt;(Input!$F$14+Input!$F$19)),((AN96*(1-Parameters!$D$40)*Parameters!$D$11*(1-(Input!$F$22*Parameters!$D$7)))+(AO96*(1-Parameters!$D$40)*(1-1/Parameters!$D$38)*(1-(Input!$F$9*Parameters!$D$19*(1-Parameters!$D$27)*Parameters!$D$26*(Parameters!$D$24)*Parameters!$D$28*Parameters!$D$30))) + (AP96*(1-Parameters!$D$40)*(1-(1/Parameters!$D$38))*(1-ART_drop_factor)) +(AT96*(1-Parameters!$D$40)*Parameters!$D$12*(1-(Input!$F$22*Parameters!$D$7)))+(AU96*(1-Parameters!$D$40)*(1-1/Parameters!$D$38)) + (AV96*(1-Parameters!$D$40)*(1-(1/Parameters!$D$38))*(1-ART_drop_factor))),0)</f>
        <v>0</v>
      </c>
      <c r="AV97" s="24">
        <f>IF(AND(C97&gt;=(Input!$F$14+Input!$F$18), C97&lt;(Input!$F$14+Input!$F$19)),((AO96*(1-Parameters!$D$40)*(1-1/Parameters!$D$38)*(Input!$F$9*Parameters!$D$19*Parameters!$D$26*(1-Parameters!$D$27)*(Parameters!$D$24)*Parameters!$D$28*Parameters!$D$30))+(AP96*(1-Parameters!$D$40)*(1-(1/Parameters!$D$38))*ART_drop_factor)+(AV96*(1-Parameters!$D$40)*(1-(1/Parameters!$D$38))*ART_drop_factor)),0)</f>
        <v>0</v>
      </c>
      <c r="AW97" s="22">
        <f>IF(AND(C97&gt;=(Input!$F$14+Input!$F$18), C97&lt;(Input!$F$14+Input!$F$19)),((AO96*(1-Parameters!$D$40)*(1/Parameters!$D$38)*(1-(Input!$F$9*Parameters!$D$19*(1-Parameters!$D$27)*Parameters!$D$26*(Parameters!$D$23)*Parameters!$D$28)))+(AQ96*(1-Parameters!$D$40)*(1-(Input!$F$9*Parameters!$D$19*(1-Parameters!$D$27)*Parameters!$D$26*(Parameters!$D$23)*Parameters!$D$28)))+(AU96*(1-Parameters!$D$40)*(1/Parameters!$D$38))+(AW96*(1-Parameters!$D$40))),0)</f>
        <v>0</v>
      </c>
      <c r="AX97" s="24">
        <f>IF(AND(C97&gt;=(Input!$F$14+Input!$F$18), C97&lt;(Input!$F$14+Input!$F$19)),((AO96*(1-Parameters!$D$40)*(1/Parameters!$D$38)*Input!$F$9*Parameters!$D$19*Parameters!$D$26*(1-Parameters!$D$27)*Parameters!$D$28*(Parameters!$D$23)*(1-Parameters!$D$30))+(AQ96*(1-Parameters!$D$40)*Input!$F$9*Parameters!$D$19*Parameters!$D$26*(1-Parameters!$D$27)*Parameters!$D$28*(Parameters!$D$23)*(1-Parameters!$D$30)) + (AS96*(1-Parameters!$D$40)*(1-ART_drop_factor)) +(AR96*(1-Parameters!$D$40))+ (AY96*(1-Parameters!$D$40)*(1-ART_drop_factor)) + (AX96*(1-Parameters!$D$40))),0)</f>
        <v>0</v>
      </c>
      <c r="AY97" s="22">
        <f>IF(AND(C97&gt;=(Input!$F$14+Input!$F$18), C97&lt;(Input!$F$14+Input!$F$19)),((AO96*(1-Parameters!$D$40)*(1/Parameters!$D$38)*(Input!$F$9*Parameters!$D$19*(Parameters!$D$23)*Parameters!$D$26*(1-Parameters!$D$27)*Parameters!$D$28*Parameters!$D$30))+(AP96*(1-Parameters!$D$40)*(1/Parameters!$D$38))+(AQ96*(1-Parameters!$D$40)*(Input!$F$9*Parameters!$D$19*(Parameters!$D$23)*Parameters!$D$26*(1-Parameters!$D$27)*Parameters!$D$28*Parameters!$D$30))+(AY96*(1-Parameters!$D$40)*ART_drop_factor)+(AV96*(1-Parameters!$D$40)*(1/Parameters!$D$38))+(AS96*(1-Parameters!$D$40)*ART_drop_factor)),0)</f>
        <v>0</v>
      </c>
      <c r="AZ97" s="24">
        <f>IF(C97&gt;=(Input!$F$14+Input!$F$19),((AT96*(1-Parameters!$D$40)*(1-(Parameters!$D$12*(1-(Input!$F$22*Parameters!$D$7))))) + (AZ96*(1-Parameters!$D$40)*(1-(Parameters!$D$12*(1-(Input!$F$22*Parameters!$D$7)))))),0)</f>
        <v>1476218.3582623408</v>
      </c>
      <c r="BA97" s="22">
        <f>IF(C97&gt;=(Input!$F$14+Input!$F$19),((AT96*(1-Parameters!$D$40)*Parameters!$D$12*(1-(Input!$F$22*Parameters!$D$7)))+(AU96*(1-Parameters!$D$40)*(1-1/Parameters!$D$38)*(1-(Input!$F$10*Parameters!$D$20*(1-Parameters!$D$27)*Parameters!$D$26*(Parameters!$D$24)*Parameters!$D$28*Parameters!$D$30))) + (AV96*(1-Parameters!$D$40)*(1-(1/Parameters!$D$38))*(1-ART_drop_factor)) +(AZ96*(1-Parameters!$D$40)*Parameters!$D$12*(1-(Input!$F$22*Parameters!$D$7)))+(BA96*(1-Parameters!$D$40)*(1-1/Parameters!$D$38)) + (BB96*(1-Parameters!$D$40)*(1-(1/Parameters!$D$38))*(1-ART_drop_factor))),0)</f>
        <v>3578.7890787607994</v>
      </c>
      <c r="BB97" s="24">
        <f>IF(C97&gt;=(Input!$F$14+Input!$F$19),((AU96*(1-Parameters!$D$40)*(1-1/Parameters!$D$38)*(Input!$F$10*Parameters!$D$20*Parameters!$D$26*(1-Parameters!$D$27)*(Parameters!$D$24)*Parameters!$D$28*Parameters!$D$30))+(AV96*(1-Parameters!$D$40)*(1-(1/Parameters!$D$38))*ART_drop_factor)+(BB96*(1-Parameters!$D$40)*(1-(1/Parameters!$D$38))*ART_drop_factor)),0)</f>
        <v>2.3452861750645706</v>
      </c>
      <c r="BC97" s="22">
        <f>IF(C97&gt;=(Input!$F$14+Input!$F$19),((AU96*(1-Parameters!$D$40)*(1/Parameters!$D$38)*(1-(Input!$F$10*Parameters!$D$20*(1-Parameters!$D$27)*Parameters!$D$26*(Parameters!$D$23)*Parameters!$D$28)))+(AW96*(1-Parameters!$D$40)*(1-(Input!$F$10*Parameters!$D$20*(1-Parameters!$D$27)*Parameters!$D$26*(Parameters!$D$23)*Parameters!$D$28)))+(BA96*(1-Parameters!$D$40)*(1/Parameters!$D$38))+(BC96*(1-Parameters!$D$40))),0)</f>
        <v>24098.185280070531</v>
      </c>
      <c r="BD97" s="24">
        <f>IF(C97&gt;=(Input!$F$14+Input!$F$19),((AU96*(1-Parameters!$D$40)*(1/Parameters!$D$38)*Input!$F$10*Parameters!$D$20*Parameters!$D$26*(1-Parameters!$D$27)*Parameters!$D$28*(Parameters!$D$23)*(1-Parameters!$D$30))+(AW96*(1-Parameters!$D$40)*Input!$F$10*Parameters!$D$20*Parameters!$D$26*(1-Parameters!$D$27)*Parameters!$D$28*(Parameters!$D$23)*(1-Parameters!$D$30))+(AX96*(1-Parameters!$D$40)) + (AY96*(1-Parameters!$D$40)*(1-ART_drop_factor)) +(BD96*(1-Parameters!$D$40)) + (BE96*(1-Parameters!$D$40)*(1-ART_drop_factor))),0)</f>
        <v>33807.930029205811</v>
      </c>
      <c r="BE97" s="25">
        <f>IF(C97&gt;=(Input!$F$14+Input!$F$19),((AU96*(1-Parameters!$D$40)*(1/Parameters!$D$38)*(Input!$F$10*Parameters!$D$20*(Parameters!$D$23)*Parameters!$D$26*(1-Parameters!$D$27)*Parameters!$D$28*Parameters!$D$30))+(AV96*(1-Parameters!$D$40)*(1/Parameters!$D$38))+(AW96*(1-Parameters!$D$40)*(Input!$F$10*Parameters!$D$20*(Parameters!$D$23)*Parameters!$D$26*(1-Parameters!$D$27)*Parameters!$D$28*Parameters!$D$30))+(BE96*(1-Parameters!$D$40)*ART_drop_factor)+(BB96*(1-Parameters!$D$40)*(1/Parameters!$D$38))+(AY96*(1-Parameters!$D$40)*ART_drop_factor)),0)</f>
        <v>80238.843149211956</v>
      </c>
      <c r="BF97" s="135">
        <f>(Parameters!$D$40*(SUM(Model!D96:U96,Model!AH96:BE96)))+(Parameters!$D$41*(SUM(Model!V96:AG96)))</f>
        <v>93.348334581943092</v>
      </c>
      <c r="BG97" s="60"/>
      <c r="BJ97" s="66"/>
    </row>
    <row r="98" spans="3:62" ht="16" thickBot="1" x14ac:dyDescent="0.25">
      <c r="C98" s="27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8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4"/>
      <c r="BA98" s="22"/>
      <c r="BB98" s="24"/>
      <c r="BC98" s="22"/>
      <c r="BD98" s="24"/>
      <c r="BE98" s="25"/>
      <c r="BJ98" s="66"/>
    </row>
    <row r="99" spans="3:62" ht="49" thickBot="1" x14ac:dyDescent="0.25">
      <c r="C99" s="29" t="s">
        <v>93</v>
      </c>
      <c r="D99" s="30">
        <f t="shared" ref="D99:N99" si="0">SUM(D6:D97)</f>
        <v>31944701.403311569</v>
      </c>
      <c r="E99" s="30">
        <f t="shared" si="0"/>
        <v>97828.896684525142</v>
      </c>
      <c r="F99" s="31">
        <f t="shared" si="0"/>
        <v>0</v>
      </c>
      <c r="G99" s="31">
        <f t="shared" si="0"/>
        <v>1008017.5926676217</v>
      </c>
      <c r="H99" s="31">
        <f t="shared" si="0"/>
        <v>142502.72293786798</v>
      </c>
      <c r="I99" s="31">
        <f t="shared" si="0"/>
        <v>1048060.7181361946</v>
      </c>
      <c r="J99" s="32">
        <f t="shared" si="0"/>
        <v>16629211.247021487</v>
      </c>
      <c r="K99" s="32">
        <f t="shared" si="0"/>
        <v>37955.966190493229</v>
      </c>
      <c r="L99" s="32">
        <f t="shared" si="0"/>
        <v>11859.213941372058</v>
      </c>
      <c r="M99" s="32">
        <f t="shared" si="0"/>
        <v>167659.28426774419</v>
      </c>
      <c r="N99" s="32">
        <f t="shared" si="0"/>
        <v>149626.58162100826</v>
      </c>
      <c r="O99" s="32">
        <f t="shared" ref="O99:BE99" si="1">SUM(O6:O97)</f>
        <v>922958.15415525669</v>
      </c>
      <c r="P99" s="33">
        <f t="shared" si="1"/>
        <v>9040569.0648480561</v>
      </c>
      <c r="Q99" s="33">
        <f t="shared" si="1"/>
        <v>17830.428880117295</v>
      </c>
      <c r="R99" s="33">
        <f t="shared" si="1"/>
        <v>9194.2142993646594</v>
      </c>
      <c r="S99" s="33">
        <f t="shared" si="1"/>
        <v>33963.483017333107</v>
      </c>
      <c r="T99" s="33">
        <f t="shared" si="1"/>
        <v>103218.4385834118</v>
      </c>
      <c r="U99" s="33">
        <f t="shared" si="1"/>
        <v>564579.71712277224</v>
      </c>
      <c r="V99" s="34">
        <f t="shared" si="1"/>
        <v>1503942.7376927002</v>
      </c>
      <c r="W99" s="34">
        <f t="shared" si="1"/>
        <v>3283.2141302559398</v>
      </c>
      <c r="X99" s="34">
        <f t="shared" si="1"/>
        <v>1210.6484334621068</v>
      </c>
      <c r="Y99" s="34">
        <f t="shared" si="1"/>
        <v>6007.0158420821954</v>
      </c>
      <c r="Z99" s="34">
        <f t="shared" si="1"/>
        <v>18364.137808300729</v>
      </c>
      <c r="AA99" s="34">
        <f t="shared" si="1"/>
        <v>94255.344304008817</v>
      </c>
      <c r="AB99" s="32">
        <f t="shared" si="1"/>
        <v>7504381.7066216078</v>
      </c>
      <c r="AC99" s="32">
        <f t="shared" si="1"/>
        <v>13700.685347717941</v>
      </c>
      <c r="AD99" s="32">
        <f t="shared" si="1"/>
        <v>4264.3097184893331</v>
      </c>
      <c r="AE99" s="32">
        <f t="shared" si="1"/>
        <v>35200.326168694977</v>
      </c>
      <c r="AF99" s="32">
        <f t="shared" si="1"/>
        <v>96353.633918707463</v>
      </c>
      <c r="AG99" s="32">
        <f t="shared" si="1"/>
        <v>467514.00792636292</v>
      </c>
      <c r="AH99" s="33">
        <f t="shared" si="1"/>
        <v>11978918.100680409</v>
      </c>
      <c r="AI99" s="33">
        <f t="shared" si="1"/>
        <v>18955.103108202777</v>
      </c>
      <c r="AJ99" s="33">
        <f t="shared" si="1"/>
        <v>3794.8257670305575</v>
      </c>
      <c r="AK99" s="33">
        <f t="shared" si="1"/>
        <v>63423.876150536089</v>
      </c>
      <c r="AL99" s="33">
        <f t="shared" si="1"/>
        <v>170643.07517103228</v>
      </c>
      <c r="AM99" s="33">
        <f t="shared" si="1"/>
        <v>740345.82135744614</v>
      </c>
      <c r="AN99" s="34">
        <f t="shared" si="1"/>
        <v>17909729.888707381</v>
      </c>
      <c r="AO99" s="34">
        <f t="shared" si="1"/>
        <v>38659.482191922041</v>
      </c>
      <c r="AP99" s="34">
        <f t="shared" si="1"/>
        <v>1777.2341065441317</v>
      </c>
      <c r="AQ99" s="34">
        <f t="shared" si="1"/>
        <v>133223.09192356438</v>
      </c>
      <c r="AR99" s="34">
        <f t="shared" si="1"/>
        <v>292290.79064091295</v>
      </c>
      <c r="AS99" s="34">
        <f t="shared" si="1"/>
        <v>1077214.5457741683</v>
      </c>
      <c r="AT99" s="32">
        <f t="shared" si="1"/>
        <v>19323074.292976134</v>
      </c>
      <c r="AU99" s="32">
        <f t="shared" si="1"/>
        <v>45733.47496549572</v>
      </c>
      <c r="AV99" s="32">
        <f t="shared" si="1"/>
        <v>429.60044660639096</v>
      </c>
      <c r="AW99" s="32">
        <f t="shared" si="1"/>
        <v>205523.03745086497</v>
      </c>
      <c r="AX99" s="32">
        <f t="shared" si="1"/>
        <v>364106.03001341008</v>
      </c>
      <c r="AY99" s="32">
        <f t="shared" si="1"/>
        <v>1119910.7228611689</v>
      </c>
      <c r="AZ99" s="33">
        <f t="shared" si="1"/>
        <v>22194035.469593767</v>
      </c>
      <c r="BA99" s="33">
        <f t="shared" si="1"/>
        <v>53638.096208681185</v>
      </c>
      <c r="BB99" s="33">
        <f t="shared" si="1"/>
        <v>93.893804408194015</v>
      </c>
      <c r="BC99" s="33">
        <f t="shared" si="1"/>
        <v>319867.83796532126</v>
      </c>
      <c r="BD99" s="33">
        <f t="shared" si="1"/>
        <v>478721.42667888635</v>
      </c>
      <c r="BE99" s="35">
        <f t="shared" si="1"/>
        <v>1232614.0681258745</v>
      </c>
      <c r="BF99" s="136">
        <f>SUM(BF7:BF97)</f>
        <v>13525.548914238783</v>
      </c>
      <c r="BJ99" s="66"/>
    </row>
    <row r="100" spans="3:62" ht="16" thickTop="1" x14ac:dyDescent="0.2">
      <c r="C100" s="141"/>
      <c r="D100" s="142"/>
      <c r="E100" s="142"/>
      <c r="F100" s="143"/>
      <c r="G100" s="143"/>
      <c r="H100" s="143"/>
      <c r="I100" s="143"/>
      <c r="J100" s="144"/>
      <c r="K100" s="144"/>
      <c r="L100" s="144"/>
      <c r="M100" s="144"/>
      <c r="N100" s="144"/>
      <c r="O100" s="144"/>
      <c r="P100" s="145"/>
      <c r="Q100" s="145"/>
      <c r="R100" s="145"/>
      <c r="S100" s="145"/>
      <c r="T100" s="145"/>
      <c r="U100" s="145"/>
      <c r="V100" s="146"/>
      <c r="W100" s="146"/>
      <c r="X100" s="146"/>
      <c r="Y100" s="146"/>
      <c r="Z100" s="146"/>
      <c r="AA100" s="146"/>
      <c r="AB100" s="144"/>
      <c r="AC100" s="144"/>
      <c r="AD100" s="144"/>
      <c r="AE100" s="144"/>
      <c r="AF100" s="144"/>
      <c r="AG100" s="144"/>
      <c r="AH100" s="145"/>
      <c r="AI100" s="145"/>
      <c r="AJ100" s="145"/>
      <c r="AK100" s="145"/>
      <c r="AL100" s="145"/>
      <c r="AM100" s="145"/>
      <c r="AN100" s="146"/>
      <c r="AO100" s="146"/>
      <c r="AP100" s="146"/>
      <c r="AQ100" s="146"/>
      <c r="AR100" s="146"/>
      <c r="AS100" s="146"/>
      <c r="AT100" s="144"/>
      <c r="AU100" s="144"/>
      <c r="AV100" s="144"/>
      <c r="AW100" s="144"/>
      <c r="AX100" s="144"/>
      <c r="AY100" s="144"/>
      <c r="AZ100" s="145"/>
      <c r="BA100" s="145"/>
      <c r="BB100" s="145"/>
      <c r="BC100" s="145"/>
      <c r="BD100" s="145"/>
      <c r="BE100" s="147"/>
      <c r="BF100" s="136"/>
      <c r="BJ100" s="66">
        <f>BF99+((SUM(AZ99:BE99))/15)</f>
        <v>1632123.6017393679</v>
      </c>
    </row>
    <row r="101" spans="3:62" ht="16" thickBot="1" x14ac:dyDescent="0.25">
      <c r="C101" s="27"/>
      <c r="D101" s="24"/>
      <c r="E101" s="24"/>
      <c r="F101" s="24"/>
      <c r="G101" s="24"/>
      <c r="H101" s="24"/>
      <c r="I101" s="24"/>
      <c r="J101" s="24"/>
      <c r="K101" s="36"/>
      <c r="L101" s="36"/>
      <c r="M101" s="36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36"/>
      <c r="AA101" s="36"/>
      <c r="AB101" s="36"/>
      <c r="AC101" s="36"/>
      <c r="AD101" s="36"/>
      <c r="AE101" s="36"/>
      <c r="AF101" s="36"/>
      <c r="AG101" s="36"/>
      <c r="AH101" s="36"/>
      <c r="AI101" s="36"/>
      <c r="AJ101" s="36"/>
      <c r="AK101" s="36"/>
      <c r="AL101" s="36"/>
      <c r="AM101" s="36"/>
      <c r="AN101" s="36"/>
      <c r="AO101" s="36"/>
      <c r="AP101" s="36"/>
      <c r="AQ101" s="36"/>
      <c r="AR101" s="36"/>
      <c r="AS101" s="36"/>
      <c r="AT101" s="36"/>
      <c r="AU101" s="36"/>
      <c r="AV101" s="36"/>
      <c r="AW101" s="36"/>
      <c r="AX101" s="36"/>
      <c r="AY101" s="36"/>
      <c r="AZ101" s="36"/>
      <c r="BA101" s="36"/>
      <c r="BB101" s="36"/>
      <c r="BC101" s="36"/>
      <c r="BD101" s="36"/>
      <c r="BE101" s="37"/>
    </row>
    <row r="102" spans="3:62" ht="29.5" customHeight="1" thickBot="1" x14ac:dyDescent="0.25">
      <c r="C102" s="148" t="s">
        <v>174</v>
      </c>
      <c r="D102" s="38">
        <f>D99*Costs!$C$17*Input!$F$22</f>
        <v>0</v>
      </c>
      <c r="E102" s="38">
        <f>E99*Costs!$C$17*Input!$F$22</f>
        <v>0</v>
      </c>
      <c r="F102" s="39">
        <v>0</v>
      </c>
      <c r="G102" s="38">
        <f>0</f>
        <v>0</v>
      </c>
      <c r="H102" s="39">
        <v>0</v>
      </c>
      <c r="I102" s="39">
        <v>0</v>
      </c>
      <c r="J102" s="39" cm="1">
        <f t="array" ref="J102">(INDEX($J$6:$J$97,MATCH(TRUE,INDEX($J$6:$J$97&lt;&gt;0,),0)))*(Parameters!$D$14*Parameters!$D$26*(1-Parameters!$D$27)*Input!$F$5*((Costs!$C$12)+((1-Parameters!$D$25)*Costs!$C$14)))+(J99*Costs!$C$17*Input!$F$22)</f>
        <v>3389039.8246015976</v>
      </c>
      <c r="K102" s="432" cm="1">
        <f t="array" ref="K102">(INDEX($K$6:$K$97,MATCH(TRUE,INDEX($K$6:$K$97&lt;&gt;0,),0)))*(Parameters!$D$14*Parameters!$D$26*(1-Parameters!$D$27)*Input!$F$5*(Costs!$C$12+(Parameters!$D$24*Parameters!$D$28*Costs!$C$13)))+(K99*Costs!$C$17*Input!$F$22)</f>
        <v>10453.817724644307</v>
      </c>
      <c r="L102" s="40">
        <f>L99*Costs!$C$15</f>
        <v>57608.20586022552</v>
      </c>
      <c r="M102" s="65" cm="1">
        <f t="array" ref="M102">(INDEX($M$6:$M$97,MATCH(TRUE,INDEX($M$6:$M$97&lt;&gt;0,),0)))*(Parameters!$D$14*Parameters!$D$26*(1-Parameters!$D$27)*Input!$F$5*(Costs!$C$12+(Parameters!$D$23*Parameters!$D$28*Costs!$C$13)))</f>
        <v>64325.387078658438</v>
      </c>
      <c r="N102" s="40">
        <v>0</v>
      </c>
      <c r="O102" s="39">
        <f>O99*Costs!$C$15</f>
        <v>4483430.6563490713</v>
      </c>
      <c r="P102" s="39" cm="1">
        <f t="array" ref="P102">(INDEX($P$6:$P$97,MATCH(TRUE,INDEX($P$6:$P$97&lt;&gt;0,),0)))*(Parameters!$D$15*Parameters!$D$26*(1-Parameters!$D$27)*Input!$F$6*((Costs!$C$12)+((1-(Parameters!$D$25))*Costs!$C$14)))+(P99*Costs!$C$17*Input!$F$22)</f>
        <v>3258585.57225896</v>
      </c>
      <c r="Q102" s="431" cm="1">
        <f t="array" ref="Q102">(INDEX($Q$6:$Q$97,MATCH(TRUE,INDEX($Q$6:$Q$97&lt;&gt;0,),0)))*(Parameters!$D$15*Parameters!$D$26*(1-Parameters!$D$27)*Input!$F$6*(Costs!$C$12+(Parameters!$D$24*Parameters!$D$28*Costs!$C$13)))+(Q99*Costs!$C$17*Input!$F$22)</f>
        <v>9236.9807927534748</v>
      </c>
      <c r="R102" s="40">
        <f>R99*Costs!$C$15</f>
        <v>44662.503998941174</v>
      </c>
      <c r="S102" s="65" cm="1">
        <f t="array" ref="S102">(INDEX($S$6:$S$97,MATCH(TRUE,INDEX($S$6:$S$97&lt;&gt;0,),0)))*(Parameters!$D$15*Parameters!$D$26*(1-Parameters!$D$27)*Input!$F$6*(Costs!$C$12+(Parameters!$D$23*Parameters!$D$28*Costs!$C$13)))</f>
        <v>22577.623559024858</v>
      </c>
      <c r="T102" s="39">
        <v>0</v>
      </c>
      <c r="U102" s="40">
        <f>U99*Costs!$C$15</f>
        <v>2742544.7191783795</v>
      </c>
      <c r="V102" s="39" cm="1">
        <f t="array" ref="V102">(INDEX($V$6:$V$97,MATCH(TRUE,INDEX($V$6:$V$97&lt;&gt;0,),0)))*(Parameters!$D$16*Parameters!$D$26*(1-Parameters!$D$27)*Input!$F$6*(1-Parameters!B94)*((Costs!$C$12)+((1-(Parameters!$D$25))*Costs!$C$14)))+(V99*Costs!C$17*Input!$F$22)</f>
        <v>564709.95381920156</v>
      </c>
      <c r="W102" s="432" cm="1">
        <f t="array" ref="W102">(INDEX($W$6:$W$97,MATCH(TRUE,INDEX($W$6:$W$97&lt;&gt;0,),0)))*(Parameters!$D$16*Parameters!$D$26*(1-Parameters!$D$27)*Input!$F$6*(1-Parameters!B94)*(Costs!$C$12+(Parameters!$D$24*Parameters!$D$28* (Costs!$C$13+(Costs!$C$16*Parameters!$E$68)))))+(W99*Costs!$C$17*Input!$F$22)</f>
        <v>2723.8562980973143</v>
      </c>
      <c r="X102" s="39">
        <f>X99*((Costs!$C$16*Parameters!$E$68)+(Costs!$C$15))</f>
        <v>8513.1240556321482</v>
      </c>
      <c r="Y102" s="39" cm="1">
        <f t="array" ref="Y102">(INDEX($Y$6:$Y$97,MATCH(TRUE,INDEX($Y$6:$Y$97&lt;&gt;0,),0)))*(Parameters!$D$16*Parameters!$D$26*(1-Parameters!$D$27)*Input!$F$6*(1-Parameters!B94)*(Costs!$C$12+(Parameters!$D$23*Parameters!$D$28* (Costs!$C$13+(Costs!$C$16*Parameters!$E$68)))))</f>
        <v>6456.6047295742474</v>
      </c>
      <c r="Z102" s="39">
        <f>(Costs!$C$16*Parameters!$E$68)*Z99</f>
        <v>39927.243611985657</v>
      </c>
      <c r="AA102" s="39">
        <f>AA99*((Costs!$C$16*Parameters!$E$68)+(Costs!$C$15))</f>
        <v>662791.45686555188</v>
      </c>
      <c r="AB102" s="41">
        <f>(AB99*Costs!$C$17*Input!$F$22)</f>
        <v>0</v>
      </c>
      <c r="AC102" s="39">
        <f>(AC99*Costs!$C$17*Input!$F$22)</f>
        <v>0</v>
      </c>
      <c r="AD102" s="40">
        <f>AD99*Costs!$C$15</f>
        <v>20714.630272204377</v>
      </c>
      <c r="AE102" s="39">
        <f>0</f>
        <v>0</v>
      </c>
      <c r="AF102" s="39">
        <v>0</v>
      </c>
      <c r="AG102" s="40">
        <f>AG99*Costs!$C$15</f>
        <v>2271031.0602630912</v>
      </c>
      <c r="AH102" s="65" cm="1">
        <f t="array" ref="AH102">(INDEX($AH$6:$AH$97,MATCH(TRUE,INDEX($AH$6:$AH$97&lt;&gt;0,),0)))*(Parameters!$D$17*Parameters!$D$26*(1-Parameters!$D$27)*Input!$F$7*(1-(Parameters!B94 + Parameters!B95))*(Costs!$C$12+((1-(Parameters!$D$25))*Costs!$C$14)))+(AH99*Costs!$C$17*Input!$F$22)</f>
        <v>443421.95371318952</v>
      </c>
      <c r="AI102" s="431" cm="1">
        <f t="array" ref="AI102">(INDEX($AI$6:$AI$97,MATCH(TRUE,INDEX($AI$6:$AI$97&lt;&gt;0,),0)))*(Parameters!$D$17*Parameters!$D$26*(1-Parameters!$D$27)*Input!$F$7*(1-(Parameters!B94 + Parameters!B95))*(Costs!$C$12+(Parameters!$D$24*Parameters!$D$28*(Costs!$C$13+(Costs!$C$16*Parameters!$E$68)))))+(AI99*Costs!$C$17*Input!$F$22)</f>
        <v>1168.4101208336053</v>
      </c>
      <c r="AJ102" s="40">
        <f>AJ99*Costs!$C$15</f>
        <v>18434.029866695531</v>
      </c>
      <c r="AK102" s="65" cm="1">
        <f t="array" ref="AK102">(INDEX($AK$6:$AK$97,MATCH(TRUE,INDEX($AK$6:$AK$97&lt;&gt;0,),0)))*(Parameters!$D$17*Parameters!$D$26*(1-Parameters!$D$27)*Input!$F$7*(1-(Parameters!B94 + Parameters!B95))*(Costs!$C$12+(Parameters!$D$23*Parameters!$D$28*(Costs!$C$13+(Costs!$C$16*Parameters!$E$68)))))</f>
        <v>6006.8345388928783</v>
      </c>
      <c r="AL102" s="39">
        <v>0</v>
      </c>
      <c r="AM102" s="40">
        <f>AM99*Costs!$C$15</f>
        <v>3596359.3114488572</v>
      </c>
      <c r="AN102" s="39" cm="1">
        <f t="array" ref="AN102">(INDEX($AN$6:$AN$97,MATCH(TRUE,INDEX($AN$6:$AN$97&lt;&gt;0,),0)))*(Parameters!$D$18*Parameters!$D$26*(1-Parameters!$D$27)*Input!$F$8*(Costs!$C$12+((1-(Parameters!$D$25))*Costs!$C$14)))+(AN99*Costs!$C$17*Input!$F$22)</f>
        <v>0</v>
      </c>
      <c r="AO102" s="431" cm="1">
        <f t="array" ref="AO102">(INDEX($AO$6:$AO$97,MATCH(TRUE,INDEX($AO$6:$AO$97&lt;&gt;0,),0)))*(Parameters!$D$18*Parameters!$D$26*(1-Parameters!$D$27)*Input!$F$8*(Costs!$C$12+(Parameters!$D$24*Parameters!$D$28*(Costs!$C$13+(Costs!$C$16*Parameters!$E$68)))))+(AO99*Costs!$C$17*Input!$F$22)</f>
        <v>0</v>
      </c>
      <c r="AP102" s="40">
        <f>AP99*Costs!$C$15</f>
        <v>8633.2255053122881</v>
      </c>
      <c r="AQ102" s="65" cm="1">
        <f t="array" ref="AQ102">(INDEX($AQ$6:$AQ$97,MATCH(TRUE,INDEX($AQ$6:$AQ$97&lt;&gt;0,),0)))*(Parameters!$D$18*Parameters!$D$26*(1-Parameters!$D$27)*Input!$F$8*(Costs!$C$12+(Parameters!$D$23*Parameters!$D$28*(Costs!$C$13+(Costs!$C$16*Parameters!$E$68)))))</f>
        <v>0</v>
      </c>
      <c r="AR102" s="39">
        <v>0</v>
      </c>
      <c r="AS102" s="40">
        <f>AS99*Costs!$C$15</f>
        <v>5232758.0576059632</v>
      </c>
      <c r="AT102" s="65" cm="1">
        <f t="array" ref="AT102">(INDEX($AT$6:$AT$97,MATCH(TRUE,INDEX($AT$6:$AT$97&lt;&gt;0,),0)))*(Parameters!$D$19*Parameters!$D$26*(1-Parameters!$D$27)*Input!$F$9*(Costs!$C$12+((1-(Parameters!$D$25))*Costs!$C$14)))+(AT99*Costs!$C$17*Input!$F$22)</f>
        <v>0</v>
      </c>
      <c r="AU102" s="431" cm="1">
        <f t="array" ref="AU102">(INDEX($AU$6:$AU$97,MATCH(TRUE,INDEX($AU$6:$AU$97&lt;&gt;0,),0)))*(Parameters!$D$19*Parameters!$D$26*(1-Parameters!$D$27)*Input!$F$1*(Costs!$C$12+(Parameters!$D$24*Parameters!$D$28*(Costs!$C$13+(Costs!$C$16*Parameters!$E$68)))))+(AU99*Costs!$C$17*Input!$F$22)</f>
        <v>0</v>
      </c>
      <c r="AV102" s="40">
        <f>AV99*Costs!$C$15</f>
        <v>2086.8593051861662</v>
      </c>
      <c r="AW102" s="65" cm="1">
        <f t="array" ref="AW102">(INDEX($AW$6:$AW$97,MATCH(TRUE,INDEX($AW$6:$AW$97&lt;&gt;0,),0)))*(Parameters!$D$19*Parameters!$D$26*(1-Parameters!$D$27)*Input!$F$9*(Costs!$C$12+(Parameters!$D$23*Parameters!$D$28*(Costs!$C$13+(Costs!$C$16*Parameters!$E$68)))))</f>
        <v>0</v>
      </c>
      <c r="AX102" s="39">
        <v>0</v>
      </c>
      <c r="AY102" s="40">
        <f>AY99*Costs!$C$15</f>
        <v>5440162.2052360047</v>
      </c>
      <c r="AZ102" s="65" cm="1">
        <f t="array" ref="AZ102">(INDEX($AZ$6:$AZ$97,MATCH(TRUE,INDEX($AZ$6:$AZ$97&lt;&gt;0,),0)))*(Parameters!$D$20*Parameters!$D$26*(1-Parameters!$D$27)*Input!$F$10*(Costs!$C$12+((1-(Parameters!$D$25))*Costs!$C$14)))+(AZ99*Costs!$C$17*Input!$F$22)</f>
        <v>0</v>
      </c>
      <c r="BA102" s="431" cm="1">
        <f t="array" ref="BA102">(INDEX($BA$6:$BA$97,MATCH(TRUE,INDEX($BA$6:$BA$97&lt;&gt;0,),0)))*(Parameters!$D$20*Parameters!$D$26*(1-Parameters!$D$27)*Input!$F$10*(Costs!$C$12+(Parameters!$D$24*Parameters!$D$28*(Costs!$C$13+(Costs!$C$16*Parameters!$E$68)))))+(BA99*Costs!$C$17*Input!$F$22)</f>
        <v>0</v>
      </c>
      <c r="BB102" s="40">
        <f>BB99*Costs!$C$15</f>
        <v>456.1055766501492</v>
      </c>
      <c r="BC102" s="65" cm="1">
        <f t="array" ref="BC102">(INDEX($BC$6:$BC$97,MATCH(TRUE,INDEX($BC$6:$BC$97&lt;&gt;0,),0)))*(Parameters!$D$20*Parameters!$D$26*(1-Parameters!$D$27)*Input!$F$10*(Costs!$C$12+(Parameters!$D$23*Parameters!$D$28*(Costs!$C$13+(Costs!$C$16*Parameters!$E$68)))))</f>
        <v>0</v>
      </c>
      <c r="BD102" s="39">
        <v>0</v>
      </c>
      <c r="BE102" s="160">
        <f>BE99*Costs!$C$15</f>
        <v>5987638.4163274514</v>
      </c>
    </row>
    <row r="103" spans="3:62" ht="17" thickTop="1" thickBot="1" x14ac:dyDescent="0.25">
      <c r="C103" s="27"/>
      <c r="D103" s="42" t="s">
        <v>231</v>
      </c>
      <c r="E103" s="174">
        <f>SUM(D102:BE102)</f>
        <v>38396458.630562626</v>
      </c>
      <c r="F103" s="24"/>
      <c r="G103" s="24"/>
      <c r="H103" s="24"/>
      <c r="I103" s="24"/>
      <c r="J103" s="24"/>
      <c r="K103" s="36"/>
      <c r="L103" s="36"/>
      <c r="M103" s="36"/>
      <c r="N103" s="36"/>
      <c r="O103" s="36"/>
      <c r="P103" s="36"/>
      <c r="Q103" s="36"/>
      <c r="R103" s="36"/>
      <c r="S103" s="36"/>
      <c r="T103" s="36"/>
      <c r="U103" s="36"/>
      <c r="V103" s="36"/>
      <c r="W103" s="36"/>
      <c r="X103" s="36"/>
      <c r="Y103" s="36"/>
      <c r="Z103" s="36"/>
      <c r="AA103" s="36"/>
      <c r="AB103" s="36"/>
      <c r="AC103" s="36"/>
      <c r="AD103" s="36"/>
      <c r="AE103" s="36"/>
      <c r="AF103" s="36"/>
      <c r="AG103" s="36"/>
      <c r="AH103" s="36"/>
      <c r="AI103" s="36"/>
      <c r="AJ103" s="36"/>
      <c r="AK103" s="36"/>
      <c r="AL103" s="36"/>
      <c r="AM103" s="36"/>
      <c r="AN103" s="36"/>
      <c r="AO103" s="36"/>
      <c r="AP103" s="36"/>
      <c r="AQ103" s="36"/>
      <c r="AR103" s="36"/>
      <c r="AS103" s="36"/>
      <c r="AT103" s="36"/>
      <c r="AU103" s="36"/>
      <c r="AV103" s="36"/>
      <c r="AW103" s="36"/>
      <c r="AX103" s="36"/>
      <c r="AY103" s="36"/>
      <c r="AZ103" s="36"/>
      <c r="BA103" s="36"/>
      <c r="BB103" s="36"/>
      <c r="BC103" s="36"/>
      <c r="BD103" s="36"/>
      <c r="BE103" s="37"/>
    </row>
    <row r="104" spans="3:62" ht="16" thickTop="1" x14ac:dyDescent="0.2">
      <c r="C104" s="27"/>
      <c r="D104" s="22"/>
      <c r="E104" s="22"/>
      <c r="F104" s="22"/>
      <c r="G104" s="22"/>
      <c r="H104" s="22"/>
      <c r="I104" s="22"/>
      <c r="J104" s="22"/>
      <c r="K104" s="43"/>
      <c r="L104" s="43"/>
      <c r="M104" s="43"/>
      <c r="N104" s="43"/>
      <c r="O104" s="43"/>
      <c r="P104" s="43"/>
      <c r="Q104" s="43"/>
      <c r="R104" s="43"/>
      <c r="S104" s="43"/>
      <c r="T104" s="43"/>
      <c r="U104" s="43"/>
      <c r="V104" s="43"/>
      <c r="W104" s="43"/>
      <c r="X104" s="43"/>
      <c r="Y104" s="43"/>
      <c r="Z104" s="43"/>
      <c r="AA104" s="43"/>
      <c r="AB104" s="43"/>
      <c r="AC104" s="43"/>
      <c r="AD104" s="43"/>
      <c r="AE104" s="43"/>
      <c r="AF104" s="43"/>
      <c r="AG104" s="43"/>
      <c r="AH104" s="43"/>
      <c r="AI104" s="43"/>
      <c r="AJ104" s="43"/>
      <c r="AK104" s="43"/>
      <c r="AL104" s="43"/>
      <c r="AM104" s="43"/>
      <c r="AN104" s="43"/>
      <c r="AO104" s="43"/>
      <c r="AP104" s="43"/>
      <c r="AQ104" s="43"/>
      <c r="AR104" s="43"/>
      <c r="AS104" s="43"/>
      <c r="AT104" s="43"/>
      <c r="AU104" s="43"/>
      <c r="AV104" s="43"/>
      <c r="AW104" s="43"/>
      <c r="AX104" s="43"/>
      <c r="AY104" s="43"/>
      <c r="AZ104" s="43"/>
      <c r="BA104" s="43"/>
      <c r="BB104" s="43"/>
      <c r="BC104" s="43"/>
      <c r="BD104" s="43"/>
      <c r="BE104" s="44"/>
    </row>
    <row r="105" spans="3:62" ht="29.5" customHeight="1" thickBot="1" x14ac:dyDescent="0.25">
      <c r="C105" s="45" t="s">
        <v>95</v>
      </c>
      <c r="D105" s="46">
        <v>0</v>
      </c>
      <c r="E105" s="47">
        <f>IF((1-EXP(-Parameters!$E$55*(Input!$F$12-1)))*(E99/(Input!$F$12-1))&lt;0,0,(1-EXP(-Parameters!$E$55*(Input!$F$12-1)))*(E99/(Input!$F$12-1)))</f>
        <v>1362.4005736108425</v>
      </c>
      <c r="F105" s="47">
        <f>IF((1-EXP(-Parameters!$E$55*(Input!$F$12-1)))*(F99/(Input!$F$12-1))&lt;0,0,(1-EXP(-Parameters!$E$55*(Input!$F$12-1)))*(F99/(Input!$F$12-1)))</f>
        <v>0</v>
      </c>
      <c r="G105" s="47">
        <f>IF((1-EXP(-Parameters!$E$54*(Input!$F$12-1)))*(G99/(Input!$F$12-1))&lt;0,0,(1-EXP(-Parameters!$E$54*(Input!$F$12-1)))*(G99/(Input!$F$12-1)))</f>
        <v>1841.9298663871887</v>
      </c>
      <c r="H105" s="47">
        <f>IF((1-EXP(-Parameters!$E$54*(Input!$F$12-1)))*(H99/(Input!$F$12-1))&lt;0,0,(1-EXP(-Parameters!$E$54*(Input!$F$12-1)))*(H99/(Input!$F$12-1)))</f>
        <v>260.39230200946156</v>
      </c>
      <c r="I105" s="47">
        <f>IF((1-EXP(-(Parameters!$E$54*(1-(Parameters!$E$65*Parameters!$D$31)))*(Input!$F$12-1)))*(I99/(Input!$F$12-1))&lt;0,0,(1-EXP(-(Parameters!$E$54*(1-(Parameters!$E$65*Parameters!$D$31)))*(Input!$F$12-1)))*(I99/(Input!$F$12-1)))</f>
        <v>317.3924010370589</v>
      </c>
      <c r="J105" s="47">
        <v>0</v>
      </c>
      <c r="K105" s="47">
        <f>IF((1-EXP(-Parameters!$E$55*(Input!$F$13-Input!$F$12)))*(K99/(Input!$F$13-Input!$F$12)-E105)&lt;0,0,(1-EXP(-Parameters!$E$55*(Input!$F$13-Input!$F$12)))*(K99/(Input!$F$13-Input!$F$12)-E105))</f>
        <v>346.09351191182355</v>
      </c>
      <c r="L105" s="47">
        <f>IF((1-EXP(-Parameters!$E$55*(Input!$F$13-Input!$F$12)))*(L99/(Input!$F$13-Input!$F$12)-F105)&lt;0,0,(1-EXP(-Parameters!$E$55*(Input!$F$13-Input!$F$12)))*(L99/(Input!$F$13-Input!$F$12)-F105))</f>
        <v>178.68853486037349</v>
      </c>
      <c r="M105" s="47">
        <f>IF((1-EXP(-Parameters!$E$54*(Input!$F$13-Input!$F$12)))*(M99/(Input!$F$13-Input!$F$12)-G105)&lt;0,0,(1-EXP(-Parameters!$E$54*(Input!$F$13-Input!$F$12)))*(M99/(Input!$F$13-Input!$F$12)-G105))</f>
        <v>271.84581523053248</v>
      </c>
      <c r="N105" s="47">
        <f>IF((1-EXP(-Parameters!$E$54*(Input!$F$13-Input!$F$12)))*(N99/(Input!$F$13-Input!$F$12)-H105)&lt;0, 0, (1-EXP(-Parameters!$E$54*(Input!$F$13-Input!$F$12)))*(N99/(Input!$F$13-Input!$F$12)-H105))</f>
        <v>270.67323057613368</v>
      </c>
      <c r="O105" s="47">
        <f>IF((1-EXP(-(Parameters!$E$54*(1-(Parameters!$E$65*Parameters!$D$31)))*(Input!$F$13-Input!$F$12)))*(O99/(Input!$F$13-Input!$F$12)-I105)&lt;0, 0, (1-EXP(-(Parameters!$E$54*(1-(Parameters!$E$65*Parameters!$D$31)))*(Input!$F$13-Input!$F$12)))*(O99/(Input!$F$13-Input!$F$12)-I105))</f>
        <v>278.87226284584017</v>
      </c>
      <c r="P105" s="48">
        <v>0</v>
      </c>
      <c r="Q105" s="47">
        <f>IF((1-EXP(-Parameters!$E$55*(Input!$F$14-Input!$F$13)))*(Q99/(Input!$F$14-Input!$F$13)-K105)&lt;0,0, (1-EXP(-Parameters!$E$55*(Input!$F$14-Input!$F$13)))*(Q99/(Input!$F$14-Input!$F$13)-K105))</f>
        <v>247.11380918865291</v>
      </c>
      <c r="R105" s="47">
        <f>IF((1-EXP(-Parameters!$E$55*(Input!$F$14-Input!$F$13)))*(R99/(Input!$F$14-Input!$F$13)-L105)&lt;0, 0, (1-EXP(-Parameters!$E$55*(Input!$F$14-Input!$F$13)))*(R99/(Input!$F$14-Input!$F$13)-L105))</f>
        <v>127.40229354121529</v>
      </c>
      <c r="S105" s="47">
        <f>IF((1-EXP(-Parameters!$E$54*(Input!$F$14-Input!$F$13)))*(S99/(Input!$F$14-Input!$F$13)-M105)&lt;0, 0, (1-EXP(-Parameters!$E$54*(Input!$F$14-Input!$F$13)))*(S99/(Input!$F$14-Input!$F$13)-M105))</f>
        <v>59.908248161260154</v>
      </c>
      <c r="T105" s="47">
        <f>IF((1-EXP(-Parameters!$E$54*(Input!$F$14-Input!$F$13)))*(T99/(Input!$F$14-Input!$F$13)-N105)&lt;0,0,(1-EXP(-Parameters!$E$54*(Input!$F$14-Input!$F$13)))*(T99/(Input!$F$14-Input!$F$13)-N105))</f>
        <v>188.24278276322241</v>
      </c>
      <c r="U105" s="47">
        <f>IF((1-EXP(-(Parameters!$E$54*(1-(Parameters!$E$65*Parameters!$D$31)))*(Input!$F$14-Input!$F$13)))*(U99/(Input!$F$14-Input!$F$13)-O105)&lt;0, 0, (1-EXP(-(Parameters!$E$54*(1-(Parameters!$E$65*Parameters!$D$31)))*(Input!$F$14-Input!$F$13)))*(U99/(Input!$F$14-Input!$F$13)-O105))</f>
        <v>170.8579578802115</v>
      </c>
      <c r="V105" s="48">
        <v>0</v>
      </c>
      <c r="W105" s="47">
        <f>IF((1-EXP(-Parameters!$E$57*1))*((W99/1)-Q105)*(1-Parameters!E76)&lt;0,0,(1-EXP(-Parameters!$E$57*1))*((W99/1)-Q105)*(1-Parameters!E76))</f>
        <v>87.46416643481929</v>
      </c>
      <c r="X105" s="47">
        <f>IF((1-EXP(-Parameters!$E$57*1*(1-(Parameters!$E$64*Parameters!$E$68))))*(X99/(1)-R105)*(1-Parameters!E76)&lt;0,0,(1-EXP(-Parameters!$E$57*1*(1-(Parameters!$E$64*Parameters!$E$68))))*(X99/(1)-R105)*(1-Parameters!E76))</f>
        <v>11.600610039396008</v>
      </c>
      <c r="Y105" s="47">
        <f>IF((1-EXP(-Parameters!$E$56*1))*(Y99/(1)-S105)*(1-Parameters!E76)&lt;0,0,(1-EXP(-Parameters!$E$56*1))*(Y99/(1)-S105)*(1-Parameters!E76))</f>
        <v>132.23372510596451</v>
      </c>
      <c r="Z105" s="47">
        <f>IF((1-EXP(-Parameters!$E$56*1*(1-(Parameters!$E$64*Parameters!$E$68))))*(1-Parameters!E76)*(Z99/1-T105)&lt;0,0,(1-EXP(-Parameters!$E$56*1*(1-(Parameters!$E$64*Parameters!$E$68)))))*(Z99/1-T105)*(1-Parameters!E76)</f>
        <v>149.91582389500635</v>
      </c>
      <c r="AA105" s="47">
        <f>IF((1-EXP(-(Parameters!$E$56*(1-(Parameters!$E$65*Parameters!$D$31)))*1*(1-(Parameters!$E$64*Parameters!$E$68))))*(AA99/(1)-U105)*(1-Parameters!E76)&lt;0,0,(1-EXP(-(Parameters!$E$56*(1-(Parameters!$E$65*Parameters!$D$31)))*1*(1-(Parameters!$E$64*Parameters!$E$68))))*(AA99/(1)-U105)*(1-Parameters!E76))</f>
        <v>126.97024140289021</v>
      </c>
      <c r="AB105" s="48">
        <v>0</v>
      </c>
      <c r="AC105" s="47">
        <f>IF((1-EXP(-Parameters!$E$57*(1-(Parameters!$E$66*Parameters!$E$70))*(Input!$F$16-1)))*(AC99/(Input!$F$16-1)-W105)*(1-Parameters!E76)&lt;0,0,(1-EXP(-Parameters!$E$57*(1-(Parameters!$E$66*Parameters!$E$70))*(Input!$F$16-1)))*(AC99/(Input!$F$16-1)-W105)*(1-Parameters!E76))</f>
        <v>360.26520572827417</v>
      </c>
      <c r="AD105" s="47">
        <f>IF((1-EXP(-Parameters!$E$57*(1-(Parameters!$E$66*Parameters!$E$69))*(1-(Parameters!$E$64*Parameters!$E$68))*(Input!$F$16-1)))*(AD99/(Input!$F$16-1)-X105)*(1-Parameters!E76)&lt;0,0,(1-EXP(-Parameters!$E$57*(1-(Parameters!$E$66*Parameters!$E$69))*(1-(Parameters!$E$64*Parameters!$E$68))*(Input!$F$16-1)))*(AD99/(Input!$F$16-1)-X105)*(1-Parameters!E76))</f>
        <v>43.013309047267036</v>
      </c>
      <c r="AE105" s="47">
        <f>IF((1-EXP(-Parameters!$E$56*(1-(Parameters!$E$66*Parameters!$E$70))*(Input!$F$16-1)))*(AE99/(Input!$F$16-1)-Y105)*(1-Parameters!E76)&lt;0,0,(1-EXP(-Parameters!$E$56*(1-(Parameters!$E$66*Parameters!$E$70))*(Input!$F$16-1)))*(AE99/(Input!$F$16-1)-Y105)*(1-Parameters!E76))</f>
        <v>733.72143897687147</v>
      </c>
      <c r="AF105" s="47">
        <f>IF((1-EXP(-Parameters!$E$56*(1-(Parameters!$E$64*Parameters!$E$68))*(1-(Parameters!$E$66*Parameters!$E$69))*(Input!$F$16-1)))*(AF99/(Input!$F$16-1)-Z105)*(1-Parameters!E76)&lt;0,0,(1-EXP(-Parameters!$E$56*(1-(Parameters!$E$64*Parameters!$E$68))*(1-(Parameters!$E$66*Parameters!$E$69))*(Input!$F$16-1)))*(AF99/(Input!$F$16-1)-Z105)*(1-Parameters!E76))</f>
        <v>756.58477404974644</v>
      </c>
      <c r="AG105" s="47">
        <f>IF((1-EXP(-Parameters!$E$56*(1-(Parameters!$E$64*Parameters!$E$68))*(1-(Parameters!$E$66*Parameters!$E$69))*(1-(Parameters!$E$65*Parameters!$D$31))*(Input!$F$16-1)))*(AG99/(Input!$F$16-1)-AA105)*(1-Parameters!E76)&lt;0,0,(1-EXP(-Parameters!$E$56*(1-(Parameters!$E$64*Parameters!$E$68))*(1-(Parameters!$E$66*Parameters!$E$69))*(1-(Parameters!$E$65*Parameters!$D$31))*(Input!$F$16-1)))*(AG99/(Input!$F$16-1)-AA105)*(1-Parameters!E76))</f>
        <v>612.70561478997547</v>
      </c>
      <c r="AH105" s="48">
        <v>0</v>
      </c>
      <c r="AI105" s="47">
        <f>IF((1-EXP(-Parameters!$E$58*(1-(Parameters!$E$66*Parameters!$E$72))*(Input!$F$17-Input!$F$16)))*(AI99/(Input!$F$17-Input!$F$16)-AC105)*(1-Parameters!E77)&lt;0,0,(1-EXP(-Parameters!$E$58*(1-(Parameters!$E$66*Parameters!$E$72))*(Input!$F$17-Input!$F$16)))*(AI99/(Input!$F$17-Input!$F$16)-AC105)*(1-Parameters!E77))</f>
        <v>84.584061514064501</v>
      </c>
      <c r="AJ105" s="47">
        <f>IF((1-EXP(-Parameters!$E$58*(1-(Parameters!$E$66*Parameters!$E$71))*(1-(Parameters!$E$64*Parameters!$E$68))*(Input!$F$17-Input!$F$16)))*(AJ99/(Input!$F$17-Input!$F$16)-AD105)*(1-Parameters!E77)&lt;0,0,(1-EXP(-Parameters!$E$58*(1-(Parameters!$E$66*Parameters!$E$71))*(1-(Parameters!$E$64*Parameters!$E$68))*(Input!$F$17-Input!$F$16)))*(AJ99/(Input!$F$17-Input!$F$16)-AD105)*(1-Parameters!E77))</f>
        <v>5.3822326868319852</v>
      </c>
      <c r="AK105" s="47">
        <f>IF((1-EXP(-Parameters!$E$60*(1-(Parameters!$E$66*Parameters!$E$72))*(Input!$F$17-Input!$F$16)))*(AK99/(Input!$F$17-Input!$F$16)-AE105)*(1-Parameters!E77)&lt;0,0,(1-EXP(-Parameters!$E$60*(1-(Parameters!$E$66*Parameters!$E$72))*(Input!$F$17-Input!$F$16)))*(AK99/(Input!$F$17-Input!$F$16)-AE105)*(1-Parameters!E77))</f>
        <v>113.3876048184885</v>
      </c>
      <c r="AL105" s="47">
        <f>IF((1-EXP(-Parameters!$E$60*(1-(Parameters!$E$64*Parameters!$E$68))*(1-(Parameters!$E$66*Parameters!$E$71))*(Input!$F$17-Input!$F$16)))*(AL99/(Input!$F$17-Input!$F$16)-AF105)*(1-Parameters!E77)&lt;0,0,(1-EXP(-Parameters!$E$60*(1-(Parameters!$E$64*Parameters!$E$68))*(1-(Parameters!$E$66*Parameters!$E$71))*(Input!$F$17-Input!$F$16)))*(AL99/(Input!$F$17-Input!$F$16)-AF105)*(1-Parameters!E77))</f>
        <v>95.193861855977914</v>
      </c>
      <c r="AM105" s="47">
        <f>IF((1-EXP(-Parameters!$E$60*(1-(Parameters!$E$64*Parameters!$E$68))*(1-(Parameters!$E$66*Parameters!$E$71))*(1-(Parameters!$E$65*Parameters!$D$31))*(Input!$F$17-Input!$F$16)))*(AM99/(Input!$F$17-Input!$F$16)-AG105)*(1-Parameters!E77)&lt;0,0,(1-EXP(-Parameters!$E$60*(1-(Parameters!$E$64*Parameters!$E$68))*(1-(Parameters!$E$66*Parameters!$E$71))*(1-(Parameters!$E$65*Parameters!$D$31))*(Input!$F$17-Input!$F$16)))*(AM99/(Input!$F$17-Input!$F$16)-AG105)*(1-Parameters!E77))</f>
        <v>69.489263763005653</v>
      </c>
      <c r="AN105" s="48">
        <v>0</v>
      </c>
      <c r="AO105" s="47">
        <f>IF((1-EXP(-Parameters!$E$58*(1-(Parameters!$E$66*Parameters!$E$72))*(Input!$F$18-Input!$F$17)))*(AO99/(Input!$F$18-Input!$F$17)-AI105)*(1-Parameters!E77)&lt;0,0,(1-EXP(-Parameters!$E$58*(1-(Parameters!$E$66*Parameters!$E$72))*(Input!$F$18-Input!$F$17)))*(AO99/(Input!$F$18-Input!$F$17)-AI105)*(1-Parameters!E77))</f>
        <v>196.00346959930741</v>
      </c>
      <c r="AP105" s="47">
        <f>IF((1-EXP(-Parameters!$E$58*(1-(Parameters!$E$66*Parameters!$E$71))*(1-(Parameters!$E$64*Parameters!$E$68))*(Input!$F$18-Input!$F$17)))*(AP99/(Input!$F$18-Input!$F$17)-AJ105)*(1-Parameters!E77)&lt;0,0,(1-EXP(-Parameters!$E$58*(1-(Parameters!$E$66*Parameters!$E$71))*(1-(Parameters!$E$64*Parameters!$E$68))*(Input!$F$18-Input!$F$17)))*(AP99/(Input!$F$18-Input!$F$17)-AJ105)*(1-Parameters!E77))</f>
        <v>2.6629353426364895</v>
      </c>
      <c r="AQ105" s="47">
        <f>IF((1-EXP(-Parameters!$E$60*(1-(Parameters!$E$66*Parameters!$E$72))*(Input!$F$18-Input!$F$17)))*(AQ99/(Input!$F$18-Input!$F$17)-AK105)*(1-Parameters!E77)&lt;0,0,(1-EXP(-Parameters!$E$60*(1-(Parameters!$E$66*Parameters!$E$72))*(Input!$F$18-Input!$F$17)))*(AQ99/(Input!$F$18-Input!$F$17)-AK105)*(1-Parameters!E77))</f>
        <v>258.75617644850814</v>
      </c>
      <c r="AR105" s="47">
        <f>IF((1-EXP(-Parameters!$E$60*(1-(Parameters!$E$64*Parameters!$E$68))*(1-(Parameters!$E$66*Parameters!$E$71))*(Input!$F$18-Input!$F$17)))*(AR99/(Input!$F$18-Input!$F$17)-AL105)*(1-Parameters!E77)&lt;0,0,(1-EXP(-Parameters!$E$60*(1-(Parameters!$E$64*Parameters!$E$68))*(1-(Parameters!$E$66*Parameters!$E$71))*(Input!$F$18-Input!$F$17)))*(AR99/(Input!$F$18-Input!$F$17)-AL105)*(1-Parameters!E77))</f>
        <v>168.19603654401769</v>
      </c>
      <c r="AS105" s="47">
        <f>IF((1-EXP(-Parameters!$E$60*(1-(Parameters!$E$64*Parameters!$E$68))*(1-(Parameters!$E$66*Parameters!$E$71))*(1-(Parameters!$E$65*Parameters!$D$31))*(Input!$F$18-Input!$F$17)))*(AS99/(Input!$F$18-Input!$F$17)-AM105)*(1-Parameters!E77)&lt;0,0,(1-EXP(-Parameters!$E$60*(1-(Parameters!$E$64*Parameters!$E$68))*(1-(Parameters!$E$66*Parameters!$E$71))*(1-(Parameters!$E$65*Parameters!$D$31))*(Input!$F$18-Input!$F$17)))*(AS99/(Input!$F$18-Input!$F$17)-AM105)*(1-Parameters!E77))</f>
        <v>101.6838018702191</v>
      </c>
      <c r="AT105" s="48">
        <v>0</v>
      </c>
      <c r="AU105" s="47">
        <f>IF((1-EXP(-Parameters!$E$59*(1-(Parameters!$E$66*Parameters!$E$74))*(Input!$F$19-Input!$F$18)))*(AU99/(Input!$F$19-Input!$F$18)-AO105)*(1-Parameters!E77)&lt;0,0,(1-EXP(-Parameters!$E$59*(1-(Parameters!$E$66*Parameters!$E$74))*(Input!$F$19-Input!$F$18)))*(AU99/(Input!$F$19-Input!$F$18)-AO105)*(1-Parameters!E77))</f>
        <v>223.5595359814892</v>
      </c>
      <c r="AV105" s="47">
        <f>IF((1-EXP(-Parameters!$E$59*(1-(Parameters!$E$66*Parameters!$E$73))*(1-(Parameters!$E$64*Parameters!$E$68))*(Input!$F$19-Input!$F$18)))*(AV99/(Input!$F$19-Input!$F$18)-AP105)*(1-Parameters!E77)&lt;0,0,(1-EXP(-Parameters!$E$59*(1-(Parameters!$E$66*Parameters!$E$73))*(1-(Parameters!$E$64*Parameters!$E$68))*(Input!$F$19-Input!$F$18)))*(AV99/(Input!$F$19-Input!$F$18)-AP105)*(1-Parameters!E77))</f>
        <v>0.51947246736502439</v>
      </c>
      <c r="AW105" s="47">
        <f>IF((1-EXP(-Parameters!$E$61*(1-(Parameters!$E$66*Parameters!$E$73))*(Input!$F$19-Input!$F$18)))*(AW99/(Input!$F$19-Input!$F$18)-AQ105)*(1-Parameters!E77)&lt;0,0,(1-EXP(-Parameters!$E$61*(1-(Parameters!$E$66*Parameters!$E$73))*(Input!$F$19-Input!$F$18)))*(AW99/(Input!$F$19-Input!$F$18)-AQ105)*(1-Parameters!E77))</f>
        <v>67.152780229692539</v>
      </c>
      <c r="AX105" s="47">
        <f>IF((1-EXP(-Parameters!$E$61*(1-(Parameters!$E$64*Parameters!$E$68))*(1-(Parameters!$E$66*Parameters!$E$74))*(Input!$F$19-Input!$F$18)))*(SUM(AX6:AX97)/(Input!$F$19-Input!$F$18)-AR105)*(1-Parameters!E77)&lt;0,0,(1-EXP(-Parameters!$E$61*(1-(Parameters!$E$64*Parameters!$E$68))*(1-(Parameters!$E$66*Parameters!$E$74))*(Input!$F$19-Input!$F$18)))*(SUM(AX6:AX97)/(Input!$F$19-Input!$F$18)-AR105)*(1-Parameters!E77))</f>
        <v>65.952305111491441</v>
      </c>
      <c r="AY105" s="47">
        <f>IF((1-EXP(-Parameters!$E$61*(1-(Parameters!$E$64*Parameters!$E$68))*(1-(Parameters!$E$66*Parameters!$E$73))*(1-(Parameters!$E$65*Parameters!$D$31))*(Input!$F$19-Input!$F$18)))*(AY99/(Input!$F$19-Input!$F$18)-AS105)*(1-Parameters!E77)&lt;0,0,(1-EXP(-Parameters!$E$61*(1-(Parameters!$E$64*Parameters!$E$68))*(1-(Parameters!$E$66*Parameters!$E$73))*(1-(Parameters!$E$65*Parameters!$D$31))*(Input!$F$19-Input!$F$18)))*(AY99/(Input!$F$19-Input!$F$18)-AS105)*(1-Parameters!E77))</f>
        <v>22.35983059906431</v>
      </c>
      <c r="AZ105" s="48">
        <v>0</v>
      </c>
      <c r="BA105" s="47">
        <f>IF((1-EXP(-Parameters!$E$59*(1-(Parameters!$E$66*Parameters!$E$74))*(Input!$F$20-Input!$F$19+1)))*(SUM(BA6:BA97)/(Input!$F$20-Input!$F$19+1)-AU105)*(1-Parameters!E77)&lt;0,0,(1-EXP(-Parameters!$E$59*(1-(Parameters!$E$66*Parameters!$E$74))*(Input!$F$20-Input!$F$19+1)))*(SUM(BA6:BA97)/(Input!$F$20-Input!$F$19+1)-AU105)*(1-Parameters!E77))</f>
        <v>258.93619773157832</v>
      </c>
      <c r="BB105" s="47">
        <f>IF((1-EXP(-Parameters!$E$59*(1-(Parameters!$E$66*Parameters!$E$73))*(1-(Parameters!$E$64*Parameters!$E$68))*(Input!$F$20-Input!$F$19+1)))*(SUM(BB6:BB97)/(Input!$F$20-Input!$F$19+1)-AV105)*(1-Parameters!E77)&lt;0,0,(1-EXP(-Parameters!$E$59*(1-(Parameters!$E$66*Parameters!$E$73))*(1-(Parameters!$E$64*Parameters!$E$68))*(Input!$F$20-Input!$F$19+1)))*(SUM(BB6:BB97)/(Input!$F$20-Input!$F$19+1)-AV105)*(1-Parameters!E77))</f>
        <v>0.11308948305875649</v>
      </c>
      <c r="BC105" s="47">
        <f>IF((1-EXP(-Parameters!$E$61*(1-(Parameters!$E$66*Parameters!$E$74))*(Input!$F$20-Input!$F$19+1)))*(SUM(BC6:BC97)/(Input!$F$20-Input!$F$19+1)-AW105)*(1-Parameters!E77)&lt;0,0,(1-EXP(-Parameters!$E$61*(1-(Parameters!$E$66*Parameters!$E$74))*(Input!$F$20-Input!$F$19+1)))*(SUM(BC6:BC97)/(Input!$F$20-Input!$F$19+1)-AW105)*(1-Parameters!E77))</f>
        <v>157.36111614843571</v>
      </c>
      <c r="BD105" s="47">
        <f>IF((1-EXP(-Parameters!$E$61*(1-(Parameters!$E$64*Parameters!$E$68))*(1-(Parameters!$E$66*Parameters!$E$73))*(Input!$F$20-Input!$F$19+1)))*(SUM(BD6:BD97)/(Input!$F$20-Input!$F$19+1)-AX105)*(1-Parameters!E77)&lt;0,0,(1-EXP(-Parameters!$E$61*(1-(Parameters!$E$64*Parameters!$E$68))*(1-(Parameters!$E$66*Parameters!$E$73))*(Input!$F$20-Input!$F$19+1)))*(SUM(BD6:BD97)/(Input!$F$20-Input!$F$19+1)-AX105)*(1-Parameters!E77))</f>
        <v>58.521938607487215</v>
      </c>
      <c r="BE105" s="49">
        <f>IF((1-EXP(-Parameters!$E$61*(1-(Parameters!$E$64*Parameters!$E$68))*(1-(Parameters!$E$66*Parameters!$E$73))*(1-(Parameters!$E$65*Parameters!$D$31))*(Input!$F$20-Input!$F$19+1)))*(BE99/(Input!$F$20-Input!$F$19+1)-AY105)*(1-Parameters!E77)&lt;0,0,(1-EXP(-Parameters!$E$61*(1-(Parameters!$E$64*Parameters!$E$68))*(1-(Parameters!$E$66*Parameters!$E$73))*(1-(Parameters!$E$65*Parameters!$D$31))*(Input!$F$20-Input!$F$19+1)))*(BE99/(Input!$F$20-Input!$F$19+1)-AY105)*(1-Parameters!E77))</f>
        <v>24.631920609516193</v>
      </c>
    </row>
    <row r="106" spans="3:62" ht="15" customHeight="1" thickTop="1" thickBot="1" x14ac:dyDescent="0.25">
      <c r="C106" s="50"/>
      <c r="D106" s="388" t="s">
        <v>96</v>
      </c>
      <c r="E106" s="389"/>
      <c r="F106" s="173">
        <f>SUM(D105:BE105)</f>
        <v>10910.736130886262</v>
      </c>
      <c r="G106" s="51"/>
      <c r="H106" s="51"/>
      <c r="I106" s="51"/>
      <c r="J106" s="51"/>
      <c r="K106" s="51"/>
      <c r="L106" s="52"/>
      <c r="M106" s="52"/>
      <c r="N106" s="52"/>
      <c r="O106" s="52"/>
      <c r="P106" s="43"/>
      <c r="Q106" s="51"/>
      <c r="R106" s="43"/>
      <c r="S106" s="43"/>
      <c r="T106" s="43"/>
      <c r="U106" s="43"/>
      <c r="V106" s="43"/>
      <c r="W106" s="51"/>
      <c r="X106" s="43"/>
      <c r="Y106" s="43"/>
      <c r="Z106" s="43"/>
      <c r="AA106" s="43"/>
      <c r="AB106" s="43"/>
      <c r="AC106" s="51"/>
      <c r="AD106" s="43"/>
      <c r="AE106" s="43"/>
      <c r="AF106" s="43"/>
      <c r="AG106" s="43"/>
      <c r="AH106" s="43"/>
      <c r="AI106" s="43"/>
      <c r="AJ106" s="43"/>
      <c r="AK106" s="43"/>
      <c r="AL106" s="43"/>
      <c r="AM106" s="43"/>
      <c r="AN106" s="43"/>
      <c r="AO106" s="43"/>
      <c r="AP106" s="43"/>
      <c r="AQ106" s="43"/>
      <c r="AR106" s="43"/>
      <c r="AS106" s="43"/>
      <c r="AT106" s="43"/>
      <c r="AU106" s="43"/>
      <c r="AV106" s="43"/>
      <c r="AW106" s="43"/>
      <c r="AX106" s="43"/>
      <c r="AY106" s="43"/>
      <c r="AZ106" s="43"/>
      <c r="BA106" s="51"/>
      <c r="BB106" s="43"/>
      <c r="BC106" s="43"/>
      <c r="BD106" s="43"/>
      <c r="BE106" s="44"/>
    </row>
    <row r="107" spans="3:62" ht="15" customHeight="1" thickTop="1" x14ac:dyDescent="0.2">
      <c r="C107" s="50"/>
      <c r="D107"/>
      <c r="E107"/>
      <c r="F107"/>
      <c r="G107"/>
      <c r="H107" s="51"/>
      <c r="I107" s="51"/>
      <c r="J107" s="51"/>
      <c r="K107" s="51"/>
      <c r="L107" s="52"/>
      <c r="M107" s="52"/>
      <c r="N107" s="52"/>
      <c r="O107" s="52"/>
      <c r="P107" s="43"/>
      <c r="Q107" s="51"/>
      <c r="R107" s="43"/>
      <c r="S107" s="43"/>
      <c r="T107" s="43"/>
      <c r="U107" s="43"/>
      <c r="V107" s="43"/>
      <c r="W107" s="51"/>
      <c r="X107" s="43"/>
      <c r="Y107" s="43"/>
      <c r="Z107" s="43"/>
      <c r="AA107" s="43"/>
      <c r="AB107" s="43"/>
      <c r="AC107" s="51"/>
      <c r="AD107" s="43"/>
      <c r="AE107" s="43"/>
      <c r="AF107" s="43"/>
      <c r="AG107" s="43"/>
      <c r="AH107" s="43"/>
      <c r="AI107" s="43"/>
      <c r="AJ107" s="43"/>
      <c r="AK107" s="43"/>
      <c r="AL107" s="43"/>
      <c r="AM107" s="43"/>
      <c r="AN107" s="43"/>
      <c r="AO107" s="43"/>
      <c r="AP107" s="43"/>
      <c r="AQ107" s="43"/>
      <c r="AR107" s="43"/>
      <c r="AS107" s="43"/>
      <c r="AT107" s="43"/>
      <c r="AU107" s="43"/>
      <c r="AV107" s="43"/>
      <c r="AW107" s="43"/>
      <c r="AX107" s="43"/>
      <c r="AY107" s="43"/>
      <c r="AZ107" s="43"/>
      <c r="BA107" s="51"/>
      <c r="BB107" s="43"/>
      <c r="BC107" s="43"/>
      <c r="BD107" s="43"/>
      <c r="BE107" s="44"/>
    </row>
    <row r="108" spans="3:62" customFormat="1" ht="45.25" customHeight="1" thickBot="1" x14ac:dyDescent="0.25">
      <c r="C108" s="239" t="s">
        <v>187</v>
      </c>
      <c r="D108" s="149">
        <f>D105*Input!$F$25*(Costs!$C$19*52)/(1+disc_rate)</f>
        <v>0</v>
      </c>
      <c r="E108" s="149">
        <f>E105*Input!$F$25*(Costs!$C$19*52)/(1+disc_rate)</f>
        <v>282335.95856109</v>
      </c>
      <c r="F108" s="149">
        <f>F105*Input!$F$25*(Costs!$C$19*52)/(1+disc_rate)</f>
        <v>0</v>
      </c>
      <c r="G108" s="149">
        <f>G105*Input!$F$25*(Costs!$C$19*52)/(1+disc_rate)</f>
        <v>381710.81582153885</v>
      </c>
      <c r="H108" s="149">
        <f>H105*Input!$F$25*(Costs!$C$19*52)/(1+disc_rate)</f>
        <v>53962.18382007959</v>
      </c>
      <c r="I108" s="149">
        <f>I105*Input!$F$25*(Costs!$C$19*52)/(1+disc_rate)</f>
        <v>65774.552303147051</v>
      </c>
      <c r="J108" s="149">
        <f>J105*Input!$F$25*(Costs!$C$19*52)/(1+disc_rate)</f>
        <v>0</v>
      </c>
      <c r="K108" s="149">
        <f>K105*Input!$F$25*(Costs!$C$19*52)/(1+disc_rate)</f>
        <v>71722.403329896159</v>
      </c>
      <c r="L108" s="149">
        <f>L105*Input!$F$25*(Costs!$C$19*52)/(1+disc_rate)</f>
        <v>37030.371060377234</v>
      </c>
      <c r="M108" s="149">
        <f>M105*Input!$F$25*(Costs!$C$19*52)/(1+disc_rate)</f>
        <v>56335.743180519843</v>
      </c>
      <c r="N108" s="149">
        <f>N105*Input!$F$25*(Costs!$C$19*52)/(1+disc_rate)</f>
        <v>56092.743567332458</v>
      </c>
      <c r="O108" s="149">
        <f>O105*Input!$F$25*(Costs!$C$19*52)/(1+disc_rate)</f>
        <v>57791.863253553398</v>
      </c>
      <c r="P108" s="149">
        <f>P105*Input!$F$25*(Costs!$C$19*52)/(1+disc_rate)</f>
        <v>0</v>
      </c>
      <c r="Q108" s="149">
        <f>Q105*Input!$F$25*(Costs!$C$19*52)/(1+disc_rate)</f>
        <v>51210.426318338818</v>
      </c>
      <c r="R108" s="149">
        <f>R105*Input!$F$25*(Costs!$C$19*52)/(1+disc_rate)</f>
        <v>26402.109164198693</v>
      </c>
      <c r="S108" s="149">
        <f>S105*Input!$F$25*(Costs!$C$19*52)/(1+disc_rate)</f>
        <v>12415.036368853178</v>
      </c>
      <c r="T108" s="149">
        <f>T105*Input!$F$25*(Costs!$C$19*52)/(1+disc_rate)</f>
        <v>39010.337739950621</v>
      </c>
      <c r="U108" s="149">
        <f>U105*Input!$F$25*(Costs!$C$19*52)/(1+disc_rate)</f>
        <v>35407.607902019998</v>
      </c>
      <c r="V108" s="149">
        <f>V105*Input!$F$25*(Costs!$C$19*52)/(1+disc_rate)</f>
        <v>0</v>
      </c>
      <c r="W108" s="149">
        <f>W105*Input!$F$25*(Costs!$C$19*52)/(1+disc_rate)</f>
        <v>18125.564351953301</v>
      </c>
      <c r="X108" s="149">
        <f>X105*Input!$F$25*(Costs!$C$19*52)/(1+disc_rate)</f>
        <v>2404.0428481952672</v>
      </c>
      <c r="Y108" s="149">
        <f>Y105*Input!$F$25*(Costs!$C$19*52)/(1+disc_rate)</f>
        <v>27403.34689741578</v>
      </c>
      <c r="Z108" s="149">
        <f>Z105*Input!$F$25*(Costs!$C$19*52)/(1+disc_rate)</f>
        <v>31067.68204793959</v>
      </c>
      <c r="AA108" s="149">
        <f>AA105*Input!$F$25*(Costs!$C$19*52)/(1+disc_rate)</f>
        <v>26312.573195860776</v>
      </c>
      <c r="AB108" s="150">
        <f>AB105*Input!$F$25*(Costs!$C$19*52*(1-(Input!$F$16/Input!$F$20)))/(1+disc_rate)</f>
        <v>0</v>
      </c>
      <c r="AC108" s="150">
        <f>AC105*Input!$F$25*(Costs!$C$19*52*(1-(Input!$F$16/Input!$F$20)))/(1+disc_rate)</f>
        <v>66207.270610084423</v>
      </c>
      <c r="AD108" s="150">
        <f>AD105*Input!$F$25*(Costs!$C$19*52*(1-(Input!$F$16/Input!$F$20)))/(1+disc_rate)</f>
        <v>7904.7150450479985</v>
      </c>
      <c r="AE108" s="150">
        <f>AE105*Input!$F$25*(Costs!$C$19*52*(1-(Input!$F$16/Input!$F$20)))/(1+disc_rate)</f>
        <v>134838.70518265213</v>
      </c>
      <c r="AF108" s="150">
        <f>AF105*Input!$F$25*(Costs!$C$19*52*(1-(Input!$F$16/Input!$F$20)))/(1+disc_rate)</f>
        <v>139040.38491233598</v>
      </c>
      <c r="AG108" s="150">
        <f>AG105*Input!$F$25*(Costs!$C$19*52*(1-(Input!$F$16/Input!$F$20)))/(1+disc_rate)</f>
        <v>112599.17915390962</v>
      </c>
      <c r="AH108" s="150">
        <f>AH105*Input!$F$25*(Costs!$C$19*52*(1-(Input!$F$17/Input!$F$20)))/(1+disc_rate)</f>
        <v>0</v>
      </c>
      <c r="AI108" s="150">
        <f>AI105*Input!$F$25*(Costs!$C$19*52*(1-(Input!$F$17/Input!$F$20)))/(1+disc_rate)</f>
        <v>12898.483381772936</v>
      </c>
      <c r="AJ108" s="150">
        <f>AJ105*Input!$F$25*(Costs!$C$19*52*(1-(Input!$F$17/Input!$F$20)))/(1+disc_rate)</f>
        <v>820.75319658649846</v>
      </c>
      <c r="AK108" s="150">
        <f>AK105*Input!$F$25*(Costs!$C$19*52*(1-(Input!$F$17/Input!$F$20)))/(1+disc_rate)</f>
        <v>17290.82418449632</v>
      </c>
      <c r="AL108" s="150">
        <f>AL105*Input!$F$25*(Costs!$C$19*52*(1-(Input!$F$17/Input!$F$20)))/(1+disc_rate)</f>
        <v>14516.404429124674</v>
      </c>
      <c r="AM108" s="150">
        <f>AM105*Input!$F$25*(Costs!$C$19*52*(1-(Input!$F$17/Input!$F$20)))/(1+disc_rate)</f>
        <v>10596.631301628007</v>
      </c>
      <c r="AN108" s="150">
        <f>AN105*Input!$F$25*(Costs!$C$19*52*(1-(Input!$F$18/Input!$F$20)))/(1+disc_rate)</f>
        <v>0</v>
      </c>
      <c r="AO108" s="150">
        <f>AO105*Input!$F$25*(Costs!$C$19*52*(1-(Input!$F$18/Input!$F$20)))/(1+disc_rate)</f>
        <v>20692.50313855401</v>
      </c>
      <c r="AP108" s="150">
        <f>AP105*Input!$F$25*(Costs!$C$19*52*(1-(Input!$F$18/Input!$F$20)))/(1+disc_rate)</f>
        <v>281.13174755487427</v>
      </c>
      <c r="AQ108" s="150">
        <f>AQ105*Input!$F$25*(Costs!$C$19*52*(1-(Input!$F$18/Input!$F$20)))/(1+disc_rate)</f>
        <v>27317.439860768205</v>
      </c>
      <c r="AR108" s="150">
        <f>AR105*Input!$F$25*(Costs!$C$19*52*(1-(Input!$F$18/Input!$F$20)))/(1+disc_rate)</f>
        <v>17756.813291083341</v>
      </c>
      <c r="AS108" s="150">
        <f>AS105*Input!$F$25*(Costs!$C$19*52*(1-(Input!$F$18/Input!$F$20)))/(1+disc_rate)</f>
        <v>10734.975220801132</v>
      </c>
      <c r="AT108" s="150">
        <f>AT105*Input!$F$25*(Costs!$C$19*52*(1-(Input!$F$19/Input!$F$20)))/(1+disc_rate)</f>
        <v>0</v>
      </c>
      <c r="AU108" s="150">
        <f>AU105*Input!$F$25*(Costs!$C$19*52*(1-(Input!$F$19/Input!$F$20)))/(1+disc_rate)</f>
        <v>12237.895533498606</v>
      </c>
      <c r="AV108" s="150">
        <f>AV105*Input!$F$25*(Costs!$C$19*52*(1-(Input!$F$19/Input!$F$20)))/(1+disc_rate)</f>
        <v>28.436495720175028</v>
      </c>
      <c r="AW108" s="150">
        <f>AW105*Input!$F$25*(Costs!$C$19*52*(1-(Input!$F$19/Input!$F$20)))/(1+disc_rate)</f>
        <v>3676.0172435812078</v>
      </c>
      <c r="AX108" s="150">
        <f>AX105*Input!$F$25*(Costs!$C$19*52*(1-(Input!$F$19/Input!$F$20)))/(1+disc_rate)</f>
        <v>3610.3019117676458</v>
      </c>
      <c r="AY108" s="150">
        <f>AY105*Input!$F$25*(Costs!$C$19*52*(1-(Input!$F$19/Input!$F$20)))/(1+disc_rate)</f>
        <v>1224.001784655394</v>
      </c>
      <c r="AZ108" s="150">
        <f>AZ105*Input!$F$25*(Costs!$C$19*52*(1-(Input!$F$20/Input!$F$20)))/(1+disc_rate)</f>
        <v>0</v>
      </c>
      <c r="BA108" s="150">
        <f>BA105*Input!$F$25*(Costs!$C$19*52*(1-(Input!$F$20/Input!$F$20)))/(1+disc_rate)</f>
        <v>0</v>
      </c>
      <c r="BB108" s="150">
        <f>BB105*Input!$F$25*(Costs!$C$19*52*(1-(Input!$F$20/Input!$F$20)))/(1+disc_rate)</f>
        <v>0</v>
      </c>
      <c r="BC108" s="150">
        <f>BC105*Input!$F$25*(Costs!$C$19*52*(1-(Input!$F$20/Input!$F$20)))/(1+disc_rate)</f>
        <v>0</v>
      </c>
      <c r="BD108" s="150">
        <f>BD105*Input!$F$25*(Costs!$C$19*52*(1-(Input!$F$20/Input!$F$20)))/(1+disc_rate)</f>
        <v>0</v>
      </c>
      <c r="BE108" s="150">
        <f>BE105*Input!$F$25*(Costs!$C$19*52*(1-(Input!$F$20/Input!$F$20)))/(1+disc_rate)</f>
        <v>0</v>
      </c>
    </row>
    <row r="109" spans="3:62" ht="15" customHeight="1" thickTop="1" thickBot="1" x14ac:dyDescent="0.25">
      <c r="C109" s="50"/>
      <c r="D109" s="385" t="s">
        <v>232</v>
      </c>
      <c r="E109" s="386"/>
      <c r="F109" s="175">
        <f>SUM(D108:BE108)</f>
        <v>1946788.2293578838</v>
      </c>
      <c r="G109"/>
      <c r="H109" s="51"/>
      <c r="I109" s="51"/>
      <c r="J109" s="51"/>
      <c r="K109" s="51"/>
      <c r="L109" s="52"/>
      <c r="M109" s="52"/>
      <c r="N109" s="52"/>
      <c r="O109" s="52"/>
      <c r="P109" s="43"/>
      <c r="Q109" s="51"/>
      <c r="R109" s="43"/>
      <c r="S109" s="43"/>
      <c r="T109" s="43"/>
      <c r="U109" s="43"/>
      <c r="V109" s="43"/>
      <c r="W109" s="51"/>
      <c r="X109" s="43"/>
      <c r="Y109" s="43"/>
      <c r="Z109" s="43"/>
      <c r="AA109" s="43"/>
      <c r="AB109" s="43"/>
      <c r="AC109" s="51"/>
      <c r="AD109" s="43"/>
      <c r="AE109" s="43"/>
      <c r="AF109" s="43"/>
      <c r="AG109" s="43"/>
      <c r="AH109" s="43"/>
      <c r="AI109" s="43"/>
      <c r="AJ109" s="43"/>
      <c r="AK109" s="43"/>
      <c r="AL109" s="43"/>
      <c r="AM109" s="43"/>
      <c r="AN109" s="43"/>
      <c r="AO109" s="43"/>
      <c r="AP109" s="43"/>
      <c r="AQ109" s="43"/>
      <c r="AR109" s="43"/>
      <c r="AS109" s="43"/>
      <c r="AT109" s="43"/>
      <c r="AU109" s="43"/>
      <c r="AV109" s="43"/>
      <c r="AW109" s="43"/>
      <c r="AX109" s="43"/>
      <c r="AY109" s="43"/>
      <c r="AZ109" s="43"/>
      <c r="BA109" s="51"/>
      <c r="BB109" s="43"/>
      <c r="BC109" s="43"/>
      <c r="BD109" s="43"/>
      <c r="BE109" s="44"/>
    </row>
    <row r="110" spans="3:62" ht="15" customHeight="1" thickTop="1" thickBot="1" x14ac:dyDescent="0.25">
      <c r="C110" s="50"/>
      <c r="D110"/>
      <c r="E110"/>
      <c r="F110"/>
      <c r="G110"/>
      <c r="H110" s="51"/>
      <c r="I110" s="51"/>
      <c r="J110" s="51"/>
      <c r="K110" s="51"/>
      <c r="L110" s="52"/>
      <c r="M110" s="52"/>
      <c r="N110" s="52"/>
      <c r="O110" s="52"/>
      <c r="P110" s="43"/>
      <c r="Q110" s="51"/>
      <c r="R110" s="43"/>
      <c r="S110" s="43"/>
      <c r="T110" s="43"/>
      <c r="U110" s="43"/>
      <c r="V110" s="43"/>
      <c r="W110" s="51"/>
      <c r="X110" s="43"/>
      <c r="Y110" s="43"/>
      <c r="Z110" s="43"/>
      <c r="AA110" s="43"/>
      <c r="AB110" s="43"/>
      <c r="AC110" s="51"/>
      <c r="AD110" s="43"/>
      <c r="AE110" s="43"/>
      <c r="AF110" s="43"/>
      <c r="AG110" s="43"/>
      <c r="AH110" s="43"/>
      <c r="AI110" s="43"/>
      <c r="AJ110" s="43"/>
      <c r="AK110" s="43"/>
      <c r="AL110" s="43"/>
      <c r="AM110" s="43"/>
      <c r="AN110" s="43"/>
      <c r="AO110" s="43"/>
      <c r="AP110" s="43"/>
      <c r="AQ110" s="43"/>
      <c r="AR110" s="43"/>
      <c r="AS110" s="43"/>
      <c r="AT110" s="43"/>
      <c r="AU110" s="43"/>
      <c r="AV110" s="43"/>
      <c r="AW110" s="43"/>
      <c r="AX110" s="43"/>
      <c r="AY110" s="43"/>
      <c r="AZ110" s="43"/>
      <c r="BA110" s="51"/>
      <c r="BB110" s="43"/>
      <c r="BC110" s="43"/>
      <c r="BD110" s="43"/>
      <c r="BE110" s="44"/>
    </row>
    <row r="111" spans="3:62" ht="34" thickTop="1" thickBot="1" x14ac:dyDescent="0.25">
      <c r="C111" s="53"/>
      <c r="D111" s="252" t="s">
        <v>233</v>
      </c>
      <c r="E111" s="176">
        <f>($F$106*Parameters!F101)+((Input!$F$2 - SUMIF(Model!$C$6:$C$97,"&lt;"&amp;Input!$F$14,Model!BF6:$BF$97) - Model!F106)*(1-Parameters!$E$79))</f>
        <v>61225.987493730383</v>
      </c>
      <c r="F111" s="54"/>
      <c r="G111" s="54"/>
      <c r="H111" s="54"/>
      <c r="I111" s="54"/>
      <c r="J111" s="54"/>
      <c r="K111" s="56"/>
      <c r="L111" s="56"/>
      <c r="M111" s="56"/>
      <c r="N111" s="56"/>
      <c r="O111" s="56"/>
      <c r="P111" s="55"/>
      <c r="Q111" s="57"/>
      <c r="R111" s="57"/>
      <c r="S111" s="57"/>
      <c r="T111" s="57"/>
      <c r="U111" s="57"/>
      <c r="V111" s="57"/>
      <c r="W111" s="55"/>
      <c r="X111" s="57"/>
      <c r="Y111" s="57"/>
      <c r="Z111" s="57"/>
      <c r="AA111" s="57"/>
      <c r="AB111" s="57"/>
      <c r="AC111" s="57"/>
      <c r="AD111" s="57"/>
      <c r="AE111" s="57"/>
      <c r="AF111" s="57"/>
      <c r="AG111" s="57"/>
      <c r="AH111" s="57"/>
      <c r="AI111" s="57"/>
      <c r="AJ111" s="57"/>
      <c r="AK111" s="57"/>
      <c r="AL111" s="57"/>
      <c r="AM111" s="57"/>
      <c r="AN111" s="57"/>
      <c r="AO111" s="57"/>
      <c r="AP111" s="57"/>
      <c r="AQ111" s="57"/>
      <c r="AR111" s="57"/>
      <c r="AS111" s="57"/>
      <c r="AT111" s="57"/>
      <c r="AU111" s="57"/>
      <c r="AV111" s="57"/>
      <c r="AW111" s="57"/>
      <c r="AX111" s="57"/>
      <c r="AY111" s="57"/>
      <c r="AZ111" s="57"/>
      <c r="BA111" s="58"/>
      <c r="BB111" s="57"/>
      <c r="BC111" s="57"/>
      <c r="BD111" s="57"/>
      <c r="BE111" s="59"/>
    </row>
    <row r="112" spans="3:62" ht="16" thickTop="1" x14ac:dyDescent="0.2"/>
  </sheetData>
  <mergeCells count="13">
    <mergeCell ref="D109:E109"/>
    <mergeCell ref="BF4:BF5"/>
    <mergeCell ref="D106:E106"/>
    <mergeCell ref="J4:O4"/>
    <mergeCell ref="C3:BE3"/>
    <mergeCell ref="P4:U4"/>
    <mergeCell ref="V4:AA4"/>
    <mergeCell ref="AB4:AG4"/>
    <mergeCell ref="AH4:AM4"/>
    <mergeCell ref="AN4:AS4"/>
    <mergeCell ref="AT4:AY4"/>
    <mergeCell ref="AZ4:BE4"/>
    <mergeCell ref="D4:I4"/>
  </mergeCells>
  <pageMargins left="0.7" right="0.7" top="0.75" bottom="0.75" header="0.3" footer="0.3"/>
  <pageSetup orientation="portrait" horizontalDpi="429496729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A6735-EDEC-4A41-A3D4-7564F9080DD6}">
  <dimension ref="C1:BJ112"/>
  <sheetViews>
    <sheetView topLeftCell="C4" zoomScale="110" zoomScaleNormal="110" workbookViewId="0">
      <pane xSplit="1" ySplit="2" topLeftCell="D6" activePane="bottomRight" state="frozen"/>
      <selection activeCell="D102" sqref="D102"/>
      <selection pane="topRight" activeCell="D102" sqref="D102"/>
      <selection pane="bottomLeft" activeCell="D102" sqref="D102"/>
      <selection pane="bottomRight" activeCell="N114" sqref="N114"/>
    </sheetView>
  </sheetViews>
  <sheetFormatPr baseColWidth="10" defaultColWidth="8.83203125" defaultRowHeight="15" x14ac:dyDescent="0.2"/>
  <cols>
    <col min="1" max="1" width="9.83203125" style="2" customWidth="1"/>
    <col min="2" max="2" width="9.6640625" style="2" customWidth="1"/>
    <col min="3" max="3" width="11.1640625" style="2" customWidth="1"/>
    <col min="4" max="4" width="15.5" style="2" customWidth="1"/>
    <col min="5" max="5" width="17.33203125" style="2" customWidth="1"/>
    <col min="6" max="6" width="13.83203125" style="2" customWidth="1"/>
    <col min="7" max="7" width="17.5" style="2" customWidth="1"/>
    <col min="8" max="8" width="16.1640625" style="2" customWidth="1"/>
    <col min="9" max="9" width="12.1640625" style="2" customWidth="1"/>
    <col min="10" max="10" width="13.1640625" style="2" customWidth="1"/>
    <col min="11" max="12" width="14.5" style="2" customWidth="1"/>
    <col min="13" max="13" width="17" style="2" customWidth="1"/>
    <col min="14" max="14" width="16" style="2" customWidth="1"/>
    <col min="15" max="15" width="14.33203125" style="2" customWidth="1"/>
    <col min="16" max="16" width="18" style="2" customWidth="1"/>
    <col min="17" max="17" width="14.33203125" style="2" customWidth="1"/>
    <col min="18" max="18" width="12" style="2" customWidth="1"/>
    <col min="19" max="19" width="15.33203125" style="2" customWidth="1"/>
    <col min="20" max="21" width="14.5" style="2" customWidth="1"/>
    <col min="22" max="22" width="12.5" style="2" customWidth="1"/>
    <col min="23" max="23" width="13.83203125" style="2" customWidth="1"/>
    <col min="24" max="24" width="13" style="2" customWidth="1"/>
    <col min="25" max="25" width="16" style="2" customWidth="1"/>
    <col min="26" max="26" width="18.6640625" style="2" customWidth="1"/>
    <col min="27" max="27" width="11.83203125" style="2" customWidth="1"/>
    <col min="28" max="28" width="12" style="2" customWidth="1"/>
    <col min="29" max="29" width="12.5" style="2" customWidth="1"/>
    <col min="30" max="30" width="13.1640625" style="2" customWidth="1"/>
    <col min="31" max="31" width="15.83203125" style="2" customWidth="1"/>
    <col min="32" max="32" width="16.5" style="2" customWidth="1"/>
    <col min="33" max="33" width="12.1640625" style="2" customWidth="1"/>
    <col min="34" max="34" width="12.5" style="2" customWidth="1"/>
    <col min="35" max="35" width="13.33203125" style="2" customWidth="1"/>
    <col min="36" max="36" width="13.5" style="2" customWidth="1"/>
    <col min="37" max="37" width="15.6640625" style="2" customWidth="1"/>
    <col min="38" max="38" width="17.5" style="2" customWidth="1"/>
    <col min="39" max="39" width="14.6640625" style="2" customWidth="1"/>
    <col min="40" max="40" width="11.83203125" style="2" customWidth="1"/>
    <col min="41" max="41" width="12.6640625" style="2" customWidth="1"/>
    <col min="42" max="42" width="13.1640625" style="2" customWidth="1"/>
    <col min="43" max="43" width="15.5" style="2" customWidth="1"/>
    <col min="44" max="44" width="15" style="2" customWidth="1"/>
    <col min="45" max="45" width="13" style="2" customWidth="1"/>
    <col min="46" max="46" width="11.1640625" style="2" customWidth="1"/>
    <col min="47" max="47" width="13.5" style="2" customWidth="1"/>
    <col min="48" max="48" width="13" style="2" customWidth="1"/>
    <col min="49" max="49" width="16" style="2" customWidth="1"/>
    <col min="50" max="50" width="15.5" style="2" customWidth="1"/>
    <col min="51" max="51" width="12.6640625" style="2" customWidth="1"/>
    <col min="52" max="52" width="12.5" style="2" customWidth="1"/>
    <col min="53" max="53" width="15.83203125" style="2" customWidth="1"/>
    <col min="54" max="54" width="13" style="2" customWidth="1"/>
    <col min="55" max="55" width="18" style="2" customWidth="1"/>
    <col min="56" max="56" width="15.6640625" style="2" customWidth="1"/>
    <col min="57" max="57" width="11.83203125" style="2" customWidth="1"/>
    <col min="58" max="58" width="17.6640625" style="2" customWidth="1"/>
    <col min="59" max="59" width="11.1640625" style="2" bestFit="1" customWidth="1"/>
    <col min="60" max="61" width="8.83203125" style="2"/>
    <col min="62" max="62" width="15" style="2" customWidth="1"/>
    <col min="63" max="16384" width="8.83203125" style="2"/>
  </cols>
  <sheetData>
    <row r="1" spans="3:59" ht="16" thickBot="1" x14ac:dyDescent="0.25"/>
    <row r="2" spans="3:59" ht="17" thickTop="1" thickBot="1" x14ac:dyDescent="0.25">
      <c r="C2" s="3"/>
      <c r="D2" s="4"/>
      <c r="E2" s="4"/>
      <c r="F2" s="4"/>
      <c r="G2" s="5">
        <f>SUM(D6:O6)</f>
        <v>1631470</v>
      </c>
      <c r="H2" s="5">
        <f>SUM(D7:O7)</f>
        <v>1631375.8767307692</v>
      </c>
      <c r="I2" s="5">
        <f>G2-H2</f>
        <v>94.123269230825827</v>
      </c>
      <c r="J2" s="5">
        <f>SUM(D8:U8)</f>
        <v>1631281.7588917268</v>
      </c>
      <c r="K2" s="5">
        <f>SUM(D9:AA9)</f>
        <v>1631187.6464825601</v>
      </c>
      <c r="L2" s="5">
        <f>SUM(D10:AG10)</f>
        <v>1631093.5395029553</v>
      </c>
      <c r="M2" s="5">
        <f>SUM(D11:AM11)</f>
        <v>1630999.4379525995</v>
      </c>
      <c r="N2" s="5">
        <f>SUM(D12:AS12)</f>
        <v>1630905.3418311796</v>
      </c>
      <c r="O2" s="5">
        <f>SUM(D13:AY13)</f>
        <v>1630811.2511383814</v>
      </c>
      <c r="P2" s="5">
        <f>SUM(D14:BE14)</f>
        <v>1630717.1658738926</v>
      </c>
      <c r="Q2" s="5">
        <f>SUM(D15:BE15)</f>
        <v>1630623.0860373999</v>
      </c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6"/>
    </row>
    <row r="3" spans="3:59" ht="17" thickTop="1" thickBot="1" x14ac:dyDescent="0.25">
      <c r="C3" s="393" t="s">
        <v>73</v>
      </c>
      <c r="D3" s="394"/>
      <c r="E3" s="394"/>
      <c r="F3" s="394"/>
      <c r="G3" s="394"/>
      <c r="H3" s="394"/>
      <c r="I3" s="394"/>
      <c r="J3" s="394"/>
      <c r="K3" s="394"/>
      <c r="L3" s="394"/>
      <c r="M3" s="394"/>
      <c r="N3" s="394"/>
      <c r="O3" s="394"/>
      <c r="P3" s="395"/>
      <c r="Q3" s="395"/>
      <c r="R3" s="395"/>
      <c r="S3" s="395"/>
      <c r="T3" s="395"/>
      <c r="U3" s="395"/>
      <c r="V3" s="395"/>
      <c r="W3" s="395"/>
      <c r="X3" s="395"/>
      <c r="Y3" s="395"/>
      <c r="Z3" s="395"/>
      <c r="AA3" s="395"/>
      <c r="AB3" s="395"/>
      <c r="AC3" s="395"/>
      <c r="AD3" s="395"/>
      <c r="AE3" s="395"/>
      <c r="AF3" s="395"/>
      <c r="AG3" s="395"/>
      <c r="AH3" s="395"/>
      <c r="AI3" s="395"/>
      <c r="AJ3" s="395"/>
      <c r="AK3" s="395"/>
      <c r="AL3" s="395"/>
      <c r="AM3" s="395"/>
      <c r="AN3" s="395"/>
      <c r="AO3" s="395"/>
      <c r="AP3" s="395"/>
      <c r="AQ3" s="395"/>
      <c r="AR3" s="395"/>
      <c r="AS3" s="395"/>
      <c r="AT3" s="395"/>
      <c r="AU3" s="395"/>
      <c r="AV3" s="395"/>
      <c r="AW3" s="395"/>
      <c r="AX3" s="395"/>
      <c r="AY3" s="395"/>
      <c r="AZ3" s="395"/>
      <c r="BA3" s="395"/>
      <c r="BB3" s="395"/>
      <c r="BC3" s="395"/>
      <c r="BD3" s="395"/>
      <c r="BE3" s="396"/>
    </row>
    <row r="4" spans="3:59" ht="16" customHeight="1" thickBot="1" x14ac:dyDescent="0.25">
      <c r="C4" s="7"/>
      <c r="D4" s="403" t="s">
        <v>66</v>
      </c>
      <c r="E4" s="404"/>
      <c r="F4" s="404"/>
      <c r="G4" s="404"/>
      <c r="H4" s="404"/>
      <c r="I4" s="405"/>
      <c r="J4" s="390" t="s">
        <v>65</v>
      </c>
      <c r="K4" s="391"/>
      <c r="L4" s="391"/>
      <c r="M4" s="391"/>
      <c r="N4" s="391"/>
      <c r="O4" s="392"/>
      <c r="P4" s="397" t="s">
        <v>67</v>
      </c>
      <c r="Q4" s="398"/>
      <c r="R4" s="398"/>
      <c r="S4" s="398"/>
      <c r="T4" s="398"/>
      <c r="U4" s="398"/>
      <c r="V4" s="399" t="s">
        <v>68</v>
      </c>
      <c r="W4" s="400"/>
      <c r="X4" s="400"/>
      <c r="Y4" s="400"/>
      <c r="Z4" s="400"/>
      <c r="AA4" s="400"/>
      <c r="AB4" s="390" t="s">
        <v>82</v>
      </c>
      <c r="AC4" s="391"/>
      <c r="AD4" s="391"/>
      <c r="AE4" s="391"/>
      <c r="AF4" s="391"/>
      <c r="AG4" s="401"/>
      <c r="AH4" s="397" t="s">
        <v>69</v>
      </c>
      <c r="AI4" s="398"/>
      <c r="AJ4" s="398"/>
      <c r="AK4" s="398"/>
      <c r="AL4" s="398"/>
      <c r="AM4" s="398"/>
      <c r="AN4" s="399" t="s">
        <v>70</v>
      </c>
      <c r="AO4" s="400"/>
      <c r="AP4" s="400"/>
      <c r="AQ4" s="400"/>
      <c r="AR4" s="400"/>
      <c r="AS4" s="400"/>
      <c r="AT4" s="390" t="s">
        <v>71</v>
      </c>
      <c r="AU4" s="391"/>
      <c r="AV4" s="391"/>
      <c r="AW4" s="391"/>
      <c r="AX4" s="391"/>
      <c r="AY4" s="391"/>
      <c r="AZ4" s="397" t="s">
        <v>72</v>
      </c>
      <c r="BA4" s="398"/>
      <c r="BB4" s="398"/>
      <c r="BC4" s="398"/>
      <c r="BD4" s="398"/>
      <c r="BE4" s="402"/>
      <c r="BF4" s="387" t="s">
        <v>157</v>
      </c>
    </row>
    <row r="5" spans="3:59" ht="38" customHeight="1" thickBot="1" x14ac:dyDescent="0.25">
      <c r="C5" s="8" t="s">
        <v>31</v>
      </c>
      <c r="D5" s="9" t="s">
        <v>59</v>
      </c>
      <c r="E5" s="9" t="s">
        <v>64</v>
      </c>
      <c r="F5" s="10" t="s">
        <v>60</v>
      </c>
      <c r="G5" s="9" t="s">
        <v>77</v>
      </c>
      <c r="H5" s="9" t="s">
        <v>62</v>
      </c>
      <c r="I5" s="9" t="s">
        <v>63</v>
      </c>
      <c r="J5" s="11" t="s">
        <v>59</v>
      </c>
      <c r="K5" s="11" t="s">
        <v>64</v>
      </c>
      <c r="L5" s="12" t="s">
        <v>60</v>
      </c>
      <c r="M5" s="11" t="s">
        <v>77</v>
      </c>
      <c r="N5" s="11" t="s">
        <v>62</v>
      </c>
      <c r="O5" s="11" t="s">
        <v>63</v>
      </c>
      <c r="P5" s="13" t="s">
        <v>59</v>
      </c>
      <c r="Q5" s="13" t="s">
        <v>64</v>
      </c>
      <c r="R5" s="14" t="s">
        <v>60</v>
      </c>
      <c r="S5" s="13" t="s">
        <v>61</v>
      </c>
      <c r="T5" s="13" t="s">
        <v>62</v>
      </c>
      <c r="U5" s="13" t="s">
        <v>63</v>
      </c>
      <c r="V5" s="15" t="s">
        <v>59</v>
      </c>
      <c r="W5" s="15" t="s">
        <v>64</v>
      </c>
      <c r="X5" s="16" t="s">
        <v>60</v>
      </c>
      <c r="Y5" s="15" t="s">
        <v>61</v>
      </c>
      <c r="Z5" s="15" t="s">
        <v>62</v>
      </c>
      <c r="AA5" s="15" t="s">
        <v>63</v>
      </c>
      <c r="AB5" s="17" t="s">
        <v>59</v>
      </c>
      <c r="AC5" s="17" t="s">
        <v>64</v>
      </c>
      <c r="AD5" s="18" t="s">
        <v>60</v>
      </c>
      <c r="AE5" s="17" t="s">
        <v>61</v>
      </c>
      <c r="AF5" s="17" t="s">
        <v>62</v>
      </c>
      <c r="AG5" s="17" t="s">
        <v>63</v>
      </c>
      <c r="AH5" s="13" t="s">
        <v>59</v>
      </c>
      <c r="AI5" s="13" t="s">
        <v>64</v>
      </c>
      <c r="AJ5" s="14" t="s">
        <v>60</v>
      </c>
      <c r="AK5" s="13" t="s">
        <v>61</v>
      </c>
      <c r="AL5" s="13" t="s">
        <v>62</v>
      </c>
      <c r="AM5" s="13" t="s">
        <v>63</v>
      </c>
      <c r="AN5" s="15" t="s">
        <v>59</v>
      </c>
      <c r="AO5" s="15" t="s">
        <v>64</v>
      </c>
      <c r="AP5" s="16" t="s">
        <v>60</v>
      </c>
      <c r="AQ5" s="15" t="s">
        <v>61</v>
      </c>
      <c r="AR5" s="15" t="s">
        <v>62</v>
      </c>
      <c r="AS5" s="15" t="s">
        <v>63</v>
      </c>
      <c r="AT5" s="17" t="s">
        <v>59</v>
      </c>
      <c r="AU5" s="17" t="s">
        <v>64</v>
      </c>
      <c r="AV5" s="18" t="s">
        <v>60</v>
      </c>
      <c r="AW5" s="17" t="s">
        <v>61</v>
      </c>
      <c r="AX5" s="17" t="s">
        <v>62</v>
      </c>
      <c r="AY5" s="17" t="s">
        <v>63</v>
      </c>
      <c r="AZ5" s="13" t="s">
        <v>59</v>
      </c>
      <c r="BA5" s="13" t="s">
        <v>64</v>
      </c>
      <c r="BB5" s="14" t="s">
        <v>60</v>
      </c>
      <c r="BC5" s="13" t="s">
        <v>61</v>
      </c>
      <c r="BD5" s="13" t="s">
        <v>62</v>
      </c>
      <c r="BE5" s="19" t="s">
        <v>63</v>
      </c>
      <c r="BF5" s="387"/>
    </row>
    <row r="6" spans="3:59" ht="16" thickTop="1" x14ac:dyDescent="0.2">
      <c r="C6" s="20">
        <v>1</v>
      </c>
      <c r="D6" s="21">
        <f>('Input for base case'!F2*Parameters!C48)</f>
        <v>1527093.5693076923</v>
      </c>
      <c r="E6" s="21">
        <f>'Input for base case'!F2*Parameters!C44</f>
        <v>4856.7606923076928</v>
      </c>
      <c r="F6" s="22">
        <v>0</v>
      </c>
      <c r="G6" s="21">
        <f>'Input for base case'!F2*Parameters!C45</f>
        <v>42793.458100000003</v>
      </c>
      <c r="H6" s="21">
        <f>'Input for base case'!F2*Parameters!C46</f>
        <v>5105.3590709999971</v>
      </c>
      <c r="I6" s="21">
        <f>'Input for base case'!F2*Parameters!C47</f>
        <v>51620.852828999989</v>
      </c>
      <c r="J6" s="23">
        <f>IF(AND(C6&gt;='Input for base case'!$F$12,C6&lt;'Input for base case'!$F$13),((D5*(1-Parameters!$D$40)*(1-(Parameters!$D$8*(1-('Input for base case'!$F$22*Parameters!$D$7))))) + (J5*(1-Parameters!$D$40)*(1-(Parameters!$D$9*(1-('Input for base case'!$F$22*Parameters!$D$7)))))),0)</f>
        <v>0</v>
      </c>
      <c r="K6" s="23">
        <f>IF(AND(C6&gt;='Input for base case'!$F$12,C6&lt;'Input for base case'!$F$13),((D5*(1-Parameters!$D$40)*(Parameters!$D$8*(1-('Input for base case'!$F$22*Parameters!$D$7))))+(E5*(1-Parameters!$D$40)*(1-1/Parameters!$D$38)*(1-('Input for base case'!$F$5*Parameters!$D$14*(1-Parameters!$D$27)*Parameters!$D$26*(Parameters!$D$24))*Parameters!$D$28*Parameters!$D$30)))+ (F5*(1-Parameters!$D$40)*(1-(1/Parameters!$D$38))*(1-ART_drop_factor)) + (J5*(1-Parameters!$D$40)*Parameters!$D$9*(1-('Input for base case'!$F$22*Parameters!$D$7)))+(K5*(1-Parameters!$D$40)*(1-1/Parameters!$D$38)) + (L5*(1-Parameters!$D$40)*(1-(1/Parameters!$D$38))*(1-ART_drop_factor)),0)</f>
        <v>0</v>
      </c>
      <c r="L6" s="23">
        <f>IF(AND(C6&gt;='Input for base case'!$F$12,C6&lt;'Input for base case'!$F$13),((E5*(1-Parameters!$D$40)*(1-1/Parameters!$D$38)*('Input for base case'!$F$5*Parameters!$D$14*Parameters!$D$26*(1-Parameters!$D$27)*(Parameters!$D$24)*Parameters!$D$28*Parameters!$D$30))+(F5*(1-Parameters!$D$40)*(1-(1/Parameters!$D$38))*ART_drop_factor)+(L5*(1-Parameters!$D$40)*(1-(1/Parameters!$D$38))*ART_drop_factor)),0)</f>
        <v>0</v>
      </c>
      <c r="M6" s="23">
        <f>IF(AND(C6&gt;='Input for base case'!$F$12,C6&lt;'Input for base case'!$F$13),((E5*(1-Parameters!$D$40)*(1/Parameters!$D$38)*(1-('Input for base case'!$F$5*Parameters!$D$14*(1-Parameters!$D$27)*Parameters!$D$26*(Parameters!$D$23))*Parameters!$D$28))+(G5*(1-Parameters!$D$40)*(1-('Input for base case'!$F$5*Parameters!$D$14*(1-Parameters!$D$27)*Parameters!$D$26*(Parameters!$D$23)*Parameters!$D$28)))+(K5*(1-Parameters!$D$40)*(1/Parameters!$D$38))+(M5*(1-Parameters!$D$40))),0)</f>
        <v>0</v>
      </c>
      <c r="N6" s="23">
        <f>IF(AND(C6&gt;='Input for base case'!$F$12,C6&lt;'Input for base case'!$F$13),((E5*(1-Parameters!$D$40)*(1/Parameters!$D$38)*'Input for base case'!$F$5*Parameters!$D$14*Parameters!$D$26*(1-Parameters!$D$27)*Parameters!$D$28*(Parameters!$D$23)*(1-Parameters!$D$30))+(G5*(1-Parameters!$D$40)*'Input for base case'!$F$5*Parameters!$D$14*Parameters!$D$26*(1-Parameters!$D$27)*Parameters!$D$28*(Parameters!$D$23)*(1-Parameters!$D$30))+(H5*(1-Parameters!$D$40)) +(N5*(1-Parameters!$D$40)) + (O5*(1-Parameters!$D$40)*(1-ART_drop_factor)) + (I5*(1-Parameters!$D$40)*(1-ART_drop_factor))),0)</f>
        <v>0</v>
      </c>
      <c r="O6" s="23">
        <f>IF(AND(C6&gt;='Input for base case'!$F$12,C6&lt;'Input for base case'!$F$13),((E5*(1-Parameters!$D$40)*(1/Parameters!$D$38)*('Input for base case'!$F$5*Parameters!$D$14*(Parameters!$D$23)*Parameters!$D$26*(1-Parameters!$D$27)*Parameters!$D$28*Parameters!$D$30))+(F5*(1-Parameters!$D$40)*(1/Parameters!$D$38))+(G5*(1-Parameters!$D$40)*('Input for base case'!$F$5*Parameters!$D$14*(Parameters!$D$23)*Parameters!$D$26*(1-Parameters!$D$27)*Parameters!$D$28*Parameters!$D$30))+(O5*(1-Parameters!$D$40)*ART_drop_factor)+(L5*(1-Parameters!$D$40)*(1/Parameters!$D$38))+(I5*(1-Parameters!$D$40)*ART_drop_factor)),0)</f>
        <v>0</v>
      </c>
      <c r="P6" s="24">
        <f>IF(AND(C6&gt;='Input for base case'!$F$13,C6&lt;'Input for base case'!$F$14),((J5*(1-Parameters!$D$40)*(1-(Parameters!$D$9*(1-('Input for base case'!$F$22*Parameters!$D$7))))) + (P5*(1-Parameters!$D$40)*(1-(Parameters!$D$9*(1-('Input for base case'!$F$22*Parameters!$D$7)))))),0)</f>
        <v>0</v>
      </c>
      <c r="Q6" s="22">
        <f>IF(AND(C6&gt;='Input for base case'!$F$13,C6&lt;'Input for base case'!$F$14),((J5*(1-Parameters!$D$40)*Parameters!$D$9*(1-('Input for base case'!$F$22*Parameters!$D$7)))+(K5*(1-Parameters!$D$40)*(1-1/Parameters!$D$38)*(1-('Input for base case'!$F$6*Parameters!$D$15*(1-Parameters!$D$27)*Parameters!$D$26*(Parameters!$D$24))*Parameters!$D$28*Parameters!$D$30))) + (L5*(1-Parameters!$D$40)*(1-(1/Parameters!$D$38))*(1-ART_drop_factor)) +(P5*(1-Parameters!$D$40)*Parameters!$D$9*(1-('Input for base case'!$F$22*Parameters!$D$7)))+(Q5*(1-Parameters!$D$40)*(1-1/Parameters!$D$38)) + (R5*(1-Parameters!$D$40)*(1-(1/Parameters!$D$38))*(1-ART_drop_factor)),0)</f>
        <v>0</v>
      </c>
      <c r="R6" s="24">
        <f>IF(AND(C6&gt;='Input for base case'!$F$13,C6&lt;'Input for base case'!$F$14),((K5*(1-Parameters!$D$40)*(1-1/Parameters!$D$38)*('Input for base case'!$F$6*Parameters!$D$15*Parameters!$D$26*(1-Parameters!$D$27)*(Parameters!$D$24)*Parameters!$D$28*Parameters!$D$30))+(L5*(1-Parameters!$D$40)*(1-(1/Parameters!$D$38))*ART_drop_factor)+(R5*(1-Parameters!$D$40)*(1-(1/Parameters!$D$38))*ART_drop_factor)),0)</f>
        <v>0</v>
      </c>
      <c r="S6" s="22">
        <f>IF(AND(C6&gt;='Input for base case'!$F$13,C6&lt;'Input for base case'!$F$14),((K5*(1-Parameters!$D$40)*(1/Parameters!$D$38)*(1-('Input for base case'!$F$6*Parameters!$D$15*(1-Parameters!$D$27)*Parameters!$D$26*(Parameters!$D$23)*Parameters!$D$28)))+(M5*(1-Parameters!$D$40)*(1-('Input for base case'!$F$6*Parameters!$D$15*(1-Parameters!$D$27)*Parameters!$D$26*(Parameters!$D$23)*Parameters!$D$28)))+(Q5*(1-Parameters!$D$40)*(1/Parameters!$D$38))+(S5*(1-Parameters!$D$40))),0)</f>
        <v>0</v>
      </c>
      <c r="T6" s="24">
        <f>IF(AND(C6&gt;='Input for base case'!$F$13,C6&lt;'Input for base case'!$F$14),((K5*(1-Parameters!$D$40)*(1/Parameters!$D$38)*'Input for base case'!$F$6*Parameters!$D$15*Parameters!$D$26*(1-Parameters!$D$27)*Parameters!$D$28*(Parameters!$D$23)*(1-Parameters!$D$30))+(M5*(1-Parameters!$D$40)*'Input for base case'!$F$6*Parameters!$D$15*Parameters!$D$26*(1-Parameters!$D$27)*Parameters!$D$28*(Parameters!$D$23)*(1-Parameters!$D$30))+(N5*(1-Parameters!$D$40))+(T5*(1-Parameters!$D$40)) + (U5*(1-Parameters!$D$40)*(1-ART_drop_factor)) + (O5*(1-Parameters!$D$40)*(1-ART_drop_factor))),0)</f>
        <v>0</v>
      </c>
      <c r="U6" s="22">
        <f>IF(AND(C6&gt;='Input for base case'!$F$13,C6&lt;'Input for base case'!$F$14),((K5*(1-Parameters!$D$40)*(1/Parameters!$D$38)*('Input for base case'!$F$6*Parameters!$D$15*(Parameters!$D$23)*Parameters!$D$26*(1-Parameters!$D$27)*Parameters!$D$28*Parameters!$D$30))+(L5*(1-Parameters!$D$40)*(1/Parameters!$D$38))+(M5*(1-Parameters!$D$40)*('Input for base case'!$F$6*Parameters!$D$15*(Parameters!$D$23)*Parameters!$D$26*(1-Parameters!$D$27)*Parameters!$D$28*Parameters!$D$30))+(U5*(1-Parameters!$D$40)*ART_drop_factor)+(R5*(1-Parameters!$D$40)*(1/Parameters!$D$38))+(O5*(1-Parameters!$D$40))*ART_drop_factor),0)</f>
        <v>0</v>
      </c>
      <c r="V6" s="24">
        <f>IF(C6='Input for base case'!$F$14,((P5*(1-Parameters!$D$41)*(1-(Parameters!$D$9*(1-('Input for base case'!$F$22*Parameters!$D$7))))) + (V5*(1-Parameters!$D$41)*(1-(Parameters!$D$9*(1-('Input for base case'!$F$22*Parameters!$D$7)))))),0)</f>
        <v>0</v>
      </c>
      <c r="W6" s="22">
        <f>IF(C6='Input for base case'!$F$14,((P5*(1-Parameters!$D$41)*Parameters!$D$9*(1-('Input for base case'!$F$22*Parameters!$D$7)))+(Q5*(1-Parameters!$D$41)*(1-1/Parameters!$D$38)*(1-('Input for base case'!$F$6*Parameters!$D$16*(1-Parameters!$D$27)*Parameters!$D$26*(1-Parameters!$B$94)*(Parameters!$D$24))*Parameters!$D$28*Parameters!$D$30)))+(V5*(1-Parameters!$D$41)*Parameters!$D$9*(1-('Input for base case'!$F$22*Parameters!$D$7)))+ (R5*(1-Parameters!$D$41)*(1-(1/Parameters!$D$38))*(1-ART_drop_factor)) + (W5*(1-Parameters!$D$41)*(1-1/Parameters!$D$38)) + (X5*(1-Parameters!$D$41)*(1-(1/Parameters!$D$38))*(1-ART_drop_factor)),0)</f>
        <v>0</v>
      </c>
      <c r="X6" s="24">
        <f>IF(C6='Input for base case'!$F$14,((Q5*(1-Parameters!$D$41)*(1-1/Parameters!$D$38)*('Input for base case'!$F$6*Parameters!$D$16*Parameters!$D$26*(1-Parameters!$D$27)*(1-Parameters!$B$94)*(Parameters!$D$24)*Parameters!$D$28*Parameters!$D$30))+(R5*(1-Parameters!$D$41)*(1-(1/Parameters!$D$38))*ART_drop_factor)+(X5*(1-Parameters!$D$41)*(1-(1/Parameters!$D$38))*ART_drop_factor)),0)</f>
        <v>0</v>
      </c>
      <c r="Y6" s="22">
        <f>IF(C6='Input for base case'!$F$14,((Q5*(1-Parameters!$D$41)*(1/Parameters!$D$38)*(1-('Input for base case'!$F$6*Parameters!$D$16*(1-Parameters!$D$27)*Parameters!$D$26*(1-Parameters!$B$94)*(Parameters!$D$23)*Parameters!$D$28)))+(S5*(1-Parameters!$D$41)*(1-('Input for base case'!$F$6*Parameters!$D$16*(1-Parameters!$D$27)*Parameters!$D$26*(1-Parameters!$B$94)*(Parameters!$D$23)*Parameters!$D$28)))+(W5*(1-Parameters!$D$41)*(1/Parameters!$D$38))+(Y5*(1-Parameters!$D$41))),0)</f>
        <v>0</v>
      </c>
      <c r="Z6" s="24">
        <f>IF(C6='Input for base case'!$F$14,((Q5*(1-Parameters!$D$41)*(1/Parameters!$D$38)*'Input for base case'!$F$6*Parameters!$D$16*Parameters!$D$26*(1-Parameters!$D$27)*(1-Parameters!$B$94)*Parameters!$D$28*(Parameters!$D$23)*(1-Parameters!$D$30))+(S5*(1-Parameters!$D$41)*'Input for base case'!$F$6*Parameters!$D$16*Parameters!$D$26*(1-Parameters!$D$27)*(1-Parameters!$B$94)*Parameters!$D$28*(Parameters!$D$23)*(1-Parameters!$D$30))+(T5*(1-Parameters!$D$41)) + (U5*(1-Parameters!$D$41)*(1-ART_drop_factor)) + (Z5*(1-Parameters!$D$41)) + (AA5*(1-Parameters!$D$41)*(1-ART_drop_factor))),0)</f>
        <v>0</v>
      </c>
      <c r="AA6" s="22">
        <f>IF(C6='Input for base case'!$F$14,((Q5*(1-Parameters!$D$41)*(1/Parameters!$D$38)*('Input for base case'!$F$6*Parameters!$D$16*(Parameters!$D$23)*Parameters!$D$26*(1-Parameters!$D$27)*(1-Parameters!$B$94)*Parameters!$D$28*Parameters!$D$30))+(R5*(1-Parameters!$D$41)*(1/Parameters!$D$38))+(S5*(1-Parameters!$D$41)*('Input for base case'!$F$6*Parameters!$D$16*(1-Parameters!$B$94)*(Parameters!$D$23)*Parameters!$D$26*(1-Parameters!$D$27)*Parameters!$D$28*Parameters!$D$30))+(AA5*(1-Parameters!$D$41)*ART_drop_factor)+(X5*(1-Parameters!$D$41)*(1/Parameters!$D$38))+(U5*(1-Parameters!$D$41)*ART_drop_factor)),0)</f>
        <v>0</v>
      </c>
      <c r="AB6" s="24">
        <f>IF(AND(C6&gt;'Input for base case'!$F$14,C6&lt;('Input for base case'!$F$14+'Input for base case'!$F$16)),((V5*(1-Parameters!$D$41)*(1-(Parameters!$D$9*(1-('Input for base case'!$F$22*Parameters!$D$7)))))+(AB5*(1-Parameters!$D$41)*(1-(Parameters!$D$10*(1-('Input for base case'!$F$22*Parameters!$D$7)))))),0)</f>
        <v>0</v>
      </c>
      <c r="AC6" s="24">
        <f>IF(AND(C6&gt;'Input for base case'!$F$14, C6&lt;('Input for base case'!$F$14+'Input for base case'!$F$16)),((V5*(1-Parameters!$D$41)*Parameters!$D$9*(1-('Input for base case'!$F$22*Parameters!$D$7)))+(W5*(1-Parameters!$D$41)*(1-1/Parameters!$D$38)) + (X5*(1-Parameters!$D$41)*(1-(1/Parameters!$D$38))*(1-ART_drop_factor)) +(AB5*(1-Parameters!$D$41)*Parameters!$D$10*(1-('Input for base case'!$F$22*Parameters!$D$7))))+(AC5*(1-Parameters!$D$41)*(1-1/Parameters!$D$38)) + (AD5*(1-Parameters!$D$41)*(1-(1/Parameters!$D$38))*(1-ART_drop_factor)),0)</f>
        <v>0</v>
      </c>
      <c r="AD6" s="24">
        <f>IF(AND(C6&gt;'Input for base case'!$F$14, C6&lt;('Input for base case'!$F$14+'Input for base case'!$F$16)),((X5*(1-Parameters!$D$41)*(1-(1/Parameters!$D$38))*ART_drop_factor)+(AD5*(1-Parameters!$D$41)*(1-(1/Parameters!$D$38))*ART_drop_factor)),0)</f>
        <v>0</v>
      </c>
      <c r="AE6" s="24">
        <f>IF(AND(C6&gt;'Input for base case'!$F$14, C6&lt;('Input for base case'!$F$14+'Input for base case'!$F$16)),((W5*(1-Parameters!$D$41)*(1/Parameters!$D$38))+(Y5*(1-Parameters!$D$41))+(AC5*(1-Parameters!$D$41)*(1/Parameters!$D$38))+(AE5*(1-Parameters!$D$41))),0)</f>
        <v>0</v>
      </c>
      <c r="AF6" s="24">
        <f>IF(AND(C6&gt;'Input for base case'!$F$14, C6&lt;('Input for base case'!$F$14+'Input for base case'!$F$16)),((Z5*(1-Parameters!$D$41)) + (AA5*(1-Parameters!$D$41)*(1-ART_drop_factor)) +(AF5*(1-Parameters!$D$41)) + (AG5*(1-Parameters!$D$41)*(1-ART_drop_factor))),0)</f>
        <v>0</v>
      </c>
      <c r="AG6" s="24">
        <f>IF(AND(C6&gt;'Input for base case'!$F$14, C6&lt;('Input for base case'!$F$14+'Input for base case'!$F$16)),((X5*(1-Parameters!$D$41)*(1/Parameters!$D$38))+(AG5*(1-Parameters!$D$41)*ART_drop_factor)+(AD5*(1-Parameters!$D$41)*(1/Parameters!$D$38))+(AA5*(1-Parameters!$D$41)*ART_drop_factor)),0)</f>
        <v>0</v>
      </c>
      <c r="AH6" s="24">
        <f>IF(AND(C6&gt;=('Input for base case'!$F$14+'Input for base case'!$F$16),C6&lt;('Input for base case'!$F$14+'Input for base case'!$F$17)),((AB5*(1-Parameters!$D$40)*(1-(Parameters!$D$10*(1-('Input for base case'!$F$22*Parameters!$D$7)))))+(AH5*(1-Parameters!$D$40)*(1-(Parameters!$D$11*(1-('Input for base case'!$F$22*Parameters!$D$7)))))),0)</f>
        <v>0</v>
      </c>
      <c r="AI6" s="24">
        <f>IF(AND(C6&gt;=('Input for base case'!$F$14+'Input for base case'!$F$16), C6&lt;('Input for base case'!$F$14+'Input for base case'!$F$17)),((AB5*(1-Parameters!$D$40)*Parameters!$D$10*(1-('Input for base case'!$F$22*Parameters!$D$7)))+(AC5*(1-Parameters!$D$40)*(1-1/Parameters!$D$38)*(1-('Input for base case'!$F$7*Parameters!$D$17*(1-Parameters!$D$27)*Parameters!$D$26*(1-(Parameters!$B$94 + Parameters!$B$95))*(Parameters!$D$24)*Parameters!$D$28*Parameters!$D$30))) + (AD5*(1-Parameters!$D$40)*(1-(1/Parameters!$D$38))*(1-ART_drop_factor)) +(AH5*(1-Parameters!$D$40)*Parameters!$D$11*(1-('Input for base case'!$F$22*Parameters!$D$7)))+(AI5*(1-Parameters!$D$40)*(1-1/Parameters!$D$38)) + (AJ5*(1-Parameters!$D$40)*(1-(1/Parameters!$D$38))*(1-ART_drop_factor))),0)</f>
        <v>0</v>
      </c>
      <c r="AJ6" s="24">
        <f>IF(AND(C6&gt;=('Input for base case'!$F$14+'Input for base case'!$F$16), C6&lt;('Input for base case'!$F$14+'Input for base case'!$F$17)),((AC5*(1-Parameters!$D$40)*(1-1/Parameters!$D$38)*('Input for base case'!$F$7*Parameters!$D$17*Parameters!$D$26*(1-Parameters!$D$27)*(1-(Parameters!$B$94 + Parameters!$B$95))*(Parameters!$D$24)*Parameters!$D$28*Parameters!$D$30))+(AD5*(1-Parameters!$D$40)*(1-(1/Parameters!$D$38))*ART_drop_factor)+(AJ5*(1-Parameters!$D$40)*(1-(1/Parameters!$D$38))*ART_drop_factor)),0)</f>
        <v>0</v>
      </c>
      <c r="AK6" s="22">
        <f>IF(AND(C6&gt;=('Input for base case'!$F$14+'Input for base case'!$F$16), C6&lt;('Input for base case'!$F$14+'Input for base case'!$F$17)),((AC5*(1-Parameters!$D$40)*(1/Parameters!$D$38)*(1-('Input for base case'!$F$7*Parameters!$D$17*(1-Parameters!$D$27)*Parameters!$D$26*(1-(Parameters!$B$94 + Parameters!$B$95))*(Parameters!$D$23)*Parameters!$D$28)))+(AE5*(1-Parameters!$D$40)*(1-('Input for base case'!$F$7*Parameters!$D$17*(1-Parameters!$D$27)*Parameters!$D$26*(1-(Parameters!$B$94 + Parameters!$B$95))*(Parameters!$D$23)*Parameters!$D$28)))+(AI5*(1-Parameters!$D$40)*(1/Parameters!$D$38))+(AK5*(1-Parameters!$D$40))),0)</f>
        <v>0</v>
      </c>
      <c r="AL6" s="24">
        <f>IF(AND(C6&gt;=('Input for base case'!$F$14+'Input for base case'!$F$16), C6&lt;('Input for base case'!$F$14+'Input for base case'!$F$17)),((AC5*(1-Parameters!$D$40)*(1/Parameters!$D$38)*'Input for base case'!$F$7*Parameters!$D$17*Parameters!$D$26*(1-Parameters!$D$27)*(1-(Parameters!$B$94 + Parameters!$B$95))*Parameters!$D$28*(Parameters!$D$23)*(1-Parameters!$D$30))+(AE5*(1-Parameters!$D$40)*'Input for base case'!$F$7*Parameters!$D$17*Parameters!$D$26*(1-Parameters!$D$27)*(1-(Parameters!$B$94 + Parameters!$B$95))*Parameters!$D$28*(Parameters!$D$23)*(1-Parameters!$D$30))+(AF5*(1-Parameters!$D$40)) + (AG5*(1-Parameters!$D$40)*(1-ART_drop_factor)) +(AL5*(1-Parameters!$D$40)) + (AM5*(1-Parameters!$D$40)*(1-ART_drop_factor))),0)</f>
        <v>0</v>
      </c>
      <c r="AM6" s="22">
        <f>IF(AND(C6&gt;=('Input for base case'!$F$14+'Input for base case'!$F$16), C6&lt;('Input for base case'!$F$14+'Input for base case'!$F$17)),((AC5*(1-Parameters!$D$40)*(1/Parameters!$D$38)*('Input for base case'!$F$7*Parameters!$D$17*(Parameters!$D$23)*Parameters!$D$26*(1-Parameters!$D$27)*(1-(Parameters!$B$94 + Parameters!$B$95))*Parameters!$D$28*Parameters!$D$30))+(AD5*(1-Parameters!$D$40)*(1/Parameters!$D$38))+(AE5*(1-Parameters!$D$40)*('Input for base case'!$F$7*Parameters!$D$17*(Parameters!$D$23)*Parameters!$D$26*(1-Parameters!$D$27)*(1-(Parameters!$B$94 + Parameters!$B$95))*Parameters!$D$28*Parameters!$D$30))+(AM5*(1-Parameters!$D$40)*ART_drop_factor)+(AJ5*(1-Parameters!$D$40)*(1/Parameters!$D$38))+(AG5*(1-Parameters!$D$40)*ART_drop_factor)),0)</f>
        <v>0</v>
      </c>
      <c r="AN6" s="24">
        <f>IF(AND(C6&gt;=('Input for base case'!$F$14+'Input for base case'!$F$17), C6&lt;('Input for base case'!$F$14+'Input for base case'!$F$18)),((AH5*(1-Parameters!$D$40)*(1-(Parameters!$D$11*(1-('Input for base case'!$F$22*Parameters!$D$7))))) + (AN5*(1-Parameters!$D$40)*(1-(Parameters!$D$11*(1-('Input for base case'!$F$22*Parameters!$D$7)))))),0)</f>
        <v>0</v>
      </c>
      <c r="AO6" s="22">
        <f>IF(AND(C6&gt;=('Input for base case'!$F$14+'Input for base case'!$F$17), C6&lt;('Input for base case'!$F$14+'Input for base case'!$F$18)),((AH5*(1-Parameters!$D$40)*Parameters!$D$11*(1-('Input for base case'!$F$22*Parameters!$D$7)))+(AI5*(1-Parameters!$D$40)*(1-1/Parameters!$D$38)*(1-('Input for base case'!$F$8*Parameters!$D$18*(1-Parameters!$D$27)*Parameters!$D$26*(Parameters!$D$24)*Parameters!$D$28*Parameters!$D$30))) + (AJ5*(1-Parameters!$D$40)*(1-(1/Parameters!$D$38))*(1-ART_drop_factor)) +(AN5*(1-Parameters!$D$40)*Parameters!$D$11*(1-('Input for base case'!$F$22*Parameters!$D$7)))+(AO5*(1-Parameters!$D$40)*(1-1/Parameters!$D$38)) + (AP5*(1-Parameters!$D$40)*(1-(1/Parameters!$D$38))*(1-ART_drop_factor))),0)</f>
        <v>0</v>
      </c>
      <c r="AP6" s="24">
        <f>IF(AND(C6&gt;=('Input for base case'!$F$14+'Input for base case'!$F$17), C6&lt;('Input for base case'!$F$14+'Input for base case'!$F$18)),((AI5*(1-Parameters!$D$40)*(1-1/Parameters!$D$38)*('Input for base case'!$F$8*Parameters!$D$18*Parameters!$D$26*(1-Parameters!$D$27)*(Parameters!$D$24)*Parameters!$D$28*Parameters!$D$30))+(AJ5*(1-Parameters!$D$40)*(1-(1/Parameters!$D$38))*ART_drop_factor)+(AP5*(1-Parameters!$D$40)*(1-(1/Parameters!$D$38))*ART_drop_factor)),0)</f>
        <v>0</v>
      </c>
      <c r="AQ6" s="22">
        <f>IF(AND(C6&gt;=('Input for base case'!$F$14+'Input for base case'!$F$17), C6&lt;('Input for base case'!$F$14+'Input for base case'!$F$18)),((AI5*(1-Parameters!$D$40)*(1/Parameters!$D$38)*(1-('Input for base case'!$F$8*Parameters!$D$18*(1-Parameters!$D$27)*Parameters!$D$26*(Parameters!$D$23)*Parameters!$D$28)))+(AK5*(1-Parameters!$D$40)*(1-('Input for base case'!$F$8*Parameters!$D$18*(1-Parameters!$D$27)*Parameters!$D$26*(Parameters!$D$23)*Parameters!$D$28)))+(AO5*(1-Parameters!$D$40)*(1/Parameters!$D$38))+(AQ5*(1-Parameters!$D$40))),0)</f>
        <v>0</v>
      </c>
      <c r="AR6" s="24">
        <f>IF(AND(C6&gt;=('Input for base case'!$F$14+'Input for base case'!$F$17), C6&lt;('Input for base case'!$F$14+'Input for base case'!$F$18)),((AI5*(1-Parameters!$D$40)*(1/Parameters!$D$38)*'Input for base case'!$F$8*Parameters!$D$18*Parameters!$D$26*(1-Parameters!$D$27)*Parameters!$D$28*(Parameters!$D$23)*(1-Parameters!$D$30))+(AK5*(1-Parameters!$D$40)*'Input for base case'!$F$8*Parameters!$D$18*Parameters!$D$26*(1-Parameters!$D$27)*Parameters!$D$28*(Parameters!$D$23)*(1-Parameters!$D$30))+(AL5*(1-Parameters!$D$40)) + (AM5*(1-Parameters!$D$40)*(1-ART_drop_factor)) +(AR5*(1-Parameters!$D$40)) + (AS5*(1-Parameters!$D$40)*(1-ART_drop_factor))),0)</f>
        <v>0</v>
      </c>
      <c r="AS6" s="22">
        <f>IF(AND(C6&gt;=('Input for base case'!$F$14+'Input for base case'!$F$17), C6&lt;('Input for base case'!$F$14+'Input for base case'!$F$18)),((AI5*(1-Parameters!$D$40)*(1/Parameters!$D$38)*('Input for base case'!$F$8*Parameters!$D$18*(Parameters!$D$23)*Parameters!$D$26*(1-Parameters!$D$27)*Parameters!$D$28*Parameters!$D$30))+(AJ5*(1-Parameters!$D$40)*(1/Parameters!$D$38))+(AK5*(1-Parameters!$D$40)*('Input for base case'!$F$8*Parameters!$D$18*(Parameters!$D$23)*Parameters!$D$26*(1-Parameters!$D$27)*Parameters!$D$28*Parameters!$D$30))+(AS5*(1-Parameters!$D$40)*ART_drop_factor)+(AP5*(1-Parameters!$D$40)*(1/Parameters!$D$38))+(AM5*(1-Parameters!$D$40)*ART_drop_factor)),0)</f>
        <v>0</v>
      </c>
      <c r="AT6" s="24">
        <f>IF(AND(C6&gt;=('Input for base case'!$F$14+'Input for base case'!$F$18), C6&lt;('Input for base case'!$F$14+'Input for base case'!$F$19)),((AN5*(1-Parameters!$D$40)*(1-(Parameters!$D$11*(1-('Input for base case'!$F$22*Parameters!$D$7))))) + (AT5*(1-Parameters!$D$40)*(1-(Parameters!$D$12*(1-('Input for base case'!$F$22*Parameters!$D$7)))))),0)</f>
        <v>0</v>
      </c>
      <c r="AU6" s="22">
        <f>IF(AND(C6&gt;=('Input for base case'!$F$14+'Input for base case'!$F$18), C6&lt;('Input for base case'!$F$14+'Input for base case'!$F$19)),((AN5*(1-Parameters!$D$40)*Parameters!$D$11*(1-('Input for base case'!$F$22*Parameters!$D$7)))+(AO5*(1-Parameters!$D$40)*(1-1/Parameters!$D$38)*(1-('Input for base case'!$F$9*Parameters!$D$19*(1-Parameters!$D$27)*Parameters!$D$26*(Parameters!$D$24)*Parameters!$D$28*Parameters!$D$30))) + (AP5*(1-Parameters!$D$40)*(1-(1/Parameters!$D$38))*(1-ART_drop_factor)) +(AT5*(1-Parameters!$D$40)*Parameters!$D$12*(1-('Input for base case'!$F$22*Parameters!$D$7)))+(AU5*(1-Parameters!$D$40)*(1-1/Parameters!$D$38)) + (AV5*(1-Parameters!$D$40)*(1-(1/Parameters!$D$38))*(1-ART_drop_factor))),0)</f>
        <v>0</v>
      </c>
      <c r="AV6" s="24">
        <f>IF(AND(C6&gt;=('Input for base case'!$F$14+'Input for base case'!$F$18), C6&lt;('Input for base case'!$F$14+'Input for base case'!$F$19)),((AO5*(1-Parameters!$D$40)*(1-1/Parameters!$D$38)*('Input for base case'!$F$9*Parameters!$D$19*Parameters!$D$26*(1-Parameters!$D$27)*(Parameters!$D$24)*Parameters!$D$28*Parameters!$D$30))+(AP5*(1-Parameters!$D$40)*(1-(1/Parameters!$D$38))*ART_drop_factor)+(AV5*(1-Parameters!$D$40)*(1-(1/Parameters!$D$38))*ART_drop_factor)),0)</f>
        <v>0</v>
      </c>
      <c r="AW6" s="22">
        <f>IF(AND(C6&gt;=('Input for base case'!$F$14+'Input for base case'!$F$18), C6&lt;('Input for base case'!$F$14+'Input for base case'!$F$19)),((AO5*(1-Parameters!$D$40)*(1/Parameters!$D$38)*(1-('Input for base case'!$F$9*Parameters!$D$19*(1-Parameters!$D$27)*Parameters!$D$26*(Parameters!$D$23)*Parameters!$D$28)))+(AQ5*(1-Parameters!$D$40)*(1-('Input for base case'!$F$9*Parameters!$D$19*(1-Parameters!$D$27)*Parameters!$D$26*(Parameters!$D$23)*Parameters!$D$28)))+(AU5*(1-Parameters!$D$40)*(1/Parameters!$D$38))+(AW5*(1-Parameters!$D$40))),0)</f>
        <v>0</v>
      </c>
      <c r="AX6" s="24">
        <f>IF(AND(C6&gt;=('Input for base case'!$F$14+'Input for base case'!$F$18), C6&lt;('Input for base case'!$F$14+'Input for base case'!$F$19)),((AO5*(1-Parameters!$D$40)*(1/Parameters!$D$38)*'Input for base case'!$F$9*Parameters!$D$19*Parameters!$D$26*(1-Parameters!$D$27)*Parameters!$D$28*(Parameters!$D$23)*(1-Parameters!$D$30))+(AQ5*(1-Parameters!$D$40)*'Input for base case'!$F$9*Parameters!$D$19*Parameters!$D$26*(1-Parameters!$D$27)*Parameters!$D$28*(Parameters!$D$23)*(1-Parameters!$D$30)) + (AS5*(1-Parameters!$D$40)*(1-ART_drop_factor)) +(AR5*(1-Parameters!$D$40))+ (AY5*(1-Parameters!$D$40)*(1-ART_drop_factor)) + (AX5*(1-Parameters!$D$40))),0)</f>
        <v>0</v>
      </c>
      <c r="AY6" s="22">
        <f>IF(AND(C6&gt;=('Input for base case'!$F$14+'Input for base case'!$F$18), C6&lt;('Input for base case'!$F$14+'Input for base case'!$F$19)),((AO5*(1-Parameters!$D$40)*(1/Parameters!$D$38)*('Input for base case'!$F$9*Parameters!$D$19*(Parameters!$D$23)*Parameters!$D$26*(1-Parameters!$D$27)*Parameters!$D$28*Parameters!$D$30))+(AP5*(1-Parameters!$D$40)*(1/Parameters!$D$38))+(AQ5*(1-Parameters!$D$40)*('Input for base case'!$F$9*Parameters!$D$19*(Parameters!$D$23)*Parameters!$D$26*(1-Parameters!$D$27)*Parameters!$D$28*Parameters!$D$30))+(AY5*(1-Parameters!$D$40)*ART_drop_factor)+(AV5*(1-Parameters!$D$40)*(1/Parameters!$D$38))+(AS5*(1-Parameters!$D$40)*ART_drop_factor)),0)</f>
        <v>0</v>
      </c>
      <c r="AZ6" s="24">
        <f>IF(C6&gt;=('Input for base case'!$F$14+'Input for base case'!$F$19),((AT5*(1-Parameters!$D$40)*(1-(Parameters!$D$12*(1-('Input for base case'!$F$22*Parameters!$D$7))))) + (AZ5*(1-Parameters!$D$40)*(1-(Parameters!$D$12*(1-('Input for base case'!$F$22*Parameters!$D$7)))))),0)</f>
        <v>0</v>
      </c>
      <c r="BA6" s="22">
        <f>IF(C6&gt;=('Input for base case'!$F$14+'Input for base case'!$F$19),((AT5*(1-Parameters!$D$40)*Parameters!$D$12*(1-('Input for base case'!$F$22*Parameters!$D$7)))+(AU5*(1-Parameters!$D$40)*(1-1/Parameters!$D$38)*(1-('Input for base case'!$F$10*Parameters!$D$20*(1-Parameters!$D$27)*Parameters!$D$26*(Parameters!$D$24)*Parameters!$D$28*Parameters!$D$30))) + (AV5*(1-Parameters!$D$40)*(1-(1/Parameters!$D$38))*(1-ART_drop_factor)) +(AZ5*(1-Parameters!$D$40)*Parameters!$D$12*(1-('Input for base case'!$F$22*Parameters!$D$7)))+(BA5*(1-Parameters!$D$40)*(1-1/Parameters!$D$38)) + (BB5*(1-Parameters!$D$40)*(1-(1/Parameters!$D$38))*(1-ART_drop_factor))),0)</f>
        <v>0</v>
      </c>
      <c r="BB6" s="24">
        <f>IF(C6&gt;=('Input for base case'!$F$14+'Input for base case'!$F$19),((AU5*(1-Parameters!$D$40)*(1-1/Parameters!$D$38)*('Input for base case'!$F$10*Parameters!$D$20*Parameters!$D$26*(1-Parameters!$D$27)*(Parameters!$D$24)*Parameters!$D$28*Parameters!$D$30))+(AV5*(1-Parameters!$D$40)*(1-(1/Parameters!$D$38))*ART_drop_factor)+(BB5*(1-Parameters!$D$40)*(1-(1/Parameters!$D$38))*ART_drop_factor)),0)</f>
        <v>0</v>
      </c>
      <c r="BC6" s="22">
        <f>IF(C6&gt;=('Input for base case'!$F$14+'Input for base case'!$F$19),((AU5*(1-Parameters!$D$40)*(1/Parameters!$D$38)*(1-('Input for base case'!$F$10*Parameters!$D$20*(1-Parameters!$D$27)*Parameters!$D$26*(Parameters!$D$23)*Parameters!$D$28)))+(AW5*(1-Parameters!$D$40)*(1-('Input for base case'!$F$10*Parameters!$D$20*(1-Parameters!$D$27)*Parameters!$D$26*(Parameters!$D$23)*Parameters!$D$28)))+(BA5*(1-Parameters!$D$40)*(1/Parameters!$D$38))+(BC5*(1-Parameters!$D$40))),0)</f>
        <v>0</v>
      </c>
      <c r="BD6" s="24">
        <f>IF(C6&gt;=('Input for base case'!$F$14+'Input for base case'!$F$19),((AU5*(1-Parameters!$D$40)*(1/Parameters!$D$38)*'Input for base case'!$F$10*Parameters!$D$20*Parameters!$D$26*(1-Parameters!$D$27)*Parameters!$D$28*(Parameters!$D$23)*(1-Parameters!$D$30))+(AW5*(1-Parameters!$D$40)*'Input for base case'!$F$10*Parameters!$D$20*Parameters!$D$26*(1-Parameters!$D$27)*Parameters!$D$28*(Parameters!$D$23)*(1-Parameters!$D$30))+(AX5*(1-Parameters!$D$40)) + (AY5*(1-Parameters!$D$40)*(1-ART_drop_factor)) +(BD5*(1-Parameters!$D$40)) + (BE5*(1-Parameters!$D$40)*(1-ART_drop_factor))),0)</f>
        <v>0</v>
      </c>
      <c r="BE6" s="25">
        <f>IF(C6&gt;=('Input for base case'!$F$14+'Input for base case'!$F$19),((AU5*(1-Parameters!$D$40)*(1/Parameters!$D$38)*('Input for base case'!$F$10*Parameters!$D$20*(Parameters!$D$23)*Parameters!$D$26*(1-Parameters!$D$27)*Parameters!$D$28*Parameters!$D$30))+(AV5*(1-Parameters!$D$40)*(1/Parameters!$D$38))+(AW5*(1-Parameters!$D$40)*('Input for base case'!$F$10*Parameters!$D$20*(Parameters!$D$23)*Parameters!$D$26*(1-Parameters!$D$27)*Parameters!$D$28*Parameters!$D$30))+(BE5*(1-Parameters!$D$40)*ART_drop_factor)+(BB5*(1-Parameters!$D$40)*(1/Parameters!$D$38))+(AY5*(1-Parameters!$D$40)*ART_drop_factor)),0)</f>
        <v>0</v>
      </c>
      <c r="BF6" s="2">
        <v>0</v>
      </c>
      <c r="BG6" s="60"/>
    </row>
    <row r="7" spans="3:59" x14ac:dyDescent="0.2">
      <c r="C7" s="20">
        <v>2</v>
      </c>
      <c r="D7" s="21">
        <f>IF((C7&gt;='Input for base case'!$F$12),0,(D6*(1-Parameters!$D$40)*(1-(Parameters!$D$8*(1-('Input for base case'!$F$22*Parameters!$D$7))))))</f>
        <v>1526500.3813316668</v>
      </c>
      <c r="E7" s="21">
        <f>IF((C7&gt;='Input for base case'!$F$12),0,(D6*(1-Parameters!$D$40)*Parameters!$D$8*(1-('Input for base case'!$F$22*Parameters!$D$7))+(E6*(1-Parameters!$D$40)*(1-1/Parameters!$D$38)) + (F6*(1-Parameters!$D$40)*(1-(1/Parameters!$D$38))*(1-ART_drop_factor))))</f>
        <v>4821.9579746836635</v>
      </c>
      <c r="F7" s="26">
        <f>IF((C7&gt;='Input for base case'!$F$12),0,(F6*(1-Parameters!$D$40)*(1-(1/Parameters!$D$38))*ART_drop_factor))</f>
        <v>0</v>
      </c>
      <c r="G7" s="21">
        <f>IF((C7&gt;='Input for base case'!$F$12),0,((G6*(1-Parameters!$D$40)+(E6*(1-Parameters!$D$40)*(1/Parameters!$D$38)))))</f>
        <v>43330.5981904898</v>
      </c>
      <c r="H7" s="21">
        <f>IF((C7&gt;='Input for base case'!$F$12),0,(H6*(1-Parameters!$D$40) + I6*(1-Parameters!$D$40)*(1-ART_drop_factor)))</f>
        <v>5277.1079668817138</v>
      </c>
      <c r="I7" s="21">
        <f>IF((C7&gt;='Input for base case'!$F$12),0,(((F6*(1-Parameters!$D$40)*(1/Parameters!$D$38)) + I6*(1-Parameters!$D$40)*ART_drop_factor)))</f>
        <v>51445.83126704712</v>
      </c>
      <c r="J7" s="23">
        <f>IF(AND(C7&gt;='Input for base case'!$F$12,C7&lt;'Input for base case'!$F$13),((D6*(1-Parameters!$D$40)*(1-(Parameters!$D$8*(1-('Input for base case'!$F$22*Parameters!$D$7))))) + (J6*(1-Parameters!$D$40)*(1-(Parameters!$D$9*(1-('Input for base case'!$F$22*Parameters!$D$7)))))),0)</f>
        <v>0</v>
      </c>
      <c r="K7" s="23">
        <f>IF(AND(C7&gt;='Input for base case'!$F$12,C7&lt;'Input for base case'!$F$13),((D6*(1-Parameters!$D$40)*(Parameters!$D$8*(1-('Input for base case'!$F$22*Parameters!$D$7))))+(E6*(1-Parameters!$D$40)*(1-1/Parameters!$D$38)*(1-('Input for base case'!$F$5*Parameters!$D$14*(1-Parameters!$D$27)*Parameters!$D$26*(Parameters!$D$24))*Parameters!$D$28*Parameters!$D$30)))+ (F6*(1-Parameters!$D$40)*(1-(1/Parameters!$D$38))*(1-ART_drop_factor)) + (J6*(1-Parameters!$D$40)*Parameters!$D$9*(1-('Input for base case'!$F$22*Parameters!$D$7)))+(K6*(1-Parameters!$D$40)*(1-1/Parameters!$D$38)) + (L6*(1-Parameters!$D$40)*(1-(1/Parameters!$D$38))*(1-ART_drop_factor)),0)</f>
        <v>0</v>
      </c>
      <c r="L7" s="23">
        <f>IF(AND(C7&gt;='Input for base case'!$F$12,C7&lt;'Input for base case'!$F$13),((E6*(1-Parameters!$D$40)*(1-1/Parameters!$D$38)*('Input for base case'!$F$5*Parameters!$D$14*Parameters!$D$26*(1-Parameters!$D$27)*(Parameters!$D$24)*Parameters!$D$28*Parameters!$D$30))+(F6*(1-Parameters!$D$40)*(1-(1/Parameters!$D$38))*ART_drop_factor)+(L6*(1-Parameters!$D$40)*(1-(1/Parameters!$D$38))*ART_drop_factor)),0)</f>
        <v>0</v>
      </c>
      <c r="M7" s="23">
        <f>IF(AND(C7&gt;='Input for base case'!$F$12,C7&lt;'Input for base case'!$F$13),((E6*(1-Parameters!$D$40)*(1/Parameters!$D$38)*(1-('Input for base case'!$F$5*Parameters!$D$14*(1-Parameters!$D$27)*Parameters!$D$26*(Parameters!$D$23))*Parameters!$D$28))+(G6*(1-Parameters!$D$40)*(1-('Input for base case'!$F$5*Parameters!$D$14*(1-Parameters!$D$27)*Parameters!$D$26*(Parameters!$D$23)*Parameters!$D$28)))+(K6*(1-Parameters!$D$40)*(1/Parameters!$D$38))+(M6*(1-Parameters!$D$40))),0)</f>
        <v>0</v>
      </c>
      <c r="N7" s="23">
        <f>IF(AND(C7&gt;='Input for base case'!$F$12,C7&lt;'Input for base case'!$F$13),((E6*(1-Parameters!$D$40)*(1/Parameters!$D$38)*'Input for base case'!$F$5*Parameters!$D$14*Parameters!$D$26*(1-Parameters!$D$27)*Parameters!$D$28*(Parameters!$D$23)*(1-Parameters!$D$30))+(G6*(1-Parameters!$D$40)*'Input for base case'!$F$5*Parameters!$D$14*Parameters!$D$26*(1-Parameters!$D$27)*Parameters!$D$28*(Parameters!$D$23)*(1-Parameters!$D$30))+(H6*(1-Parameters!$D$40)) +(N6*(1-Parameters!$D$40)) + (O6*(1-Parameters!$D$40)*(1-ART_drop_factor)) + (I6*(1-Parameters!$D$40)*(1-ART_drop_factor))),0)</f>
        <v>0</v>
      </c>
      <c r="O7" s="23">
        <f>IF(AND(C7&gt;='Input for base case'!$F$12,C7&lt;'Input for base case'!$F$13),((E6*(1-Parameters!$D$40)*(1/Parameters!$D$38)*('Input for base case'!$F$5*Parameters!$D$14*(Parameters!$D$23)*Parameters!$D$26*(1-Parameters!$D$27)*Parameters!$D$28*Parameters!$D$30))+(F6*(1-Parameters!$D$40)*(1/Parameters!$D$38))+(G6*(1-Parameters!$D$40)*('Input for base case'!$F$5*Parameters!$D$14*(Parameters!$D$23)*Parameters!$D$26*(1-Parameters!$D$27)*Parameters!$D$28*Parameters!$D$30))+(O6*(1-Parameters!$D$40)*ART_drop_factor)+(L6*(1-Parameters!$D$40)*(1/Parameters!$D$38))+(I6*(1-Parameters!$D$40)*ART_drop_factor)),0)</f>
        <v>0</v>
      </c>
      <c r="P7" s="24">
        <f>IF(AND(C7&gt;='Input for base case'!$F$13,C7&lt;'Input for base case'!$F$14),((J6*(1-Parameters!$D$40)*(1-(Parameters!$D$9*(1-('Input for base case'!$F$22*Parameters!$D$7))))) + (P6*(1-Parameters!$D$40)*(1-(Parameters!$D$9*(1-('Input for base case'!$F$22*Parameters!$D$7)))))),0)</f>
        <v>0</v>
      </c>
      <c r="Q7" s="22">
        <f>IF(AND(C7&gt;='Input for base case'!$F$13,C7&lt;'Input for base case'!$F$14),((J6*(1-Parameters!$D$40)*Parameters!$D$9*(1-('Input for base case'!$F$22*Parameters!$D$7)))+(K6*(1-Parameters!$D$40)*(1-1/Parameters!$D$38)*(1-('Input for base case'!$F$6*Parameters!$D$15*(1-Parameters!$D$27)*Parameters!$D$26*(Parameters!$D$24))*Parameters!$D$28*Parameters!$D$30))) + (L6*(1-Parameters!$D$40)*(1-(1/Parameters!$D$38))*(1-ART_drop_factor)) +(P6*(1-Parameters!$D$40)*Parameters!$D$9*(1-('Input for base case'!$F$22*Parameters!$D$7)))+(Q6*(1-Parameters!$D$40)*(1-1/Parameters!$D$38)) + (R6*(1-Parameters!$D$40)*(1-(1/Parameters!$D$38))*(1-ART_drop_factor)),0)</f>
        <v>0</v>
      </c>
      <c r="R7" s="24">
        <f>IF(AND(C7&gt;='Input for base case'!$F$13,C7&lt;'Input for base case'!$F$14),((K6*(1-Parameters!$D$40)*(1-1/Parameters!$D$38)*('Input for base case'!$F$6*Parameters!$D$15*Parameters!$D$26*(1-Parameters!$D$27)*(Parameters!$D$24)*Parameters!$D$28*Parameters!$D$30))+(L6*(1-Parameters!$D$40)*(1-(1/Parameters!$D$38))*ART_drop_factor)+(R6*(1-Parameters!$D$40)*(1-(1/Parameters!$D$38))*ART_drop_factor)),0)</f>
        <v>0</v>
      </c>
      <c r="S7" s="22">
        <f>IF(AND(C7&gt;='Input for base case'!$F$13,C7&lt;'Input for base case'!$F$14),((K6*(1-Parameters!$D$40)*(1/Parameters!$D$38)*(1-('Input for base case'!$F$6*Parameters!$D$15*(1-Parameters!$D$27)*Parameters!$D$26*(Parameters!$D$23)*Parameters!$D$28)))+(M6*(1-Parameters!$D$40)*(1-('Input for base case'!$F$6*Parameters!$D$15*(1-Parameters!$D$27)*Parameters!$D$26*(Parameters!$D$23)*Parameters!$D$28)))+(Q6*(1-Parameters!$D$40)*(1/Parameters!$D$38))+(S6*(1-Parameters!$D$40))),0)</f>
        <v>0</v>
      </c>
      <c r="T7" s="24">
        <f>IF(AND(C7&gt;='Input for base case'!$F$13,C7&lt;'Input for base case'!$F$14),((K6*(1-Parameters!$D$40)*(1/Parameters!$D$38)*'Input for base case'!$F$6*Parameters!$D$15*Parameters!$D$26*(1-Parameters!$D$27)*Parameters!$D$28*(Parameters!$D$23)*(1-Parameters!$D$30))+(M6*(1-Parameters!$D$40)*'Input for base case'!$F$6*Parameters!$D$15*Parameters!$D$26*(1-Parameters!$D$27)*Parameters!$D$28*(Parameters!$D$23)*(1-Parameters!$D$30))+(N6*(1-Parameters!$D$40))+(T6*(1-Parameters!$D$40)) + (U6*(1-Parameters!$D$40)*(1-ART_drop_factor)) + (O6*(1-Parameters!$D$40)*(1-ART_drop_factor))),0)</f>
        <v>0</v>
      </c>
      <c r="U7" s="22">
        <f>IF(AND(C7&gt;='Input for base case'!$F$13,C7&lt;'Input for base case'!$F$14),((K6*(1-Parameters!$D$40)*(1/Parameters!$D$38)*('Input for base case'!$F$6*Parameters!$D$15*(Parameters!$D$23)*Parameters!$D$26*(1-Parameters!$D$27)*Parameters!$D$28*Parameters!$D$30))+(L6*(1-Parameters!$D$40)*(1/Parameters!$D$38))+(M6*(1-Parameters!$D$40)*('Input for base case'!$F$6*Parameters!$D$15*(Parameters!$D$23)*Parameters!$D$26*(1-Parameters!$D$27)*Parameters!$D$28*Parameters!$D$30))+(U6*(1-Parameters!$D$40)*ART_drop_factor)+(R6*(1-Parameters!$D$40)*(1/Parameters!$D$38))+(O6*(1-Parameters!$D$40))*ART_drop_factor),0)</f>
        <v>0</v>
      </c>
      <c r="V7" s="24">
        <f>IF(C7='Input for base case'!$F$14,((P6*(1-Parameters!$D$41)*(1-(Parameters!$D$9*(1-('Input for base case'!$F$22*Parameters!$D$7))))) + (V6*(1-Parameters!$D$41)*(1-(Parameters!$D$9*(1-('Input for base case'!$F$22*Parameters!$D$7)))))),0)</f>
        <v>0</v>
      </c>
      <c r="W7" s="22">
        <f>IF(C7='Input for base case'!$F$14,((P6*(1-Parameters!$D$41)*Parameters!$D$9*(1-('Input for base case'!$F$22*Parameters!$D$7)))+(Q6*(1-Parameters!$D$41)*(1-1/Parameters!$D$38)*(1-('Input for base case'!$F$6*Parameters!$D$16*(1-Parameters!$D$27)*Parameters!$D$26*(1-Parameters!$B$94)*(Parameters!$D$24))*Parameters!$D$28*Parameters!$D$30)))+(V6*(1-Parameters!$D$41)*Parameters!$D$9*(1-('Input for base case'!$F$22*Parameters!$D$7)))+ (R6*(1-Parameters!$D$41)*(1-(1/Parameters!$D$38))*(1-ART_drop_factor)) + (W6*(1-Parameters!$D$41)*(1-1/Parameters!$D$38)) + (X6*(1-Parameters!$D$41)*(1-(1/Parameters!$D$38))*(1-ART_drop_factor)),0)</f>
        <v>0</v>
      </c>
      <c r="X7" s="24">
        <f>IF(C7='Input for base case'!$F$14,((Q6*(1-Parameters!$D$41)*(1-1/Parameters!$D$38)*('Input for base case'!$F$6*Parameters!$D$16*Parameters!$D$26*(1-Parameters!$D$27)*(1-Parameters!$B$94)*(Parameters!$D$24)*Parameters!$D$28*Parameters!$D$30))+(R6*(1-Parameters!$D$41)*(1-(1/Parameters!$D$38))*ART_drop_factor)+(X6*(1-Parameters!$D$41)*(1-(1/Parameters!$D$38))*ART_drop_factor)),0)</f>
        <v>0</v>
      </c>
      <c r="Y7" s="22">
        <f>IF(C7='Input for base case'!$F$14,((Q6*(1-Parameters!$D$41)*(1/Parameters!$D$38)*(1-('Input for base case'!$F$6*Parameters!$D$16*(1-Parameters!$D$27)*Parameters!$D$26*(1-Parameters!$B$94)*(Parameters!$D$23)*Parameters!$D$28)))+(S6*(1-Parameters!$D$41)*(1-('Input for base case'!$F$6*Parameters!$D$16*(1-Parameters!$D$27)*Parameters!$D$26*(1-Parameters!$B$94)*(Parameters!$D$23)*Parameters!$D$28)))+(W6*(1-Parameters!$D$41)*(1/Parameters!$D$38))+(Y6*(1-Parameters!$D$41))),0)</f>
        <v>0</v>
      </c>
      <c r="Z7" s="24">
        <f>IF(C7='Input for base case'!$F$14,((Q6*(1-Parameters!$D$41)*(1/Parameters!$D$38)*'Input for base case'!$F$6*Parameters!$D$16*Parameters!$D$26*(1-Parameters!$D$27)*(1-Parameters!$B$94)*Parameters!$D$28*(Parameters!$D$23)*(1-Parameters!$D$30))+(S6*(1-Parameters!$D$41)*'Input for base case'!$F$6*Parameters!$D$16*Parameters!$D$26*(1-Parameters!$D$27)*(1-Parameters!$B$94)*Parameters!$D$28*(Parameters!$D$23)*(1-Parameters!$D$30))+(T6*(1-Parameters!$D$41)) + (U6*(1-Parameters!$D$41)*(1-ART_drop_factor)) + (Z6*(1-Parameters!$D$41)) + (AA6*(1-Parameters!$D$41)*(1-ART_drop_factor))),0)</f>
        <v>0</v>
      </c>
      <c r="AA7" s="22">
        <f>IF(C7='Input for base case'!$F$14,((Q6*(1-Parameters!$D$41)*(1/Parameters!$D$38)*('Input for base case'!$F$6*Parameters!$D$16*(Parameters!$D$23)*Parameters!$D$26*(1-Parameters!$D$27)*(1-Parameters!$B$94)*Parameters!$D$28*Parameters!$D$30))+(R6*(1-Parameters!$D$41)*(1/Parameters!$D$38))+(S6*(1-Parameters!$D$41)*('Input for base case'!$F$6*Parameters!$D$16*(1-Parameters!$B$94)*(Parameters!$D$23)*Parameters!$D$26*(1-Parameters!$D$27)*Parameters!$D$28*Parameters!$D$30))+(AA6*(1-Parameters!$D$41)*ART_drop_factor)+(X6*(1-Parameters!$D$41)*(1/Parameters!$D$38))+(U6*(1-Parameters!$D$41)*ART_drop_factor)),0)</f>
        <v>0</v>
      </c>
      <c r="AB7" s="24">
        <f>IF(AND(C7&gt;'Input for base case'!$F$14,C7&lt;('Input for base case'!$F$14+'Input for base case'!$F$16)),((V6*(1-Parameters!$D$41)*(1-(Parameters!$D$9*(1-('Input for base case'!$F$22*Parameters!$D$7)))))+(AB6*(1-Parameters!$D$41)*(1-(Parameters!$D$10*(1-('Input for base case'!$F$22*Parameters!$D$7)))))),0)</f>
        <v>0</v>
      </c>
      <c r="AC7" s="24">
        <f>IF(AND(C7&gt;'Input for base case'!$F$14, C7&lt;('Input for base case'!$F$14+'Input for base case'!$F$16)),((V6*(1-Parameters!$D$41)*Parameters!$D$9*(1-('Input for base case'!$F$22*Parameters!$D$7)))+(W6*(1-Parameters!$D$41)*(1-1/Parameters!$D$38)) + (X6*(1-Parameters!$D$41)*(1-(1/Parameters!$D$38))*(1-ART_drop_factor)) +(AB6*(1-Parameters!$D$41)*Parameters!$D$10*(1-('Input for base case'!$F$22*Parameters!$D$7))))+(AC6*(1-Parameters!$D$41)*(1-1/Parameters!$D$38)) + (AD6*(1-Parameters!$D$41)*(1-(1/Parameters!$D$38))*(1-ART_drop_factor)),0)</f>
        <v>0</v>
      </c>
      <c r="AD7" s="24">
        <f>IF(AND(C7&gt;'Input for base case'!$F$14, C7&lt;('Input for base case'!$F$14+'Input for base case'!$F$16)),((X6*(1-Parameters!$D$41)*(1-(1/Parameters!$D$38))*ART_drop_factor)+(AD6*(1-Parameters!$D$41)*(1-(1/Parameters!$D$38))*ART_drop_factor)),0)</f>
        <v>0</v>
      </c>
      <c r="AE7" s="24">
        <f>IF(AND(C7&gt;'Input for base case'!$F$14, C7&lt;('Input for base case'!$F$14+'Input for base case'!$F$16)),((W6*(1-Parameters!$D$41)*(1/Parameters!$D$38))+(Y6*(1-Parameters!$D$41))+(AC6*(1-Parameters!$D$41)*(1/Parameters!$D$38))+(AE6*(1-Parameters!$D$41))),0)</f>
        <v>0</v>
      </c>
      <c r="AF7" s="24">
        <f>IF(AND(C7&gt;'Input for base case'!$F$14, C7&lt;('Input for base case'!$F$14+'Input for base case'!$F$16)),((Z6*(1-Parameters!$D$41)) + (AA6*(1-Parameters!$D$41)*(1-ART_drop_factor)) +(AF6*(1-Parameters!$D$41)) + (AG6*(1-Parameters!$D$41)*(1-ART_drop_factor))),0)</f>
        <v>0</v>
      </c>
      <c r="AG7" s="24">
        <f>IF(AND(C7&gt;'Input for base case'!$F$14, C7&lt;('Input for base case'!$F$14+'Input for base case'!$F$16)),((X6*(1-Parameters!$D$41)*(1/Parameters!$D$38))+(AG6*(1-Parameters!$D$41)*ART_drop_factor)+(AD6*(1-Parameters!$D$41)*(1/Parameters!$D$38))+(AA6*(1-Parameters!$D$41)*ART_drop_factor)),0)</f>
        <v>0</v>
      </c>
      <c r="AH7" s="24">
        <f>IF(AND(C7&gt;=('Input for base case'!$F$14+'Input for base case'!$F$16),C7&lt;('Input for base case'!$F$14+'Input for base case'!$F$17)),((AB6*(1-Parameters!$D$40)*(1-(Parameters!$D$10*(1-('Input for base case'!$F$22*Parameters!$D$7)))))+(AH6*(1-Parameters!$D$40)*(1-(Parameters!$D$11*(1-('Input for base case'!$F$22*Parameters!$D$7)))))),0)</f>
        <v>0</v>
      </c>
      <c r="AI7" s="24">
        <f>IF(AND(C7&gt;=('Input for base case'!$F$14+'Input for base case'!$F$16), C7&lt;('Input for base case'!$F$14+'Input for base case'!$F$17)),((AB6*(1-Parameters!$D$40)*Parameters!$D$10*(1-('Input for base case'!$F$22*Parameters!$D$7)))+(AC6*(1-Parameters!$D$40)*(1-1/Parameters!$D$38)*(1-('Input for base case'!$F$7*Parameters!$D$17*(1-Parameters!$D$27)*Parameters!$D$26*(1-(Parameters!$B$94 + Parameters!$B$95))*(Parameters!$D$24)*Parameters!$D$28*Parameters!$D$30))) + (AD6*(1-Parameters!$D$40)*(1-(1/Parameters!$D$38))*(1-ART_drop_factor)) +(AH6*(1-Parameters!$D$40)*Parameters!$D$11*(1-('Input for base case'!$F$22*Parameters!$D$7)))+(AI6*(1-Parameters!$D$40)*(1-1/Parameters!$D$38)) + (AJ6*(1-Parameters!$D$40)*(1-(1/Parameters!$D$38))*(1-ART_drop_factor))),0)</f>
        <v>0</v>
      </c>
      <c r="AJ7" s="24">
        <f>IF(AND(C7&gt;=('Input for base case'!$F$14+'Input for base case'!$F$16), C7&lt;('Input for base case'!$F$14+'Input for base case'!$F$17)),((AC6*(1-Parameters!$D$40)*(1-1/Parameters!$D$38)*('Input for base case'!$F$7*Parameters!$D$17*Parameters!$D$26*(1-Parameters!$D$27)*(1-(Parameters!$B$94 + Parameters!$B$95))*(Parameters!$D$24)*Parameters!$D$28*Parameters!$D$30))+(AD6*(1-Parameters!$D$40)*(1-(1/Parameters!$D$38))*ART_drop_factor)+(AJ6*(1-Parameters!$D$40)*(1-(1/Parameters!$D$38))*ART_drop_factor)),0)</f>
        <v>0</v>
      </c>
      <c r="AK7" s="22">
        <f>IF(AND(C7&gt;=('Input for base case'!$F$14+'Input for base case'!$F$16), C7&lt;('Input for base case'!$F$14+'Input for base case'!$F$17)),((AC6*(1-Parameters!$D$40)*(1/Parameters!$D$38)*(1-('Input for base case'!$F$7*Parameters!$D$17*(1-Parameters!$D$27)*Parameters!$D$26*(1-(Parameters!$B$94 + Parameters!$B$95))*(Parameters!$D$23)*Parameters!$D$28)))+(AE6*(1-Parameters!$D$40)*(1-('Input for base case'!$F$7*Parameters!$D$17*(1-Parameters!$D$27)*Parameters!$D$26*(1-(Parameters!$B$94 + Parameters!$B$95))*(Parameters!$D$23)*Parameters!$D$28)))+(AI6*(1-Parameters!$D$40)*(1/Parameters!$D$38))+(AK6*(1-Parameters!$D$40))),0)</f>
        <v>0</v>
      </c>
      <c r="AL7" s="24">
        <f>IF(AND(C7&gt;=('Input for base case'!$F$14+'Input for base case'!$F$16), C7&lt;('Input for base case'!$F$14+'Input for base case'!$F$17)),((AC6*(1-Parameters!$D$40)*(1/Parameters!$D$38)*'Input for base case'!$F$7*Parameters!$D$17*Parameters!$D$26*(1-Parameters!$D$27)*(1-(Parameters!$B$94 + Parameters!$B$95))*Parameters!$D$28*(Parameters!$D$23)*(1-Parameters!$D$30))+(AE6*(1-Parameters!$D$40)*'Input for base case'!$F$7*Parameters!$D$17*Parameters!$D$26*(1-Parameters!$D$27)*(1-(Parameters!$B$94 + Parameters!$B$95))*Parameters!$D$28*(Parameters!$D$23)*(1-Parameters!$D$30))+(AF6*(1-Parameters!$D$40)) + (AG6*(1-Parameters!$D$40)*(1-ART_drop_factor)) +(AL6*(1-Parameters!$D$40)) + (AM6*(1-Parameters!$D$40)*(1-ART_drop_factor))),0)</f>
        <v>0</v>
      </c>
      <c r="AM7" s="22">
        <f>IF(AND(C7&gt;=('Input for base case'!$F$14+'Input for base case'!$F$16), C7&lt;('Input for base case'!$F$14+'Input for base case'!$F$17)),((AC6*(1-Parameters!$D$40)*(1/Parameters!$D$38)*('Input for base case'!$F$7*Parameters!$D$17*(Parameters!$D$23)*Parameters!$D$26*(1-Parameters!$D$27)*(1-(Parameters!$B$94 + Parameters!$B$95))*Parameters!$D$28*Parameters!$D$30))+(AD6*(1-Parameters!$D$40)*(1/Parameters!$D$38))+(AE6*(1-Parameters!$D$40)*('Input for base case'!$F$7*Parameters!$D$17*(Parameters!$D$23)*Parameters!$D$26*(1-Parameters!$D$27)*(1-(Parameters!$B$94 + Parameters!$B$95))*Parameters!$D$28*Parameters!$D$30))+(AM6*(1-Parameters!$D$40)*ART_drop_factor)+(AJ6*(1-Parameters!$D$40)*(1/Parameters!$D$38))+(AG6*(1-Parameters!$D$40)*ART_drop_factor)),0)</f>
        <v>0</v>
      </c>
      <c r="AN7" s="24">
        <f>IF(AND(C7&gt;=('Input for base case'!$F$14+'Input for base case'!$F$17), C7&lt;('Input for base case'!$F$14+'Input for base case'!$F$18)),((AH6*(1-Parameters!$D$40)*(1-(Parameters!$D$11*(1-('Input for base case'!$F$22*Parameters!$D$7))))) + (AN6*(1-Parameters!$D$40)*(1-(Parameters!$D$11*(1-('Input for base case'!$F$22*Parameters!$D$7)))))),0)</f>
        <v>0</v>
      </c>
      <c r="AO7" s="22">
        <f>IF(AND(C7&gt;=('Input for base case'!$F$14+'Input for base case'!$F$17), C7&lt;('Input for base case'!$F$14+'Input for base case'!$F$18)),((AH6*(1-Parameters!$D$40)*Parameters!$D$11*(1-('Input for base case'!$F$22*Parameters!$D$7)))+(AI6*(1-Parameters!$D$40)*(1-1/Parameters!$D$38)*(1-('Input for base case'!$F$8*Parameters!$D$18*(1-Parameters!$D$27)*Parameters!$D$26*(Parameters!$D$24)*Parameters!$D$28*Parameters!$D$30))) + (AJ6*(1-Parameters!$D$40)*(1-(1/Parameters!$D$38))*(1-ART_drop_factor)) +(AN6*(1-Parameters!$D$40)*Parameters!$D$11*(1-('Input for base case'!$F$22*Parameters!$D$7)))+(AO6*(1-Parameters!$D$40)*(1-1/Parameters!$D$38)) + (AP6*(1-Parameters!$D$40)*(1-(1/Parameters!$D$38))*(1-ART_drop_factor))),0)</f>
        <v>0</v>
      </c>
      <c r="AP7" s="24">
        <f>IF(AND(C7&gt;=('Input for base case'!$F$14+'Input for base case'!$F$17), C7&lt;('Input for base case'!$F$14+'Input for base case'!$F$18)),((AI6*(1-Parameters!$D$40)*(1-1/Parameters!$D$38)*('Input for base case'!$F$8*Parameters!$D$18*Parameters!$D$26*(1-Parameters!$D$27)*(Parameters!$D$24)*Parameters!$D$28*Parameters!$D$30))+(AJ6*(1-Parameters!$D$40)*(1-(1/Parameters!$D$38))*ART_drop_factor)+(AP6*(1-Parameters!$D$40)*(1-(1/Parameters!$D$38))*ART_drop_factor)),0)</f>
        <v>0</v>
      </c>
      <c r="AQ7" s="22">
        <f>IF(AND(C7&gt;=('Input for base case'!$F$14+'Input for base case'!$F$17), C7&lt;('Input for base case'!$F$14+'Input for base case'!$F$18)),((AI6*(1-Parameters!$D$40)*(1/Parameters!$D$38)*(1-('Input for base case'!$F$8*Parameters!$D$18*(1-Parameters!$D$27)*Parameters!$D$26*(Parameters!$D$23)*Parameters!$D$28)))+(AK6*(1-Parameters!$D$40)*(1-('Input for base case'!$F$8*Parameters!$D$18*(1-Parameters!$D$27)*Parameters!$D$26*(Parameters!$D$23)*Parameters!$D$28)))+(AO6*(1-Parameters!$D$40)*(1/Parameters!$D$38))+(AQ6*(1-Parameters!$D$40))),0)</f>
        <v>0</v>
      </c>
      <c r="AR7" s="24">
        <f>IF(AND(C7&gt;=('Input for base case'!$F$14+'Input for base case'!$F$17), C7&lt;('Input for base case'!$F$14+'Input for base case'!$F$18)),((AI6*(1-Parameters!$D$40)*(1/Parameters!$D$38)*'Input for base case'!$F$8*Parameters!$D$18*Parameters!$D$26*(1-Parameters!$D$27)*Parameters!$D$28*(Parameters!$D$23)*(1-Parameters!$D$30))+(AK6*(1-Parameters!$D$40)*'Input for base case'!$F$8*Parameters!$D$18*Parameters!$D$26*(1-Parameters!$D$27)*Parameters!$D$28*(Parameters!$D$23)*(1-Parameters!$D$30))+(AL6*(1-Parameters!$D$40)) + (AM6*(1-Parameters!$D$40)*(1-ART_drop_factor)) +(AR6*(1-Parameters!$D$40)) + (AS6*(1-Parameters!$D$40)*(1-ART_drop_factor))),0)</f>
        <v>0</v>
      </c>
      <c r="AS7" s="22">
        <f>IF(AND(C7&gt;=('Input for base case'!$F$14+'Input for base case'!$F$17), C7&lt;('Input for base case'!$F$14+'Input for base case'!$F$18)),((AI6*(1-Parameters!$D$40)*(1/Parameters!$D$38)*('Input for base case'!$F$8*Parameters!$D$18*(Parameters!$D$23)*Parameters!$D$26*(1-Parameters!$D$27)*Parameters!$D$28*Parameters!$D$30))+(AJ6*(1-Parameters!$D$40)*(1/Parameters!$D$38))+(AK6*(1-Parameters!$D$40)*('Input for base case'!$F$8*Parameters!$D$18*(Parameters!$D$23)*Parameters!$D$26*(1-Parameters!$D$27)*Parameters!$D$28*Parameters!$D$30))+(AS6*(1-Parameters!$D$40)*ART_drop_factor)+(AP6*(1-Parameters!$D$40)*(1/Parameters!$D$38))+(AM6*(1-Parameters!$D$40)*ART_drop_factor)),0)</f>
        <v>0</v>
      </c>
      <c r="AT7" s="24">
        <f>IF(AND(C7&gt;=('Input for base case'!$F$14+'Input for base case'!$F$18), C7&lt;('Input for base case'!$F$14+'Input for base case'!$F$19)),((AN6*(1-Parameters!$D$40)*(1-(Parameters!$D$11*(1-('Input for base case'!$F$22*Parameters!$D$7))))) + (AT6*(1-Parameters!$D$40)*(1-(Parameters!$D$12*(1-('Input for base case'!$F$22*Parameters!$D$7)))))),0)</f>
        <v>0</v>
      </c>
      <c r="AU7" s="22">
        <f>IF(AND(C7&gt;=('Input for base case'!$F$14+'Input for base case'!$F$18), C7&lt;('Input for base case'!$F$14+'Input for base case'!$F$19)),((AN6*(1-Parameters!$D$40)*Parameters!$D$11*(1-('Input for base case'!$F$22*Parameters!$D$7)))+(AO6*(1-Parameters!$D$40)*(1-1/Parameters!$D$38)*(1-('Input for base case'!$F$9*Parameters!$D$19*(1-Parameters!$D$27)*Parameters!$D$26*(Parameters!$D$24)*Parameters!$D$28*Parameters!$D$30))) + (AP6*(1-Parameters!$D$40)*(1-(1/Parameters!$D$38))*(1-ART_drop_factor)) +(AT6*(1-Parameters!$D$40)*Parameters!$D$12*(1-('Input for base case'!$F$22*Parameters!$D$7)))+(AU6*(1-Parameters!$D$40)*(1-1/Parameters!$D$38)) + (AV6*(1-Parameters!$D$40)*(1-(1/Parameters!$D$38))*(1-ART_drop_factor))),0)</f>
        <v>0</v>
      </c>
      <c r="AV7" s="24">
        <f>IF(AND(C7&gt;=('Input for base case'!$F$14+'Input for base case'!$F$18), C7&lt;('Input for base case'!$F$14+'Input for base case'!$F$19)),((AO6*(1-Parameters!$D$40)*(1-1/Parameters!$D$38)*('Input for base case'!$F$9*Parameters!$D$19*Parameters!$D$26*(1-Parameters!$D$27)*(Parameters!$D$24)*Parameters!$D$28*Parameters!$D$30))+(AP6*(1-Parameters!$D$40)*(1-(1/Parameters!$D$38))*ART_drop_factor)+(AV6*(1-Parameters!$D$40)*(1-(1/Parameters!$D$38))*ART_drop_factor)),0)</f>
        <v>0</v>
      </c>
      <c r="AW7" s="22">
        <f>IF(AND(C7&gt;=('Input for base case'!$F$14+'Input for base case'!$F$18), C7&lt;('Input for base case'!$F$14+'Input for base case'!$F$19)),((AO6*(1-Parameters!$D$40)*(1/Parameters!$D$38)*(1-('Input for base case'!$F$9*Parameters!$D$19*(1-Parameters!$D$27)*Parameters!$D$26*(Parameters!$D$23)*Parameters!$D$28)))+(AQ6*(1-Parameters!$D$40)*(1-('Input for base case'!$F$9*Parameters!$D$19*(1-Parameters!$D$27)*Parameters!$D$26*(Parameters!$D$23)*Parameters!$D$28)))+(AU6*(1-Parameters!$D$40)*(1/Parameters!$D$38))+(AW6*(1-Parameters!$D$40))),0)</f>
        <v>0</v>
      </c>
      <c r="AX7" s="24">
        <f>IF(AND(C7&gt;=('Input for base case'!$F$14+'Input for base case'!$F$18), C7&lt;('Input for base case'!$F$14+'Input for base case'!$F$19)),((AO6*(1-Parameters!$D$40)*(1/Parameters!$D$38)*'Input for base case'!$F$9*Parameters!$D$19*Parameters!$D$26*(1-Parameters!$D$27)*Parameters!$D$28*(Parameters!$D$23)*(1-Parameters!$D$30))+(AQ6*(1-Parameters!$D$40)*'Input for base case'!$F$9*Parameters!$D$19*Parameters!$D$26*(1-Parameters!$D$27)*Parameters!$D$28*(Parameters!$D$23)*(1-Parameters!$D$30)) + (AS6*(1-Parameters!$D$40)*(1-ART_drop_factor)) +(AR6*(1-Parameters!$D$40))+ (AY6*(1-Parameters!$D$40)*(1-ART_drop_factor)) + (AX6*(1-Parameters!$D$40))),0)</f>
        <v>0</v>
      </c>
      <c r="AY7" s="22">
        <f>IF(AND(C7&gt;=('Input for base case'!$F$14+'Input for base case'!$F$18), C7&lt;('Input for base case'!$F$14+'Input for base case'!$F$19)),((AO6*(1-Parameters!$D$40)*(1/Parameters!$D$38)*('Input for base case'!$F$9*Parameters!$D$19*(Parameters!$D$23)*Parameters!$D$26*(1-Parameters!$D$27)*Parameters!$D$28*Parameters!$D$30))+(AP6*(1-Parameters!$D$40)*(1/Parameters!$D$38))+(AQ6*(1-Parameters!$D$40)*('Input for base case'!$F$9*Parameters!$D$19*(Parameters!$D$23)*Parameters!$D$26*(1-Parameters!$D$27)*Parameters!$D$28*Parameters!$D$30))+(AY6*(1-Parameters!$D$40)*ART_drop_factor)+(AV6*(1-Parameters!$D$40)*(1/Parameters!$D$38))+(AS6*(1-Parameters!$D$40)*ART_drop_factor)),0)</f>
        <v>0</v>
      </c>
      <c r="AZ7" s="24">
        <f>IF(C7&gt;=('Input for base case'!$F$14+'Input for base case'!$F$19),((AT6*(1-Parameters!$D$40)*(1-(Parameters!$D$12*(1-('Input for base case'!$F$22*Parameters!$D$7))))) + (AZ6*(1-Parameters!$D$40)*(1-(Parameters!$D$12*(1-('Input for base case'!$F$22*Parameters!$D$7)))))),0)</f>
        <v>0</v>
      </c>
      <c r="BA7" s="22">
        <f>IF(C7&gt;=('Input for base case'!$F$14+'Input for base case'!$F$19),((AT6*(1-Parameters!$D$40)*Parameters!$D$12*(1-('Input for base case'!$F$22*Parameters!$D$7)))+(AU6*(1-Parameters!$D$40)*(1-1/Parameters!$D$38)*(1-('Input for base case'!$F$10*Parameters!$D$20*(1-Parameters!$D$27)*Parameters!$D$26*(Parameters!$D$24)*Parameters!$D$28*Parameters!$D$30))) + (AV6*(1-Parameters!$D$40)*(1-(1/Parameters!$D$38))*(1-ART_drop_factor)) +(AZ6*(1-Parameters!$D$40)*Parameters!$D$12*(1-('Input for base case'!$F$22*Parameters!$D$7)))+(BA6*(1-Parameters!$D$40)*(1-1/Parameters!$D$38)) + (BB6*(1-Parameters!$D$40)*(1-(1/Parameters!$D$38))*(1-ART_drop_factor))),0)</f>
        <v>0</v>
      </c>
      <c r="BB7" s="24">
        <f>IF(C7&gt;=('Input for base case'!$F$14+'Input for base case'!$F$19),((AU6*(1-Parameters!$D$40)*(1-1/Parameters!$D$38)*('Input for base case'!$F$10*Parameters!$D$20*Parameters!$D$26*(1-Parameters!$D$27)*(Parameters!$D$24)*Parameters!$D$28*Parameters!$D$30))+(AV6*(1-Parameters!$D$40)*(1-(1/Parameters!$D$38))*ART_drop_factor)+(BB6*(1-Parameters!$D$40)*(1-(1/Parameters!$D$38))*ART_drop_factor)),0)</f>
        <v>0</v>
      </c>
      <c r="BC7" s="22">
        <f>IF(C7&gt;=('Input for base case'!$F$14+'Input for base case'!$F$19),((AU6*(1-Parameters!$D$40)*(1/Parameters!$D$38)*(1-('Input for base case'!$F$10*Parameters!$D$20*(1-Parameters!$D$27)*Parameters!$D$26*(Parameters!$D$23)*Parameters!$D$28)))+(AW6*(1-Parameters!$D$40)*(1-('Input for base case'!$F$10*Parameters!$D$20*(1-Parameters!$D$27)*Parameters!$D$26*(Parameters!$D$23)*Parameters!$D$28)))+(BA6*(1-Parameters!$D$40)*(1/Parameters!$D$38))+(BC6*(1-Parameters!$D$40))),0)</f>
        <v>0</v>
      </c>
      <c r="BD7" s="24">
        <f>IF(C7&gt;=('Input for base case'!$F$14+'Input for base case'!$F$19),((AU6*(1-Parameters!$D$40)*(1/Parameters!$D$38)*'Input for base case'!$F$10*Parameters!$D$20*Parameters!$D$26*(1-Parameters!$D$27)*Parameters!$D$28*(Parameters!$D$23)*(1-Parameters!$D$30))+(AW6*(1-Parameters!$D$40)*'Input for base case'!$F$10*Parameters!$D$20*Parameters!$D$26*(1-Parameters!$D$27)*Parameters!$D$28*(Parameters!$D$23)*(1-Parameters!$D$30))+(AX6*(1-Parameters!$D$40)) + (AY6*(1-Parameters!$D$40)*(1-ART_drop_factor)) +(BD6*(1-Parameters!$D$40)) + (BE6*(1-Parameters!$D$40)*(1-ART_drop_factor))),0)</f>
        <v>0</v>
      </c>
      <c r="BE7" s="25">
        <f>IF(C7&gt;=('Input for base case'!$F$14+'Input for base case'!$F$19),((AU6*(1-Parameters!$D$40)*(1/Parameters!$D$38)*('Input for base case'!$F$10*Parameters!$D$20*(Parameters!$D$23)*Parameters!$D$26*(1-Parameters!$D$27)*Parameters!$D$28*Parameters!$D$30))+(AV6*(1-Parameters!$D$40)*(1/Parameters!$D$38))+(AW6*(1-Parameters!$D$40)*('Input for base case'!$F$10*Parameters!$D$20*(Parameters!$D$23)*Parameters!$D$26*(1-Parameters!$D$27)*Parameters!$D$28*Parameters!$D$30))+(BE6*(1-Parameters!$D$40)*ART_drop_factor)+(BB6*(1-Parameters!$D$40)*(1/Parameters!$D$38))+(AY6*(1-Parameters!$D$40)*ART_drop_factor)),0)</f>
        <v>0</v>
      </c>
      <c r="BF7" s="135">
        <f>(Parameters!$D$40*(SUM(Model!D6:U6,Model!AH6:BE6)))+(Parameters!$D$41*(SUM(Model!V6:AG6)))</f>
        <v>94.123269230769253</v>
      </c>
      <c r="BG7" s="60"/>
    </row>
    <row r="8" spans="3:59" x14ac:dyDescent="0.2">
      <c r="C8" s="20">
        <v>3</v>
      </c>
      <c r="D8" s="21">
        <f>IF((C8&gt;='Input for base case'!$F$12),0,(D7*(1-Parameters!$D$40)*(1-(Parameters!$D$8*(1-('Input for base case'!$F$22*Parameters!$D$7))))))</f>
        <v>1525907.4237750354</v>
      </c>
      <c r="E8" s="21">
        <f>IF((C8&gt;='Input for base case'!$F$12),0,(D7*(1-Parameters!$D$40)*Parameters!$D$8*(1-('Input for base case'!$F$22*Parameters!$D$7))+(E7*(1-Parameters!$D$40)*(1-1/Parameters!$D$38)) + (F7*(1-Parameters!$D$40)*(1-(1/Parameters!$D$38))*(1-ART_drop_factor))))</f>
        <v>4790.8278134284556</v>
      </c>
      <c r="F8" s="26">
        <f>IF((C8&gt;='Input for base case'!$F$12),0,(F7*(1-Parameters!$D$40)*(1-(1/Parameters!$D$38))*ART_drop_factor))</f>
        <v>0</v>
      </c>
      <c r="G8" s="21">
        <f>IF((C8&gt;='Input for base case'!$F$12),0,((G7*(1-Parameters!$D$40)+(E7*(1-Parameters!$D$40)*(1/Parameters!$D$38)))))</f>
        <v>43863.840546597676</v>
      </c>
      <c r="H8" s="21">
        <f>IF((C8&gt;='Input for base case'!$F$12),0,(H7*(1-Parameters!$D$40) + I7*(1-Parameters!$D$40)*(1-ART_drop_factor)))</f>
        <v>5448.263637369857</v>
      </c>
      <c r="I8" s="21">
        <f>IF((C8&gt;='Input for base case'!$F$12),0,(((F7*(1-Parameters!$D$40)*(1/Parameters!$D$38)) + I7*(1-Parameters!$D$40)*ART_drop_factor)))</f>
        <v>51271.403119295486</v>
      </c>
      <c r="J8" s="23">
        <f>IF(AND(C8&gt;='Input for base case'!$F$12,C8&lt;'Input for base case'!$F$13),((D7*(1-Parameters!$D$40)*(1-(Parameters!$D$8*(1-('Input for base case'!$F$22*Parameters!$D$7))))) + (J7*(1-Parameters!$D$40)*(1-(Parameters!$D$9*(1-('Input for base case'!$F$22*Parameters!$D$7)))))),0)</f>
        <v>0</v>
      </c>
      <c r="K8" s="23">
        <f>IF(AND(C8&gt;='Input for base case'!$F$12,C8&lt;'Input for base case'!$F$13),((D7*(1-Parameters!$D$40)*(Parameters!$D$8*(1-('Input for base case'!$F$22*Parameters!$D$7))))+(E7*(1-Parameters!$D$40)*(1-1/Parameters!$D$38)*(1-('Input for base case'!$F$5*Parameters!$D$14*(1-Parameters!$D$27)*Parameters!$D$26*(Parameters!$D$24))*Parameters!$D$28*Parameters!$D$30)))+ (F7*(1-Parameters!$D$40)*(1-(1/Parameters!$D$38))*(1-ART_drop_factor)) + (J7*(1-Parameters!$D$40)*Parameters!$D$9*(1-('Input for base case'!$F$22*Parameters!$D$7)))+(K7*(1-Parameters!$D$40)*(1-1/Parameters!$D$38)) + (L7*(1-Parameters!$D$40)*(1-(1/Parameters!$D$38))*(1-ART_drop_factor)),0)</f>
        <v>0</v>
      </c>
      <c r="L8" s="23">
        <f>IF(AND(C8&gt;='Input for base case'!$F$12,C8&lt;'Input for base case'!$F$13),((E7*(1-Parameters!$D$40)*(1-1/Parameters!$D$38)*('Input for base case'!$F$5*Parameters!$D$14*Parameters!$D$26*(1-Parameters!$D$27)*(Parameters!$D$24)*Parameters!$D$28*Parameters!$D$30))+(F7*(1-Parameters!$D$40)*(1-(1/Parameters!$D$38))*ART_drop_factor)+(L7*(1-Parameters!$D$40)*(1-(1/Parameters!$D$38))*ART_drop_factor)),0)</f>
        <v>0</v>
      </c>
      <c r="M8" s="23">
        <f>IF(AND(C8&gt;='Input for base case'!$F$12,C8&lt;'Input for base case'!$F$13),((E7*(1-Parameters!$D$40)*(1/Parameters!$D$38)*(1-('Input for base case'!$F$5*Parameters!$D$14*(1-Parameters!$D$27)*Parameters!$D$26*(Parameters!$D$23))*Parameters!$D$28))+(G7*(1-Parameters!$D$40)*(1-('Input for base case'!$F$5*Parameters!$D$14*(1-Parameters!$D$27)*Parameters!$D$26*(Parameters!$D$23)*Parameters!$D$28)))+(K7*(1-Parameters!$D$40)*(1/Parameters!$D$38))+(M7*(1-Parameters!$D$40))),0)</f>
        <v>0</v>
      </c>
      <c r="N8" s="23">
        <f>IF(AND(C8&gt;='Input for base case'!$F$12,C8&lt;'Input for base case'!$F$13),((E7*(1-Parameters!$D$40)*(1/Parameters!$D$38)*'Input for base case'!$F$5*Parameters!$D$14*Parameters!$D$26*(1-Parameters!$D$27)*Parameters!$D$28*(Parameters!$D$23)*(1-Parameters!$D$30))+(G7*(1-Parameters!$D$40)*'Input for base case'!$F$5*Parameters!$D$14*Parameters!$D$26*(1-Parameters!$D$27)*Parameters!$D$28*(Parameters!$D$23)*(1-Parameters!$D$30))+(H7*(1-Parameters!$D$40)) +(N7*(1-Parameters!$D$40)) + (O7*(1-Parameters!$D$40)*(1-ART_drop_factor)) + (I7*(1-Parameters!$D$40)*(1-ART_drop_factor))),0)</f>
        <v>0</v>
      </c>
      <c r="O8" s="23">
        <f>IF(AND(C8&gt;='Input for base case'!$F$12,C8&lt;'Input for base case'!$F$13),((E7*(1-Parameters!$D$40)*(1/Parameters!$D$38)*('Input for base case'!$F$5*Parameters!$D$14*(Parameters!$D$23)*Parameters!$D$26*(1-Parameters!$D$27)*Parameters!$D$28*Parameters!$D$30))+(F7*(1-Parameters!$D$40)*(1/Parameters!$D$38))+(G7*(1-Parameters!$D$40)*('Input for base case'!$F$5*Parameters!$D$14*(Parameters!$D$23)*Parameters!$D$26*(1-Parameters!$D$27)*Parameters!$D$28*Parameters!$D$30))+(O7*(1-Parameters!$D$40)*ART_drop_factor)+(L7*(1-Parameters!$D$40)*(1/Parameters!$D$38))+(I7*(1-Parameters!$D$40)*ART_drop_factor)),0)</f>
        <v>0</v>
      </c>
      <c r="P8" s="24">
        <f>IF(AND(C8&gt;='Input for base case'!$F$13,C8&lt;'Input for base case'!$F$14),((J7*(1-Parameters!$D$40)*(1-(Parameters!$D$9*(1-('Input for base case'!$F$22*Parameters!$D$7))))) + (P7*(1-Parameters!$D$40)*(1-(Parameters!$D$9*(1-('Input for base case'!$F$22*Parameters!$D$7)))))),0)</f>
        <v>0</v>
      </c>
      <c r="Q8" s="22">
        <f>IF(AND(C8&gt;='Input for base case'!$F$13,C8&lt;'Input for base case'!$F$14),((J7*(1-Parameters!$D$40)*Parameters!$D$9*(1-('Input for base case'!$F$22*Parameters!$D$7)))+(K7*(1-Parameters!$D$40)*(1-1/Parameters!$D$38)*(1-('Input for base case'!$F$6*Parameters!$D$15*(1-Parameters!$D$27)*Parameters!$D$26*(Parameters!$D$24))*Parameters!$D$28*Parameters!$D$30))) + (L7*(1-Parameters!$D$40)*(1-(1/Parameters!$D$38))*(1-ART_drop_factor)) +(P7*(1-Parameters!$D$40)*Parameters!$D$9*(1-('Input for base case'!$F$22*Parameters!$D$7)))+(Q7*(1-Parameters!$D$40)*(1-1/Parameters!$D$38)) + (R7*(1-Parameters!$D$40)*(1-(1/Parameters!$D$38))*(1-ART_drop_factor)),0)</f>
        <v>0</v>
      </c>
      <c r="R8" s="24">
        <f>IF(AND(C8&gt;='Input for base case'!$F$13,C8&lt;'Input for base case'!$F$14),((K7*(1-Parameters!$D$40)*(1-1/Parameters!$D$38)*('Input for base case'!$F$6*Parameters!$D$15*Parameters!$D$26*(1-Parameters!$D$27)*(Parameters!$D$24)*Parameters!$D$28*Parameters!$D$30))+(L7*(1-Parameters!$D$40)*(1-(1/Parameters!$D$38))*ART_drop_factor)+(R7*(1-Parameters!$D$40)*(1-(1/Parameters!$D$38))*ART_drop_factor)),0)</f>
        <v>0</v>
      </c>
      <c r="S8" s="22">
        <f>IF(AND(C8&gt;='Input for base case'!$F$13,C8&lt;'Input for base case'!$F$14),((K7*(1-Parameters!$D$40)*(1/Parameters!$D$38)*(1-('Input for base case'!$F$6*Parameters!$D$15*(1-Parameters!$D$27)*Parameters!$D$26*(Parameters!$D$23)*Parameters!$D$28)))+(M7*(1-Parameters!$D$40)*(1-('Input for base case'!$F$6*Parameters!$D$15*(1-Parameters!$D$27)*Parameters!$D$26*(Parameters!$D$23)*Parameters!$D$28)))+(Q7*(1-Parameters!$D$40)*(1/Parameters!$D$38))+(S7*(1-Parameters!$D$40))),0)</f>
        <v>0</v>
      </c>
      <c r="T8" s="24">
        <f>IF(AND(C8&gt;='Input for base case'!$F$13,C8&lt;'Input for base case'!$F$14),((K7*(1-Parameters!$D$40)*(1/Parameters!$D$38)*'Input for base case'!$F$6*Parameters!$D$15*Parameters!$D$26*(1-Parameters!$D$27)*Parameters!$D$28*(Parameters!$D$23)*(1-Parameters!$D$30))+(M7*(1-Parameters!$D$40)*'Input for base case'!$F$6*Parameters!$D$15*Parameters!$D$26*(1-Parameters!$D$27)*Parameters!$D$28*(Parameters!$D$23)*(1-Parameters!$D$30))+(N7*(1-Parameters!$D$40))+(T7*(1-Parameters!$D$40)) + (U7*(1-Parameters!$D$40)*(1-ART_drop_factor)) + (O7*(1-Parameters!$D$40)*(1-ART_drop_factor))),0)</f>
        <v>0</v>
      </c>
      <c r="U8" s="22">
        <f>IF(AND(C8&gt;='Input for base case'!$F$13,C8&lt;'Input for base case'!$F$14),((K7*(1-Parameters!$D$40)*(1/Parameters!$D$38)*('Input for base case'!$F$6*Parameters!$D$15*(Parameters!$D$23)*Parameters!$D$26*(1-Parameters!$D$27)*Parameters!$D$28*Parameters!$D$30))+(L7*(1-Parameters!$D$40)*(1/Parameters!$D$38))+(M7*(1-Parameters!$D$40)*('Input for base case'!$F$6*Parameters!$D$15*(Parameters!$D$23)*Parameters!$D$26*(1-Parameters!$D$27)*Parameters!$D$28*Parameters!$D$30))+(U7*(1-Parameters!$D$40)*ART_drop_factor)+(R7*(1-Parameters!$D$40)*(1/Parameters!$D$38))+(O7*(1-Parameters!$D$40))*ART_drop_factor),0)</f>
        <v>0</v>
      </c>
      <c r="V8" s="24">
        <f>IF(C8='Input for base case'!$F$14,((P7*(1-Parameters!$D$41)*(1-(Parameters!$D$9*(1-('Input for base case'!$F$22*Parameters!$D$7))))) + (V7*(1-Parameters!$D$41)*(1-(Parameters!$D$9*(1-('Input for base case'!$F$22*Parameters!$D$7)))))),0)</f>
        <v>0</v>
      </c>
      <c r="W8" s="22">
        <f>IF(C8='Input for base case'!$F$14,((P7*(1-Parameters!$D$41)*Parameters!$D$9*(1-('Input for base case'!$F$22*Parameters!$D$7)))+(Q7*(1-Parameters!$D$41)*(1-1/Parameters!$D$38)*(1-('Input for base case'!$F$6*Parameters!$D$16*(1-Parameters!$D$27)*Parameters!$D$26*(1-Parameters!$B$94)*(Parameters!$D$24))*Parameters!$D$28*Parameters!$D$30)))+(V7*(1-Parameters!$D$41)*Parameters!$D$9*(1-('Input for base case'!$F$22*Parameters!$D$7)))+ (R7*(1-Parameters!$D$41)*(1-(1/Parameters!$D$38))*(1-ART_drop_factor)) + (W7*(1-Parameters!$D$41)*(1-1/Parameters!$D$38)) + (X7*(1-Parameters!$D$41)*(1-(1/Parameters!$D$38))*(1-ART_drop_factor)),0)</f>
        <v>0</v>
      </c>
      <c r="X8" s="24">
        <f>IF(C8='Input for base case'!$F$14,((Q7*(1-Parameters!$D$41)*(1-1/Parameters!$D$38)*('Input for base case'!$F$6*Parameters!$D$16*Parameters!$D$26*(1-Parameters!$D$27)*(1-Parameters!$B$94)*(Parameters!$D$24)*Parameters!$D$28*Parameters!$D$30))+(R7*(1-Parameters!$D$41)*(1-(1/Parameters!$D$38))*ART_drop_factor)+(X7*(1-Parameters!$D$41)*(1-(1/Parameters!$D$38))*ART_drop_factor)),0)</f>
        <v>0</v>
      </c>
      <c r="Y8" s="22">
        <f>IF(C8='Input for base case'!$F$14,((Q7*(1-Parameters!$D$41)*(1/Parameters!$D$38)*(1-('Input for base case'!$F$6*Parameters!$D$16*(1-Parameters!$D$27)*Parameters!$D$26*(1-Parameters!$B$94)*(Parameters!$D$23)*Parameters!$D$28)))+(S7*(1-Parameters!$D$41)*(1-('Input for base case'!$F$6*Parameters!$D$16*(1-Parameters!$D$27)*Parameters!$D$26*(1-Parameters!$B$94)*(Parameters!$D$23)*Parameters!$D$28)))+(W7*(1-Parameters!$D$41)*(1/Parameters!$D$38))+(Y7*(1-Parameters!$D$41))),0)</f>
        <v>0</v>
      </c>
      <c r="Z8" s="24">
        <f>IF(C8='Input for base case'!$F$14,((Q7*(1-Parameters!$D$41)*(1/Parameters!$D$38)*'Input for base case'!$F$6*Parameters!$D$16*Parameters!$D$26*(1-Parameters!$D$27)*(1-Parameters!$B$94)*Parameters!$D$28*(Parameters!$D$23)*(1-Parameters!$D$30))+(S7*(1-Parameters!$D$41)*'Input for base case'!$F$6*Parameters!$D$16*Parameters!$D$26*(1-Parameters!$D$27)*(1-Parameters!$B$94)*Parameters!$D$28*(Parameters!$D$23)*(1-Parameters!$D$30))+(T7*(1-Parameters!$D$41)) + (U7*(1-Parameters!$D$41)*(1-ART_drop_factor)) + (Z7*(1-Parameters!$D$41)) + (AA7*(1-Parameters!$D$41)*(1-ART_drop_factor))),0)</f>
        <v>0</v>
      </c>
      <c r="AA8" s="22">
        <f>IF(C8='Input for base case'!$F$14,((Q7*(1-Parameters!$D$41)*(1/Parameters!$D$38)*('Input for base case'!$F$6*Parameters!$D$16*(Parameters!$D$23)*Parameters!$D$26*(1-Parameters!$D$27)*(1-Parameters!$B$94)*Parameters!$D$28*Parameters!$D$30))+(R7*(1-Parameters!$D$41)*(1/Parameters!$D$38))+(S7*(1-Parameters!$D$41)*('Input for base case'!$F$6*Parameters!$D$16*(1-Parameters!$B$94)*(Parameters!$D$23)*Parameters!$D$26*(1-Parameters!$D$27)*Parameters!$D$28*Parameters!$D$30))+(AA7*(1-Parameters!$D$41)*ART_drop_factor)+(X7*(1-Parameters!$D$41)*(1/Parameters!$D$38))+(U7*(1-Parameters!$D$41)*ART_drop_factor)),0)</f>
        <v>0</v>
      </c>
      <c r="AB8" s="24">
        <f>IF(AND(C8&gt;'Input for base case'!$F$14,C8&lt;('Input for base case'!$F$14+'Input for base case'!$F$16)),((V7*(1-Parameters!$D$41)*(1-(Parameters!$D$9*(1-('Input for base case'!$F$22*Parameters!$D$7)))))+(AB7*(1-Parameters!$D$41)*(1-(Parameters!$D$10*(1-('Input for base case'!$F$22*Parameters!$D$7)))))),0)</f>
        <v>0</v>
      </c>
      <c r="AC8" s="24">
        <f>IF(AND(C8&gt;'Input for base case'!$F$14, C8&lt;('Input for base case'!$F$14+'Input for base case'!$F$16)),((V7*(1-Parameters!$D$41)*Parameters!$D$9*(1-('Input for base case'!$F$22*Parameters!$D$7)))+(W7*(1-Parameters!$D$41)*(1-1/Parameters!$D$38)) + (X7*(1-Parameters!$D$41)*(1-(1/Parameters!$D$38))*(1-ART_drop_factor)) +(AB7*(1-Parameters!$D$41)*Parameters!$D$10*(1-('Input for base case'!$F$22*Parameters!$D$7))))+(AC7*(1-Parameters!$D$41)*(1-1/Parameters!$D$38)) + (AD7*(1-Parameters!$D$41)*(1-(1/Parameters!$D$38))*(1-ART_drop_factor)),0)</f>
        <v>0</v>
      </c>
      <c r="AD8" s="24">
        <f>IF(AND(C8&gt;'Input for base case'!$F$14, C8&lt;('Input for base case'!$F$14+'Input for base case'!$F$16)),((X7*(1-Parameters!$D$41)*(1-(1/Parameters!$D$38))*ART_drop_factor)+(AD7*(1-Parameters!$D$41)*(1-(1/Parameters!$D$38))*ART_drop_factor)),0)</f>
        <v>0</v>
      </c>
      <c r="AE8" s="24">
        <f>IF(AND(C8&gt;'Input for base case'!$F$14, C8&lt;('Input for base case'!$F$14+'Input for base case'!$F$16)),((W7*(1-Parameters!$D$41)*(1/Parameters!$D$38))+(Y7*(1-Parameters!$D$41))+(AC7*(1-Parameters!$D$41)*(1/Parameters!$D$38))+(AE7*(1-Parameters!$D$41))),0)</f>
        <v>0</v>
      </c>
      <c r="AF8" s="24">
        <f>IF(AND(C8&gt;'Input for base case'!$F$14, C8&lt;('Input for base case'!$F$14+'Input for base case'!$F$16)),((Z7*(1-Parameters!$D$41)) + (AA7*(1-Parameters!$D$41)*(1-ART_drop_factor)) +(AF7*(1-Parameters!$D$41)) + (AG7*(1-Parameters!$D$41)*(1-ART_drop_factor))),0)</f>
        <v>0</v>
      </c>
      <c r="AG8" s="24">
        <f>IF(AND(C8&gt;'Input for base case'!$F$14, C8&lt;('Input for base case'!$F$14+'Input for base case'!$F$16)),((X7*(1-Parameters!$D$41)*(1/Parameters!$D$38))+(AG7*(1-Parameters!$D$41)*ART_drop_factor)+(AD7*(1-Parameters!$D$41)*(1/Parameters!$D$38))+(AA7*(1-Parameters!$D$41)*ART_drop_factor)),0)</f>
        <v>0</v>
      </c>
      <c r="AH8" s="24">
        <f>IF(AND(C8&gt;=('Input for base case'!$F$14+'Input for base case'!$F$16),C8&lt;('Input for base case'!$F$14+'Input for base case'!$F$17)),((AB7*(1-Parameters!$D$40)*(1-(Parameters!$D$10*(1-('Input for base case'!$F$22*Parameters!$D$7)))))+(AH7*(1-Parameters!$D$40)*(1-(Parameters!$D$11*(1-('Input for base case'!$F$22*Parameters!$D$7)))))),0)</f>
        <v>0</v>
      </c>
      <c r="AI8" s="24">
        <f>IF(AND(C8&gt;=('Input for base case'!$F$14+'Input for base case'!$F$16), C8&lt;('Input for base case'!$F$14+'Input for base case'!$F$17)),((AB7*(1-Parameters!$D$40)*Parameters!$D$10*(1-('Input for base case'!$F$22*Parameters!$D$7)))+(AC7*(1-Parameters!$D$40)*(1-1/Parameters!$D$38)*(1-('Input for base case'!$F$7*Parameters!$D$17*(1-Parameters!$D$27)*Parameters!$D$26*(1-(Parameters!$B$94 + Parameters!$B$95))*(Parameters!$D$24)*Parameters!$D$28*Parameters!$D$30))) + (AD7*(1-Parameters!$D$40)*(1-(1/Parameters!$D$38))*(1-ART_drop_factor)) +(AH7*(1-Parameters!$D$40)*Parameters!$D$11*(1-('Input for base case'!$F$22*Parameters!$D$7)))+(AI7*(1-Parameters!$D$40)*(1-1/Parameters!$D$38)) + (AJ7*(1-Parameters!$D$40)*(1-(1/Parameters!$D$38))*(1-ART_drop_factor))),0)</f>
        <v>0</v>
      </c>
      <c r="AJ8" s="24">
        <f>IF(AND(C8&gt;=('Input for base case'!$F$14+'Input for base case'!$F$16), C8&lt;('Input for base case'!$F$14+'Input for base case'!$F$17)),((AC7*(1-Parameters!$D$40)*(1-1/Parameters!$D$38)*('Input for base case'!$F$7*Parameters!$D$17*Parameters!$D$26*(1-Parameters!$D$27)*(1-(Parameters!$B$94 + Parameters!$B$95))*(Parameters!$D$24)*Parameters!$D$28*Parameters!$D$30))+(AD7*(1-Parameters!$D$40)*(1-(1/Parameters!$D$38))*ART_drop_factor)+(AJ7*(1-Parameters!$D$40)*(1-(1/Parameters!$D$38))*ART_drop_factor)),0)</f>
        <v>0</v>
      </c>
      <c r="AK8" s="22">
        <f>IF(AND(C8&gt;=('Input for base case'!$F$14+'Input for base case'!$F$16), C8&lt;('Input for base case'!$F$14+'Input for base case'!$F$17)),((AC7*(1-Parameters!$D$40)*(1/Parameters!$D$38)*(1-('Input for base case'!$F$7*Parameters!$D$17*(1-Parameters!$D$27)*Parameters!$D$26*(1-(Parameters!$B$94 + Parameters!$B$95))*(Parameters!$D$23)*Parameters!$D$28)))+(AE7*(1-Parameters!$D$40)*(1-('Input for base case'!$F$7*Parameters!$D$17*(1-Parameters!$D$27)*Parameters!$D$26*(1-(Parameters!$B$94 + Parameters!$B$95))*(Parameters!$D$23)*Parameters!$D$28)))+(AI7*(1-Parameters!$D$40)*(1/Parameters!$D$38))+(AK7*(1-Parameters!$D$40))),0)</f>
        <v>0</v>
      </c>
      <c r="AL8" s="24">
        <f>IF(AND(C8&gt;=('Input for base case'!$F$14+'Input for base case'!$F$16), C8&lt;('Input for base case'!$F$14+'Input for base case'!$F$17)),((AC7*(1-Parameters!$D$40)*(1/Parameters!$D$38)*'Input for base case'!$F$7*Parameters!$D$17*Parameters!$D$26*(1-Parameters!$D$27)*(1-(Parameters!$B$94 + Parameters!$B$95))*Parameters!$D$28*(Parameters!$D$23)*(1-Parameters!$D$30))+(AE7*(1-Parameters!$D$40)*'Input for base case'!$F$7*Parameters!$D$17*Parameters!$D$26*(1-Parameters!$D$27)*(1-(Parameters!$B$94 + Parameters!$B$95))*Parameters!$D$28*(Parameters!$D$23)*(1-Parameters!$D$30))+(AF7*(1-Parameters!$D$40)) + (AG7*(1-Parameters!$D$40)*(1-ART_drop_factor)) +(AL7*(1-Parameters!$D$40)) + (AM7*(1-Parameters!$D$40)*(1-ART_drop_factor))),0)</f>
        <v>0</v>
      </c>
      <c r="AM8" s="22">
        <f>IF(AND(C8&gt;=('Input for base case'!$F$14+'Input for base case'!$F$16), C8&lt;('Input for base case'!$F$14+'Input for base case'!$F$17)),((AC7*(1-Parameters!$D$40)*(1/Parameters!$D$38)*('Input for base case'!$F$7*Parameters!$D$17*(Parameters!$D$23)*Parameters!$D$26*(1-Parameters!$D$27)*(1-(Parameters!$B$94 + Parameters!$B$95))*Parameters!$D$28*Parameters!$D$30))+(AD7*(1-Parameters!$D$40)*(1/Parameters!$D$38))+(AE7*(1-Parameters!$D$40)*('Input for base case'!$F$7*Parameters!$D$17*(Parameters!$D$23)*Parameters!$D$26*(1-Parameters!$D$27)*(1-(Parameters!$B$94 + Parameters!$B$95))*Parameters!$D$28*Parameters!$D$30))+(AM7*(1-Parameters!$D$40)*ART_drop_factor)+(AJ7*(1-Parameters!$D$40)*(1/Parameters!$D$38))+(AG7*(1-Parameters!$D$40)*ART_drop_factor)),0)</f>
        <v>0</v>
      </c>
      <c r="AN8" s="24">
        <f>IF(AND(C8&gt;=('Input for base case'!$F$14+'Input for base case'!$F$17), C8&lt;('Input for base case'!$F$14+'Input for base case'!$F$18)),((AH7*(1-Parameters!$D$40)*(1-(Parameters!$D$11*(1-('Input for base case'!$F$22*Parameters!$D$7))))) + (AN7*(1-Parameters!$D$40)*(1-(Parameters!$D$11*(1-('Input for base case'!$F$22*Parameters!$D$7)))))),0)</f>
        <v>0</v>
      </c>
      <c r="AO8" s="22">
        <f>IF(AND(C8&gt;=('Input for base case'!$F$14+'Input for base case'!$F$17), C8&lt;('Input for base case'!$F$14+'Input for base case'!$F$18)),((AH7*(1-Parameters!$D$40)*Parameters!$D$11*(1-('Input for base case'!$F$22*Parameters!$D$7)))+(AI7*(1-Parameters!$D$40)*(1-1/Parameters!$D$38)*(1-('Input for base case'!$F$8*Parameters!$D$18*(1-Parameters!$D$27)*Parameters!$D$26*(Parameters!$D$24)*Parameters!$D$28*Parameters!$D$30))) + (AJ7*(1-Parameters!$D$40)*(1-(1/Parameters!$D$38))*(1-ART_drop_factor)) +(AN7*(1-Parameters!$D$40)*Parameters!$D$11*(1-('Input for base case'!$F$22*Parameters!$D$7)))+(AO7*(1-Parameters!$D$40)*(1-1/Parameters!$D$38)) + (AP7*(1-Parameters!$D$40)*(1-(1/Parameters!$D$38))*(1-ART_drop_factor))),0)</f>
        <v>0</v>
      </c>
      <c r="AP8" s="24">
        <f>IF(AND(C8&gt;=('Input for base case'!$F$14+'Input for base case'!$F$17), C8&lt;('Input for base case'!$F$14+'Input for base case'!$F$18)),((AI7*(1-Parameters!$D$40)*(1-1/Parameters!$D$38)*('Input for base case'!$F$8*Parameters!$D$18*Parameters!$D$26*(1-Parameters!$D$27)*(Parameters!$D$24)*Parameters!$D$28*Parameters!$D$30))+(AJ7*(1-Parameters!$D$40)*(1-(1/Parameters!$D$38))*ART_drop_factor)+(AP7*(1-Parameters!$D$40)*(1-(1/Parameters!$D$38))*ART_drop_factor)),0)</f>
        <v>0</v>
      </c>
      <c r="AQ8" s="22">
        <f>IF(AND(C8&gt;=('Input for base case'!$F$14+'Input for base case'!$F$17), C8&lt;('Input for base case'!$F$14+'Input for base case'!$F$18)),((AI7*(1-Parameters!$D$40)*(1/Parameters!$D$38)*(1-('Input for base case'!$F$8*Parameters!$D$18*(1-Parameters!$D$27)*Parameters!$D$26*(Parameters!$D$23)*Parameters!$D$28)))+(AK7*(1-Parameters!$D$40)*(1-('Input for base case'!$F$8*Parameters!$D$18*(1-Parameters!$D$27)*Parameters!$D$26*(Parameters!$D$23)*Parameters!$D$28)))+(AO7*(1-Parameters!$D$40)*(1/Parameters!$D$38))+(AQ7*(1-Parameters!$D$40))),0)</f>
        <v>0</v>
      </c>
      <c r="AR8" s="24">
        <f>IF(AND(C8&gt;=('Input for base case'!$F$14+'Input for base case'!$F$17), C8&lt;('Input for base case'!$F$14+'Input for base case'!$F$18)),((AI7*(1-Parameters!$D$40)*(1/Parameters!$D$38)*'Input for base case'!$F$8*Parameters!$D$18*Parameters!$D$26*(1-Parameters!$D$27)*Parameters!$D$28*(Parameters!$D$23)*(1-Parameters!$D$30))+(AK7*(1-Parameters!$D$40)*'Input for base case'!$F$8*Parameters!$D$18*Parameters!$D$26*(1-Parameters!$D$27)*Parameters!$D$28*(Parameters!$D$23)*(1-Parameters!$D$30))+(AL7*(1-Parameters!$D$40)) + (AM7*(1-Parameters!$D$40)*(1-ART_drop_factor)) +(AR7*(1-Parameters!$D$40)) + (AS7*(1-Parameters!$D$40)*(1-ART_drop_factor))),0)</f>
        <v>0</v>
      </c>
      <c r="AS8" s="22">
        <f>IF(AND(C8&gt;=('Input for base case'!$F$14+'Input for base case'!$F$17), C8&lt;('Input for base case'!$F$14+'Input for base case'!$F$18)),((AI7*(1-Parameters!$D$40)*(1/Parameters!$D$38)*('Input for base case'!$F$8*Parameters!$D$18*(Parameters!$D$23)*Parameters!$D$26*(1-Parameters!$D$27)*Parameters!$D$28*Parameters!$D$30))+(AJ7*(1-Parameters!$D$40)*(1/Parameters!$D$38))+(AK7*(1-Parameters!$D$40)*('Input for base case'!$F$8*Parameters!$D$18*(Parameters!$D$23)*Parameters!$D$26*(1-Parameters!$D$27)*Parameters!$D$28*Parameters!$D$30))+(AS7*(1-Parameters!$D$40)*ART_drop_factor)+(AP7*(1-Parameters!$D$40)*(1/Parameters!$D$38))+(AM7*(1-Parameters!$D$40)*ART_drop_factor)),0)</f>
        <v>0</v>
      </c>
      <c r="AT8" s="24">
        <f>IF(AND(C8&gt;=('Input for base case'!$F$14+'Input for base case'!$F$18), C8&lt;('Input for base case'!$F$14+'Input for base case'!$F$19)),((AN7*(1-Parameters!$D$40)*(1-(Parameters!$D$11*(1-('Input for base case'!$F$22*Parameters!$D$7))))) + (AT7*(1-Parameters!$D$40)*(1-(Parameters!$D$12*(1-('Input for base case'!$F$22*Parameters!$D$7)))))),0)</f>
        <v>0</v>
      </c>
      <c r="AU8" s="22">
        <f>IF(AND(C8&gt;=('Input for base case'!$F$14+'Input for base case'!$F$18), C8&lt;('Input for base case'!$F$14+'Input for base case'!$F$19)),((AN7*(1-Parameters!$D$40)*Parameters!$D$11*(1-('Input for base case'!$F$22*Parameters!$D$7)))+(AO7*(1-Parameters!$D$40)*(1-1/Parameters!$D$38)*(1-('Input for base case'!$F$9*Parameters!$D$19*(1-Parameters!$D$27)*Parameters!$D$26*(Parameters!$D$24)*Parameters!$D$28*Parameters!$D$30))) + (AP7*(1-Parameters!$D$40)*(1-(1/Parameters!$D$38))*(1-ART_drop_factor)) +(AT7*(1-Parameters!$D$40)*Parameters!$D$12*(1-('Input for base case'!$F$22*Parameters!$D$7)))+(AU7*(1-Parameters!$D$40)*(1-1/Parameters!$D$38)) + (AV7*(1-Parameters!$D$40)*(1-(1/Parameters!$D$38))*(1-ART_drop_factor))),0)</f>
        <v>0</v>
      </c>
      <c r="AV8" s="24">
        <f>IF(AND(C8&gt;=('Input for base case'!$F$14+'Input for base case'!$F$18), C8&lt;('Input for base case'!$F$14+'Input for base case'!$F$19)),((AO7*(1-Parameters!$D$40)*(1-1/Parameters!$D$38)*('Input for base case'!$F$9*Parameters!$D$19*Parameters!$D$26*(1-Parameters!$D$27)*(Parameters!$D$24)*Parameters!$D$28*Parameters!$D$30))+(AP7*(1-Parameters!$D$40)*(1-(1/Parameters!$D$38))*ART_drop_factor)+(AV7*(1-Parameters!$D$40)*(1-(1/Parameters!$D$38))*ART_drop_factor)),0)</f>
        <v>0</v>
      </c>
      <c r="AW8" s="22">
        <f>IF(AND(C8&gt;=('Input for base case'!$F$14+'Input for base case'!$F$18), C8&lt;('Input for base case'!$F$14+'Input for base case'!$F$19)),((AO7*(1-Parameters!$D$40)*(1/Parameters!$D$38)*(1-('Input for base case'!$F$9*Parameters!$D$19*(1-Parameters!$D$27)*Parameters!$D$26*(Parameters!$D$23)*Parameters!$D$28)))+(AQ7*(1-Parameters!$D$40)*(1-('Input for base case'!$F$9*Parameters!$D$19*(1-Parameters!$D$27)*Parameters!$D$26*(Parameters!$D$23)*Parameters!$D$28)))+(AU7*(1-Parameters!$D$40)*(1/Parameters!$D$38))+(AW7*(1-Parameters!$D$40))),0)</f>
        <v>0</v>
      </c>
      <c r="AX8" s="24">
        <f>IF(AND(C8&gt;=('Input for base case'!$F$14+'Input for base case'!$F$18), C8&lt;('Input for base case'!$F$14+'Input for base case'!$F$19)),((AO7*(1-Parameters!$D$40)*(1/Parameters!$D$38)*'Input for base case'!$F$9*Parameters!$D$19*Parameters!$D$26*(1-Parameters!$D$27)*Parameters!$D$28*(Parameters!$D$23)*(1-Parameters!$D$30))+(AQ7*(1-Parameters!$D$40)*'Input for base case'!$F$9*Parameters!$D$19*Parameters!$D$26*(1-Parameters!$D$27)*Parameters!$D$28*(Parameters!$D$23)*(1-Parameters!$D$30)) + (AS7*(1-Parameters!$D$40)*(1-ART_drop_factor)) +(AR7*(1-Parameters!$D$40))+ (AY7*(1-Parameters!$D$40)*(1-ART_drop_factor)) + (AX7*(1-Parameters!$D$40))),0)</f>
        <v>0</v>
      </c>
      <c r="AY8" s="22">
        <f>IF(AND(C8&gt;=('Input for base case'!$F$14+'Input for base case'!$F$18), C8&lt;('Input for base case'!$F$14+'Input for base case'!$F$19)),((AO7*(1-Parameters!$D$40)*(1/Parameters!$D$38)*('Input for base case'!$F$9*Parameters!$D$19*(Parameters!$D$23)*Parameters!$D$26*(1-Parameters!$D$27)*Parameters!$D$28*Parameters!$D$30))+(AP7*(1-Parameters!$D$40)*(1/Parameters!$D$38))+(AQ7*(1-Parameters!$D$40)*('Input for base case'!$F$9*Parameters!$D$19*(Parameters!$D$23)*Parameters!$D$26*(1-Parameters!$D$27)*Parameters!$D$28*Parameters!$D$30))+(AY7*(1-Parameters!$D$40)*ART_drop_factor)+(AV7*(1-Parameters!$D$40)*(1/Parameters!$D$38))+(AS7*(1-Parameters!$D$40)*ART_drop_factor)),0)</f>
        <v>0</v>
      </c>
      <c r="AZ8" s="24">
        <f>IF(C8&gt;=('Input for base case'!$F$14+'Input for base case'!$F$19),((AT7*(1-Parameters!$D$40)*(1-(Parameters!$D$12*(1-('Input for base case'!$F$22*Parameters!$D$7))))) + (AZ7*(1-Parameters!$D$40)*(1-(Parameters!$D$12*(1-('Input for base case'!$F$22*Parameters!$D$7)))))),0)</f>
        <v>0</v>
      </c>
      <c r="BA8" s="22">
        <f>IF(C8&gt;=('Input for base case'!$F$14+'Input for base case'!$F$19),((AT7*(1-Parameters!$D$40)*Parameters!$D$12*(1-('Input for base case'!$F$22*Parameters!$D$7)))+(AU7*(1-Parameters!$D$40)*(1-1/Parameters!$D$38)*(1-('Input for base case'!$F$10*Parameters!$D$20*(1-Parameters!$D$27)*Parameters!$D$26*(Parameters!$D$24)*Parameters!$D$28*Parameters!$D$30))) + (AV7*(1-Parameters!$D$40)*(1-(1/Parameters!$D$38))*(1-ART_drop_factor)) +(AZ7*(1-Parameters!$D$40)*Parameters!$D$12*(1-('Input for base case'!$F$22*Parameters!$D$7)))+(BA7*(1-Parameters!$D$40)*(1-1/Parameters!$D$38)) + (BB7*(1-Parameters!$D$40)*(1-(1/Parameters!$D$38))*(1-ART_drop_factor))),0)</f>
        <v>0</v>
      </c>
      <c r="BB8" s="24">
        <f>IF(C8&gt;=('Input for base case'!$F$14+'Input for base case'!$F$19),((AU7*(1-Parameters!$D$40)*(1-1/Parameters!$D$38)*('Input for base case'!$F$10*Parameters!$D$20*Parameters!$D$26*(1-Parameters!$D$27)*(Parameters!$D$24)*Parameters!$D$28*Parameters!$D$30))+(AV7*(1-Parameters!$D$40)*(1-(1/Parameters!$D$38))*ART_drop_factor)+(BB7*(1-Parameters!$D$40)*(1-(1/Parameters!$D$38))*ART_drop_factor)),0)</f>
        <v>0</v>
      </c>
      <c r="BC8" s="22">
        <f>IF(C8&gt;=('Input for base case'!$F$14+'Input for base case'!$F$19),((AU7*(1-Parameters!$D$40)*(1/Parameters!$D$38)*(1-('Input for base case'!$F$10*Parameters!$D$20*(1-Parameters!$D$27)*Parameters!$D$26*(Parameters!$D$23)*Parameters!$D$28)))+(AW7*(1-Parameters!$D$40)*(1-('Input for base case'!$F$10*Parameters!$D$20*(1-Parameters!$D$27)*Parameters!$D$26*(Parameters!$D$23)*Parameters!$D$28)))+(BA7*(1-Parameters!$D$40)*(1/Parameters!$D$38))+(BC7*(1-Parameters!$D$40))),0)</f>
        <v>0</v>
      </c>
      <c r="BD8" s="24">
        <f>IF(C8&gt;=('Input for base case'!$F$14+'Input for base case'!$F$19),((AU7*(1-Parameters!$D$40)*(1/Parameters!$D$38)*'Input for base case'!$F$10*Parameters!$D$20*Parameters!$D$26*(1-Parameters!$D$27)*Parameters!$D$28*(Parameters!$D$23)*(1-Parameters!$D$30))+(AW7*(1-Parameters!$D$40)*'Input for base case'!$F$10*Parameters!$D$20*Parameters!$D$26*(1-Parameters!$D$27)*Parameters!$D$28*(Parameters!$D$23)*(1-Parameters!$D$30))+(AX7*(1-Parameters!$D$40)) + (AY7*(1-Parameters!$D$40)*(1-ART_drop_factor)) +(BD7*(1-Parameters!$D$40)) + (BE7*(1-Parameters!$D$40)*(1-ART_drop_factor))),0)</f>
        <v>0</v>
      </c>
      <c r="BE8" s="25">
        <f>IF(C8&gt;=('Input for base case'!$F$14+'Input for base case'!$F$19),((AU7*(1-Parameters!$D$40)*(1/Parameters!$D$38)*('Input for base case'!$F$10*Parameters!$D$20*(Parameters!$D$23)*Parameters!$D$26*(1-Parameters!$D$27)*Parameters!$D$28*Parameters!$D$30))+(AV7*(1-Parameters!$D$40)*(1/Parameters!$D$38))+(AW7*(1-Parameters!$D$40)*('Input for base case'!$F$10*Parameters!$D$20*(Parameters!$D$23)*Parameters!$D$26*(1-Parameters!$D$27)*Parameters!$D$28*Parameters!$D$30))+(BE7*(1-Parameters!$D$40)*ART_drop_factor)+(BB7*(1-Parameters!$D$40)*(1/Parameters!$D$38))+(AY7*(1-Parameters!$D$40)*ART_drop_factor)),0)</f>
        <v>0</v>
      </c>
      <c r="BF8" s="135">
        <f>(Parameters!$D$40*(SUM(Model!D7:U7,Model!AH7:BE7)))+(Parameters!$D$41*(SUM(Model!V7:AG7)))</f>
        <v>94.117839042159787</v>
      </c>
      <c r="BG8" s="60"/>
    </row>
    <row r="9" spans="3:59" x14ac:dyDescent="0.2">
      <c r="C9" s="20">
        <v>4</v>
      </c>
      <c r="D9" s="21">
        <f>IF((C9&gt;='Input for base case'!$F$12),0,(D8*(1-Parameters!$D$40)*(1-(Parameters!$D$8*(1-('Input for base case'!$F$22*Parameters!$D$7))))))</f>
        <v>1525314.6965482936</v>
      </c>
      <c r="E9" s="21">
        <f>IF((C9&gt;='Input for base case'!$F$12),0,(D8*(1-Parameters!$D$40)*Parameters!$D$8*(1-('Input for base case'!$F$22*Parameters!$D$7))+(E8*(1-Parameters!$D$40)*(1-1/Parameters!$D$38)) + (F8*(1-Parameters!$D$40)*(1-(1/Parameters!$D$38))*(1-ART_drop_factor))))</f>
        <v>4762.9620345983367</v>
      </c>
      <c r="F9" s="26">
        <f>IF((C9&gt;='Input for base case'!$F$12),0,(F8*(1-Parameters!$D$40)*(1-(1/Parameters!$D$38))*ART_drop_factor))</f>
        <v>0</v>
      </c>
      <c r="G9" s="21">
        <f>IF((C9&gt;='Input for base case'!$F$12),0,((G8*(1-Parameters!$D$40)+(E8*(1-Parameters!$D$40)*(1/Parameters!$D$38)))))</f>
        <v>44393.59343146965</v>
      </c>
      <c r="H9" s="21">
        <f>IF((C9&gt;='Input for base case'!$F$12),0,(H8*(1-Parameters!$D$40) + I8*(1-Parameters!$D$40)*(1-ART_drop_factor)))</f>
        <v>5618.8280944365733</v>
      </c>
      <c r="I9" s="21">
        <f>IF((C9&gt;='Input for base case'!$F$12),0,(((F8*(1-Parameters!$D$40)*(1/Parameters!$D$38)) + I8*(1-Parameters!$D$40)*ART_drop_factor)))</f>
        <v>51097.566373762042</v>
      </c>
      <c r="J9" s="23">
        <f>IF(AND(C9&gt;='Input for base case'!$F$12,C9&lt;'Input for base case'!$F$13),((D8*(1-Parameters!$D$40)*(1-(Parameters!$D$8*(1-('Input for base case'!$F$22*Parameters!$D$7))))) + (J8*(1-Parameters!$D$40)*(1-(Parameters!$D$9*(1-('Input for base case'!$F$22*Parameters!$D$7)))))),0)</f>
        <v>0</v>
      </c>
      <c r="K9" s="23">
        <f>IF(AND(C9&gt;='Input for base case'!$F$12,C9&lt;'Input for base case'!$F$13),((D8*(1-Parameters!$D$40)*(Parameters!$D$8*(1-('Input for base case'!$F$22*Parameters!$D$7))))+(E8*(1-Parameters!$D$40)*(1-1/Parameters!$D$38)*(1-('Input for base case'!$F$5*Parameters!$D$14*(1-Parameters!$D$27)*Parameters!$D$26*(Parameters!$D$24))*Parameters!$D$28*Parameters!$D$30)))+ (F8*(1-Parameters!$D$40)*(1-(1/Parameters!$D$38))*(1-ART_drop_factor)) + (J8*(1-Parameters!$D$40)*Parameters!$D$9*(1-('Input for base case'!$F$22*Parameters!$D$7)))+(K8*(1-Parameters!$D$40)*(1-1/Parameters!$D$38)) + (L8*(1-Parameters!$D$40)*(1-(1/Parameters!$D$38))*(1-ART_drop_factor)),0)</f>
        <v>0</v>
      </c>
      <c r="L9" s="23">
        <f>IF(AND(C9&gt;='Input for base case'!$F$12,C9&lt;'Input for base case'!$F$13),((E8*(1-Parameters!$D$40)*(1-1/Parameters!$D$38)*('Input for base case'!$F$5*Parameters!$D$14*Parameters!$D$26*(1-Parameters!$D$27)*(Parameters!$D$24)*Parameters!$D$28*Parameters!$D$30))+(F8*(1-Parameters!$D$40)*(1-(1/Parameters!$D$38))*ART_drop_factor)+(L8*(1-Parameters!$D$40)*(1-(1/Parameters!$D$38))*ART_drop_factor)),0)</f>
        <v>0</v>
      </c>
      <c r="M9" s="23">
        <f>IF(AND(C9&gt;='Input for base case'!$F$12,C9&lt;'Input for base case'!$F$13),((E8*(1-Parameters!$D$40)*(1/Parameters!$D$38)*(1-('Input for base case'!$F$5*Parameters!$D$14*(1-Parameters!$D$27)*Parameters!$D$26*(Parameters!$D$23))*Parameters!$D$28))+(G8*(1-Parameters!$D$40)*(1-('Input for base case'!$F$5*Parameters!$D$14*(1-Parameters!$D$27)*Parameters!$D$26*(Parameters!$D$23)*Parameters!$D$28)))+(K8*(1-Parameters!$D$40)*(1/Parameters!$D$38))+(M8*(1-Parameters!$D$40))),0)</f>
        <v>0</v>
      </c>
      <c r="N9" s="23">
        <f>IF(AND(C9&gt;='Input for base case'!$F$12,C9&lt;'Input for base case'!$F$13),((E8*(1-Parameters!$D$40)*(1/Parameters!$D$38)*'Input for base case'!$F$5*Parameters!$D$14*Parameters!$D$26*(1-Parameters!$D$27)*Parameters!$D$28*(Parameters!$D$23)*(1-Parameters!$D$30))+(G8*(1-Parameters!$D$40)*'Input for base case'!$F$5*Parameters!$D$14*Parameters!$D$26*(1-Parameters!$D$27)*Parameters!$D$28*(Parameters!$D$23)*(1-Parameters!$D$30))+(H8*(1-Parameters!$D$40)) +(N8*(1-Parameters!$D$40)) + (O8*(1-Parameters!$D$40)*(1-ART_drop_factor)) + (I8*(1-Parameters!$D$40)*(1-ART_drop_factor))),0)</f>
        <v>0</v>
      </c>
      <c r="O9" s="23">
        <f>IF(AND(C9&gt;='Input for base case'!$F$12,C9&lt;'Input for base case'!$F$13),((E8*(1-Parameters!$D$40)*(1/Parameters!$D$38)*('Input for base case'!$F$5*Parameters!$D$14*(Parameters!$D$23)*Parameters!$D$26*(1-Parameters!$D$27)*Parameters!$D$28*Parameters!$D$30))+(F8*(1-Parameters!$D$40)*(1/Parameters!$D$38))+(G8*(1-Parameters!$D$40)*('Input for base case'!$F$5*Parameters!$D$14*(Parameters!$D$23)*Parameters!$D$26*(1-Parameters!$D$27)*Parameters!$D$28*Parameters!$D$30))+(O8*(1-Parameters!$D$40)*ART_drop_factor)+(L8*(1-Parameters!$D$40)*(1/Parameters!$D$38))+(I8*(1-Parameters!$D$40)*ART_drop_factor)),0)</f>
        <v>0</v>
      </c>
      <c r="P9" s="24">
        <f>IF(AND(C9&gt;='Input for base case'!$F$13,C9&lt;'Input for base case'!$F$14),((J8*(1-Parameters!$D$40)*(1-(Parameters!$D$9*(1-('Input for base case'!$F$22*Parameters!$D$7))))) + (P8*(1-Parameters!$D$40)*(1-(Parameters!$D$9*(1-('Input for base case'!$F$22*Parameters!$D$7)))))),0)</f>
        <v>0</v>
      </c>
      <c r="Q9" s="22">
        <f>IF(AND(C9&gt;='Input for base case'!$F$13,C9&lt;'Input for base case'!$F$14),((J8*(1-Parameters!$D$40)*Parameters!$D$9*(1-('Input for base case'!$F$22*Parameters!$D$7)))+(K8*(1-Parameters!$D$40)*(1-1/Parameters!$D$38)*(1-('Input for base case'!$F$6*Parameters!$D$15*(1-Parameters!$D$27)*Parameters!$D$26*(Parameters!$D$24))*Parameters!$D$28*Parameters!$D$30))) + (L8*(1-Parameters!$D$40)*(1-(1/Parameters!$D$38))*(1-ART_drop_factor)) +(P8*(1-Parameters!$D$40)*Parameters!$D$9*(1-('Input for base case'!$F$22*Parameters!$D$7)))+(Q8*(1-Parameters!$D$40)*(1-1/Parameters!$D$38)) + (R8*(1-Parameters!$D$40)*(1-(1/Parameters!$D$38))*(1-ART_drop_factor)),0)</f>
        <v>0</v>
      </c>
      <c r="R9" s="24">
        <f>IF(AND(C9&gt;='Input for base case'!$F$13,C9&lt;'Input for base case'!$F$14),((K8*(1-Parameters!$D$40)*(1-1/Parameters!$D$38)*('Input for base case'!$F$6*Parameters!$D$15*Parameters!$D$26*(1-Parameters!$D$27)*(Parameters!$D$24)*Parameters!$D$28*Parameters!$D$30))+(L8*(1-Parameters!$D$40)*(1-(1/Parameters!$D$38))*ART_drop_factor)+(R8*(1-Parameters!$D$40)*(1-(1/Parameters!$D$38))*ART_drop_factor)),0)</f>
        <v>0</v>
      </c>
      <c r="S9" s="22">
        <f>IF(AND(C9&gt;='Input for base case'!$F$13,C9&lt;'Input for base case'!$F$14),((K8*(1-Parameters!$D$40)*(1/Parameters!$D$38)*(1-('Input for base case'!$F$6*Parameters!$D$15*(1-Parameters!$D$27)*Parameters!$D$26*(Parameters!$D$23)*Parameters!$D$28)))+(M8*(1-Parameters!$D$40)*(1-('Input for base case'!$F$6*Parameters!$D$15*(1-Parameters!$D$27)*Parameters!$D$26*(Parameters!$D$23)*Parameters!$D$28)))+(Q8*(1-Parameters!$D$40)*(1/Parameters!$D$38))+(S8*(1-Parameters!$D$40))),0)</f>
        <v>0</v>
      </c>
      <c r="T9" s="24">
        <f>IF(AND(C9&gt;='Input for base case'!$F$13,C9&lt;'Input for base case'!$F$14),((K8*(1-Parameters!$D$40)*(1/Parameters!$D$38)*'Input for base case'!$F$6*Parameters!$D$15*Parameters!$D$26*(1-Parameters!$D$27)*Parameters!$D$28*(Parameters!$D$23)*(1-Parameters!$D$30))+(M8*(1-Parameters!$D$40)*'Input for base case'!$F$6*Parameters!$D$15*Parameters!$D$26*(1-Parameters!$D$27)*Parameters!$D$28*(Parameters!$D$23)*(1-Parameters!$D$30))+(N8*(1-Parameters!$D$40))+(T8*(1-Parameters!$D$40)) + (U8*(1-Parameters!$D$40)*(1-ART_drop_factor)) + (O8*(1-Parameters!$D$40)*(1-ART_drop_factor))),0)</f>
        <v>0</v>
      </c>
      <c r="U9" s="22">
        <f>IF(AND(C9&gt;='Input for base case'!$F$13,C9&lt;'Input for base case'!$F$14),((K8*(1-Parameters!$D$40)*(1/Parameters!$D$38)*('Input for base case'!$F$6*Parameters!$D$15*(Parameters!$D$23)*Parameters!$D$26*(1-Parameters!$D$27)*Parameters!$D$28*Parameters!$D$30))+(L8*(1-Parameters!$D$40)*(1/Parameters!$D$38))+(M8*(1-Parameters!$D$40)*('Input for base case'!$F$6*Parameters!$D$15*(Parameters!$D$23)*Parameters!$D$26*(1-Parameters!$D$27)*Parameters!$D$28*Parameters!$D$30))+(U8*(1-Parameters!$D$40)*ART_drop_factor)+(R8*(1-Parameters!$D$40)*(1/Parameters!$D$38))+(O8*(1-Parameters!$D$40))*ART_drop_factor),0)</f>
        <v>0</v>
      </c>
      <c r="V9" s="24">
        <f>IF(C9='Input for base case'!$F$14,((P8*(1-Parameters!$D$41)*(1-(Parameters!$D$9*(1-('Input for base case'!$F$22*Parameters!$D$7))))) + (V8*(1-Parameters!$D$41)*(1-(Parameters!$D$9*(1-('Input for base case'!$F$22*Parameters!$D$7)))))),0)</f>
        <v>0</v>
      </c>
      <c r="W9" s="22">
        <f>IF(C9='Input for base case'!$F$14,((P8*(1-Parameters!$D$41)*Parameters!$D$9*(1-('Input for base case'!$F$22*Parameters!$D$7)))+(Q8*(1-Parameters!$D$41)*(1-1/Parameters!$D$38)*(1-('Input for base case'!$F$6*Parameters!$D$16*(1-Parameters!$D$27)*Parameters!$D$26*(1-Parameters!$B$94)*(Parameters!$D$24))*Parameters!$D$28*Parameters!$D$30)))+(V8*(1-Parameters!$D$41)*Parameters!$D$9*(1-('Input for base case'!$F$22*Parameters!$D$7)))+ (R8*(1-Parameters!$D$41)*(1-(1/Parameters!$D$38))*(1-ART_drop_factor)) + (W8*(1-Parameters!$D$41)*(1-1/Parameters!$D$38)) + (X8*(1-Parameters!$D$41)*(1-(1/Parameters!$D$38))*(1-ART_drop_factor)),0)</f>
        <v>0</v>
      </c>
      <c r="X9" s="24">
        <f>IF(C9='Input for base case'!$F$14,((Q8*(1-Parameters!$D$41)*(1-1/Parameters!$D$38)*('Input for base case'!$F$6*Parameters!$D$16*Parameters!$D$26*(1-Parameters!$D$27)*(1-Parameters!$B$94)*(Parameters!$D$24)*Parameters!$D$28*Parameters!$D$30))+(R8*(1-Parameters!$D$41)*(1-(1/Parameters!$D$38))*ART_drop_factor)+(X8*(1-Parameters!$D$41)*(1-(1/Parameters!$D$38))*ART_drop_factor)),0)</f>
        <v>0</v>
      </c>
      <c r="Y9" s="22">
        <f>IF(C9='Input for base case'!$F$14,((Q8*(1-Parameters!$D$41)*(1/Parameters!$D$38)*(1-('Input for base case'!$F$6*Parameters!$D$16*(1-Parameters!$D$27)*Parameters!$D$26*(1-Parameters!$B$94)*(Parameters!$D$23)*Parameters!$D$28)))+(S8*(1-Parameters!$D$41)*(1-('Input for base case'!$F$6*Parameters!$D$16*(1-Parameters!$D$27)*Parameters!$D$26*(1-Parameters!$B$94)*(Parameters!$D$23)*Parameters!$D$28)))+(W8*(1-Parameters!$D$41)*(1/Parameters!$D$38))+(Y8*(1-Parameters!$D$41))),0)</f>
        <v>0</v>
      </c>
      <c r="Z9" s="24">
        <f>IF(C9='Input for base case'!$F$14,((Q8*(1-Parameters!$D$41)*(1/Parameters!$D$38)*'Input for base case'!$F$6*Parameters!$D$16*Parameters!$D$26*(1-Parameters!$D$27)*(1-Parameters!$B$94)*Parameters!$D$28*(Parameters!$D$23)*(1-Parameters!$D$30))+(S8*(1-Parameters!$D$41)*'Input for base case'!$F$6*Parameters!$D$16*Parameters!$D$26*(1-Parameters!$D$27)*(1-Parameters!$B$94)*Parameters!$D$28*(Parameters!$D$23)*(1-Parameters!$D$30))+(T8*(1-Parameters!$D$41)) + (U8*(1-Parameters!$D$41)*(1-ART_drop_factor)) + (Z8*(1-Parameters!$D$41)) + (AA8*(1-Parameters!$D$41)*(1-ART_drop_factor))),0)</f>
        <v>0</v>
      </c>
      <c r="AA9" s="22">
        <f>IF(C9='Input for base case'!$F$14,((Q8*(1-Parameters!$D$41)*(1/Parameters!$D$38)*('Input for base case'!$F$6*Parameters!$D$16*(Parameters!$D$23)*Parameters!$D$26*(1-Parameters!$D$27)*(1-Parameters!$B$94)*Parameters!$D$28*Parameters!$D$30))+(R8*(1-Parameters!$D$41)*(1/Parameters!$D$38))+(S8*(1-Parameters!$D$41)*('Input for base case'!$F$6*Parameters!$D$16*(1-Parameters!$B$94)*(Parameters!$D$23)*Parameters!$D$26*(1-Parameters!$D$27)*Parameters!$D$28*Parameters!$D$30))+(AA8*(1-Parameters!$D$41)*ART_drop_factor)+(X8*(1-Parameters!$D$41)*(1/Parameters!$D$38))+(U8*(1-Parameters!$D$41)*ART_drop_factor)),0)</f>
        <v>0</v>
      </c>
      <c r="AB9" s="24">
        <f>IF(AND(C9&gt;'Input for base case'!$F$14,C9&lt;('Input for base case'!$F$14+'Input for base case'!$F$16)),((V8*(1-Parameters!$D$41)*(1-(Parameters!$D$9*(1-('Input for base case'!$F$22*Parameters!$D$7)))))+(AB8*(1-Parameters!$D$41)*(1-(Parameters!$D$10*(1-('Input for base case'!$F$22*Parameters!$D$7)))))),0)</f>
        <v>0</v>
      </c>
      <c r="AC9" s="24">
        <f>IF(AND(C9&gt;'Input for base case'!$F$14, C9&lt;('Input for base case'!$F$14+'Input for base case'!$F$16)),((V8*(1-Parameters!$D$41)*Parameters!$D$9*(1-('Input for base case'!$F$22*Parameters!$D$7)))+(W8*(1-Parameters!$D$41)*(1-1/Parameters!$D$38)) + (X8*(1-Parameters!$D$41)*(1-(1/Parameters!$D$38))*(1-ART_drop_factor)) +(AB8*(1-Parameters!$D$41)*Parameters!$D$10*(1-('Input for base case'!$F$22*Parameters!$D$7))))+(AC8*(1-Parameters!$D$41)*(1-1/Parameters!$D$38)) + (AD8*(1-Parameters!$D$41)*(1-(1/Parameters!$D$38))*(1-ART_drop_factor)),0)</f>
        <v>0</v>
      </c>
      <c r="AD9" s="24">
        <f>IF(AND(C9&gt;'Input for base case'!$F$14, C9&lt;('Input for base case'!$F$14+'Input for base case'!$F$16)),((X8*(1-Parameters!$D$41)*(1-(1/Parameters!$D$38))*ART_drop_factor)+(AD8*(1-Parameters!$D$41)*(1-(1/Parameters!$D$38))*ART_drop_factor)),0)</f>
        <v>0</v>
      </c>
      <c r="AE9" s="24">
        <f>IF(AND(C9&gt;'Input for base case'!$F$14, C9&lt;('Input for base case'!$F$14+'Input for base case'!$F$16)),((W8*(1-Parameters!$D$41)*(1/Parameters!$D$38))+(Y8*(1-Parameters!$D$41))+(AC8*(1-Parameters!$D$41)*(1/Parameters!$D$38))+(AE8*(1-Parameters!$D$41))),0)</f>
        <v>0</v>
      </c>
      <c r="AF9" s="24">
        <f>IF(AND(C9&gt;'Input for base case'!$F$14, C9&lt;('Input for base case'!$F$14+'Input for base case'!$F$16)),((Z8*(1-Parameters!$D$41)) + (AA8*(1-Parameters!$D$41)*(1-ART_drop_factor)) +(AF8*(1-Parameters!$D$41)) + (AG8*(1-Parameters!$D$41)*(1-ART_drop_factor))),0)</f>
        <v>0</v>
      </c>
      <c r="AG9" s="24">
        <f>IF(AND(C9&gt;'Input for base case'!$F$14, C9&lt;('Input for base case'!$F$14+'Input for base case'!$F$16)),((X8*(1-Parameters!$D$41)*(1/Parameters!$D$38))+(AG8*(1-Parameters!$D$41)*ART_drop_factor)+(AD8*(1-Parameters!$D$41)*(1/Parameters!$D$38))+(AA8*(1-Parameters!$D$41)*ART_drop_factor)),0)</f>
        <v>0</v>
      </c>
      <c r="AH9" s="24">
        <f>IF(AND(C9&gt;=('Input for base case'!$F$14+'Input for base case'!$F$16),C9&lt;('Input for base case'!$F$14+'Input for base case'!$F$17)),((AB8*(1-Parameters!$D$40)*(1-(Parameters!$D$10*(1-('Input for base case'!$F$22*Parameters!$D$7)))))+(AH8*(1-Parameters!$D$40)*(1-(Parameters!$D$11*(1-('Input for base case'!$F$22*Parameters!$D$7)))))),0)</f>
        <v>0</v>
      </c>
      <c r="AI9" s="24">
        <f>IF(AND(C9&gt;=('Input for base case'!$F$14+'Input for base case'!$F$16), C9&lt;('Input for base case'!$F$14+'Input for base case'!$F$17)),((AB8*(1-Parameters!$D$40)*Parameters!$D$10*(1-('Input for base case'!$F$22*Parameters!$D$7)))+(AC8*(1-Parameters!$D$40)*(1-1/Parameters!$D$38)*(1-('Input for base case'!$F$7*Parameters!$D$17*(1-Parameters!$D$27)*Parameters!$D$26*(1-(Parameters!$B$94 + Parameters!$B$95))*(Parameters!$D$24)*Parameters!$D$28*Parameters!$D$30))) + (AD8*(1-Parameters!$D$40)*(1-(1/Parameters!$D$38))*(1-ART_drop_factor)) +(AH8*(1-Parameters!$D$40)*Parameters!$D$11*(1-('Input for base case'!$F$22*Parameters!$D$7)))+(AI8*(1-Parameters!$D$40)*(1-1/Parameters!$D$38)) + (AJ8*(1-Parameters!$D$40)*(1-(1/Parameters!$D$38))*(1-ART_drop_factor))),0)</f>
        <v>0</v>
      </c>
      <c r="AJ9" s="24">
        <f>IF(AND(C9&gt;=('Input for base case'!$F$14+'Input for base case'!$F$16), C9&lt;('Input for base case'!$F$14+'Input for base case'!$F$17)),((AC8*(1-Parameters!$D$40)*(1-1/Parameters!$D$38)*('Input for base case'!$F$7*Parameters!$D$17*Parameters!$D$26*(1-Parameters!$D$27)*(1-(Parameters!$B$94 + Parameters!$B$95))*(Parameters!$D$24)*Parameters!$D$28*Parameters!$D$30))+(AD8*(1-Parameters!$D$40)*(1-(1/Parameters!$D$38))*ART_drop_factor)+(AJ8*(1-Parameters!$D$40)*(1-(1/Parameters!$D$38))*ART_drop_factor)),0)</f>
        <v>0</v>
      </c>
      <c r="AK9" s="22">
        <f>IF(AND(C9&gt;=('Input for base case'!$F$14+'Input for base case'!$F$16), C9&lt;('Input for base case'!$F$14+'Input for base case'!$F$17)),((AC8*(1-Parameters!$D$40)*(1/Parameters!$D$38)*(1-('Input for base case'!$F$7*Parameters!$D$17*(1-Parameters!$D$27)*Parameters!$D$26*(1-(Parameters!$B$94 + Parameters!$B$95))*(Parameters!$D$23)*Parameters!$D$28)))+(AE8*(1-Parameters!$D$40)*(1-('Input for base case'!$F$7*Parameters!$D$17*(1-Parameters!$D$27)*Parameters!$D$26*(1-(Parameters!$B$94 + Parameters!$B$95))*(Parameters!$D$23)*Parameters!$D$28)))+(AI8*(1-Parameters!$D$40)*(1/Parameters!$D$38))+(AK8*(1-Parameters!$D$40))),0)</f>
        <v>0</v>
      </c>
      <c r="AL9" s="24">
        <f>IF(AND(C9&gt;=('Input for base case'!$F$14+'Input for base case'!$F$16), C9&lt;('Input for base case'!$F$14+'Input for base case'!$F$17)),((AC8*(1-Parameters!$D$40)*(1/Parameters!$D$38)*'Input for base case'!$F$7*Parameters!$D$17*Parameters!$D$26*(1-Parameters!$D$27)*(1-(Parameters!$B$94 + Parameters!$B$95))*Parameters!$D$28*(Parameters!$D$23)*(1-Parameters!$D$30))+(AE8*(1-Parameters!$D$40)*'Input for base case'!$F$7*Parameters!$D$17*Parameters!$D$26*(1-Parameters!$D$27)*(1-(Parameters!$B$94 + Parameters!$B$95))*Parameters!$D$28*(Parameters!$D$23)*(1-Parameters!$D$30))+(AF8*(1-Parameters!$D$40)) + (AG8*(1-Parameters!$D$40)*(1-ART_drop_factor)) +(AL8*(1-Parameters!$D$40)) + (AM8*(1-Parameters!$D$40)*(1-ART_drop_factor))),0)</f>
        <v>0</v>
      </c>
      <c r="AM9" s="22">
        <f>IF(AND(C9&gt;=('Input for base case'!$F$14+'Input for base case'!$F$16), C9&lt;('Input for base case'!$F$14+'Input for base case'!$F$17)),((AC8*(1-Parameters!$D$40)*(1/Parameters!$D$38)*('Input for base case'!$F$7*Parameters!$D$17*(Parameters!$D$23)*Parameters!$D$26*(1-Parameters!$D$27)*(1-(Parameters!$B$94 + Parameters!$B$95))*Parameters!$D$28*Parameters!$D$30))+(AD8*(1-Parameters!$D$40)*(1/Parameters!$D$38))+(AE8*(1-Parameters!$D$40)*('Input for base case'!$F$7*Parameters!$D$17*(Parameters!$D$23)*Parameters!$D$26*(1-Parameters!$D$27)*(1-(Parameters!$B$94 + Parameters!$B$95))*Parameters!$D$28*Parameters!$D$30))+(AM8*(1-Parameters!$D$40)*ART_drop_factor)+(AJ8*(1-Parameters!$D$40)*(1/Parameters!$D$38))+(AG8*(1-Parameters!$D$40)*ART_drop_factor)),0)</f>
        <v>0</v>
      </c>
      <c r="AN9" s="24">
        <f>IF(AND(C9&gt;=('Input for base case'!$F$14+'Input for base case'!$F$17), C9&lt;('Input for base case'!$F$14+'Input for base case'!$F$18)),((AH8*(1-Parameters!$D$40)*(1-(Parameters!$D$11*(1-('Input for base case'!$F$22*Parameters!$D$7))))) + (AN8*(1-Parameters!$D$40)*(1-(Parameters!$D$11*(1-('Input for base case'!$F$22*Parameters!$D$7)))))),0)</f>
        <v>0</v>
      </c>
      <c r="AO9" s="22">
        <f>IF(AND(C9&gt;=('Input for base case'!$F$14+'Input for base case'!$F$17), C9&lt;('Input for base case'!$F$14+'Input for base case'!$F$18)),((AH8*(1-Parameters!$D$40)*Parameters!$D$11*(1-('Input for base case'!$F$22*Parameters!$D$7)))+(AI8*(1-Parameters!$D$40)*(1-1/Parameters!$D$38)*(1-('Input for base case'!$F$8*Parameters!$D$18*(1-Parameters!$D$27)*Parameters!$D$26*(Parameters!$D$24)*Parameters!$D$28*Parameters!$D$30))) + (AJ8*(1-Parameters!$D$40)*(1-(1/Parameters!$D$38))*(1-ART_drop_factor)) +(AN8*(1-Parameters!$D$40)*Parameters!$D$11*(1-('Input for base case'!$F$22*Parameters!$D$7)))+(AO8*(1-Parameters!$D$40)*(1-1/Parameters!$D$38)) + (AP8*(1-Parameters!$D$40)*(1-(1/Parameters!$D$38))*(1-ART_drop_factor))),0)</f>
        <v>0</v>
      </c>
      <c r="AP9" s="24">
        <f>IF(AND(C9&gt;=('Input for base case'!$F$14+'Input for base case'!$F$17), C9&lt;('Input for base case'!$F$14+'Input for base case'!$F$18)),((AI8*(1-Parameters!$D$40)*(1-1/Parameters!$D$38)*('Input for base case'!$F$8*Parameters!$D$18*Parameters!$D$26*(1-Parameters!$D$27)*(Parameters!$D$24)*Parameters!$D$28*Parameters!$D$30))+(AJ8*(1-Parameters!$D$40)*(1-(1/Parameters!$D$38))*ART_drop_factor)+(AP8*(1-Parameters!$D$40)*(1-(1/Parameters!$D$38))*ART_drop_factor)),0)</f>
        <v>0</v>
      </c>
      <c r="AQ9" s="22">
        <f>IF(AND(C9&gt;=('Input for base case'!$F$14+'Input for base case'!$F$17), C9&lt;('Input for base case'!$F$14+'Input for base case'!$F$18)),((AI8*(1-Parameters!$D$40)*(1/Parameters!$D$38)*(1-('Input for base case'!$F$8*Parameters!$D$18*(1-Parameters!$D$27)*Parameters!$D$26*(Parameters!$D$23)*Parameters!$D$28)))+(AK8*(1-Parameters!$D$40)*(1-('Input for base case'!$F$8*Parameters!$D$18*(1-Parameters!$D$27)*Parameters!$D$26*(Parameters!$D$23)*Parameters!$D$28)))+(AO8*(1-Parameters!$D$40)*(1/Parameters!$D$38))+(AQ8*(1-Parameters!$D$40))),0)</f>
        <v>0</v>
      </c>
      <c r="AR9" s="24">
        <f>IF(AND(C9&gt;=('Input for base case'!$F$14+'Input for base case'!$F$17), C9&lt;('Input for base case'!$F$14+'Input for base case'!$F$18)),((AI8*(1-Parameters!$D$40)*(1/Parameters!$D$38)*'Input for base case'!$F$8*Parameters!$D$18*Parameters!$D$26*(1-Parameters!$D$27)*Parameters!$D$28*(Parameters!$D$23)*(1-Parameters!$D$30))+(AK8*(1-Parameters!$D$40)*'Input for base case'!$F$8*Parameters!$D$18*Parameters!$D$26*(1-Parameters!$D$27)*Parameters!$D$28*(Parameters!$D$23)*(1-Parameters!$D$30))+(AL8*(1-Parameters!$D$40)) + (AM8*(1-Parameters!$D$40)*(1-ART_drop_factor)) +(AR8*(1-Parameters!$D$40)) + (AS8*(1-Parameters!$D$40)*(1-ART_drop_factor))),0)</f>
        <v>0</v>
      </c>
      <c r="AS9" s="22">
        <f>IF(AND(C9&gt;=('Input for base case'!$F$14+'Input for base case'!$F$17), C9&lt;('Input for base case'!$F$14+'Input for base case'!$F$18)),((AI8*(1-Parameters!$D$40)*(1/Parameters!$D$38)*('Input for base case'!$F$8*Parameters!$D$18*(Parameters!$D$23)*Parameters!$D$26*(1-Parameters!$D$27)*Parameters!$D$28*Parameters!$D$30))+(AJ8*(1-Parameters!$D$40)*(1/Parameters!$D$38))+(AK8*(1-Parameters!$D$40)*('Input for base case'!$F$8*Parameters!$D$18*(Parameters!$D$23)*Parameters!$D$26*(1-Parameters!$D$27)*Parameters!$D$28*Parameters!$D$30))+(AS8*(1-Parameters!$D$40)*ART_drop_factor)+(AP8*(1-Parameters!$D$40)*(1/Parameters!$D$38))+(AM8*(1-Parameters!$D$40)*ART_drop_factor)),0)</f>
        <v>0</v>
      </c>
      <c r="AT9" s="24">
        <f>IF(AND(C9&gt;=('Input for base case'!$F$14+'Input for base case'!$F$18), C9&lt;('Input for base case'!$F$14+'Input for base case'!$F$19)),((AN8*(1-Parameters!$D$40)*(1-(Parameters!$D$11*(1-('Input for base case'!$F$22*Parameters!$D$7))))) + (AT8*(1-Parameters!$D$40)*(1-(Parameters!$D$12*(1-('Input for base case'!$F$22*Parameters!$D$7)))))),0)</f>
        <v>0</v>
      </c>
      <c r="AU9" s="22">
        <f>IF(AND(C9&gt;=('Input for base case'!$F$14+'Input for base case'!$F$18), C9&lt;('Input for base case'!$F$14+'Input for base case'!$F$19)),((AN8*(1-Parameters!$D$40)*Parameters!$D$11*(1-('Input for base case'!$F$22*Parameters!$D$7)))+(AO8*(1-Parameters!$D$40)*(1-1/Parameters!$D$38)*(1-('Input for base case'!$F$9*Parameters!$D$19*(1-Parameters!$D$27)*Parameters!$D$26*(Parameters!$D$24)*Parameters!$D$28*Parameters!$D$30))) + (AP8*(1-Parameters!$D$40)*(1-(1/Parameters!$D$38))*(1-ART_drop_factor)) +(AT8*(1-Parameters!$D$40)*Parameters!$D$12*(1-('Input for base case'!$F$22*Parameters!$D$7)))+(AU8*(1-Parameters!$D$40)*(1-1/Parameters!$D$38)) + (AV8*(1-Parameters!$D$40)*(1-(1/Parameters!$D$38))*(1-ART_drop_factor))),0)</f>
        <v>0</v>
      </c>
      <c r="AV9" s="24">
        <f>IF(AND(C9&gt;=('Input for base case'!$F$14+'Input for base case'!$F$18), C9&lt;('Input for base case'!$F$14+'Input for base case'!$F$19)),((AO8*(1-Parameters!$D$40)*(1-1/Parameters!$D$38)*('Input for base case'!$F$9*Parameters!$D$19*Parameters!$D$26*(1-Parameters!$D$27)*(Parameters!$D$24)*Parameters!$D$28*Parameters!$D$30))+(AP8*(1-Parameters!$D$40)*(1-(1/Parameters!$D$38))*ART_drop_factor)+(AV8*(1-Parameters!$D$40)*(1-(1/Parameters!$D$38))*ART_drop_factor)),0)</f>
        <v>0</v>
      </c>
      <c r="AW9" s="22">
        <f>IF(AND(C9&gt;=('Input for base case'!$F$14+'Input for base case'!$F$18), C9&lt;('Input for base case'!$F$14+'Input for base case'!$F$19)),((AO8*(1-Parameters!$D$40)*(1/Parameters!$D$38)*(1-('Input for base case'!$F$9*Parameters!$D$19*(1-Parameters!$D$27)*Parameters!$D$26*(Parameters!$D$23)*Parameters!$D$28)))+(AQ8*(1-Parameters!$D$40)*(1-('Input for base case'!$F$9*Parameters!$D$19*(1-Parameters!$D$27)*Parameters!$D$26*(Parameters!$D$23)*Parameters!$D$28)))+(AU8*(1-Parameters!$D$40)*(1/Parameters!$D$38))+(AW8*(1-Parameters!$D$40))),0)</f>
        <v>0</v>
      </c>
      <c r="AX9" s="24">
        <f>IF(AND(C9&gt;=('Input for base case'!$F$14+'Input for base case'!$F$18), C9&lt;('Input for base case'!$F$14+'Input for base case'!$F$19)),((AO8*(1-Parameters!$D$40)*(1/Parameters!$D$38)*'Input for base case'!$F$9*Parameters!$D$19*Parameters!$D$26*(1-Parameters!$D$27)*Parameters!$D$28*(Parameters!$D$23)*(1-Parameters!$D$30))+(AQ8*(1-Parameters!$D$40)*'Input for base case'!$F$9*Parameters!$D$19*Parameters!$D$26*(1-Parameters!$D$27)*Parameters!$D$28*(Parameters!$D$23)*(1-Parameters!$D$30)) + (AS8*(1-Parameters!$D$40)*(1-ART_drop_factor)) +(AR8*(1-Parameters!$D$40))+ (AY8*(1-Parameters!$D$40)*(1-ART_drop_factor)) + (AX8*(1-Parameters!$D$40))),0)</f>
        <v>0</v>
      </c>
      <c r="AY9" s="22">
        <f>IF(AND(C9&gt;=('Input for base case'!$F$14+'Input for base case'!$F$18), C9&lt;('Input for base case'!$F$14+'Input for base case'!$F$19)),((AO8*(1-Parameters!$D$40)*(1/Parameters!$D$38)*('Input for base case'!$F$9*Parameters!$D$19*(Parameters!$D$23)*Parameters!$D$26*(1-Parameters!$D$27)*Parameters!$D$28*Parameters!$D$30))+(AP8*(1-Parameters!$D$40)*(1/Parameters!$D$38))+(AQ8*(1-Parameters!$D$40)*('Input for base case'!$F$9*Parameters!$D$19*(Parameters!$D$23)*Parameters!$D$26*(1-Parameters!$D$27)*Parameters!$D$28*Parameters!$D$30))+(AY8*(1-Parameters!$D$40)*ART_drop_factor)+(AV8*(1-Parameters!$D$40)*(1/Parameters!$D$38))+(AS8*(1-Parameters!$D$40)*ART_drop_factor)),0)</f>
        <v>0</v>
      </c>
      <c r="AZ9" s="24">
        <f>IF(C9&gt;=('Input for base case'!$F$14+'Input for base case'!$F$19),((AT8*(1-Parameters!$D$40)*(1-(Parameters!$D$12*(1-('Input for base case'!$F$22*Parameters!$D$7))))) + (AZ8*(1-Parameters!$D$40)*(1-(Parameters!$D$12*(1-('Input for base case'!$F$22*Parameters!$D$7)))))),0)</f>
        <v>0</v>
      </c>
      <c r="BA9" s="22">
        <f>IF(C9&gt;=('Input for base case'!$F$14+'Input for base case'!$F$19),((AT8*(1-Parameters!$D$40)*Parameters!$D$12*(1-('Input for base case'!$F$22*Parameters!$D$7)))+(AU8*(1-Parameters!$D$40)*(1-1/Parameters!$D$38)*(1-('Input for base case'!$F$10*Parameters!$D$20*(1-Parameters!$D$27)*Parameters!$D$26*(Parameters!$D$24)*Parameters!$D$28*Parameters!$D$30))) + (AV8*(1-Parameters!$D$40)*(1-(1/Parameters!$D$38))*(1-ART_drop_factor)) +(AZ8*(1-Parameters!$D$40)*Parameters!$D$12*(1-('Input for base case'!$F$22*Parameters!$D$7)))+(BA8*(1-Parameters!$D$40)*(1-1/Parameters!$D$38)) + (BB8*(1-Parameters!$D$40)*(1-(1/Parameters!$D$38))*(1-ART_drop_factor))),0)</f>
        <v>0</v>
      </c>
      <c r="BB9" s="24">
        <f>IF(C9&gt;=('Input for base case'!$F$14+'Input for base case'!$F$19),((AU8*(1-Parameters!$D$40)*(1-1/Parameters!$D$38)*('Input for base case'!$F$10*Parameters!$D$20*Parameters!$D$26*(1-Parameters!$D$27)*(Parameters!$D$24)*Parameters!$D$28*Parameters!$D$30))+(AV8*(1-Parameters!$D$40)*(1-(1/Parameters!$D$38))*ART_drop_factor)+(BB8*(1-Parameters!$D$40)*(1-(1/Parameters!$D$38))*ART_drop_factor)),0)</f>
        <v>0</v>
      </c>
      <c r="BC9" s="22">
        <f>IF(C9&gt;=('Input for base case'!$F$14+'Input for base case'!$F$19),((AU8*(1-Parameters!$D$40)*(1/Parameters!$D$38)*(1-('Input for base case'!$F$10*Parameters!$D$20*(1-Parameters!$D$27)*Parameters!$D$26*(Parameters!$D$23)*Parameters!$D$28)))+(AW8*(1-Parameters!$D$40)*(1-('Input for base case'!$F$10*Parameters!$D$20*(1-Parameters!$D$27)*Parameters!$D$26*(Parameters!$D$23)*Parameters!$D$28)))+(BA8*(1-Parameters!$D$40)*(1/Parameters!$D$38))+(BC8*(1-Parameters!$D$40))),0)</f>
        <v>0</v>
      </c>
      <c r="BD9" s="24">
        <f>IF(C9&gt;=('Input for base case'!$F$14+'Input for base case'!$F$19),((AU8*(1-Parameters!$D$40)*(1/Parameters!$D$38)*'Input for base case'!$F$10*Parameters!$D$20*Parameters!$D$26*(1-Parameters!$D$27)*Parameters!$D$28*(Parameters!$D$23)*(1-Parameters!$D$30))+(AW8*(1-Parameters!$D$40)*'Input for base case'!$F$10*Parameters!$D$20*Parameters!$D$26*(1-Parameters!$D$27)*Parameters!$D$28*(Parameters!$D$23)*(1-Parameters!$D$30))+(AX8*(1-Parameters!$D$40)) + (AY8*(1-Parameters!$D$40)*(1-ART_drop_factor)) +(BD8*(1-Parameters!$D$40)) + (BE8*(1-Parameters!$D$40)*(1-ART_drop_factor))),0)</f>
        <v>0</v>
      </c>
      <c r="BE9" s="25">
        <f>IF(C9&gt;=('Input for base case'!$F$14+'Input for base case'!$F$19),((AU8*(1-Parameters!$D$40)*(1/Parameters!$D$38)*('Input for base case'!$F$10*Parameters!$D$20*(Parameters!$D$23)*Parameters!$D$26*(1-Parameters!$D$27)*Parameters!$D$28*Parameters!$D$30))+(AV8*(1-Parameters!$D$40)*(1/Parameters!$D$38))+(AW8*(1-Parameters!$D$40)*('Input for base case'!$F$10*Parameters!$D$20*(Parameters!$D$23)*Parameters!$D$26*(1-Parameters!$D$27)*Parameters!$D$28*Parameters!$D$30))+(BE8*(1-Parameters!$D$40)*ART_drop_factor)+(BB8*(1-Parameters!$D$40)*(1/Parameters!$D$38))+(AY8*(1-Parameters!$D$40)*ART_drop_factor)),0)</f>
        <v>0</v>
      </c>
      <c r="BF9" s="135">
        <f>(Parameters!$D$40*(SUM(Model!D8:U8,Model!AH8:BE8)))+(Parameters!$D$41*(SUM(Model!V8:AG8)))</f>
        <v>94.112409166830417</v>
      </c>
      <c r="BG9" s="60"/>
    </row>
    <row r="10" spans="3:59" x14ac:dyDescent="0.2">
      <c r="C10" s="20">
        <v>5</v>
      </c>
      <c r="D10" s="21">
        <f>IF((C10&gt;='Input for base case'!$F$12),0,(D9*(1-Parameters!$D$40)*(1-(Parameters!$D$8*(1-('Input for base case'!$F$22*Parameters!$D$7))))))</f>
        <v>1524722.199561971</v>
      </c>
      <c r="E10" s="21">
        <f>IF((C10&gt;='Input for base case'!$F$12),0,(D9*(1-Parameters!$D$40)*Parameters!$D$8*(1-('Input for base case'!$F$22*Parameters!$D$7))+(E9*(1-Parameters!$D$40)*(1-1/Parameters!$D$38)) + (F9*(1-Parameters!$D$40)*(1-(1/Parameters!$D$38))*(1-ART_drop_factor))))</f>
        <v>4737.9978378123815</v>
      </c>
      <c r="F10" s="26">
        <f>IF((C10&gt;='Input for base case'!$F$12),0,(F9*(1-Parameters!$D$40)*(1-(1/Parameters!$D$38))*ART_drop_factor))</f>
        <v>0</v>
      </c>
      <c r="G10" s="21">
        <f>IF((C10&gt;='Input for base case'!$F$12),0,((G9*(1-Parameters!$D$40)+(E9*(1-Parameters!$D$40)*(1/Parameters!$D$38)))))</f>
        <v>44920.219734654187</v>
      </c>
      <c r="H10" s="21">
        <f>IF((C10&gt;='Input for base case'!$F$12),0,(H9*(1-Parameters!$D$40) + I9*(1-Parameters!$D$40)*(1-ART_drop_factor)))</f>
        <v>5788.80334323234</v>
      </c>
      <c r="I10" s="21">
        <f>IF((C10&gt;='Input for base case'!$F$12),0,(((F9*(1-Parameters!$D$40)*(1/Parameters!$D$38)) + I9*(1-Parameters!$D$40)*ART_drop_factor)))</f>
        <v>50924.319025285418</v>
      </c>
      <c r="J10" s="23">
        <f>IF(AND(C10&gt;='Input for base case'!$F$12,C10&lt;'Input for base case'!$F$13),((D9*(1-Parameters!$D$40)*(1-(Parameters!$D$8*(1-('Input for base case'!$F$22*Parameters!$D$7))))) + (J9*(1-Parameters!$D$40)*(1-(Parameters!$D$9*(1-('Input for base case'!$F$22*Parameters!$D$7)))))),0)</f>
        <v>0</v>
      </c>
      <c r="K10" s="23">
        <f>IF(AND(C10&gt;='Input for base case'!$F$12,C10&lt;'Input for base case'!$F$13),((D9*(1-Parameters!$D$40)*(Parameters!$D$8*(1-('Input for base case'!$F$22*Parameters!$D$7))))+(E9*(1-Parameters!$D$40)*(1-1/Parameters!$D$38)*(1-('Input for base case'!$F$5*Parameters!$D$14*(1-Parameters!$D$27)*Parameters!$D$26*(Parameters!$D$24))*Parameters!$D$28*Parameters!$D$30)))+ (F9*(1-Parameters!$D$40)*(1-(1/Parameters!$D$38))*(1-ART_drop_factor)) + (J9*(1-Parameters!$D$40)*Parameters!$D$9*(1-('Input for base case'!$F$22*Parameters!$D$7)))+(K9*(1-Parameters!$D$40)*(1-1/Parameters!$D$38)) + (L9*(1-Parameters!$D$40)*(1-(1/Parameters!$D$38))*(1-ART_drop_factor)),0)</f>
        <v>0</v>
      </c>
      <c r="L10" s="23">
        <f>IF(AND(C10&gt;='Input for base case'!$F$12,C10&lt;'Input for base case'!$F$13),((E9*(1-Parameters!$D$40)*(1-1/Parameters!$D$38)*('Input for base case'!$F$5*Parameters!$D$14*Parameters!$D$26*(1-Parameters!$D$27)*(Parameters!$D$24)*Parameters!$D$28*Parameters!$D$30))+(F9*(1-Parameters!$D$40)*(1-(1/Parameters!$D$38))*ART_drop_factor)+(L9*(1-Parameters!$D$40)*(1-(1/Parameters!$D$38))*ART_drop_factor)),0)</f>
        <v>0</v>
      </c>
      <c r="M10" s="23">
        <f>IF(AND(C10&gt;='Input for base case'!$F$12,C10&lt;'Input for base case'!$F$13),((E9*(1-Parameters!$D$40)*(1/Parameters!$D$38)*(1-('Input for base case'!$F$5*Parameters!$D$14*(1-Parameters!$D$27)*Parameters!$D$26*(Parameters!$D$23))*Parameters!$D$28))+(G9*(1-Parameters!$D$40)*(1-('Input for base case'!$F$5*Parameters!$D$14*(1-Parameters!$D$27)*Parameters!$D$26*(Parameters!$D$23)*Parameters!$D$28)))+(K9*(1-Parameters!$D$40)*(1/Parameters!$D$38))+(M9*(1-Parameters!$D$40))),0)</f>
        <v>0</v>
      </c>
      <c r="N10" s="23">
        <f>IF(AND(C10&gt;='Input for base case'!$F$12,C10&lt;'Input for base case'!$F$13),((E9*(1-Parameters!$D$40)*(1/Parameters!$D$38)*'Input for base case'!$F$5*Parameters!$D$14*Parameters!$D$26*(1-Parameters!$D$27)*Parameters!$D$28*(Parameters!$D$23)*(1-Parameters!$D$30))+(G9*(1-Parameters!$D$40)*'Input for base case'!$F$5*Parameters!$D$14*Parameters!$D$26*(1-Parameters!$D$27)*Parameters!$D$28*(Parameters!$D$23)*(1-Parameters!$D$30))+(H9*(1-Parameters!$D$40)) +(N9*(1-Parameters!$D$40)) + (O9*(1-Parameters!$D$40)*(1-ART_drop_factor)) + (I9*(1-Parameters!$D$40)*(1-ART_drop_factor))),0)</f>
        <v>0</v>
      </c>
      <c r="O10" s="23">
        <f>IF(AND(C10&gt;='Input for base case'!$F$12,C10&lt;'Input for base case'!$F$13),((E9*(1-Parameters!$D$40)*(1/Parameters!$D$38)*('Input for base case'!$F$5*Parameters!$D$14*(Parameters!$D$23)*Parameters!$D$26*(1-Parameters!$D$27)*Parameters!$D$28*Parameters!$D$30))+(F9*(1-Parameters!$D$40)*(1/Parameters!$D$38))+(G9*(1-Parameters!$D$40)*('Input for base case'!$F$5*Parameters!$D$14*(Parameters!$D$23)*Parameters!$D$26*(1-Parameters!$D$27)*Parameters!$D$28*Parameters!$D$30))+(O9*(1-Parameters!$D$40)*ART_drop_factor)+(L9*(1-Parameters!$D$40)*(1/Parameters!$D$38))+(I9*(1-Parameters!$D$40)*ART_drop_factor)),0)</f>
        <v>0</v>
      </c>
      <c r="P10" s="24">
        <f>IF(AND(C10&gt;='Input for base case'!$F$13,C10&lt;'Input for base case'!$F$14),((J9*(1-Parameters!$D$40)*(1-(Parameters!$D$9*(1-('Input for base case'!$F$22*Parameters!$D$7))))) + (P9*(1-Parameters!$D$40)*(1-(Parameters!$D$9*(1-('Input for base case'!$F$22*Parameters!$D$7)))))),0)</f>
        <v>0</v>
      </c>
      <c r="Q10" s="22">
        <f>IF(AND(C10&gt;='Input for base case'!$F$13,C10&lt;'Input for base case'!$F$14),((J9*(1-Parameters!$D$40)*Parameters!$D$9*(1-('Input for base case'!$F$22*Parameters!$D$7)))+(K9*(1-Parameters!$D$40)*(1-1/Parameters!$D$38)*(1-('Input for base case'!$F$6*Parameters!$D$15*(1-Parameters!$D$27)*Parameters!$D$26*(Parameters!$D$24))*Parameters!$D$28*Parameters!$D$30))) + (L9*(1-Parameters!$D$40)*(1-(1/Parameters!$D$38))*(1-ART_drop_factor)) +(P9*(1-Parameters!$D$40)*Parameters!$D$9*(1-('Input for base case'!$F$22*Parameters!$D$7)))+(Q9*(1-Parameters!$D$40)*(1-1/Parameters!$D$38)) + (R9*(1-Parameters!$D$40)*(1-(1/Parameters!$D$38))*(1-ART_drop_factor)),0)</f>
        <v>0</v>
      </c>
      <c r="R10" s="24">
        <f>IF(AND(C10&gt;='Input for base case'!$F$13,C10&lt;'Input for base case'!$F$14),((K9*(1-Parameters!$D$40)*(1-1/Parameters!$D$38)*('Input for base case'!$F$6*Parameters!$D$15*Parameters!$D$26*(1-Parameters!$D$27)*(Parameters!$D$24)*Parameters!$D$28*Parameters!$D$30))+(L9*(1-Parameters!$D$40)*(1-(1/Parameters!$D$38))*ART_drop_factor)+(R9*(1-Parameters!$D$40)*(1-(1/Parameters!$D$38))*ART_drop_factor)),0)</f>
        <v>0</v>
      </c>
      <c r="S10" s="22">
        <f>IF(AND(C10&gt;='Input for base case'!$F$13,C10&lt;'Input for base case'!$F$14),((K9*(1-Parameters!$D$40)*(1/Parameters!$D$38)*(1-('Input for base case'!$F$6*Parameters!$D$15*(1-Parameters!$D$27)*Parameters!$D$26*(Parameters!$D$23)*Parameters!$D$28)))+(M9*(1-Parameters!$D$40)*(1-('Input for base case'!$F$6*Parameters!$D$15*(1-Parameters!$D$27)*Parameters!$D$26*(Parameters!$D$23)*Parameters!$D$28)))+(Q9*(1-Parameters!$D$40)*(1/Parameters!$D$38))+(S9*(1-Parameters!$D$40))),0)</f>
        <v>0</v>
      </c>
      <c r="T10" s="24">
        <f>IF(AND(C10&gt;='Input for base case'!$F$13,C10&lt;'Input for base case'!$F$14),((K9*(1-Parameters!$D$40)*(1/Parameters!$D$38)*'Input for base case'!$F$6*Parameters!$D$15*Parameters!$D$26*(1-Parameters!$D$27)*Parameters!$D$28*(Parameters!$D$23)*(1-Parameters!$D$30))+(M9*(1-Parameters!$D$40)*'Input for base case'!$F$6*Parameters!$D$15*Parameters!$D$26*(1-Parameters!$D$27)*Parameters!$D$28*(Parameters!$D$23)*(1-Parameters!$D$30))+(N9*(1-Parameters!$D$40))+(T9*(1-Parameters!$D$40)) + (U9*(1-Parameters!$D$40)*(1-ART_drop_factor)) + (O9*(1-Parameters!$D$40)*(1-ART_drop_factor))),0)</f>
        <v>0</v>
      </c>
      <c r="U10" s="22">
        <f>IF(AND(C10&gt;='Input for base case'!$F$13,C10&lt;'Input for base case'!$F$14),((K9*(1-Parameters!$D$40)*(1/Parameters!$D$38)*('Input for base case'!$F$6*Parameters!$D$15*(Parameters!$D$23)*Parameters!$D$26*(1-Parameters!$D$27)*Parameters!$D$28*Parameters!$D$30))+(L9*(1-Parameters!$D$40)*(1/Parameters!$D$38))+(M9*(1-Parameters!$D$40)*('Input for base case'!$F$6*Parameters!$D$15*(Parameters!$D$23)*Parameters!$D$26*(1-Parameters!$D$27)*Parameters!$D$28*Parameters!$D$30))+(U9*(1-Parameters!$D$40)*ART_drop_factor)+(R9*(1-Parameters!$D$40)*(1/Parameters!$D$38))+(O9*(1-Parameters!$D$40))*ART_drop_factor),0)</f>
        <v>0</v>
      </c>
      <c r="V10" s="24">
        <f>IF(C10='Input for base case'!$F$14,((P9*(1-Parameters!$D$41)*(1-(Parameters!$D$9*(1-('Input for base case'!$F$22*Parameters!$D$7))))) + (V9*(1-Parameters!$D$41)*(1-(Parameters!$D$9*(1-('Input for base case'!$F$22*Parameters!$D$7)))))),0)</f>
        <v>0</v>
      </c>
      <c r="W10" s="22">
        <f>IF(C10='Input for base case'!$F$14,((P9*(1-Parameters!$D$41)*Parameters!$D$9*(1-('Input for base case'!$F$22*Parameters!$D$7)))+(Q9*(1-Parameters!$D$41)*(1-1/Parameters!$D$38)*(1-('Input for base case'!$F$6*Parameters!$D$16*(1-Parameters!$D$27)*Parameters!$D$26*(1-Parameters!$B$94)*(Parameters!$D$24))*Parameters!$D$28*Parameters!$D$30)))+(V9*(1-Parameters!$D$41)*Parameters!$D$9*(1-('Input for base case'!$F$22*Parameters!$D$7)))+ (R9*(1-Parameters!$D$41)*(1-(1/Parameters!$D$38))*(1-ART_drop_factor)) + (W9*(1-Parameters!$D$41)*(1-1/Parameters!$D$38)) + (X9*(1-Parameters!$D$41)*(1-(1/Parameters!$D$38))*(1-ART_drop_factor)),0)</f>
        <v>0</v>
      </c>
      <c r="X10" s="24">
        <f>IF(C10='Input for base case'!$F$14,((Q9*(1-Parameters!$D$41)*(1-1/Parameters!$D$38)*('Input for base case'!$F$6*Parameters!$D$16*Parameters!$D$26*(1-Parameters!$D$27)*(1-Parameters!$B$94)*(Parameters!$D$24)*Parameters!$D$28*Parameters!$D$30))+(R9*(1-Parameters!$D$41)*(1-(1/Parameters!$D$38))*ART_drop_factor)+(X9*(1-Parameters!$D$41)*(1-(1/Parameters!$D$38))*ART_drop_factor)),0)</f>
        <v>0</v>
      </c>
      <c r="Y10" s="22">
        <f>IF(C10='Input for base case'!$F$14,((Q9*(1-Parameters!$D$41)*(1/Parameters!$D$38)*(1-('Input for base case'!$F$6*Parameters!$D$16*(1-Parameters!$D$27)*Parameters!$D$26*(1-Parameters!$B$94)*(Parameters!$D$23)*Parameters!$D$28)))+(S9*(1-Parameters!$D$41)*(1-('Input for base case'!$F$6*Parameters!$D$16*(1-Parameters!$D$27)*Parameters!$D$26*(1-Parameters!$B$94)*(Parameters!$D$23)*Parameters!$D$28)))+(W9*(1-Parameters!$D$41)*(1/Parameters!$D$38))+(Y9*(1-Parameters!$D$41))),0)</f>
        <v>0</v>
      </c>
      <c r="Z10" s="24">
        <f>IF(C10='Input for base case'!$F$14,((Q9*(1-Parameters!$D$41)*(1/Parameters!$D$38)*'Input for base case'!$F$6*Parameters!$D$16*Parameters!$D$26*(1-Parameters!$D$27)*(1-Parameters!$B$94)*Parameters!$D$28*(Parameters!$D$23)*(1-Parameters!$D$30))+(S9*(1-Parameters!$D$41)*'Input for base case'!$F$6*Parameters!$D$16*Parameters!$D$26*(1-Parameters!$D$27)*(1-Parameters!$B$94)*Parameters!$D$28*(Parameters!$D$23)*(1-Parameters!$D$30))+(T9*(1-Parameters!$D$41)) + (U9*(1-Parameters!$D$41)*(1-ART_drop_factor)) + (Z9*(1-Parameters!$D$41)) + (AA9*(1-Parameters!$D$41)*(1-ART_drop_factor))),0)</f>
        <v>0</v>
      </c>
      <c r="AA10" s="22">
        <f>IF(C10='Input for base case'!$F$14,((Q9*(1-Parameters!$D$41)*(1/Parameters!$D$38)*('Input for base case'!$F$6*Parameters!$D$16*(Parameters!$D$23)*Parameters!$D$26*(1-Parameters!$D$27)*(1-Parameters!$B$94)*Parameters!$D$28*Parameters!$D$30))+(R9*(1-Parameters!$D$41)*(1/Parameters!$D$38))+(S9*(1-Parameters!$D$41)*('Input for base case'!$F$6*Parameters!$D$16*(1-Parameters!$B$94)*(Parameters!$D$23)*Parameters!$D$26*(1-Parameters!$D$27)*Parameters!$D$28*Parameters!$D$30))+(AA9*(1-Parameters!$D$41)*ART_drop_factor)+(X9*(1-Parameters!$D$41)*(1/Parameters!$D$38))+(U9*(1-Parameters!$D$41)*ART_drop_factor)),0)</f>
        <v>0</v>
      </c>
      <c r="AB10" s="24">
        <f>IF(AND(C10&gt;'Input for base case'!$F$14,C10&lt;('Input for base case'!$F$14+'Input for base case'!$F$16)),((V9*(1-Parameters!$D$41)*(1-(Parameters!$D$9*(1-('Input for base case'!$F$22*Parameters!$D$7)))))+(AB9*(1-Parameters!$D$41)*(1-(Parameters!$D$10*(1-('Input for base case'!$F$22*Parameters!$D$7)))))),0)</f>
        <v>0</v>
      </c>
      <c r="AC10" s="24">
        <f>IF(AND(C10&gt;'Input for base case'!$F$14, C10&lt;('Input for base case'!$F$14+'Input for base case'!$F$16)),((V9*(1-Parameters!$D$41)*Parameters!$D$9*(1-('Input for base case'!$F$22*Parameters!$D$7)))+(W9*(1-Parameters!$D$41)*(1-1/Parameters!$D$38)) + (X9*(1-Parameters!$D$41)*(1-(1/Parameters!$D$38))*(1-ART_drop_factor)) +(AB9*(1-Parameters!$D$41)*Parameters!$D$10*(1-('Input for base case'!$F$22*Parameters!$D$7))))+(AC9*(1-Parameters!$D$41)*(1-1/Parameters!$D$38)) + (AD9*(1-Parameters!$D$41)*(1-(1/Parameters!$D$38))*(1-ART_drop_factor)),0)</f>
        <v>0</v>
      </c>
      <c r="AD10" s="24">
        <f>IF(AND(C10&gt;'Input for base case'!$F$14, C10&lt;('Input for base case'!$F$14+'Input for base case'!$F$16)),((X9*(1-Parameters!$D$41)*(1-(1/Parameters!$D$38))*ART_drop_factor)+(AD9*(1-Parameters!$D$41)*(1-(1/Parameters!$D$38))*ART_drop_factor)),0)</f>
        <v>0</v>
      </c>
      <c r="AE10" s="24">
        <f>IF(AND(C10&gt;'Input for base case'!$F$14, C10&lt;('Input for base case'!$F$14+'Input for base case'!$F$16)),((W9*(1-Parameters!$D$41)*(1/Parameters!$D$38))+(Y9*(1-Parameters!$D$41))+(AC9*(1-Parameters!$D$41)*(1/Parameters!$D$38))+(AE9*(1-Parameters!$D$41))),0)</f>
        <v>0</v>
      </c>
      <c r="AF10" s="24">
        <f>IF(AND(C10&gt;'Input for base case'!$F$14, C10&lt;('Input for base case'!$F$14+'Input for base case'!$F$16)),((Z9*(1-Parameters!$D$41)) + (AA9*(1-Parameters!$D$41)*(1-ART_drop_factor)) +(AF9*(1-Parameters!$D$41)) + (AG9*(1-Parameters!$D$41)*(1-ART_drop_factor))),0)</f>
        <v>0</v>
      </c>
      <c r="AG10" s="24">
        <f>IF(AND(C10&gt;'Input for base case'!$F$14, C10&lt;('Input for base case'!$F$14+'Input for base case'!$F$16)),((X9*(1-Parameters!$D$41)*(1/Parameters!$D$38))+(AG9*(1-Parameters!$D$41)*ART_drop_factor)+(AD9*(1-Parameters!$D$41)*(1/Parameters!$D$38))+(AA9*(1-Parameters!$D$41)*ART_drop_factor)),0)</f>
        <v>0</v>
      </c>
      <c r="AH10" s="24">
        <f>IF(AND(C10&gt;=('Input for base case'!$F$14+'Input for base case'!$F$16),C10&lt;('Input for base case'!$F$14+'Input for base case'!$F$17)),((AB9*(1-Parameters!$D$40)*(1-(Parameters!$D$10*(1-('Input for base case'!$F$22*Parameters!$D$7)))))+(AH9*(1-Parameters!$D$40)*(1-(Parameters!$D$11*(1-('Input for base case'!$F$22*Parameters!$D$7)))))),0)</f>
        <v>0</v>
      </c>
      <c r="AI10" s="24">
        <f>IF(AND(C10&gt;=('Input for base case'!$F$14+'Input for base case'!$F$16), C10&lt;('Input for base case'!$F$14+'Input for base case'!$F$17)),((AB9*(1-Parameters!$D$40)*Parameters!$D$10*(1-('Input for base case'!$F$22*Parameters!$D$7)))+(AC9*(1-Parameters!$D$40)*(1-1/Parameters!$D$38)*(1-('Input for base case'!$F$7*Parameters!$D$17*(1-Parameters!$D$27)*Parameters!$D$26*(1-(Parameters!$B$94 + Parameters!$B$95))*(Parameters!$D$24)*Parameters!$D$28*Parameters!$D$30))) + (AD9*(1-Parameters!$D$40)*(1-(1/Parameters!$D$38))*(1-ART_drop_factor)) +(AH9*(1-Parameters!$D$40)*Parameters!$D$11*(1-('Input for base case'!$F$22*Parameters!$D$7)))+(AI9*(1-Parameters!$D$40)*(1-1/Parameters!$D$38)) + (AJ9*(1-Parameters!$D$40)*(1-(1/Parameters!$D$38))*(1-ART_drop_factor))),0)</f>
        <v>0</v>
      </c>
      <c r="AJ10" s="24">
        <f>IF(AND(C10&gt;=('Input for base case'!$F$14+'Input for base case'!$F$16), C10&lt;('Input for base case'!$F$14+'Input for base case'!$F$17)),((AC9*(1-Parameters!$D$40)*(1-1/Parameters!$D$38)*('Input for base case'!$F$7*Parameters!$D$17*Parameters!$D$26*(1-Parameters!$D$27)*(1-(Parameters!$B$94 + Parameters!$B$95))*(Parameters!$D$24)*Parameters!$D$28*Parameters!$D$30))+(AD9*(1-Parameters!$D$40)*(1-(1/Parameters!$D$38))*ART_drop_factor)+(AJ9*(1-Parameters!$D$40)*(1-(1/Parameters!$D$38))*ART_drop_factor)),0)</f>
        <v>0</v>
      </c>
      <c r="AK10" s="22">
        <f>IF(AND(C10&gt;=('Input for base case'!$F$14+'Input for base case'!$F$16), C10&lt;('Input for base case'!$F$14+'Input for base case'!$F$17)),((AC9*(1-Parameters!$D$40)*(1/Parameters!$D$38)*(1-('Input for base case'!$F$7*Parameters!$D$17*(1-Parameters!$D$27)*Parameters!$D$26*(1-(Parameters!$B$94 + Parameters!$B$95))*(Parameters!$D$23)*Parameters!$D$28)))+(AE9*(1-Parameters!$D$40)*(1-('Input for base case'!$F$7*Parameters!$D$17*(1-Parameters!$D$27)*Parameters!$D$26*(1-(Parameters!$B$94 + Parameters!$B$95))*(Parameters!$D$23)*Parameters!$D$28)))+(AI9*(1-Parameters!$D$40)*(1/Parameters!$D$38))+(AK9*(1-Parameters!$D$40))),0)</f>
        <v>0</v>
      </c>
      <c r="AL10" s="24">
        <f>IF(AND(C10&gt;=('Input for base case'!$F$14+'Input for base case'!$F$16), C10&lt;('Input for base case'!$F$14+'Input for base case'!$F$17)),((AC9*(1-Parameters!$D$40)*(1/Parameters!$D$38)*'Input for base case'!$F$7*Parameters!$D$17*Parameters!$D$26*(1-Parameters!$D$27)*(1-(Parameters!$B$94 + Parameters!$B$95))*Parameters!$D$28*(Parameters!$D$23)*(1-Parameters!$D$30))+(AE9*(1-Parameters!$D$40)*'Input for base case'!$F$7*Parameters!$D$17*Parameters!$D$26*(1-Parameters!$D$27)*(1-(Parameters!$B$94 + Parameters!$B$95))*Parameters!$D$28*(Parameters!$D$23)*(1-Parameters!$D$30))+(AF9*(1-Parameters!$D$40)) + (AG9*(1-Parameters!$D$40)*(1-ART_drop_factor)) +(AL9*(1-Parameters!$D$40)) + (AM9*(1-Parameters!$D$40)*(1-ART_drop_factor))),0)</f>
        <v>0</v>
      </c>
      <c r="AM10" s="22">
        <f>IF(AND(C10&gt;=('Input for base case'!$F$14+'Input for base case'!$F$16), C10&lt;('Input for base case'!$F$14+'Input for base case'!$F$17)),((AC9*(1-Parameters!$D$40)*(1/Parameters!$D$38)*('Input for base case'!$F$7*Parameters!$D$17*(Parameters!$D$23)*Parameters!$D$26*(1-Parameters!$D$27)*(1-(Parameters!$B$94 + Parameters!$B$95))*Parameters!$D$28*Parameters!$D$30))+(AD9*(1-Parameters!$D$40)*(1/Parameters!$D$38))+(AE9*(1-Parameters!$D$40)*('Input for base case'!$F$7*Parameters!$D$17*(Parameters!$D$23)*Parameters!$D$26*(1-Parameters!$D$27)*(1-(Parameters!$B$94 + Parameters!$B$95))*Parameters!$D$28*Parameters!$D$30))+(AM9*(1-Parameters!$D$40)*ART_drop_factor)+(AJ9*(1-Parameters!$D$40)*(1/Parameters!$D$38))+(AG9*(1-Parameters!$D$40)*ART_drop_factor)),0)</f>
        <v>0</v>
      </c>
      <c r="AN10" s="24">
        <f>IF(AND(C10&gt;=('Input for base case'!$F$14+'Input for base case'!$F$17), C10&lt;('Input for base case'!$F$14+'Input for base case'!$F$18)),((AH9*(1-Parameters!$D$40)*(1-(Parameters!$D$11*(1-('Input for base case'!$F$22*Parameters!$D$7))))) + (AN9*(1-Parameters!$D$40)*(1-(Parameters!$D$11*(1-('Input for base case'!$F$22*Parameters!$D$7)))))),0)</f>
        <v>0</v>
      </c>
      <c r="AO10" s="22">
        <f>IF(AND(C10&gt;=('Input for base case'!$F$14+'Input for base case'!$F$17), C10&lt;('Input for base case'!$F$14+'Input for base case'!$F$18)),((AH9*(1-Parameters!$D$40)*Parameters!$D$11*(1-('Input for base case'!$F$22*Parameters!$D$7)))+(AI9*(1-Parameters!$D$40)*(1-1/Parameters!$D$38)*(1-('Input for base case'!$F$8*Parameters!$D$18*(1-Parameters!$D$27)*Parameters!$D$26*(Parameters!$D$24)*Parameters!$D$28*Parameters!$D$30))) + (AJ9*(1-Parameters!$D$40)*(1-(1/Parameters!$D$38))*(1-ART_drop_factor)) +(AN9*(1-Parameters!$D$40)*Parameters!$D$11*(1-('Input for base case'!$F$22*Parameters!$D$7)))+(AO9*(1-Parameters!$D$40)*(1-1/Parameters!$D$38)) + (AP9*(1-Parameters!$D$40)*(1-(1/Parameters!$D$38))*(1-ART_drop_factor))),0)</f>
        <v>0</v>
      </c>
      <c r="AP10" s="24">
        <f>IF(AND(C10&gt;=('Input for base case'!$F$14+'Input for base case'!$F$17), C10&lt;('Input for base case'!$F$14+'Input for base case'!$F$18)),((AI9*(1-Parameters!$D$40)*(1-1/Parameters!$D$38)*('Input for base case'!$F$8*Parameters!$D$18*Parameters!$D$26*(1-Parameters!$D$27)*(Parameters!$D$24)*Parameters!$D$28*Parameters!$D$30))+(AJ9*(1-Parameters!$D$40)*(1-(1/Parameters!$D$38))*ART_drop_factor)+(AP9*(1-Parameters!$D$40)*(1-(1/Parameters!$D$38))*ART_drop_factor)),0)</f>
        <v>0</v>
      </c>
      <c r="AQ10" s="22">
        <f>IF(AND(C10&gt;=('Input for base case'!$F$14+'Input for base case'!$F$17), C10&lt;('Input for base case'!$F$14+'Input for base case'!$F$18)),((AI9*(1-Parameters!$D$40)*(1/Parameters!$D$38)*(1-('Input for base case'!$F$8*Parameters!$D$18*(1-Parameters!$D$27)*Parameters!$D$26*(Parameters!$D$23)*Parameters!$D$28)))+(AK9*(1-Parameters!$D$40)*(1-('Input for base case'!$F$8*Parameters!$D$18*(1-Parameters!$D$27)*Parameters!$D$26*(Parameters!$D$23)*Parameters!$D$28)))+(AO9*(1-Parameters!$D$40)*(1/Parameters!$D$38))+(AQ9*(1-Parameters!$D$40))),0)</f>
        <v>0</v>
      </c>
      <c r="AR10" s="24">
        <f>IF(AND(C10&gt;=('Input for base case'!$F$14+'Input for base case'!$F$17), C10&lt;('Input for base case'!$F$14+'Input for base case'!$F$18)),((AI9*(1-Parameters!$D$40)*(1/Parameters!$D$38)*'Input for base case'!$F$8*Parameters!$D$18*Parameters!$D$26*(1-Parameters!$D$27)*Parameters!$D$28*(Parameters!$D$23)*(1-Parameters!$D$30))+(AK9*(1-Parameters!$D$40)*'Input for base case'!$F$8*Parameters!$D$18*Parameters!$D$26*(1-Parameters!$D$27)*Parameters!$D$28*(Parameters!$D$23)*(1-Parameters!$D$30))+(AL9*(1-Parameters!$D$40)) + (AM9*(1-Parameters!$D$40)*(1-ART_drop_factor)) +(AR9*(1-Parameters!$D$40)) + (AS9*(1-Parameters!$D$40)*(1-ART_drop_factor))),0)</f>
        <v>0</v>
      </c>
      <c r="AS10" s="22">
        <f>IF(AND(C10&gt;=('Input for base case'!$F$14+'Input for base case'!$F$17), C10&lt;('Input for base case'!$F$14+'Input for base case'!$F$18)),((AI9*(1-Parameters!$D$40)*(1/Parameters!$D$38)*('Input for base case'!$F$8*Parameters!$D$18*(Parameters!$D$23)*Parameters!$D$26*(1-Parameters!$D$27)*Parameters!$D$28*Parameters!$D$30))+(AJ9*(1-Parameters!$D$40)*(1/Parameters!$D$38))+(AK9*(1-Parameters!$D$40)*('Input for base case'!$F$8*Parameters!$D$18*(Parameters!$D$23)*Parameters!$D$26*(1-Parameters!$D$27)*Parameters!$D$28*Parameters!$D$30))+(AS9*(1-Parameters!$D$40)*ART_drop_factor)+(AP9*(1-Parameters!$D$40)*(1/Parameters!$D$38))+(AM9*(1-Parameters!$D$40)*ART_drop_factor)),0)</f>
        <v>0</v>
      </c>
      <c r="AT10" s="24">
        <f>IF(AND(C10&gt;=('Input for base case'!$F$14+'Input for base case'!$F$18), C10&lt;('Input for base case'!$F$14+'Input for base case'!$F$19)),((AN9*(1-Parameters!$D$40)*(1-(Parameters!$D$11*(1-('Input for base case'!$F$22*Parameters!$D$7))))) + (AT9*(1-Parameters!$D$40)*(1-(Parameters!$D$12*(1-('Input for base case'!$F$22*Parameters!$D$7)))))),0)</f>
        <v>0</v>
      </c>
      <c r="AU10" s="22">
        <f>IF(AND(C10&gt;=('Input for base case'!$F$14+'Input for base case'!$F$18), C10&lt;('Input for base case'!$F$14+'Input for base case'!$F$19)),((AN9*(1-Parameters!$D$40)*Parameters!$D$11*(1-('Input for base case'!$F$22*Parameters!$D$7)))+(AO9*(1-Parameters!$D$40)*(1-1/Parameters!$D$38)*(1-('Input for base case'!$F$9*Parameters!$D$19*(1-Parameters!$D$27)*Parameters!$D$26*(Parameters!$D$24)*Parameters!$D$28*Parameters!$D$30))) + (AP9*(1-Parameters!$D$40)*(1-(1/Parameters!$D$38))*(1-ART_drop_factor)) +(AT9*(1-Parameters!$D$40)*Parameters!$D$12*(1-('Input for base case'!$F$22*Parameters!$D$7)))+(AU9*(1-Parameters!$D$40)*(1-1/Parameters!$D$38)) + (AV9*(1-Parameters!$D$40)*(1-(1/Parameters!$D$38))*(1-ART_drop_factor))),0)</f>
        <v>0</v>
      </c>
      <c r="AV10" s="24">
        <f>IF(AND(C10&gt;=('Input for base case'!$F$14+'Input for base case'!$F$18), C10&lt;('Input for base case'!$F$14+'Input for base case'!$F$19)),((AO9*(1-Parameters!$D$40)*(1-1/Parameters!$D$38)*('Input for base case'!$F$9*Parameters!$D$19*Parameters!$D$26*(1-Parameters!$D$27)*(Parameters!$D$24)*Parameters!$D$28*Parameters!$D$30))+(AP9*(1-Parameters!$D$40)*(1-(1/Parameters!$D$38))*ART_drop_factor)+(AV9*(1-Parameters!$D$40)*(1-(1/Parameters!$D$38))*ART_drop_factor)),0)</f>
        <v>0</v>
      </c>
      <c r="AW10" s="22">
        <f>IF(AND(C10&gt;=('Input for base case'!$F$14+'Input for base case'!$F$18), C10&lt;('Input for base case'!$F$14+'Input for base case'!$F$19)),((AO9*(1-Parameters!$D$40)*(1/Parameters!$D$38)*(1-('Input for base case'!$F$9*Parameters!$D$19*(1-Parameters!$D$27)*Parameters!$D$26*(Parameters!$D$23)*Parameters!$D$28)))+(AQ9*(1-Parameters!$D$40)*(1-('Input for base case'!$F$9*Parameters!$D$19*(1-Parameters!$D$27)*Parameters!$D$26*(Parameters!$D$23)*Parameters!$D$28)))+(AU9*(1-Parameters!$D$40)*(1/Parameters!$D$38))+(AW9*(1-Parameters!$D$40))),0)</f>
        <v>0</v>
      </c>
      <c r="AX10" s="24">
        <f>IF(AND(C10&gt;=('Input for base case'!$F$14+'Input for base case'!$F$18), C10&lt;('Input for base case'!$F$14+'Input for base case'!$F$19)),((AO9*(1-Parameters!$D$40)*(1/Parameters!$D$38)*'Input for base case'!$F$9*Parameters!$D$19*Parameters!$D$26*(1-Parameters!$D$27)*Parameters!$D$28*(Parameters!$D$23)*(1-Parameters!$D$30))+(AQ9*(1-Parameters!$D$40)*'Input for base case'!$F$9*Parameters!$D$19*Parameters!$D$26*(1-Parameters!$D$27)*Parameters!$D$28*(Parameters!$D$23)*(1-Parameters!$D$30)) + (AS9*(1-Parameters!$D$40)*(1-ART_drop_factor)) +(AR9*(1-Parameters!$D$40))+ (AY9*(1-Parameters!$D$40)*(1-ART_drop_factor)) + (AX9*(1-Parameters!$D$40))),0)</f>
        <v>0</v>
      </c>
      <c r="AY10" s="22">
        <f>IF(AND(C10&gt;=('Input for base case'!$F$14+'Input for base case'!$F$18), C10&lt;('Input for base case'!$F$14+'Input for base case'!$F$19)),((AO9*(1-Parameters!$D$40)*(1/Parameters!$D$38)*('Input for base case'!$F$9*Parameters!$D$19*(Parameters!$D$23)*Parameters!$D$26*(1-Parameters!$D$27)*Parameters!$D$28*Parameters!$D$30))+(AP9*(1-Parameters!$D$40)*(1/Parameters!$D$38))+(AQ9*(1-Parameters!$D$40)*('Input for base case'!$F$9*Parameters!$D$19*(Parameters!$D$23)*Parameters!$D$26*(1-Parameters!$D$27)*Parameters!$D$28*Parameters!$D$30))+(AY9*(1-Parameters!$D$40)*ART_drop_factor)+(AV9*(1-Parameters!$D$40)*(1/Parameters!$D$38))+(AS9*(1-Parameters!$D$40)*ART_drop_factor)),0)</f>
        <v>0</v>
      </c>
      <c r="AZ10" s="24">
        <f>IF(C10&gt;=('Input for base case'!$F$14+'Input for base case'!$F$19),((AT9*(1-Parameters!$D$40)*(1-(Parameters!$D$12*(1-('Input for base case'!$F$22*Parameters!$D$7))))) + (AZ9*(1-Parameters!$D$40)*(1-(Parameters!$D$12*(1-('Input for base case'!$F$22*Parameters!$D$7)))))),0)</f>
        <v>0</v>
      </c>
      <c r="BA10" s="22">
        <f>IF(C10&gt;=('Input for base case'!$F$14+'Input for base case'!$F$19),((AT9*(1-Parameters!$D$40)*Parameters!$D$12*(1-('Input for base case'!$F$22*Parameters!$D$7)))+(AU9*(1-Parameters!$D$40)*(1-1/Parameters!$D$38)*(1-('Input for base case'!$F$10*Parameters!$D$20*(1-Parameters!$D$27)*Parameters!$D$26*(Parameters!$D$24)*Parameters!$D$28*Parameters!$D$30))) + (AV9*(1-Parameters!$D$40)*(1-(1/Parameters!$D$38))*(1-ART_drop_factor)) +(AZ9*(1-Parameters!$D$40)*Parameters!$D$12*(1-('Input for base case'!$F$22*Parameters!$D$7)))+(BA9*(1-Parameters!$D$40)*(1-1/Parameters!$D$38)) + (BB9*(1-Parameters!$D$40)*(1-(1/Parameters!$D$38))*(1-ART_drop_factor))),0)</f>
        <v>0</v>
      </c>
      <c r="BB10" s="24">
        <f>IF(C10&gt;=('Input for base case'!$F$14+'Input for base case'!$F$19),((AU9*(1-Parameters!$D$40)*(1-1/Parameters!$D$38)*('Input for base case'!$F$10*Parameters!$D$20*Parameters!$D$26*(1-Parameters!$D$27)*(Parameters!$D$24)*Parameters!$D$28*Parameters!$D$30))+(AV9*(1-Parameters!$D$40)*(1-(1/Parameters!$D$38))*ART_drop_factor)+(BB9*(1-Parameters!$D$40)*(1-(1/Parameters!$D$38))*ART_drop_factor)),0)</f>
        <v>0</v>
      </c>
      <c r="BC10" s="22">
        <f>IF(C10&gt;=('Input for base case'!$F$14+'Input for base case'!$F$19),((AU9*(1-Parameters!$D$40)*(1/Parameters!$D$38)*(1-('Input for base case'!$F$10*Parameters!$D$20*(1-Parameters!$D$27)*Parameters!$D$26*(Parameters!$D$23)*Parameters!$D$28)))+(AW9*(1-Parameters!$D$40)*(1-('Input for base case'!$F$10*Parameters!$D$20*(1-Parameters!$D$27)*Parameters!$D$26*(Parameters!$D$23)*Parameters!$D$28)))+(BA9*(1-Parameters!$D$40)*(1/Parameters!$D$38))+(BC9*(1-Parameters!$D$40))),0)</f>
        <v>0</v>
      </c>
      <c r="BD10" s="24">
        <f>IF(C10&gt;=('Input for base case'!$F$14+'Input for base case'!$F$19),((AU9*(1-Parameters!$D$40)*(1/Parameters!$D$38)*'Input for base case'!$F$10*Parameters!$D$20*Parameters!$D$26*(1-Parameters!$D$27)*Parameters!$D$28*(Parameters!$D$23)*(1-Parameters!$D$30))+(AW9*(1-Parameters!$D$40)*'Input for base case'!$F$10*Parameters!$D$20*Parameters!$D$26*(1-Parameters!$D$27)*Parameters!$D$28*(Parameters!$D$23)*(1-Parameters!$D$30))+(AX9*(1-Parameters!$D$40)) + (AY9*(1-Parameters!$D$40)*(1-ART_drop_factor)) +(BD9*(1-Parameters!$D$40)) + (BE9*(1-Parameters!$D$40)*(1-ART_drop_factor))),0)</f>
        <v>0</v>
      </c>
      <c r="BE10" s="25">
        <f>IF(C10&gt;=('Input for base case'!$F$14+'Input for base case'!$F$19),((AU9*(1-Parameters!$D$40)*(1/Parameters!$D$38)*('Input for base case'!$F$10*Parameters!$D$20*(Parameters!$D$23)*Parameters!$D$26*(1-Parameters!$D$27)*Parameters!$D$28*Parameters!$D$30))+(AV9*(1-Parameters!$D$40)*(1/Parameters!$D$38))+(AW9*(1-Parameters!$D$40)*('Input for base case'!$F$10*Parameters!$D$20*(Parameters!$D$23)*Parameters!$D$26*(1-Parameters!$D$27)*Parameters!$D$28*Parameters!$D$30))+(BE9*(1-Parameters!$D$40)*ART_drop_factor)+(BB9*(1-Parameters!$D$40)*(1/Parameters!$D$38))+(AY9*(1-Parameters!$D$40)*ART_drop_factor)),0)</f>
        <v>0</v>
      </c>
      <c r="BF10" s="135">
        <f>(Parameters!$D$40*(SUM(Model!D9:U9,Model!AH9:BE9)))+(Parameters!$D$41*(SUM(Model!V9:AG9)))</f>
        <v>94.106979604763097</v>
      </c>
      <c r="BG10" s="60"/>
    </row>
    <row r="11" spans="3:59" x14ac:dyDescent="0.2">
      <c r="C11" s="20">
        <v>6</v>
      </c>
      <c r="D11" s="21">
        <f>IF((C11&gt;='Input for base case'!$F$12),0,(D10*(1-Parameters!$D$40)*(1-(Parameters!$D$8*(1-('Input for base case'!$F$22*Parameters!$D$7))))))</f>
        <v>1524129.9327266328</v>
      </c>
      <c r="E11" s="21">
        <f>IF((C11&gt;='Input for base case'!$F$12),0,(D10*(1-Parameters!$D$40)*Parameters!$D$8*(1-('Input for base case'!$F$22*Parameters!$D$7))+(E10*(1-Parameters!$D$40)*(1-1/Parameters!$D$38)) + (F10*(1-Parameters!$D$40)*(1-(1/Parameters!$D$38))*(1-ART_drop_factor))))</f>
        <v>4715.6127524186559</v>
      </c>
      <c r="F11" s="26">
        <f>IF((C11&gt;='Input for base case'!$F$12),0,(F10*(1-Parameters!$D$40)*(1-(1/Parameters!$D$38))*ART_drop_factor))</f>
        <v>0</v>
      </c>
      <c r="G11" s="21">
        <f>IF((C11&gt;='Input for base case'!$F$12),0,((G10*(1-Parameters!$D$40)+(E10*(1-Parameters!$D$40)*(1/Parameters!$D$38)))))</f>
        <v>45444.042015936022</v>
      </c>
      <c r="H11" s="21">
        <f>IF((C11&gt;='Input for base case'!$F$12),0,(H10*(1-Parameters!$D$40) + I10*(1-Parameters!$D$40)*(1-ART_drop_factor)))</f>
        <v>5958.1913821090957</v>
      </c>
      <c r="I11" s="21">
        <f>IF((C11&gt;='Input for base case'!$F$12),0,(((F10*(1-Parameters!$D$40)*(1/Parameters!$D$38)) + I10*(1-Parameters!$D$40)*ART_drop_factor)))</f>
        <v>50751.659075502786</v>
      </c>
      <c r="J11" s="23">
        <f>IF(AND(C11&gt;='Input for base case'!$F$12,C11&lt;'Input for base case'!$F$13),((D10*(1-Parameters!$D$40)*(1-(Parameters!$D$8*(1-('Input for base case'!$F$22*Parameters!$D$7))))) + (J10*(1-Parameters!$D$40)*(1-(Parameters!$D$9*(1-('Input for base case'!$F$22*Parameters!$D$7)))))),0)</f>
        <v>0</v>
      </c>
      <c r="K11" s="23">
        <f>IF(AND(C11&gt;='Input for base case'!$F$12,C11&lt;'Input for base case'!$F$13),((D10*(1-Parameters!$D$40)*(Parameters!$D$8*(1-('Input for base case'!$F$22*Parameters!$D$7))))+(E10*(1-Parameters!$D$40)*(1-1/Parameters!$D$38)*(1-('Input for base case'!$F$5*Parameters!$D$14*(1-Parameters!$D$27)*Parameters!$D$26*(Parameters!$D$24))*Parameters!$D$28*Parameters!$D$30)))+ (F10*(1-Parameters!$D$40)*(1-(1/Parameters!$D$38))*(1-ART_drop_factor)) + (J10*(1-Parameters!$D$40)*Parameters!$D$9*(1-('Input for base case'!$F$22*Parameters!$D$7)))+(K10*(1-Parameters!$D$40)*(1-1/Parameters!$D$38)) + (L10*(1-Parameters!$D$40)*(1-(1/Parameters!$D$38))*(1-ART_drop_factor)),0)</f>
        <v>0</v>
      </c>
      <c r="L11" s="23">
        <f>IF(AND(C11&gt;='Input for base case'!$F$12,C11&lt;'Input for base case'!$F$13),((E10*(1-Parameters!$D$40)*(1-1/Parameters!$D$38)*('Input for base case'!$F$5*Parameters!$D$14*Parameters!$D$26*(1-Parameters!$D$27)*(Parameters!$D$24)*Parameters!$D$28*Parameters!$D$30))+(F10*(1-Parameters!$D$40)*(1-(1/Parameters!$D$38))*ART_drop_factor)+(L10*(1-Parameters!$D$40)*(1-(1/Parameters!$D$38))*ART_drop_factor)),0)</f>
        <v>0</v>
      </c>
      <c r="M11" s="23">
        <f>IF(AND(C11&gt;='Input for base case'!$F$12,C11&lt;'Input for base case'!$F$13),((E10*(1-Parameters!$D$40)*(1/Parameters!$D$38)*(1-('Input for base case'!$F$5*Parameters!$D$14*(1-Parameters!$D$27)*Parameters!$D$26*(Parameters!$D$23))*Parameters!$D$28))+(G10*(1-Parameters!$D$40)*(1-('Input for base case'!$F$5*Parameters!$D$14*(1-Parameters!$D$27)*Parameters!$D$26*(Parameters!$D$23)*Parameters!$D$28)))+(K10*(1-Parameters!$D$40)*(1/Parameters!$D$38))+(M10*(1-Parameters!$D$40))),0)</f>
        <v>0</v>
      </c>
      <c r="N11" s="23">
        <f>IF(AND(C11&gt;='Input for base case'!$F$12,C11&lt;'Input for base case'!$F$13),((E10*(1-Parameters!$D$40)*(1/Parameters!$D$38)*'Input for base case'!$F$5*Parameters!$D$14*Parameters!$D$26*(1-Parameters!$D$27)*Parameters!$D$28*(Parameters!$D$23)*(1-Parameters!$D$30))+(G10*(1-Parameters!$D$40)*'Input for base case'!$F$5*Parameters!$D$14*Parameters!$D$26*(1-Parameters!$D$27)*Parameters!$D$28*(Parameters!$D$23)*(1-Parameters!$D$30))+(H10*(1-Parameters!$D$40)) +(N10*(1-Parameters!$D$40)) + (O10*(1-Parameters!$D$40)*(1-ART_drop_factor)) + (I10*(1-Parameters!$D$40)*(1-ART_drop_factor))),0)</f>
        <v>0</v>
      </c>
      <c r="O11" s="23">
        <f>IF(AND(C11&gt;='Input for base case'!$F$12,C11&lt;'Input for base case'!$F$13),((E10*(1-Parameters!$D$40)*(1/Parameters!$D$38)*('Input for base case'!$F$5*Parameters!$D$14*(Parameters!$D$23)*Parameters!$D$26*(1-Parameters!$D$27)*Parameters!$D$28*Parameters!$D$30))+(F10*(1-Parameters!$D$40)*(1/Parameters!$D$38))+(G10*(1-Parameters!$D$40)*('Input for base case'!$F$5*Parameters!$D$14*(Parameters!$D$23)*Parameters!$D$26*(1-Parameters!$D$27)*Parameters!$D$28*Parameters!$D$30))+(O10*(1-Parameters!$D$40)*ART_drop_factor)+(L10*(1-Parameters!$D$40)*(1/Parameters!$D$38))+(I10*(1-Parameters!$D$40)*ART_drop_factor)),0)</f>
        <v>0</v>
      </c>
      <c r="P11" s="24">
        <f>IF(AND(C11&gt;='Input for base case'!$F$13,C11&lt;'Input for base case'!$F$14),((J10*(1-Parameters!$D$40)*(1-(Parameters!$D$9*(1-('Input for base case'!$F$22*Parameters!$D$7))))) + (P10*(1-Parameters!$D$40)*(1-(Parameters!$D$9*(1-('Input for base case'!$F$22*Parameters!$D$7)))))),0)</f>
        <v>0</v>
      </c>
      <c r="Q11" s="22">
        <f>IF(AND(C11&gt;='Input for base case'!$F$13,C11&lt;'Input for base case'!$F$14),((J10*(1-Parameters!$D$40)*Parameters!$D$9*(1-('Input for base case'!$F$22*Parameters!$D$7)))+(K10*(1-Parameters!$D$40)*(1-1/Parameters!$D$38)*(1-('Input for base case'!$F$6*Parameters!$D$15*(1-Parameters!$D$27)*Parameters!$D$26*(Parameters!$D$24))*Parameters!$D$28*Parameters!$D$30))) + (L10*(1-Parameters!$D$40)*(1-(1/Parameters!$D$38))*(1-ART_drop_factor)) +(P10*(1-Parameters!$D$40)*Parameters!$D$9*(1-('Input for base case'!$F$22*Parameters!$D$7)))+(Q10*(1-Parameters!$D$40)*(1-1/Parameters!$D$38)) + (R10*(1-Parameters!$D$40)*(1-(1/Parameters!$D$38))*(1-ART_drop_factor)),0)</f>
        <v>0</v>
      </c>
      <c r="R11" s="24">
        <f>IF(AND(C11&gt;='Input for base case'!$F$13,C11&lt;'Input for base case'!$F$14),((K10*(1-Parameters!$D$40)*(1-1/Parameters!$D$38)*('Input for base case'!$F$6*Parameters!$D$15*Parameters!$D$26*(1-Parameters!$D$27)*(Parameters!$D$24)*Parameters!$D$28*Parameters!$D$30))+(L10*(1-Parameters!$D$40)*(1-(1/Parameters!$D$38))*ART_drop_factor)+(R10*(1-Parameters!$D$40)*(1-(1/Parameters!$D$38))*ART_drop_factor)),0)</f>
        <v>0</v>
      </c>
      <c r="S11" s="22">
        <f>IF(AND(C11&gt;='Input for base case'!$F$13,C11&lt;'Input for base case'!$F$14),((K10*(1-Parameters!$D$40)*(1/Parameters!$D$38)*(1-('Input for base case'!$F$6*Parameters!$D$15*(1-Parameters!$D$27)*Parameters!$D$26*(Parameters!$D$23)*Parameters!$D$28)))+(M10*(1-Parameters!$D$40)*(1-('Input for base case'!$F$6*Parameters!$D$15*(1-Parameters!$D$27)*Parameters!$D$26*(Parameters!$D$23)*Parameters!$D$28)))+(Q10*(1-Parameters!$D$40)*(1/Parameters!$D$38))+(S10*(1-Parameters!$D$40))),0)</f>
        <v>0</v>
      </c>
      <c r="T11" s="24">
        <f>IF(AND(C11&gt;='Input for base case'!$F$13,C11&lt;'Input for base case'!$F$14),((K10*(1-Parameters!$D$40)*(1/Parameters!$D$38)*'Input for base case'!$F$6*Parameters!$D$15*Parameters!$D$26*(1-Parameters!$D$27)*Parameters!$D$28*(Parameters!$D$23)*(1-Parameters!$D$30))+(M10*(1-Parameters!$D$40)*'Input for base case'!$F$6*Parameters!$D$15*Parameters!$D$26*(1-Parameters!$D$27)*Parameters!$D$28*(Parameters!$D$23)*(1-Parameters!$D$30))+(N10*(1-Parameters!$D$40))+(T10*(1-Parameters!$D$40)) + (U10*(1-Parameters!$D$40)*(1-ART_drop_factor)) + (O10*(1-Parameters!$D$40)*(1-ART_drop_factor))),0)</f>
        <v>0</v>
      </c>
      <c r="U11" s="22">
        <f>IF(AND(C11&gt;='Input for base case'!$F$13,C11&lt;'Input for base case'!$F$14),((K10*(1-Parameters!$D$40)*(1/Parameters!$D$38)*('Input for base case'!$F$6*Parameters!$D$15*(Parameters!$D$23)*Parameters!$D$26*(1-Parameters!$D$27)*Parameters!$D$28*Parameters!$D$30))+(L10*(1-Parameters!$D$40)*(1/Parameters!$D$38))+(M10*(1-Parameters!$D$40)*('Input for base case'!$F$6*Parameters!$D$15*(Parameters!$D$23)*Parameters!$D$26*(1-Parameters!$D$27)*Parameters!$D$28*Parameters!$D$30))+(U10*(1-Parameters!$D$40)*ART_drop_factor)+(R10*(1-Parameters!$D$40)*(1/Parameters!$D$38))+(O10*(1-Parameters!$D$40))*ART_drop_factor),0)</f>
        <v>0</v>
      </c>
      <c r="V11" s="24">
        <f>IF(C11='Input for base case'!$F$14,((P10*(1-Parameters!$D$41)*(1-(Parameters!$D$9*(1-('Input for base case'!$F$22*Parameters!$D$7))))) + (V10*(1-Parameters!$D$41)*(1-(Parameters!$D$9*(1-('Input for base case'!$F$22*Parameters!$D$7)))))),0)</f>
        <v>0</v>
      </c>
      <c r="W11" s="22">
        <f>IF(C11='Input for base case'!$F$14,((P10*(1-Parameters!$D$41)*Parameters!$D$9*(1-('Input for base case'!$F$22*Parameters!$D$7)))+(Q10*(1-Parameters!$D$41)*(1-1/Parameters!$D$38)*(1-('Input for base case'!$F$6*Parameters!$D$16*(1-Parameters!$D$27)*Parameters!$D$26*(1-Parameters!$B$94)*(Parameters!$D$24))*Parameters!$D$28*Parameters!$D$30)))+(V10*(1-Parameters!$D$41)*Parameters!$D$9*(1-('Input for base case'!$F$22*Parameters!$D$7)))+ (R10*(1-Parameters!$D$41)*(1-(1/Parameters!$D$38))*(1-ART_drop_factor)) + (W10*(1-Parameters!$D$41)*(1-1/Parameters!$D$38)) + (X10*(1-Parameters!$D$41)*(1-(1/Parameters!$D$38))*(1-ART_drop_factor)),0)</f>
        <v>0</v>
      </c>
      <c r="X11" s="24">
        <f>IF(C11='Input for base case'!$F$14,((Q10*(1-Parameters!$D$41)*(1-1/Parameters!$D$38)*('Input for base case'!$F$6*Parameters!$D$16*Parameters!$D$26*(1-Parameters!$D$27)*(1-Parameters!$B$94)*(Parameters!$D$24)*Parameters!$D$28*Parameters!$D$30))+(R10*(1-Parameters!$D$41)*(1-(1/Parameters!$D$38))*ART_drop_factor)+(X10*(1-Parameters!$D$41)*(1-(1/Parameters!$D$38))*ART_drop_factor)),0)</f>
        <v>0</v>
      </c>
      <c r="Y11" s="22">
        <f>IF(C11='Input for base case'!$F$14,((Q10*(1-Parameters!$D$41)*(1/Parameters!$D$38)*(1-('Input for base case'!$F$6*Parameters!$D$16*(1-Parameters!$D$27)*Parameters!$D$26*(1-Parameters!$B$94)*(Parameters!$D$23)*Parameters!$D$28)))+(S10*(1-Parameters!$D$41)*(1-('Input for base case'!$F$6*Parameters!$D$16*(1-Parameters!$D$27)*Parameters!$D$26*(1-Parameters!$B$94)*(Parameters!$D$23)*Parameters!$D$28)))+(W10*(1-Parameters!$D$41)*(1/Parameters!$D$38))+(Y10*(1-Parameters!$D$41))),0)</f>
        <v>0</v>
      </c>
      <c r="Z11" s="24">
        <f>IF(C11='Input for base case'!$F$14,((Q10*(1-Parameters!$D$41)*(1/Parameters!$D$38)*'Input for base case'!$F$6*Parameters!$D$16*Parameters!$D$26*(1-Parameters!$D$27)*(1-Parameters!$B$94)*Parameters!$D$28*(Parameters!$D$23)*(1-Parameters!$D$30))+(S10*(1-Parameters!$D$41)*'Input for base case'!$F$6*Parameters!$D$16*Parameters!$D$26*(1-Parameters!$D$27)*(1-Parameters!$B$94)*Parameters!$D$28*(Parameters!$D$23)*(1-Parameters!$D$30))+(T10*(1-Parameters!$D$41)) + (U10*(1-Parameters!$D$41)*(1-ART_drop_factor)) + (Z10*(1-Parameters!$D$41)) + (AA10*(1-Parameters!$D$41)*(1-ART_drop_factor))),0)</f>
        <v>0</v>
      </c>
      <c r="AA11" s="22">
        <f>IF(C11='Input for base case'!$F$14,((Q10*(1-Parameters!$D$41)*(1/Parameters!$D$38)*('Input for base case'!$F$6*Parameters!$D$16*(Parameters!$D$23)*Parameters!$D$26*(1-Parameters!$D$27)*(1-Parameters!$B$94)*Parameters!$D$28*Parameters!$D$30))+(R10*(1-Parameters!$D$41)*(1/Parameters!$D$38))+(S10*(1-Parameters!$D$41)*('Input for base case'!$F$6*Parameters!$D$16*(1-Parameters!$B$94)*(Parameters!$D$23)*Parameters!$D$26*(1-Parameters!$D$27)*Parameters!$D$28*Parameters!$D$30))+(AA10*(1-Parameters!$D$41)*ART_drop_factor)+(X10*(1-Parameters!$D$41)*(1/Parameters!$D$38))+(U10*(1-Parameters!$D$41)*ART_drop_factor)),0)</f>
        <v>0</v>
      </c>
      <c r="AB11" s="24">
        <f>IF(AND(C11&gt;'Input for base case'!$F$14,C11&lt;('Input for base case'!$F$14+'Input for base case'!$F$16)),((V10*(1-Parameters!$D$41)*(1-(Parameters!$D$9*(1-('Input for base case'!$F$22*Parameters!$D$7)))))+(AB10*(1-Parameters!$D$41)*(1-(Parameters!$D$10*(1-('Input for base case'!$F$22*Parameters!$D$7)))))),0)</f>
        <v>0</v>
      </c>
      <c r="AC11" s="24">
        <f>IF(AND(C11&gt;'Input for base case'!$F$14, C11&lt;('Input for base case'!$F$14+'Input for base case'!$F$16)),((V10*(1-Parameters!$D$41)*Parameters!$D$9*(1-('Input for base case'!$F$22*Parameters!$D$7)))+(W10*(1-Parameters!$D$41)*(1-1/Parameters!$D$38)) + (X10*(1-Parameters!$D$41)*(1-(1/Parameters!$D$38))*(1-ART_drop_factor)) +(AB10*(1-Parameters!$D$41)*Parameters!$D$10*(1-('Input for base case'!$F$22*Parameters!$D$7))))+(AC10*(1-Parameters!$D$41)*(1-1/Parameters!$D$38)) + (AD10*(1-Parameters!$D$41)*(1-(1/Parameters!$D$38))*(1-ART_drop_factor)),0)</f>
        <v>0</v>
      </c>
      <c r="AD11" s="24">
        <f>IF(AND(C11&gt;'Input for base case'!$F$14, C11&lt;('Input for base case'!$F$14+'Input for base case'!$F$16)),((X10*(1-Parameters!$D$41)*(1-(1/Parameters!$D$38))*ART_drop_factor)+(AD10*(1-Parameters!$D$41)*(1-(1/Parameters!$D$38))*ART_drop_factor)),0)</f>
        <v>0</v>
      </c>
      <c r="AE11" s="24">
        <f>IF(AND(C11&gt;'Input for base case'!$F$14, C11&lt;('Input for base case'!$F$14+'Input for base case'!$F$16)),((W10*(1-Parameters!$D$41)*(1/Parameters!$D$38))+(Y10*(1-Parameters!$D$41))+(AC10*(1-Parameters!$D$41)*(1/Parameters!$D$38))+(AE10*(1-Parameters!$D$41))),0)</f>
        <v>0</v>
      </c>
      <c r="AF11" s="24">
        <f>IF(AND(C11&gt;'Input for base case'!$F$14, C11&lt;('Input for base case'!$F$14+'Input for base case'!$F$16)),((Z10*(1-Parameters!$D$41)) + (AA10*(1-Parameters!$D$41)*(1-ART_drop_factor)) +(AF10*(1-Parameters!$D$41)) + (AG10*(1-Parameters!$D$41)*(1-ART_drop_factor))),0)</f>
        <v>0</v>
      </c>
      <c r="AG11" s="24">
        <f>IF(AND(C11&gt;'Input for base case'!$F$14, C11&lt;('Input for base case'!$F$14+'Input for base case'!$F$16)),((X10*(1-Parameters!$D$41)*(1/Parameters!$D$38))+(AG10*(1-Parameters!$D$41)*ART_drop_factor)+(AD10*(1-Parameters!$D$41)*(1/Parameters!$D$38))+(AA10*(1-Parameters!$D$41)*ART_drop_factor)),0)</f>
        <v>0</v>
      </c>
      <c r="AH11" s="24">
        <f>IF(AND(C11&gt;=('Input for base case'!$F$14+'Input for base case'!$F$16),C11&lt;('Input for base case'!$F$14+'Input for base case'!$F$17)),((AB10*(1-Parameters!$D$40)*(1-(Parameters!$D$10*(1-('Input for base case'!$F$22*Parameters!$D$7)))))+(AH10*(1-Parameters!$D$40)*(1-(Parameters!$D$11*(1-('Input for base case'!$F$22*Parameters!$D$7)))))),0)</f>
        <v>0</v>
      </c>
      <c r="AI11" s="24">
        <f>IF(AND(C11&gt;=('Input for base case'!$F$14+'Input for base case'!$F$16), C11&lt;('Input for base case'!$F$14+'Input for base case'!$F$17)),((AB10*(1-Parameters!$D$40)*Parameters!$D$10*(1-('Input for base case'!$F$22*Parameters!$D$7)))+(AC10*(1-Parameters!$D$40)*(1-1/Parameters!$D$38)*(1-('Input for base case'!$F$7*Parameters!$D$17*(1-Parameters!$D$27)*Parameters!$D$26*(1-(Parameters!$B$94 + Parameters!$B$95))*(Parameters!$D$24)*Parameters!$D$28*Parameters!$D$30))) + (AD10*(1-Parameters!$D$40)*(1-(1/Parameters!$D$38))*(1-ART_drop_factor)) +(AH10*(1-Parameters!$D$40)*Parameters!$D$11*(1-('Input for base case'!$F$22*Parameters!$D$7)))+(AI10*(1-Parameters!$D$40)*(1-1/Parameters!$D$38)) + (AJ10*(1-Parameters!$D$40)*(1-(1/Parameters!$D$38))*(1-ART_drop_factor))),0)</f>
        <v>0</v>
      </c>
      <c r="AJ11" s="24">
        <f>IF(AND(C11&gt;=('Input for base case'!$F$14+'Input for base case'!$F$16), C11&lt;('Input for base case'!$F$14+'Input for base case'!$F$17)),((AC10*(1-Parameters!$D$40)*(1-1/Parameters!$D$38)*('Input for base case'!$F$7*Parameters!$D$17*Parameters!$D$26*(1-Parameters!$D$27)*(1-(Parameters!$B$94 + Parameters!$B$95))*(Parameters!$D$24)*Parameters!$D$28*Parameters!$D$30))+(AD10*(1-Parameters!$D$40)*(1-(1/Parameters!$D$38))*ART_drop_factor)+(AJ10*(1-Parameters!$D$40)*(1-(1/Parameters!$D$38))*ART_drop_factor)),0)</f>
        <v>0</v>
      </c>
      <c r="AK11" s="22">
        <f>IF(AND(C11&gt;=('Input for base case'!$F$14+'Input for base case'!$F$16), C11&lt;('Input for base case'!$F$14+'Input for base case'!$F$17)),((AC10*(1-Parameters!$D$40)*(1/Parameters!$D$38)*(1-('Input for base case'!$F$7*Parameters!$D$17*(1-Parameters!$D$27)*Parameters!$D$26*(1-(Parameters!$B$94 + Parameters!$B$95))*(Parameters!$D$23)*Parameters!$D$28)))+(AE10*(1-Parameters!$D$40)*(1-('Input for base case'!$F$7*Parameters!$D$17*(1-Parameters!$D$27)*Parameters!$D$26*(1-(Parameters!$B$94 + Parameters!$B$95))*(Parameters!$D$23)*Parameters!$D$28)))+(AI10*(1-Parameters!$D$40)*(1/Parameters!$D$38))+(AK10*(1-Parameters!$D$40))),0)</f>
        <v>0</v>
      </c>
      <c r="AL11" s="24">
        <f>IF(AND(C11&gt;=('Input for base case'!$F$14+'Input for base case'!$F$16), C11&lt;('Input for base case'!$F$14+'Input for base case'!$F$17)),((AC10*(1-Parameters!$D$40)*(1/Parameters!$D$38)*'Input for base case'!$F$7*Parameters!$D$17*Parameters!$D$26*(1-Parameters!$D$27)*(1-(Parameters!$B$94 + Parameters!$B$95))*Parameters!$D$28*(Parameters!$D$23)*(1-Parameters!$D$30))+(AE10*(1-Parameters!$D$40)*'Input for base case'!$F$7*Parameters!$D$17*Parameters!$D$26*(1-Parameters!$D$27)*(1-(Parameters!$B$94 + Parameters!$B$95))*Parameters!$D$28*(Parameters!$D$23)*(1-Parameters!$D$30))+(AF10*(1-Parameters!$D$40)) + (AG10*(1-Parameters!$D$40)*(1-ART_drop_factor)) +(AL10*(1-Parameters!$D$40)) + (AM10*(1-Parameters!$D$40)*(1-ART_drop_factor))),0)</f>
        <v>0</v>
      </c>
      <c r="AM11" s="22">
        <f>IF(AND(C11&gt;=('Input for base case'!$F$14+'Input for base case'!$F$16), C11&lt;('Input for base case'!$F$14+'Input for base case'!$F$17)),((AC10*(1-Parameters!$D$40)*(1/Parameters!$D$38)*('Input for base case'!$F$7*Parameters!$D$17*(Parameters!$D$23)*Parameters!$D$26*(1-Parameters!$D$27)*(1-(Parameters!$B$94 + Parameters!$B$95))*Parameters!$D$28*Parameters!$D$30))+(AD10*(1-Parameters!$D$40)*(1/Parameters!$D$38))+(AE10*(1-Parameters!$D$40)*('Input for base case'!$F$7*Parameters!$D$17*(Parameters!$D$23)*Parameters!$D$26*(1-Parameters!$D$27)*(1-(Parameters!$B$94 + Parameters!$B$95))*Parameters!$D$28*Parameters!$D$30))+(AM10*(1-Parameters!$D$40)*ART_drop_factor)+(AJ10*(1-Parameters!$D$40)*(1/Parameters!$D$38))+(AG10*(1-Parameters!$D$40)*ART_drop_factor)),0)</f>
        <v>0</v>
      </c>
      <c r="AN11" s="24">
        <f>IF(AND(C11&gt;=('Input for base case'!$F$14+'Input for base case'!$F$17), C11&lt;('Input for base case'!$F$14+'Input for base case'!$F$18)),((AH10*(1-Parameters!$D$40)*(1-(Parameters!$D$11*(1-('Input for base case'!$F$22*Parameters!$D$7))))) + (AN10*(1-Parameters!$D$40)*(1-(Parameters!$D$11*(1-('Input for base case'!$F$22*Parameters!$D$7)))))),0)</f>
        <v>0</v>
      </c>
      <c r="AO11" s="22">
        <f>IF(AND(C11&gt;=('Input for base case'!$F$14+'Input for base case'!$F$17), C11&lt;('Input for base case'!$F$14+'Input for base case'!$F$18)),((AH10*(1-Parameters!$D$40)*Parameters!$D$11*(1-('Input for base case'!$F$22*Parameters!$D$7)))+(AI10*(1-Parameters!$D$40)*(1-1/Parameters!$D$38)*(1-('Input for base case'!$F$8*Parameters!$D$18*(1-Parameters!$D$27)*Parameters!$D$26*(Parameters!$D$24)*Parameters!$D$28*Parameters!$D$30))) + (AJ10*(1-Parameters!$D$40)*(1-(1/Parameters!$D$38))*(1-ART_drop_factor)) +(AN10*(1-Parameters!$D$40)*Parameters!$D$11*(1-('Input for base case'!$F$22*Parameters!$D$7)))+(AO10*(1-Parameters!$D$40)*(1-1/Parameters!$D$38)) + (AP10*(1-Parameters!$D$40)*(1-(1/Parameters!$D$38))*(1-ART_drop_factor))),0)</f>
        <v>0</v>
      </c>
      <c r="AP11" s="24">
        <f>IF(AND(C11&gt;=('Input for base case'!$F$14+'Input for base case'!$F$17), C11&lt;('Input for base case'!$F$14+'Input for base case'!$F$18)),((AI10*(1-Parameters!$D$40)*(1-1/Parameters!$D$38)*('Input for base case'!$F$8*Parameters!$D$18*Parameters!$D$26*(1-Parameters!$D$27)*(Parameters!$D$24)*Parameters!$D$28*Parameters!$D$30))+(AJ10*(1-Parameters!$D$40)*(1-(1/Parameters!$D$38))*ART_drop_factor)+(AP10*(1-Parameters!$D$40)*(1-(1/Parameters!$D$38))*ART_drop_factor)),0)</f>
        <v>0</v>
      </c>
      <c r="AQ11" s="22">
        <f>IF(AND(C11&gt;=('Input for base case'!$F$14+'Input for base case'!$F$17), C11&lt;('Input for base case'!$F$14+'Input for base case'!$F$18)),((AI10*(1-Parameters!$D$40)*(1/Parameters!$D$38)*(1-('Input for base case'!$F$8*Parameters!$D$18*(1-Parameters!$D$27)*Parameters!$D$26*(Parameters!$D$23)*Parameters!$D$28)))+(AK10*(1-Parameters!$D$40)*(1-('Input for base case'!$F$8*Parameters!$D$18*(1-Parameters!$D$27)*Parameters!$D$26*(Parameters!$D$23)*Parameters!$D$28)))+(AO10*(1-Parameters!$D$40)*(1/Parameters!$D$38))+(AQ10*(1-Parameters!$D$40))),0)</f>
        <v>0</v>
      </c>
      <c r="AR11" s="24">
        <f>IF(AND(C11&gt;=('Input for base case'!$F$14+'Input for base case'!$F$17), C11&lt;('Input for base case'!$F$14+'Input for base case'!$F$18)),((AI10*(1-Parameters!$D$40)*(1/Parameters!$D$38)*'Input for base case'!$F$8*Parameters!$D$18*Parameters!$D$26*(1-Parameters!$D$27)*Parameters!$D$28*(Parameters!$D$23)*(1-Parameters!$D$30))+(AK10*(1-Parameters!$D$40)*'Input for base case'!$F$8*Parameters!$D$18*Parameters!$D$26*(1-Parameters!$D$27)*Parameters!$D$28*(Parameters!$D$23)*(1-Parameters!$D$30))+(AL10*(1-Parameters!$D$40)) + (AM10*(1-Parameters!$D$40)*(1-ART_drop_factor)) +(AR10*(1-Parameters!$D$40)) + (AS10*(1-Parameters!$D$40)*(1-ART_drop_factor))),0)</f>
        <v>0</v>
      </c>
      <c r="AS11" s="22">
        <f>IF(AND(C11&gt;=('Input for base case'!$F$14+'Input for base case'!$F$17), C11&lt;('Input for base case'!$F$14+'Input for base case'!$F$18)),((AI10*(1-Parameters!$D$40)*(1/Parameters!$D$38)*('Input for base case'!$F$8*Parameters!$D$18*(Parameters!$D$23)*Parameters!$D$26*(1-Parameters!$D$27)*Parameters!$D$28*Parameters!$D$30))+(AJ10*(1-Parameters!$D$40)*(1/Parameters!$D$38))+(AK10*(1-Parameters!$D$40)*('Input for base case'!$F$8*Parameters!$D$18*(Parameters!$D$23)*Parameters!$D$26*(1-Parameters!$D$27)*Parameters!$D$28*Parameters!$D$30))+(AS10*(1-Parameters!$D$40)*ART_drop_factor)+(AP10*(1-Parameters!$D$40)*(1/Parameters!$D$38))+(AM10*(1-Parameters!$D$40)*ART_drop_factor)),0)</f>
        <v>0</v>
      </c>
      <c r="AT11" s="24">
        <f>IF(AND(C11&gt;=('Input for base case'!$F$14+'Input for base case'!$F$18), C11&lt;('Input for base case'!$F$14+'Input for base case'!$F$19)),((AN10*(1-Parameters!$D$40)*(1-(Parameters!$D$11*(1-('Input for base case'!$F$22*Parameters!$D$7))))) + (AT10*(1-Parameters!$D$40)*(1-(Parameters!$D$12*(1-('Input for base case'!$F$22*Parameters!$D$7)))))),0)</f>
        <v>0</v>
      </c>
      <c r="AU11" s="22">
        <f>IF(AND(C11&gt;=('Input for base case'!$F$14+'Input for base case'!$F$18), C11&lt;('Input for base case'!$F$14+'Input for base case'!$F$19)),((AN10*(1-Parameters!$D$40)*Parameters!$D$11*(1-('Input for base case'!$F$22*Parameters!$D$7)))+(AO10*(1-Parameters!$D$40)*(1-1/Parameters!$D$38)*(1-('Input for base case'!$F$9*Parameters!$D$19*(1-Parameters!$D$27)*Parameters!$D$26*(Parameters!$D$24)*Parameters!$D$28*Parameters!$D$30))) + (AP10*(1-Parameters!$D$40)*(1-(1/Parameters!$D$38))*(1-ART_drop_factor)) +(AT10*(1-Parameters!$D$40)*Parameters!$D$12*(1-('Input for base case'!$F$22*Parameters!$D$7)))+(AU10*(1-Parameters!$D$40)*(1-1/Parameters!$D$38)) + (AV10*(1-Parameters!$D$40)*(1-(1/Parameters!$D$38))*(1-ART_drop_factor))),0)</f>
        <v>0</v>
      </c>
      <c r="AV11" s="24">
        <f>IF(AND(C11&gt;=('Input for base case'!$F$14+'Input for base case'!$F$18), C11&lt;('Input for base case'!$F$14+'Input for base case'!$F$19)),((AO10*(1-Parameters!$D$40)*(1-1/Parameters!$D$38)*('Input for base case'!$F$9*Parameters!$D$19*Parameters!$D$26*(1-Parameters!$D$27)*(Parameters!$D$24)*Parameters!$D$28*Parameters!$D$30))+(AP10*(1-Parameters!$D$40)*(1-(1/Parameters!$D$38))*ART_drop_factor)+(AV10*(1-Parameters!$D$40)*(1-(1/Parameters!$D$38))*ART_drop_factor)),0)</f>
        <v>0</v>
      </c>
      <c r="AW11" s="22">
        <f>IF(AND(C11&gt;=('Input for base case'!$F$14+'Input for base case'!$F$18), C11&lt;('Input for base case'!$F$14+'Input for base case'!$F$19)),((AO10*(1-Parameters!$D$40)*(1/Parameters!$D$38)*(1-('Input for base case'!$F$9*Parameters!$D$19*(1-Parameters!$D$27)*Parameters!$D$26*(Parameters!$D$23)*Parameters!$D$28)))+(AQ10*(1-Parameters!$D$40)*(1-('Input for base case'!$F$9*Parameters!$D$19*(1-Parameters!$D$27)*Parameters!$D$26*(Parameters!$D$23)*Parameters!$D$28)))+(AU10*(1-Parameters!$D$40)*(1/Parameters!$D$38))+(AW10*(1-Parameters!$D$40))),0)</f>
        <v>0</v>
      </c>
      <c r="AX11" s="24">
        <f>IF(AND(C11&gt;=('Input for base case'!$F$14+'Input for base case'!$F$18), C11&lt;('Input for base case'!$F$14+'Input for base case'!$F$19)),((AO10*(1-Parameters!$D$40)*(1/Parameters!$D$38)*'Input for base case'!$F$9*Parameters!$D$19*Parameters!$D$26*(1-Parameters!$D$27)*Parameters!$D$28*(Parameters!$D$23)*(1-Parameters!$D$30))+(AQ10*(1-Parameters!$D$40)*'Input for base case'!$F$9*Parameters!$D$19*Parameters!$D$26*(1-Parameters!$D$27)*Parameters!$D$28*(Parameters!$D$23)*(1-Parameters!$D$30)) + (AS10*(1-Parameters!$D$40)*(1-ART_drop_factor)) +(AR10*(1-Parameters!$D$40))+ (AY10*(1-Parameters!$D$40)*(1-ART_drop_factor)) + (AX10*(1-Parameters!$D$40))),0)</f>
        <v>0</v>
      </c>
      <c r="AY11" s="22">
        <f>IF(AND(C11&gt;=('Input for base case'!$F$14+'Input for base case'!$F$18), C11&lt;('Input for base case'!$F$14+'Input for base case'!$F$19)),((AO10*(1-Parameters!$D$40)*(1/Parameters!$D$38)*('Input for base case'!$F$9*Parameters!$D$19*(Parameters!$D$23)*Parameters!$D$26*(1-Parameters!$D$27)*Parameters!$D$28*Parameters!$D$30))+(AP10*(1-Parameters!$D$40)*(1/Parameters!$D$38))+(AQ10*(1-Parameters!$D$40)*('Input for base case'!$F$9*Parameters!$D$19*(Parameters!$D$23)*Parameters!$D$26*(1-Parameters!$D$27)*Parameters!$D$28*Parameters!$D$30))+(AY10*(1-Parameters!$D$40)*ART_drop_factor)+(AV10*(1-Parameters!$D$40)*(1/Parameters!$D$38))+(AS10*(1-Parameters!$D$40)*ART_drop_factor)),0)</f>
        <v>0</v>
      </c>
      <c r="AZ11" s="24">
        <f>IF(C11&gt;=('Input for base case'!$F$14+'Input for base case'!$F$19),((AT10*(1-Parameters!$D$40)*(1-(Parameters!$D$12*(1-('Input for base case'!$F$22*Parameters!$D$7))))) + (AZ10*(1-Parameters!$D$40)*(1-(Parameters!$D$12*(1-('Input for base case'!$F$22*Parameters!$D$7)))))),0)</f>
        <v>0</v>
      </c>
      <c r="BA11" s="22">
        <f>IF(C11&gt;=('Input for base case'!$F$14+'Input for base case'!$F$19),((AT10*(1-Parameters!$D$40)*Parameters!$D$12*(1-('Input for base case'!$F$22*Parameters!$D$7)))+(AU10*(1-Parameters!$D$40)*(1-1/Parameters!$D$38)*(1-('Input for base case'!$F$10*Parameters!$D$20*(1-Parameters!$D$27)*Parameters!$D$26*(Parameters!$D$24)*Parameters!$D$28*Parameters!$D$30))) + (AV10*(1-Parameters!$D$40)*(1-(1/Parameters!$D$38))*(1-ART_drop_factor)) +(AZ10*(1-Parameters!$D$40)*Parameters!$D$12*(1-('Input for base case'!$F$22*Parameters!$D$7)))+(BA10*(1-Parameters!$D$40)*(1-1/Parameters!$D$38)) + (BB10*(1-Parameters!$D$40)*(1-(1/Parameters!$D$38))*(1-ART_drop_factor))),0)</f>
        <v>0</v>
      </c>
      <c r="BB11" s="24">
        <f>IF(C11&gt;=('Input for base case'!$F$14+'Input for base case'!$F$19),((AU10*(1-Parameters!$D$40)*(1-1/Parameters!$D$38)*('Input for base case'!$F$10*Parameters!$D$20*Parameters!$D$26*(1-Parameters!$D$27)*(Parameters!$D$24)*Parameters!$D$28*Parameters!$D$30))+(AV10*(1-Parameters!$D$40)*(1-(1/Parameters!$D$38))*ART_drop_factor)+(BB10*(1-Parameters!$D$40)*(1-(1/Parameters!$D$38))*ART_drop_factor)),0)</f>
        <v>0</v>
      </c>
      <c r="BC11" s="22">
        <f>IF(C11&gt;=('Input for base case'!$F$14+'Input for base case'!$F$19),((AU10*(1-Parameters!$D$40)*(1/Parameters!$D$38)*(1-('Input for base case'!$F$10*Parameters!$D$20*(1-Parameters!$D$27)*Parameters!$D$26*(Parameters!$D$23)*Parameters!$D$28)))+(AW10*(1-Parameters!$D$40)*(1-('Input for base case'!$F$10*Parameters!$D$20*(1-Parameters!$D$27)*Parameters!$D$26*(Parameters!$D$23)*Parameters!$D$28)))+(BA10*(1-Parameters!$D$40)*(1/Parameters!$D$38))+(BC10*(1-Parameters!$D$40))),0)</f>
        <v>0</v>
      </c>
      <c r="BD11" s="24">
        <f>IF(C11&gt;=('Input for base case'!$F$14+'Input for base case'!$F$19),((AU10*(1-Parameters!$D$40)*(1/Parameters!$D$38)*'Input for base case'!$F$10*Parameters!$D$20*Parameters!$D$26*(1-Parameters!$D$27)*Parameters!$D$28*(Parameters!$D$23)*(1-Parameters!$D$30))+(AW10*(1-Parameters!$D$40)*'Input for base case'!$F$10*Parameters!$D$20*Parameters!$D$26*(1-Parameters!$D$27)*Parameters!$D$28*(Parameters!$D$23)*(1-Parameters!$D$30))+(AX10*(1-Parameters!$D$40)) + (AY10*(1-Parameters!$D$40)*(1-ART_drop_factor)) +(BD10*(1-Parameters!$D$40)) + (BE10*(1-Parameters!$D$40)*(1-ART_drop_factor))),0)</f>
        <v>0</v>
      </c>
      <c r="BE11" s="25">
        <f>IF(C11&gt;=('Input for base case'!$F$14+'Input for base case'!$F$19),((AU10*(1-Parameters!$D$40)*(1/Parameters!$D$38)*('Input for base case'!$F$10*Parameters!$D$20*(Parameters!$D$23)*Parameters!$D$26*(1-Parameters!$D$27)*Parameters!$D$28*Parameters!$D$30))+(AV10*(1-Parameters!$D$40)*(1/Parameters!$D$38))+(AW10*(1-Parameters!$D$40)*('Input for base case'!$F$10*Parameters!$D$20*(Parameters!$D$23)*Parameters!$D$26*(1-Parameters!$D$27)*Parameters!$D$28*Parameters!$D$30))+(BE10*(1-Parameters!$D$40)*ART_drop_factor)+(BB10*(1-Parameters!$D$40)*(1/Parameters!$D$38))+(AY10*(1-Parameters!$D$40)*ART_drop_factor)),0)</f>
        <v>0</v>
      </c>
      <c r="BF11" s="135">
        <f>(Parameters!$D$40*(SUM(Model!D10:U10,Model!AH10:BE10)))+(Parameters!$D$41*(SUM(Model!V10:AG10)))</f>
        <v>94.10155035593975</v>
      </c>
      <c r="BG11" s="60"/>
    </row>
    <row r="12" spans="3:59" x14ac:dyDescent="0.2">
      <c r="C12" s="20">
        <v>7</v>
      </c>
      <c r="D12" s="21">
        <f>IF((C12&gt;='Input for base case'!$F$12),0,(D11*(1-Parameters!$D$40)*(1-(Parameters!$D$8*(1-('Input for base case'!$F$22*Parameters!$D$7))))))</f>
        <v>1523537.8959528788</v>
      </c>
      <c r="E12" s="21">
        <f>IF((C12&gt;='Input for base case'!$F$12),0,(D11*(1-Parameters!$D$40)*Parameters!$D$8*(1-('Input for base case'!$F$22*Parameters!$D$7))+(E11*(1-Parameters!$D$40)*(1-1/Parameters!$D$38)) + (F11*(1-Parameters!$D$40)*(1-(1/Parameters!$D$38))*(1-ART_drop_factor))))</f>
        <v>4695.5201543450403</v>
      </c>
      <c r="F12" s="26">
        <f>IF((C12&gt;='Input for base case'!$F$12),0,(F11*(1-Parameters!$D$40)*(1-(1/Parameters!$D$38))*ART_drop_factor))</f>
        <v>0</v>
      </c>
      <c r="G12" s="21">
        <f>IF((C12&gt;='Input for base case'!$F$12),0,((G11*(1-Parameters!$D$40)+(E11*(1-Parameters!$D$40)*(1/Parameters!$D$38)))))</f>
        <v>45965.346988485348</v>
      </c>
      <c r="H12" s="21">
        <f>IF((C12&gt;='Input for base case'!$F$12),0,(H11*(1-Parameters!$D$40) + I11*(1-Parameters!$D$40)*(1-ART_drop_factor)))</f>
        <v>6126.9942026432873</v>
      </c>
      <c r="I12" s="21">
        <f>IF((C12&gt;='Input for base case'!$F$12),0,(((F11*(1-Parameters!$D$40)*(1/Parameters!$D$38)) + I11*(1-Parameters!$D$40)*ART_drop_factor)))</f>
        <v>50579.584532826811</v>
      </c>
      <c r="J12" s="23">
        <f>IF(AND(C12&gt;='Input for base case'!$F$12,C12&lt;'Input for base case'!$F$13),((D11*(1-Parameters!$D$40)*(1-(Parameters!$D$8*(1-('Input for base case'!$F$22*Parameters!$D$7))))) + (J11*(1-Parameters!$D$40)*(1-(Parameters!$D$9*(1-('Input for base case'!$F$22*Parameters!$D$7)))))),0)</f>
        <v>0</v>
      </c>
      <c r="K12" s="23">
        <f>IF(AND(C12&gt;='Input for base case'!$F$12,C12&lt;'Input for base case'!$F$13),((D11*(1-Parameters!$D$40)*(Parameters!$D$8*(1-('Input for base case'!$F$22*Parameters!$D$7))))+(E11*(1-Parameters!$D$40)*(1-1/Parameters!$D$38)*(1-('Input for base case'!$F$5*Parameters!$D$14*(1-Parameters!$D$27)*Parameters!$D$26*(Parameters!$D$24))*Parameters!$D$28*Parameters!$D$30)))+ (F11*(1-Parameters!$D$40)*(1-(1/Parameters!$D$38))*(1-ART_drop_factor)) + (J11*(1-Parameters!$D$40)*Parameters!$D$9*(1-('Input for base case'!$F$22*Parameters!$D$7)))+(K11*(1-Parameters!$D$40)*(1-1/Parameters!$D$38)) + (L11*(1-Parameters!$D$40)*(1-(1/Parameters!$D$38))*(1-ART_drop_factor)),0)</f>
        <v>0</v>
      </c>
      <c r="L12" s="23">
        <f>IF(AND(C12&gt;='Input for base case'!$F$12,C12&lt;'Input for base case'!$F$13),((E11*(1-Parameters!$D$40)*(1-1/Parameters!$D$38)*('Input for base case'!$F$5*Parameters!$D$14*Parameters!$D$26*(1-Parameters!$D$27)*(Parameters!$D$24)*Parameters!$D$28*Parameters!$D$30))+(F11*(1-Parameters!$D$40)*(1-(1/Parameters!$D$38))*ART_drop_factor)+(L11*(1-Parameters!$D$40)*(1-(1/Parameters!$D$38))*ART_drop_factor)),0)</f>
        <v>0</v>
      </c>
      <c r="M12" s="23">
        <f>IF(AND(C12&gt;='Input for base case'!$F$12,C12&lt;'Input for base case'!$F$13),((E11*(1-Parameters!$D$40)*(1/Parameters!$D$38)*(1-('Input for base case'!$F$5*Parameters!$D$14*(1-Parameters!$D$27)*Parameters!$D$26*(Parameters!$D$23))*Parameters!$D$28))+(G11*(1-Parameters!$D$40)*(1-('Input for base case'!$F$5*Parameters!$D$14*(1-Parameters!$D$27)*Parameters!$D$26*(Parameters!$D$23)*Parameters!$D$28)))+(K11*(1-Parameters!$D$40)*(1/Parameters!$D$38))+(M11*(1-Parameters!$D$40))),0)</f>
        <v>0</v>
      </c>
      <c r="N12" s="23">
        <f>IF(AND(C12&gt;='Input for base case'!$F$12,C12&lt;'Input for base case'!$F$13),((E11*(1-Parameters!$D$40)*(1/Parameters!$D$38)*'Input for base case'!$F$5*Parameters!$D$14*Parameters!$D$26*(1-Parameters!$D$27)*Parameters!$D$28*(Parameters!$D$23)*(1-Parameters!$D$30))+(G11*(1-Parameters!$D$40)*'Input for base case'!$F$5*Parameters!$D$14*Parameters!$D$26*(1-Parameters!$D$27)*Parameters!$D$28*(Parameters!$D$23)*(1-Parameters!$D$30))+(H11*(1-Parameters!$D$40)) +(N11*(1-Parameters!$D$40)) + (O11*(1-Parameters!$D$40)*(1-ART_drop_factor)) + (I11*(1-Parameters!$D$40)*(1-ART_drop_factor))),0)</f>
        <v>0</v>
      </c>
      <c r="O12" s="23">
        <f>IF(AND(C12&gt;='Input for base case'!$F$12,C12&lt;'Input for base case'!$F$13),((E11*(1-Parameters!$D$40)*(1/Parameters!$D$38)*('Input for base case'!$F$5*Parameters!$D$14*(Parameters!$D$23)*Parameters!$D$26*(1-Parameters!$D$27)*Parameters!$D$28*Parameters!$D$30))+(F11*(1-Parameters!$D$40)*(1/Parameters!$D$38))+(G11*(1-Parameters!$D$40)*('Input for base case'!$F$5*Parameters!$D$14*(Parameters!$D$23)*Parameters!$D$26*(1-Parameters!$D$27)*Parameters!$D$28*Parameters!$D$30))+(O11*(1-Parameters!$D$40)*ART_drop_factor)+(L11*(1-Parameters!$D$40)*(1/Parameters!$D$38))+(I11*(1-Parameters!$D$40)*ART_drop_factor)),0)</f>
        <v>0</v>
      </c>
      <c r="P12" s="24">
        <f>IF(AND(C12&gt;='Input for base case'!$F$13,C12&lt;'Input for base case'!$F$14),((J11*(1-Parameters!$D$40)*(1-(Parameters!$D$9*(1-('Input for base case'!$F$22*Parameters!$D$7))))) + (P11*(1-Parameters!$D$40)*(1-(Parameters!$D$9*(1-('Input for base case'!$F$22*Parameters!$D$7)))))),0)</f>
        <v>0</v>
      </c>
      <c r="Q12" s="22">
        <f>IF(AND(C12&gt;='Input for base case'!$F$13,C12&lt;'Input for base case'!$F$14),((J11*(1-Parameters!$D$40)*Parameters!$D$9*(1-('Input for base case'!$F$22*Parameters!$D$7)))+(K11*(1-Parameters!$D$40)*(1-1/Parameters!$D$38)*(1-('Input for base case'!$F$6*Parameters!$D$15*(1-Parameters!$D$27)*Parameters!$D$26*(Parameters!$D$24))*Parameters!$D$28*Parameters!$D$30))) + (L11*(1-Parameters!$D$40)*(1-(1/Parameters!$D$38))*(1-ART_drop_factor)) +(P11*(1-Parameters!$D$40)*Parameters!$D$9*(1-('Input for base case'!$F$22*Parameters!$D$7)))+(Q11*(1-Parameters!$D$40)*(1-1/Parameters!$D$38)) + (R11*(1-Parameters!$D$40)*(1-(1/Parameters!$D$38))*(1-ART_drop_factor)),0)</f>
        <v>0</v>
      </c>
      <c r="R12" s="24">
        <f>IF(AND(C12&gt;='Input for base case'!$F$13,C12&lt;'Input for base case'!$F$14),((K11*(1-Parameters!$D$40)*(1-1/Parameters!$D$38)*('Input for base case'!$F$6*Parameters!$D$15*Parameters!$D$26*(1-Parameters!$D$27)*(Parameters!$D$24)*Parameters!$D$28*Parameters!$D$30))+(L11*(1-Parameters!$D$40)*(1-(1/Parameters!$D$38))*ART_drop_factor)+(R11*(1-Parameters!$D$40)*(1-(1/Parameters!$D$38))*ART_drop_factor)),0)</f>
        <v>0</v>
      </c>
      <c r="S12" s="22">
        <f>IF(AND(C12&gt;='Input for base case'!$F$13,C12&lt;'Input for base case'!$F$14),((K11*(1-Parameters!$D$40)*(1/Parameters!$D$38)*(1-('Input for base case'!$F$6*Parameters!$D$15*(1-Parameters!$D$27)*Parameters!$D$26*(Parameters!$D$23)*Parameters!$D$28)))+(M11*(1-Parameters!$D$40)*(1-('Input for base case'!$F$6*Parameters!$D$15*(1-Parameters!$D$27)*Parameters!$D$26*(Parameters!$D$23)*Parameters!$D$28)))+(Q11*(1-Parameters!$D$40)*(1/Parameters!$D$38))+(S11*(1-Parameters!$D$40))),0)</f>
        <v>0</v>
      </c>
      <c r="T12" s="24">
        <f>IF(AND(C12&gt;='Input for base case'!$F$13,C12&lt;'Input for base case'!$F$14),((K11*(1-Parameters!$D$40)*(1/Parameters!$D$38)*'Input for base case'!$F$6*Parameters!$D$15*Parameters!$D$26*(1-Parameters!$D$27)*Parameters!$D$28*(Parameters!$D$23)*(1-Parameters!$D$30))+(M11*(1-Parameters!$D$40)*'Input for base case'!$F$6*Parameters!$D$15*Parameters!$D$26*(1-Parameters!$D$27)*Parameters!$D$28*(Parameters!$D$23)*(1-Parameters!$D$30))+(N11*(1-Parameters!$D$40))+(T11*(1-Parameters!$D$40)) + (U11*(1-Parameters!$D$40)*(1-ART_drop_factor)) + (O11*(1-Parameters!$D$40)*(1-ART_drop_factor))),0)</f>
        <v>0</v>
      </c>
      <c r="U12" s="22">
        <f>IF(AND(C12&gt;='Input for base case'!$F$13,C12&lt;'Input for base case'!$F$14),((K11*(1-Parameters!$D$40)*(1/Parameters!$D$38)*('Input for base case'!$F$6*Parameters!$D$15*(Parameters!$D$23)*Parameters!$D$26*(1-Parameters!$D$27)*Parameters!$D$28*Parameters!$D$30))+(L11*(1-Parameters!$D$40)*(1/Parameters!$D$38))+(M11*(1-Parameters!$D$40)*('Input for base case'!$F$6*Parameters!$D$15*(Parameters!$D$23)*Parameters!$D$26*(1-Parameters!$D$27)*Parameters!$D$28*Parameters!$D$30))+(U11*(1-Parameters!$D$40)*ART_drop_factor)+(R11*(1-Parameters!$D$40)*(1/Parameters!$D$38))+(O11*(1-Parameters!$D$40))*ART_drop_factor),0)</f>
        <v>0</v>
      </c>
      <c r="V12" s="24">
        <f>IF(C12='Input for base case'!$F$14,((P11*(1-Parameters!$D$41)*(1-(Parameters!$D$9*(1-('Input for base case'!$F$22*Parameters!$D$7))))) + (V11*(1-Parameters!$D$41)*(1-(Parameters!$D$9*(1-('Input for base case'!$F$22*Parameters!$D$7)))))),0)</f>
        <v>0</v>
      </c>
      <c r="W12" s="22">
        <f>IF(C12='Input for base case'!$F$14,((P11*(1-Parameters!$D$41)*Parameters!$D$9*(1-('Input for base case'!$F$22*Parameters!$D$7)))+(Q11*(1-Parameters!$D$41)*(1-1/Parameters!$D$38)*(1-('Input for base case'!$F$6*Parameters!$D$16*(1-Parameters!$D$27)*Parameters!$D$26*(1-Parameters!$B$94)*(Parameters!$D$24))*Parameters!$D$28*Parameters!$D$30)))+(V11*(1-Parameters!$D$41)*Parameters!$D$9*(1-('Input for base case'!$F$22*Parameters!$D$7)))+ (R11*(1-Parameters!$D$41)*(1-(1/Parameters!$D$38))*(1-ART_drop_factor)) + (W11*(1-Parameters!$D$41)*(1-1/Parameters!$D$38)) + (X11*(1-Parameters!$D$41)*(1-(1/Parameters!$D$38))*(1-ART_drop_factor)),0)</f>
        <v>0</v>
      </c>
      <c r="X12" s="24">
        <f>IF(C12='Input for base case'!$F$14,((Q11*(1-Parameters!$D$41)*(1-1/Parameters!$D$38)*('Input for base case'!$F$6*Parameters!$D$16*Parameters!$D$26*(1-Parameters!$D$27)*(1-Parameters!$B$94)*(Parameters!$D$24)*Parameters!$D$28*Parameters!$D$30))+(R11*(1-Parameters!$D$41)*(1-(1/Parameters!$D$38))*ART_drop_factor)+(X11*(1-Parameters!$D$41)*(1-(1/Parameters!$D$38))*ART_drop_factor)),0)</f>
        <v>0</v>
      </c>
      <c r="Y12" s="22">
        <f>IF(C12='Input for base case'!$F$14,((Q11*(1-Parameters!$D$41)*(1/Parameters!$D$38)*(1-('Input for base case'!$F$6*Parameters!$D$16*(1-Parameters!$D$27)*Parameters!$D$26*(1-Parameters!$B$94)*(Parameters!$D$23)*Parameters!$D$28)))+(S11*(1-Parameters!$D$41)*(1-('Input for base case'!$F$6*Parameters!$D$16*(1-Parameters!$D$27)*Parameters!$D$26*(1-Parameters!$B$94)*(Parameters!$D$23)*Parameters!$D$28)))+(W11*(1-Parameters!$D$41)*(1/Parameters!$D$38))+(Y11*(1-Parameters!$D$41))),0)</f>
        <v>0</v>
      </c>
      <c r="Z12" s="24">
        <f>IF(C12='Input for base case'!$F$14,((Q11*(1-Parameters!$D$41)*(1/Parameters!$D$38)*'Input for base case'!$F$6*Parameters!$D$16*Parameters!$D$26*(1-Parameters!$D$27)*(1-Parameters!$B$94)*Parameters!$D$28*(Parameters!$D$23)*(1-Parameters!$D$30))+(S11*(1-Parameters!$D$41)*'Input for base case'!$F$6*Parameters!$D$16*Parameters!$D$26*(1-Parameters!$D$27)*(1-Parameters!$B$94)*Parameters!$D$28*(Parameters!$D$23)*(1-Parameters!$D$30))+(T11*(1-Parameters!$D$41)) + (U11*(1-Parameters!$D$41)*(1-ART_drop_factor)) + (Z11*(1-Parameters!$D$41)) + (AA11*(1-Parameters!$D$41)*(1-ART_drop_factor))),0)</f>
        <v>0</v>
      </c>
      <c r="AA12" s="22">
        <f>IF(C12='Input for base case'!$F$14,((Q11*(1-Parameters!$D$41)*(1/Parameters!$D$38)*('Input for base case'!$F$6*Parameters!$D$16*(Parameters!$D$23)*Parameters!$D$26*(1-Parameters!$D$27)*(1-Parameters!$B$94)*Parameters!$D$28*Parameters!$D$30))+(R11*(1-Parameters!$D$41)*(1/Parameters!$D$38))+(S11*(1-Parameters!$D$41)*('Input for base case'!$F$6*Parameters!$D$16*(1-Parameters!$B$94)*(Parameters!$D$23)*Parameters!$D$26*(1-Parameters!$D$27)*Parameters!$D$28*Parameters!$D$30))+(AA11*(1-Parameters!$D$41)*ART_drop_factor)+(X11*(1-Parameters!$D$41)*(1/Parameters!$D$38))+(U11*(1-Parameters!$D$41)*ART_drop_factor)),0)</f>
        <v>0</v>
      </c>
      <c r="AB12" s="24">
        <f>IF(AND(C12&gt;'Input for base case'!$F$14,C12&lt;('Input for base case'!$F$14+'Input for base case'!$F$16)),((V11*(1-Parameters!$D$41)*(1-(Parameters!$D$9*(1-('Input for base case'!$F$22*Parameters!$D$7)))))+(AB11*(1-Parameters!$D$41)*(1-(Parameters!$D$10*(1-('Input for base case'!$F$22*Parameters!$D$7)))))),0)</f>
        <v>0</v>
      </c>
      <c r="AC12" s="24">
        <f>IF(AND(C12&gt;'Input for base case'!$F$14, C12&lt;('Input for base case'!$F$14+'Input for base case'!$F$16)),((V11*(1-Parameters!$D$41)*Parameters!$D$9*(1-('Input for base case'!$F$22*Parameters!$D$7)))+(W11*(1-Parameters!$D$41)*(1-1/Parameters!$D$38)) + (X11*(1-Parameters!$D$41)*(1-(1/Parameters!$D$38))*(1-ART_drop_factor)) +(AB11*(1-Parameters!$D$41)*Parameters!$D$10*(1-('Input for base case'!$F$22*Parameters!$D$7))))+(AC11*(1-Parameters!$D$41)*(1-1/Parameters!$D$38)) + (AD11*(1-Parameters!$D$41)*(1-(1/Parameters!$D$38))*(1-ART_drop_factor)),0)</f>
        <v>0</v>
      </c>
      <c r="AD12" s="24">
        <f>IF(AND(C12&gt;'Input for base case'!$F$14, C12&lt;('Input for base case'!$F$14+'Input for base case'!$F$16)),((X11*(1-Parameters!$D$41)*(1-(1/Parameters!$D$38))*ART_drop_factor)+(AD11*(1-Parameters!$D$41)*(1-(1/Parameters!$D$38))*ART_drop_factor)),0)</f>
        <v>0</v>
      </c>
      <c r="AE12" s="24">
        <f>IF(AND(C12&gt;'Input for base case'!$F$14, C12&lt;('Input for base case'!$F$14+'Input for base case'!$F$16)),((W11*(1-Parameters!$D$41)*(1/Parameters!$D$38))+(Y11*(1-Parameters!$D$41))+(AC11*(1-Parameters!$D$41)*(1/Parameters!$D$38))+(AE11*(1-Parameters!$D$41))),0)</f>
        <v>0</v>
      </c>
      <c r="AF12" s="24">
        <f>IF(AND(C12&gt;'Input for base case'!$F$14, C12&lt;('Input for base case'!$F$14+'Input for base case'!$F$16)),((Z11*(1-Parameters!$D$41)) + (AA11*(1-Parameters!$D$41)*(1-ART_drop_factor)) +(AF11*(1-Parameters!$D$41)) + (AG11*(1-Parameters!$D$41)*(1-ART_drop_factor))),0)</f>
        <v>0</v>
      </c>
      <c r="AG12" s="24">
        <f>IF(AND(C12&gt;'Input for base case'!$F$14, C12&lt;('Input for base case'!$F$14+'Input for base case'!$F$16)),((X11*(1-Parameters!$D$41)*(1/Parameters!$D$38))+(AG11*(1-Parameters!$D$41)*ART_drop_factor)+(AD11*(1-Parameters!$D$41)*(1/Parameters!$D$38))+(AA11*(1-Parameters!$D$41)*ART_drop_factor)),0)</f>
        <v>0</v>
      </c>
      <c r="AH12" s="24">
        <f>IF(AND(C12&gt;=('Input for base case'!$F$14+'Input for base case'!$F$16),C12&lt;('Input for base case'!$F$14+'Input for base case'!$F$17)),((AB11*(1-Parameters!$D$40)*(1-(Parameters!$D$10*(1-('Input for base case'!$F$22*Parameters!$D$7)))))+(AH11*(1-Parameters!$D$40)*(1-(Parameters!$D$11*(1-('Input for base case'!$F$22*Parameters!$D$7)))))),0)</f>
        <v>0</v>
      </c>
      <c r="AI12" s="24">
        <f>IF(AND(C12&gt;=('Input for base case'!$F$14+'Input for base case'!$F$16), C12&lt;('Input for base case'!$F$14+'Input for base case'!$F$17)),((AB11*(1-Parameters!$D$40)*Parameters!$D$10*(1-('Input for base case'!$F$22*Parameters!$D$7)))+(AC11*(1-Parameters!$D$40)*(1-1/Parameters!$D$38)*(1-('Input for base case'!$F$7*Parameters!$D$17*(1-Parameters!$D$27)*Parameters!$D$26*(1-(Parameters!$B$94 + Parameters!$B$95))*(Parameters!$D$24)*Parameters!$D$28*Parameters!$D$30))) + (AD11*(1-Parameters!$D$40)*(1-(1/Parameters!$D$38))*(1-ART_drop_factor)) +(AH11*(1-Parameters!$D$40)*Parameters!$D$11*(1-('Input for base case'!$F$22*Parameters!$D$7)))+(AI11*(1-Parameters!$D$40)*(1-1/Parameters!$D$38)) + (AJ11*(1-Parameters!$D$40)*(1-(1/Parameters!$D$38))*(1-ART_drop_factor))),0)</f>
        <v>0</v>
      </c>
      <c r="AJ12" s="24">
        <f>IF(AND(C12&gt;=('Input for base case'!$F$14+'Input for base case'!$F$16), C12&lt;('Input for base case'!$F$14+'Input for base case'!$F$17)),((AC11*(1-Parameters!$D$40)*(1-1/Parameters!$D$38)*('Input for base case'!$F$7*Parameters!$D$17*Parameters!$D$26*(1-Parameters!$D$27)*(1-(Parameters!$B$94 + Parameters!$B$95))*(Parameters!$D$24)*Parameters!$D$28*Parameters!$D$30))+(AD11*(1-Parameters!$D$40)*(1-(1/Parameters!$D$38))*ART_drop_factor)+(AJ11*(1-Parameters!$D$40)*(1-(1/Parameters!$D$38))*ART_drop_factor)),0)</f>
        <v>0</v>
      </c>
      <c r="AK12" s="22">
        <f>IF(AND(C12&gt;=('Input for base case'!$F$14+'Input for base case'!$F$16), C12&lt;('Input for base case'!$F$14+'Input for base case'!$F$17)),((AC11*(1-Parameters!$D$40)*(1/Parameters!$D$38)*(1-('Input for base case'!$F$7*Parameters!$D$17*(1-Parameters!$D$27)*Parameters!$D$26*(1-(Parameters!$B$94 + Parameters!$B$95))*(Parameters!$D$23)*Parameters!$D$28)))+(AE11*(1-Parameters!$D$40)*(1-('Input for base case'!$F$7*Parameters!$D$17*(1-Parameters!$D$27)*Parameters!$D$26*(1-(Parameters!$B$94 + Parameters!$B$95))*(Parameters!$D$23)*Parameters!$D$28)))+(AI11*(1-Parameters!$D$40)*(1/Parameters!$D$38))+(AK11*(1-Parameters!$D$40))),0)</f>
        <v>0</v>
      </c>
      <c r="AL12" s="24">
        <f>IF(AND(C12&gt;=('Input for base case'!$F$14+'Input for base case'!$F$16), C12&lt;('Input for base case'!$F$14+'Input for base case'!$F$17)),((AC11*(1-Parameters!$D$40)*(1/Parameters!$D$38)*'Input for base case'!$F$7*Parameters!$D$17*Parameters!$D$26*(1-Parameters!$D$27)*(1-(Parameters!$B$94 + Parameters!$B$95))*Parameters!$D$28*(Parameters!$D$23)*(1-Parameters!$D$30))+(AE11*(1-Parameters!$D$40)*'Input for base case'!$F$7*Parameters!$D$17*Parameters!$D$26*(1-Parameters!$D$27)*(1-(Parameters!$B$94 + Parameters!$B$95))*Parameters!$D$28*(Parameters!$D$23)*(1-Parameters!$D$30))+(AF11*(1-Parameters!$D$40)) + (AG11*(1-Parameters!$D$40)*(1-ART_drop_factor)) +(AL11*(1-Parameters!$D$40)) + (AM11*(1-Parameters!$D$40)*(1-ART_drop_factor))),0)</f>
        <v>0</v>
      </c>
      <c r="AM12" s="22">
        <f>IF(AND(C12&gt;=('Input for base case'!$F$14+'Input for base case'!$F$16), C12&lt;('Input for base case'!$F$14+'Input for base case'!$F$17)),((AC11*(1-Parameters!$D$40)*(1/Parameters!$D$38)*('Input for base case'!$F$7*Parameters!$D$17*(Parameters!$D$23)*Parameters!$D$26*(1-Parameters!$D$27)*(1-(Parameters!$B$94 + Parameters!$B$95))*Parameters!$D$28*Parameters!$D$30))+(AD11*(1-Parameters!$D$40)*(1/Parameters!$D$38))+(AE11*(1-Parameters!$D$40)*('Input for base case'!$F$7*Parameters!$D$17*(Parameters!$D$23)*Parameters!$D$26*(1-Parameters!$D$27)*(1-(Parameters!$B$94 + Parameters!$B$95))*Parameters!$D$28*Parameters!$D$30))+(AM11*(1-Parameters!$D$40)*ART_drop_factor)+(AJ11*(1-Parameters!$D$40)*(1/Parameters!$D$38))+(AG11*(1-Parameters!$D$40)*ART_drop_factor)),0)</f>
        <v>0</v>
      </c>
      <c r="AN12" s="24">
        <f>IF(AND(C12&gt;=('Input for base case'!$F$14+'Input for base case'!$F$17), C12&lt;('Input for base case'!$F$14+'Input for base case'!$F$18)),((AH11*(1-Parameters!$D$40)*(1-(Parameters!$D$11*(1-('Input for base case'!$F$22*Parameters!$D$7))))) + (AN11*(1-Parameters!$D$40)*(1-(Parameters!$D$11*(1-('Input for base case'!$F$22*Parameters!$D$7)))))),0)</f>
        <v>0</v>
      </c>
      <c r="AO12" s="22">
        <f>IF(AND(C12&gt;=('Input for base case'!$F$14+'Input for base case'!$F$17), C12&lt;('Input for base case'!$F$14+'Input for base case'!$F$18)),((AH11*(1-Parameters!$D$40)*Parameters!$D$11*(1-('Input for base case'!$F$22*Parameters!$D$7)))+(AI11*(1-Parameters!$D$40)*(1-1/Parameters!$D$38)*(1-('Input for base case'!$F$8*Parameters!$D$18*(1-Parameters!$D$27)*Parameters!$D$26*(Parameters!$D$24)*Parameters!$D$28*Parameters!$D$30))) + (AJ11*(1-Parameters!$D$40)*(1-(1/Parameters!$D$38))*(1-ART_drop_factor)) +(AN11*(1-Parameters!$D$40)*Parameters!$D$11*(1-('Input for base case'!$F$22*Parameters!$D$7)))+(AO11*(1-Parameters!$D$40)*(1-1/Parameters!$D$38)) + (AP11*(1-Parameters!$D$40)*(1-(1/Parameters!$D$38))*(1-ART_drop_factor))),0)</f>
        <v>0</v>
      </c>
      <c r="AP12" s="24">
        <f>IF(AND(C12&gt;=('Input for base case'!$F$14+'Input for base case'!$F$17), C12&lt;('Input for base case'!$F$14+'Input for base case'!$F$18)),((AI11*(1-Parameters!$D$40)*(1-1/Parameters!$D$38)*('Input for base case'!$F$8*Parameters!$D$18*Parameters!$D$26*(1-Parameters!$D$27)*(Parameters!$D$24)*Parameters!$D$28*Parameters!$D$30))+(AJ11*(1-Parameters!$D$40)*(1-(1/Parameters!$D$38))*ART_drop_factor)+(AP11*(1-Parameters!$D$40)*(1-(1/Parameters!$D$38))*ART_drop_factor)),0)</f>
        <v>0</v>
      </c>
      <c r="AQ12" s="22">
        <f>IF(AND(C12&gt;=('Input for base case'!$F$14+'Input for base case'!$F$17), C12&lt;('Input for base case'!$F$14+'Input for base case'!$F$18)),((AI11*(1-Parameters!$D$40)*(1/Parameters!$D$38)*(1-('Input for base case'!$F$8*Parameters!$D$18*(1-Parameters!$D$27)*Parameters!$D$26*(Parameters!$D$23)*Parameters!$D$28)))+(AK11*(1-Parameters!$D$40)*(1-('Input for base case'!$F$8*Parameters!$D$18*(1-Parameters!$D$27)*Parameters!$D$26*(Parameters!$D$23)*Parameters!$D$28)))+(AO11*(1-Parameters!$D$40)*(1/Parameters!$D$38))+(AQ11*(1-Parameters!$D$40))),0)</f>
        <v>0</v>
      </c>
      <c r="AR12" s="24">
        <f>IF(AND(C12&gt;=('Input for base case'!$F$14+'Input for base case'!$F$17), C12&lt;('Input for base case'!$F$14+'Input for base case'!$F$18)),((AI11*(1-Parameters!$D$40)*(1/Parameters!$D$38)*'Input for base case'!$F$8*Parameters!$D$18*Parameters!$D$26*(1-Parameters!$D$27)*Parameters!$D$28*(Parameters!$D$23)*(1-Parameters!$D$30))+(AK11*(1-Parameters!$D$40)*'Input for base case'!$F$8*Parameters!$D$18*Parameters!$D$26*(1-Parameters!$D$27)*Parameters!$D$28*(Parameters!$D$23)*(1-Parameters!$D$30))+(AL11*(1-Parameters!$D$40)) + (AM11*(1-Parameters!$D$40)*(1-ART_drop_factor)) +(AR11*(1-Parameters!$D$40)) + (AS11*(1-Parameters!$D$40)*(1-ART_drop_factor))),0)</f>
        <v>0</v>
      </c>
      <c r="AS12" s="22">
        <f>IF(AND(C12&gt;=('Input for base case'!$F$14+'Input for base case'!$F$17), C12&lt;('Input for base case'!$F$14+'Input for base case'!$F$18)),((AI11*(1-Parameters!$D$40)*(1/Parameters!$D$38)*('Input for base case'!$F$8*Parameters!$D$18*(Parameters!$D$23)*Parameters!$D$26*(1-Parameters!$D$27)*Parameters!$D$28*Parameters!$D$30))+(AJ11*(1-Parameters!$D$40)*(1/Parameters!$D$38))+(AK11*(1-Parameters!$D$40)*('Input for base case'!$F$8*Parameters!$D$18*(Parameters!$D$23)*Parameters!$D$26*(1-Parameters!$D$27)*Parameters!$D$28*Parameters!$D$30))+(AS11*(1-Parameters!$D$40)*ART_drop_factor)+(AP11*(1-Parameters!$D$40)*(1/Parameters!$D$38))+(AM11*(1-Parameters!$D$40)*ART_drop_factor)),0)</f>
        <v>0</v>
      </c>
      <c r="AT12" s="24">
        <f>IF(AND(C12&gt;=('Input for base case'!$F$14+'Input for base case'!$F$18), C12&lt;('Input for base case'!$F$14+'Input for base case'!$F$19)),((AN11*(1-Parameters!$D$40)*(1-(Parameters!$D$11*(1-('Input for base case'!$F$22*Parameters!$D$7))))) + (AT11*(1-Parameters!$D$40)*(1-(Parameters!$D$12*(1-('Input for base case'!$F$22*Parameters!$D$7)))))),0)</f>
        <v>0</v>
      </c>
      <c r="AU12" s="22">
        <f>IF(AND(C12&gt;=('Input for base case'!$F$14+'Input for base case'!$F$18), C12&lt;('Input for base case'!$F$14+'Input for base case'!$F$19)),((AN11*(1-Parameters!$D$40)*Parameters!$D$11*(1-('Input for base case'!$F$22*Parameters!$D$7)))+(AO11*(1-Parameters!$D$40)*(1-1/Parameters!$D$38)*(1-('Input for base case'!$F$9*Parameters!$D$19*(1-Parameters!$D$27)*Parameters!$D$26*(Parameters!$D$24)*Parameters!$D$28*Parameters!$D$30))) + (AP11*(1-Parameters!$D$40)*(1-(1/Parameters!$D$38))*(1-ART_drop_factor)) +(AT11*(1-Parameters!$D$40)*Parameters!$D$12*(1-('Input for base case'!$F$22*Parameters!$D$7)))+(AU11*(1-Parameters!$D$40)*(1-1/Parameters!$D$38)) + (AV11*(1-Parameters!$D$40)*(1-(1/Parameters!$D$38))*(1-ART_drop_factor))),0)</f>
        <v>0</v>
      </c>
      <c r="AV12" s="24">
        <f>IF(AND(C12&gt;=('Input for base case'!$F$14+'Input for base case'!$F$18), C12&lt;('Input for base case'!$F$14+'Input for base case'!$F$19)),((AO11*(1-Parameters!$D$40)*(1-1/Parameters!$D$38)*('Input for base case'!$F$9*Parameters!$D$19*Parameters!$D$26*(1-Parameters!$D$27)*(Parameters!$D$24)*Parameters!$D$28*Parameters!$D$30))+(AP11*(1-Parameters!$D$40)*(1-(1/Parameters!$D$38))*ART_drop_factor)+(AV11*(1-Parameters!$D$40)*(1-(1/Parameters!$D$38))*ART_drop_factor)),0)</f>
        <v>0</v>
      </c>
      <c r="AW12" s="22">
        <f>IF(AND(C12&gt;=('Input for base case'!$F$14+'Input for base case'!$F$18), C12&lt;('Input for base case'!$F$14+'Input for base case'!$F$19)),((AO11*(1-Parameters!$D$40)*(1/Parameters!$D$38)*(1-('Input for base case'!$F$9*Parameters!$D$19*(1-Parameters!$D$27)*Parameters!$D$26*(Parameters!$D$23)*Parameters!$D$28)))+(AQ11*(1-Parameters!$D$40)*(1-('Input for base case'!$F$9*Parameters!$D$19*(1-Parameters!$D$27)*Parameters!$D$26*(Parameters!$D$23)*Parameters!$D$28)))+(AU11*(1-Parameters!$D$40)*(1/Parameters!$D$38))+(AW11*(1-Parameters!$D$40))),0)</f>
        <v>0</v>
      </c>
      <c r="AX12" s="24">
        <f>IF(AND(C12&gt;=('Input for base case'!$F$14+'Input for base case'!$F$18), C12&lt;('Input for base case'!$F$14+'Input for base case'!$F$19)),((AO11*(1-Parameters!$D$40)*(1/Parameters!$D$38)*'Input for base case'!$F$9*Parameters!$D$19*Parameters!$D$26*(1-Parameters!$D$27)*Parameters!$D$28*(Parameters!$D$23)*(1-Parameters!$D$30))+(AQ11*(1-Parameters!$D$40)*'Input for base case'!$F$9*Parameters!$D$19*Parameters!$D$26*(1-Parameters!$D$27)*Parameters!$D$28*(Parameters!$D$23)*(1-Parameters!$D$30)) + (AS11*(1-Parameters!$D$40)*(1-ART_drop_factor)) +(AR11*(1-Parameters!$D$40))+ (AY11*(1-Parameters!$D$40)*(1-ART_drop_factor)) + (AX11*(1-Parameters!$D$40))),0)</f>
        <v>0</v>
      </c>
      <c r="AY12" s="22">
        <f>IF(AND(C12&gt;=('Input for base case'!$F$14+'Input for base case'!$F$18), C12&lt;('Input for base case'!$F$14+'Input for base case'!$F$19)),((AO11*(1-Parameters!$D$40)*(1/Parameters!$D$38)*('Input for base case'!$F$9*Parameters!$D$19*(Parameters!$D$23)*Parameters!$D$26*(1-Parameters!$D$27)*Parameters!$D$28*Parameters!$D$30))+(AP11*(1-Parameters!$D$40)*(1/Parameters!$D$38))+(AQ11*(1-Parameters!$D$40)*('Input for base case'!$F$9*Parameters!$D$19*(Parameters!$D$23)*Parameters!$D$26*(1-Parameters!$D$27)*Parameters!$D$28*Parameters!$D$30))+(AY11*(1-Parameters!$D$40)*ART_drop_factor)+(AV11*(1-Parameters!$D$40)*(1/Parameters!$D$38))+(AS11*(1-Parameters!$D$40)*ART_drop_factor)),0)</f>
        <v>0</v>
      </c>
      <c r="AZ12" s="24">
        <f>IF(C12&gt;=('Input for base case'!$F$14+'Input for base case'!$F$19),((AT11*(1-Parameters!$D$40)*(1-(Parameters!$D$12*(1-('Input for base case'!$F$22*Parameters!$D$7))))) + (AZ11*(1-Parameters!$D$40)*(1-(Parameters!$D$12*(1-('Input for base case'!$F$22*Parameters!$D$7)))))),0)</f>
        <v>0</v>
      </c>
      <c r="BA12" s="22">
        <f>IF(C12&gt;=('Input for base case'!$F$14+'Input for base case'!$F$19),((AT11*(1-Parameters!$D$40)*Parameters!$D$12*(1-('Input for base case'!$F$22*Parameters!$D$7)))+(AU11*(1-Parameters!$D$40)*(1-1/Parameters!$D$38)*(1-('Input for base case'!$F$10*Parameters!$D$20*(1-Parameters!$D$27)*Parameters!$D$26*(Parameters!$D$24)*Parameters!$D$28*Parameters!$D$30))) + (AV11*(1-Parameters!$D$40)*(1-(1/Parameters!$D$38))*(1-ART_drop_factor)) +(AZ11*(1-Parameters!$D$40)*Parameters!$D$12*(1-('Input for base case'!$F$22*Parameters!$D$7)))+(BA11*(1-Parameters!$D$40)*(1-1/Parameters!$D$38)) + (BB11*(1-Parameters!$D$40)*(1-(1/Parameters!$D$38))*(1-ART_drop_factor))),0)</f>
        <v>0</v>
      </c>
      <c r="BB12" s="24">
        <f>IF(C12&gt;=('Input for base case'!$F$14+'Input for base case'!$F$19),((AU11*(1-Parameters!$D$40)*(1-1/Parameters!$D$38)*('Input for base case'!$F$10*Parameters!$D$20*Parameters!$D$26*(1-Parameters!$D$27)*(Parameters!$D$24)*Parameters!$D$28*Parameters!$D$30))+(AV11*(1-Parameters!$D$40)*(1-(1/Parameters!$D$38))*ART_drop_factor)+(BB11*(1-Parameters!$D$40)*(1-(1/Parameters!$D$38))*ART_drop_factor)),0)</f>
        <v>0</v>
      </c>
      <c r="BC12" s="22">
        <f>IF(C12&gt;=('Input for base case'!$F$14+'Input for base case'!$F$19),((AU11*(1-Parameters!$D$40)*(1/Parameters!$D$38)*(1-('Input for base case'!$F$10*Parameters!$D$20*(1-Parameters!$D$27)*Parameters!$D$26*(Parameters!$D$23)*Parameters!$D$28)))+(AW11*(1-Parameters!$D$40)*(1-('Input for base case'!$F$10*Parameters!$D$20*(1-Parameters!$D$27)*Parameters!$D$26*(Parameters!$D$23)*Parameters!$D$28)))+(BA11*(1-Parameters!$D$40)*(1/Parameters!$D$38))+(BC11*(1-Parameters!$D$40))),0)</f>
        <v>0</v>
      </c>
      <c r="BD12" s="24">
        <f>IF(C12&gt;=('Input for base case'!$F$14+'Input for base case'!$F$19),((AU11*(1-Parameters!$D$40)*(1/Parameters!$D$38)*'Input for base case'!$F$10*Parameters!$D$20*Parameters!$D$26*(1-Parameters!$D$27)*Parameters!$D$28*(Parameters!$D$23)*(1-Parameters!$D$30))+(AW11*(1-Parameters!$D$40)*'Input for base case'!$F$10*Parameters!$D$20*Parameters!$D$26*(1-Parameters!$D$27)*Parameters!$D$28*(Parameters!$D$23)*(1-Parameters!$D$30))+(AX11*(1-Parameters!$D$40)) + (AY11*(1-Parameters!$D$40)*(1-ART_drop_factor)) +(BD11*(1-Parameters!$D$40)) + (BE11*(1-Parameters!$D$40)*(1-ART_drop_factor))),0)</f>
        <v>0</v>
      </c>
      <c r="BE12" s="25">
        <f>IF(C12&gt;=('Input for base case'!$F$14+'Input for base case'!$F$19),((AU11*(1-Parameters!$D$40)*(1/Parameters!$D$38)*('Input for base case'!$F$10*Parameters!$D$20*(Parameters!$D$23)*Parameters!$D$26*(1-Parameters!$D$27)*Parameters!$D$28*Parameters!$D$30))+(AV11*(1-Parameters!$D$40)*(1/Parameters!$D$38))+(AW11*(1-Parameters!$D$40)*('Input for base case'!$F$10*Parameters!$D$20*(Parameters!$D$23)*Parameters!$D$26*(1-Parameters!$D$27)*Parameters!$D$28*Parameters!$D$30))+(BE11*(1-Parameters!$D$40)*ART_drop_factor)+(BB11*(1-Parameters!$D$40)*(1/Parameters!$D$38))+(AY11*(1-Parameters!$D$40)*ART_drop_factor)),0)</f>
        <v>0</v>
      </c>
      <c r="BF12" s="135">
        <f>(Parameters!$D$40*(SUM(Model!D11:U11,Model!AH11:BE11)))+(Parameters!$D$41*(SUM(Model!V11:AG11)))</f>
        <v>94.0961214203423</v>
      </c>
      <c r="BG12" s="60"/>
    </row>
    <row r="13" spans="3:59" x14ac:dyDescent="0.2">
      <c r="C13" s="20">
        <v>8</v>
      </c>
      <c r="D13" s="21">
        <f>IF((C13&gt;='Input for base case'!$F$12),0,(D12*(1-Parameters!$D$40)*(1-(Parameters!$D$8*(1-('Input for base case'!$F$22*Parameters!$D$7))))))</f>
        <v>1522946.0891513429</v>
      </c>
      <c r="E13" s="21">
        <f>IF((C13&gt;='Input for base case'!$F$12),0,(D12*(1-Parameters!$D$40)*Parameters!$D$8*(1-('Input for base case'!$F$22*Parameters!$D$7))+(E12*(1-Parameters!$D$40)*(1-1/Parameters!$D$38)) + (F12*(1-Parameters!$D$40)*(1-(1/Parameters!$D$38))*(1-ART_drop_factor))))</f>
        <v>4677.4652813076391</v>
      </c>
      <c r="F13" s="26">
        <f>IF((C13&gt;='Input for base case'!$F$12),0,(F12*(1-Parameters!$D$40)*(1-(1/Parameters!$D$38))*ART_drop_factor))</f>
        <v>0</v>
      </c>
      <c r="G13" s="21">
        <f>IF((C13&gt;='Input for base case'!$F$12),0,((G12*(1-Parameters!$D$40)+(E12*(1-Parameters!$D$40)*(1/Parameters!$D$38)))))</f>
        <v>46484.389503649429</v>
      </c>
      <c r="H13" s="21">
        <f>IF((C13&gt;='Input for base case'!$F$12),0,(H12*(1-Parameters!$D$40) + I12*(1-Parameters!$D$40)*(1-ART_drop_factor)))</f>
        <v>6295.2137896588465</v>
      </c>
      <c r="I13" s="21">
        <f>IF((C13&gt;='Input for base case'!$F$12),0,(((F12*(1-Parameters!$D$40)*(1/Parameters!$D$38)) + I12*(1-Parameters!$D$40)*ART_drop_factor)))</f>
        <v>50408.09341242267</v>
      </c>
      <c r="J13" s="23">
        <f>IF(AND(C13&gt;='Input for base case'!$F$12,C13&lt;'Input for base case'!$F$13),((D12*(1-Parameters!$D$40)*(1-(Parameters!$D$8*(1-('Input for base case'!$F$22*Parameters!$D$7))))) + (J12*(1-Parameters!$D$40)*(1-(Parameters!$D$9*(1-('Input for base case'!$F$22*Parameters!$D$7)))))),0)</f>
        <v>0</v>
      </c>
      <c r="K13" s="23">
        <f>IF(AND(C13&gt;='Input for base case'!$F$12,C13&lt;'Input for base case'!$F$13),((D12*(1-Parameters!$D$40)*(Parameters!$D$8*(1-('Input for base case'!$F$22*Parameters!$D$7))))+(E12*(1-Parameters!$D$40)*(1-1/Parameters!$D$38)*(1-('Input for base case'!$F$5*Parameters!$D$14*(1-Parameters!$D$27)*Parameters!$D$26*(Parameters!$D$24))*Parameters!$D$28*Parameters!$D$30)))+ (F12*(1-Parameters!$D$40)*(1-(1/Parameters!$D$38))*(1-ART_drop_factor)) + (J12*(1-Parameters!$D$40)*Parameters!$D$9*(1-('Input for base case'!$F$22*Parameters!$D$7)))+(K12*(1-Parameters!$D$40)*(1-1/Parameters!$D$38)) + (L12*(1-Parameters!$D$40)*(1-(1/Parameters!$D$38))*(1-ART_drop_factor)),0)</f>
        <v>0</v>
      </c>
      <c r="L13" s="23">
        <f>IF(AND(C13&gt;='Input for base case'!$F$12,C13&lt;'Input for base case'!$F$13),((E12*(1-Parameters!$D$40)*(1-1/Parameters!$D$38)*('Input for base case'!$F$5*Parameters!$D$14*Parameters!$D$26*(1-Parameters!$D$27)*(Parameters!$D$24)*Parameters!$D$28*Parameters!$D$30))+(F12*(1-Parameters!$D$40)*(1-(1/Parameters!$D$38))*ART_drop_factor)+(L12*(1-Parameters!$D$40)*(1-(1/Parameters!$D$38))*ART_drop_factor)),0)</f>
        <v>0</v>
      </c>
      <c r="M13" s="23">
        <f>IF(AND(C13&gt;='Input for base case'!$F$12,C13&lt;'Input for base case'!$F$13),((E12*(1-Parameters!$D$40)*(1/Parameters!$D$38)*(1-('Input for base case'!$F$5*Parameters!$D$14*(1-Parameters!$D$27)*Parameters!$D$26*(Parameters!$D$23))*Parameters!$D$28))+(G12*(1-Parameters!$D$40)*(1-('Input for base case'!$F$5*Parameters!$D$14*(1-Parameters!$D$27)*Parameters!$D$26*(Parameters!$D$23)*Parameters!$D$28)))+(K12*(1-Parameters!$D$40)*(1/Parameters!$D$38))+(M12*(1-Parameters!$D$40))),0)</f>
        <v>0</v>
      </c>
      <c r="N13" s="23">
        <f>IF(AND(C13&gt;='Input for base case'!$F$12,C13&lt;'Input for base case'!$F$13),((E12*(1-Parameters!$D$40)*(1/Parameters!$D$38)*'Input for base case'!$F$5*Parameters!$D$14*Parameters!$D$26*(1-Parameters!$D$27)*Parameters!$D$28*(Parameters!$D$23)*(1-Parameters!$D$30))+(G12*(1-Parameters!$D$40)*'Input for base case'!$F$5*Parameters!$D$14*Parameters!$D$26*(1-Parameters!$D$27)*Parameters!$D$28*(Parameters!$D$23)*(1-Parameters!$D$30))+(H12*(1-Parameters!$D$40)) +(N12*(1-Parameters!$D$40)) + (O12*(1-Parameters!$D$40)*(1-ART_drop_factor)) + (I12*(1-Parameters!$D$40)*(1-ART_drop_factor))),0)</f>
        <v>0</v>
      </c>
      <c r="O13" s="23">
        <f>IF(AND(C13&gt;='Input for base case'!$F$12,C13&lt;'Input for base case'!$F$13),((E12*(1-Parameters!$D$40)*(1/Parameters!$D$38)*('Input for base case'!$F$5*Parameters!$D$14*(Parameters!$D$23)*Parameters!$D$26*(1-Parameters!$D$27)*Parameters!$D$28*Parameters!$D$30))+(F12*(1-Parameters!$D$40)*(1/Parameters!$D$38))+(G12*(1-Parameters!$D$40)*('Input for base case'!$F$5*Parameters!$D$14*(Parameters!$D$23)*Parameters!$D$26*(1-Parameters!$D$27)*Parameters!$D$28*Parameters!$D$30))+(O12*(1-Parameters!$D$40)*ART_drop_factor)+(L12*(1-Parameters!$D$40)*(1/Parameters!$D$38))+(I12*(1-Parameters!$D$40)*ART_drop_factor)),0)</f>
        <v>0</v>
      </c>
      <c r="P13" s="24">
        <f>IF(AND(C13&gt;='Input for base case'!$F$13,C13&lt;'Input for base case'!$F$14),((J12*(1-Parameters!$D$40)*(1-(Parameters!$D$9*(1-('Input for base case'!$F$22*Parameters!$D$7))))) + (P12*(1-Parameters!$D$40)*(1-(Parameters!$D$9*(1-('Input for base case'!$F$22*Parameters!$D$7)))))),0)</f>
        <v>0</v>
      </c>
      <c r="Q13" s="22">
        <f>IF(AND(C13&gt;='Input for base case'!$F$13,C13&lt;'Input for base case'!$F$14),((J12*(1-Parameters!$D$40)*Parameters!$D$9*(1-('Input for base case'!$F$22*Parameters!$D$7)))+(K12*(1-Parameters!$D$40)*(1-1/Parameters!$D$38)*(1-('Input for base case'!$F$6*Parameters!$D$15*(1-Parameters!$D$27)*Parameters!$D$26*(Parameters!$D$24))*Parameters!$D$28*Parameters!$D$30))) + (L12*(1-Parameters!$D$40)*(1-(1/Parameters!$D$38))*(1-ART_drop_factor)) +(P12*(1-Parameters!$D$40)*Parameters!$D$9*(1-('Input for base case'!$F$22*Parameters!$D$7)))+(Q12*(1-Parameters!$D$40)*(1-1/Parameters!$D$38)) + (R12*(1-Parameters!$D$40)*(1-(1/Parameters!$D$38))*(1-ART_drop_factor)),0)</f>
        <v>0</v>
      </c>
      <c r="R13" s="24">
        <f>IF(AND(C13&gt;='Input for base case'!$F$13,C13&lt;'Input for base case'!$F$14),((K12*(1-Parameters!$D$40)*(1-1/Parameters!$D$38)*('Input for base case'!$F$6*Parameters!$D$15*Parameters!$D$26*(1-Parameters!$D$27)*(Parameters!$D$24)*Parameters!$D$28*Parameters!$D$30))+(L12*(1-Parameters!$D$40)*(1-(1/Parameters!$D$38))*ART_drop_factor)+(R12*(1-Parameters!$D$40)*(1-(1/Parameters!$D$38))*ART_drop_factor)),0)</f>
        <v>0</v>
      </c>
      <c r="S13" s="22">
        <f>IF(AND(C13&gt;='Input for base case'!$F$13,C13&lt;'Input for base case'!$F$14),((K12*(1-Parameters!$D$40)*(1/Parameters!$D$38)*(1-('Input for base case'!$F$6*Parameters!$D$15*(1-Parameters!$D$27)*Parameters!$D$26*(Parameters!$D$23)*Parameters!$D$28)))+(M12*(1-Parameters!$D$40)*(1-('Input for base case'!$F$6*Parameters!$D$15*(1-Parameters!$D$27)*Parameters!$D$26*(Parameters!$D$23)*Parameters!$D$28)))+(Q12*(1-Parameters!$D$40)*(1/Parameters!$D$38))+(S12*(1-Parameters!$D$40))),0)</f>
        <v>0</v>
      </c>
      <c r="T13" s="24">
        <f>IF(AND(C13&gt;='Input for base case'!$F$13,C13&lt;'Input for base case'!$F$14),((K12*(1-Parameters!$D$40)*(1/Parameters!$D$38)*'Input for base case'!$F$6*Parameters!$D$15*Parameters!$D$26*(1-Parameters!$D$27)*Parameters!$D$28*(Parameters!$D$23)*(1-Parameters!$D$30))+(M12*(1-Parameters!$D$40)*'Input for base case'!$F$6*Parameters!$D$15*Parameters!$D$26*(1-Parameters!$D$27)*Parameters!$D$28*(Parameters!$D$23)*(1-Parameters!$D$30))+(N12*(1-Parameters!$D$40))+(T12*(1-Parameters!$D$40)) + (U12*(1-Parameters!$D$40)*(1-ART_drop_factor)) + (O12*(1-Parameters!$D$40)*(1-ART_drop_factor))),0)</f>
        <v>0</v>
      </c>
      <c r="U13" s="22">
        <f>IF(AND(C13&gt;='Input for base case'!$F$13,C13&lt;'Input for base case'!$F$14),((K12*(1-Parameters!$D$40)*(1/Parameters!$D$38)*('Input for base case'!$F$6*Parameters!$D$15*(Parameters!$D$23)*Parameters!$D$26*(1-Parameters!$D$27)*Parameters!$D$28*Parameters!$D$30))+(L12*(1-Parameters!$D$40)*(1/Parameters!$D$38))+(M12*(1-Parameters!$D$40)*('Input for base case'!$F$6*Parameters!$D$15*(Parameters!$D$23)*Parameters!$D$26*(1-Parameters!$D$27)*Parameters!$D$28*Parameters!$D$30))+(U12*(1-Parameters!$D$40)*ART_drop_factor)+(R12*(1-Parameters!$D$40)*(1/Parameters!$D$38))+(O12*(1-Parameters!$D$40))*ART_drop_factor),0)</f>
        <v>0</v>
      </c>
      <c r="V13" s="24">
        <f>IF(C13='Input for base case'!$F$14,((P12*(1-Parameters!$D$41)*(1-(Parameters!$D$9*(1-('Input for base case'!$F$22*Parameters!$D$7))))) + (V12*(1-Parameters!$D$41)*(1-(Parameters!$D$9*(1-('Input for base case'!$F$22*Parameters!$D$7)))))),0)</f>
        <v>0</v>
      </c>
      <c r="W13" s="22">
        <f>IF(C13='Input for base case'!$F$14,((P12*(1-Parameters!$D$41)*Parameters!$D$9*(1-('Input for base case'!$F$22*Parameters!$D$7)))+(Q12*(1-Parameters!$D$41)*(1-1/Parameters!$D$38)*(1-('Input for base case'!$F$6*Parameters!$D$16*(1-Parameters!$D$27)*Parameters!$D$26*(1-Parameters!$B$94)*(Parameters!$D$24))*Parameters!$D$28*Parameters!$D$30)))+(V12*(1-Parameters!$D$41)*Parameters!$D$9*(1-('Input for base case'!$F$22*Parameters!$D$7)))+ (R12*(1-Parameters!$D$41)*(1-(1/Parameters!$D$38))*(1-ART_drop_factor)) + (W12*(1-Parameters!$D$41)*(1-1/Parameters!$D$38)) + (X12*(1-Parameters!$D$41)*(1-(1/Parameters!$D$38))*(1-ART_drop_factor)),0)</f>
        <v>0</v>
      </c>
      <c r="X13" s="24">
        <f>IF(C13='Input for base case'!$F$14,((Q12*(1-Parameters!$D$41)*(1-1/Parameters!$D$38)*('Input for base case'!$F$6*Parameters!$D$16*Parameters!$D$26*(1-Parameters!$D$27)*(1-Parameters!$B$94)*(Parameters!$D$24)*Parameters!$D$28*Parameters!$D$30))+(R12*(1-Parameters!$D$41)*(1-(1/Parameters!$D$38))*ART_drop_factor)+(X12*(1-Parameters!$D$41)*(1-(1/Parameters!$D$38))*ART_drop_factor)),0)</f>
        <v>0</v>
      </c>
      <c r="Y13" s="22">
        <f>IF(C13='Input for base case'!$F$14,((Q12*(1-Parameters!$D$41)*(1/Parameters!$D$38)*(1-('Input for base case'!$F$6*Parameters!$D$16*(1-Parameters!$D$27)*Parameters!$D$26*(1-Parameters!$B$94)*(Parameters!$D$23)*Parameters!$D$28)))+(S12*(1-Parameters!$D$41)*(1-('Input for base case'!$F$6*Parameters!$D$16*(1-Parameters!$D$27)*Parameters!$D$26*(1-Parameters!$B$94)*(Parameters!$D$23)*Parameters!$D$28)))+(W12*(1-Parameters!$D$41)*(1/Parameters!$D$38))+(Y12*(1-Parameters!$D$41))),0)</f>
        <v>0</v>
      </c>
      <c r="Z13" s="24">
        <f>IF(C13='Input for base case'!$F$14,((Q12*(1-Parameters!$D$41)*(1/Parameters!$D$38)*'Input for base case'!$F$6*Parameters!$D$16*Parameters!$D$26*(1-Parameters!$D$27)*(1-Parameters!$B$94)*Parameters!$D$28*(Parameters!$D$23)*(1-Parameters!$D$30))+(S12*(1-Parameters!$D$41)*'Input for base case'!$F$6*Parameters!$D$16*Parameters!$D$26*(1-Parameters!$D$27)*(1-Parameters!$B$94)*Parameters!$D$28*(Parameters!$D$23)*(1-Parameters!$D$30))+(T12*(1-Parameters!$D$41)) + (U12*(1-Parameters!$D$41)*(1-ART_drop_factor)) + (Z12*(1-Parameters!$D$41)) + (AA12*(1-Parameters!$D$41)*(1-ART_drop_factor))),0)</f>
        <v>0</v>
      </c>
      <c r="AA13" s="22">
        <f>IF(C13='Input for base case'!$F$14,((Q12*(1-Parameters!$D$41)*(1/Parameters!$D$38)*('Input for base case'!$F$6*Parameters!$D$16*(Parameters!$D$23)*Parameters!$D$26*(1-Parameters!$D$27)*(1-Parameters!$B$94)*Parameters!$D$28*Parameters!$D$30))+(R12*(1-Parameters!$D$41)*(1/Parameters!$D$38))+(S12*(1-Parameters!$D$41)*('Input for base case'!$F$6*Parameters!$D$16*(1-Parameters!$B$94)*(Parameters!$D$23)*Parameters!$D$26*(1-Parameters!$D$27)*Parameters!$D$28*Parameters!$D$30))+(AA12*(1-Parameters!$D$41)*ART_drop_factor)+(X12*(1-Parameters!$D$41)*(1/Parameters!$D$38))+(U12*(1-Parameters!$D$41)*ART_drop_factor)),0)</f>
        <v>0</v>
      </c>
      <c r="AB13" s="24">
        <f>IF(AND(C13&gt;'Input for base case'!$F$14,C13&lt;('Input for base case'!$F$14+'Input for base case'!$F$16)),((V12*(1-Parameters!$D$41)*(1-(Parameters!$D$9*(1-('Input for base case'!$F$22*Parameters!$D$7)))))+(AB12*(1-Parameters!$D$41)*(1-(Parameters!$D$10*(1-('Input for base case'!$F$22*Parameters!$D$7)))))),0)</f>
        <v>0</v>
      </c>
      <c r="AC13" s="24">
        <f>IF(AND(C13&gt;'Input for base case'!$F$14, C13&lt;('Input for base case'!$F$14+'Input for base case'!$F$16)),((V12*(1-Parameters!$D$41)*Parameters!$D$9*(1-('Input for base case'!$F$22*Parameters!$D$7)))+(W12*(1-Parameters!$D$41)*(1-1/Parameters!$D$38)) + (X12*(1-Parameters!$D$41)*(1-(1/Parameters!$D$38))*(1-ART_drop_factor)) +(AB12*(1-Parameters!$D$41)*Parameters!$D$10*(1-('Input for base case'!$F$22*Parameters!$D$7))))+(AC12*(1-Parameters!$D$41)*(1-1/Parameters!$D$38)) + (AD12*(1-Parameters!$D$41)*(1-(1/Parameters!$D$38))*(1-ART_drop_factor)),0)</f>
        <v>0</v>
      </c>
      <c r="AD13" s="24">
        <f>IF(AND(C13&gt;'Input for base case'!$F$14, C13&lt;('Input for base case'!$F$14+'Input for base case'!$F$16)),((X12*(1-Parameters!$D$41)*(1-(1/Parameters!$D$38))*ART_drop_factor)+(AD12*(1-Parameters!$D$41)*(1-(1/Parameters!$D$38))*ART_drop_factor)),0)</f>
        <v>0</v>
      </c>
      <c r="AE13" s="24">
        <f>IF(AND(C13&gt;'Input for base case'!$F$14, C13&lt;('Input for base case'!$F$14+'Input for base case'!$F$16)),((W12*(1-Parameters!$D$41)*(1/Parameters!$D$38))+(Y12*(1-Parameters!$D$41))+(AC12*(1-Parameters!$D$41)*(1/Parameters!$D$38))+(AE12*(1-Parameters!$D$41))),0)</f>
        <v>0</v>
      </c>
      <c r="AF13" s="24">
        <f>IF(AND(C13&gt;'Input for base case'!$F$14, C13&lt;('Input for base case'!$F$14+'Input for base case'!$F$16)),((Z12*(1-Parameters!$D$41)) + (AA12*(1-Parameters!$D$41)*(1-ART_drop_factor)) +(AF12*(1-Parameters!$D$41)) + (AG12*(1-Parameters!$D$41)*(1-ART_drop_factor))),0)</f>
        <v>0</v>
      </c>
      <c r="AG13" s="24">
        <f>IF(AND(C13&gt;'Input for base case'!$F$14, C13&lt;('Input for base case'!$F$14+'Input for base case'!$F$16)),((X12*(1-Parameters!$D$41)*(1/Parameters!$D$38))+(AG12*(1-Parameters!$D$41)*ART_drop_factor)+(AD12*(1-Parameters!$D$41)*(1/Parameters!$D$38))+(AA12*(1-Parameters!$D$41)*ART_drop_factor)),0)</f>
        <v>0</v>
      </c>
      <c r="AH13" s="24">
        <f>IF(AND(C13&gt;=('Input for base case'!$F$14+'Input for base case'!$F$16),C13&lt;('Input for base case'!$F$14+'Input for base case'!$F$17)),((AB12*(1-Parameters!$D$40)*(1-(Parameters!$D$10*(1-('Input for base case'!$F$22*Parameters!$D$7)))))+(AH12*(1-Parameters!$D$40)*(1-(Parameters!$D$11*(1-('Input for base case'!$F$22*Parameters!$D$7)))))),0)</f>
        <v>0</v>
      </c>
      <c r="AI13" s="24">
        <f>IF(AND(C13&gt;=('Input for base case'!$F$14+'Input for base case'!$F$16), C13&lt;('Input for base case'!$F$14+'Input for base case'!$F$17)),((AB12*(1-Parameters!$D$40)*Parameters!$D$10*(1-('Input for base case'!$F$22*Parameters!$D$7)))+(AC12*(1-Parameters!$D$40)*(1-1/Parameters!$D$38)*(1-('Input for base case'!$F$7*Parameters!$D$17*(1-Parameters!$D$27)*Parameters!$D$26*(1-(Parameters!$B$94 + Parameters!$B$95))*(Parameters!$D$24)*Parameters!$D$28*Parameters!$D$30))) + (AD12*(1-Parameters!$D$40)*(1-(1/Parameters!$D$38))*(1-ART_drop_factor)) +(AH12*(1-Parameters!$D$40)*Parameters!$D$11*(1-('Input for base case'!$F$22*Parameters!$D$7)))+(AI12*(1-Parameters!$D$40)*(1-1/Parameters!$D$38)) + (AJ12*(1-Parameters!$D$40)*(1-(1/Parameters!$D$38))*(1-ART_drop_factor))),0)</f>
        <v>0</v>
      </c>
      <c r="AJ13" s="24">
        <f>IF(AND(C13&gt;=('Input for base case'!$F$14+'Input for base case'!$F$16), C13&lt;('Input for base case'!$F$14+'Input for base case'!$F$17)),((AC12*(1-Parameters!$D$40)*(1-1/Parameters!$D$38)*('Input for base case'!$F$7*Parameters!$D$17*Parameters!$D$26*(1-Parameters!$D$27)*(1-(Parameters!$B$94 + Parameters!$B$95))*(Parameters!$D$24)*Parameters!$D$28*Parameters!$D$30))+(AD12*(1-Parameters!$D$40)*(1-(1/Parameters!$D$38))*ART_drop_factor)+(AJ12*(1-Parameters!$D$40)*(1-(1/Parameters!$D$38))*ART_drop_factor)),0)</f>
        <v>0</v>
      </c>
      <c r="AK13" s="22">
        <f>IF(AND(C13&gt;=('Input for base case'!$F$14+'Input for base case'!$F$16), C13&lt;('Input for base case'!$F$14+'Input for base case'!$F$17)),((AC12*(1-Parameters!$D$40)*(1/Parameters!$D$38)*(1-('Input for base case'!$F$7*Parameters!$D$17*(1-Parameters!$D$27)*Parameters!$D$26*(1-(Parameters!$B$94 + Parameters!$B$95))*(Parameters!$D$23)*Parameters!$D$28)))+(AE12*(1-Parameters!$D$40)*(1-('Input for base case'!$F$7*Parameters!$D$17*(1-Parameters!$D$27)*Parameters!$D$26*(1-(Parameters!$B$94 + Parameters!$B$95))*(Parameters!$D$23)*Parameters!$D$28)))+(AI12*(1-Parameters!$D$40)*(1/Parameters!$D$38))+(AK12*(1-Parameters!$D$40))),0)</f>
        <v>0</v>
      </c>
      <c r="AL13" s="24">
        <f>IF(AND(C13&gt;=('Input for base case'!$F$14+'Input for base case'!$F$16), C13&lt;('Input for base case'!$F$14+'Input for base case'!$F$17)),((AC12*(1-Parameters!$D$40)*(1/Parameters!$D$38)*'Input for base case'!$F$7*Parameters!$D$17*Parameters!$D$26*(1-Parameters!$D$27)*(1-(Parameters!$B$94 + Parameters!$B$95))*Parameters!$D$28*(Parameters!$D$23)*(1-Parameters!$D$30))+(AE12*(1-Parameters!$D$40)*'Input for base case'!$F$7*Parameters!$D$17*Parameters!$D$26*(1-Parameters!$D$27)*(1-(Parameters!$B$94 + Parameters!$B$95))*Parameters!$D$28*(Parameters!$D$23)*(1-Parameters!$D$30))+(AF12*(1-Parameters!$D$40)) + (AG12*(1-Parameters!$D$40)*(1-ART_drop_factor)) +(AL12*(1-Parameters!$D$40)) + (AM12*(1-Parameters!$D$40)*(1-ART_drop_factor))),0)</f>
        <v>0</v>
      </c>
      <c r="AM13" s="22">
        <f>IF(AND(C13&gt;=('Input for base case'!$F$14+'Input for base case'!$F$16), C13&lt;('Input for base case'!$F$14+'Input for base case'!$F$17)),((AC12*(1-Parameters!$D$40)*(1/Parameters!$D$38)*('Input for base case'!$F$7*Parameters!$D$17*(Parameters!$D$23)*Parameters!$D$26*(1-Parameters!$D$27)*(1-(Parameters!$B$94 + Parameters!$B$95))*Parameters!$D$28*Parameters!$D$30))+(AD12*(1-Parameters!$D$40)*(1/Parameters!$D$38))+(AE12*(1-Parameters!$D$40)*('Input for base case'!$F$7*Parameters!$D$17*(Parameters!$D$23)*Parameters!$D$26*(1-Parameters!$D$27)*(1-(Parameters!$B$94 + Parameters!$B$95))*Parameters!$D$28*Parameters!$D$30))+(AM12*(1-Parameters!$D$40)*ART_drop_factor)+(AJ12*(1-Parameters!$D$40)*(1/Parameters!$D$38))+(AG12*(1-Parameters!$D$40)*ART_drop_factor)),0)</f>
        <v>0</v>
      </c>
      <c r="AN13" s="24">
        <f>IF(AND(C13&gt;=('Input for base case'!$F$14+'Input for base case'!$F$17), C13&lt;('Input for base case'!$F$14+'Input for base case'!$F$18)),((AH12*(1-Parameters!$D$40)*(1-(Parameters!$D$11*(1-('Input for base case'!$F$22*Parameters!$D$7))))) + (AN12*(1-Parameters!$D$40)*(1-(Parameters!$D$11*(1-('Input for base case'!$F$22*Parameters!$D$7)))))),0)</f>
        <v>0</v>
      </c>
      <c r="AO13" s="22">
        <f>IF(AND(C13&gt;=('Input for base case'!$F$14+'Input for base case'!$F$17), C13&lt;('Input for base case'!$F$14+'Input for base case'!$F$18)),((AH12*(1-Parameters!$D$40)*Parameters!$D$11*(1-('Input for base case'!$F$22*Parameters!$D$7)))+(AI12*(1-Parameters!$D$40)*(1-1/Parameters!$D$38)*(1-('Input for base case'!$F$8*Parameters!$D$18*(1-Parameters!$D$27)*Parameters!$D$26*(Parameters!$D$24)*Parameters!$D$28*Parameters!$D$30))) + (AJ12*(1-Parameters!$D$40)*(1-(1/Parameters!$D$38))*(1-ART_drop_factor)) +(AN12*(1-Parameters!$D$40)*Parameters!$D$11*(1-('Input for base case'!$F$22*Parameters!$D$7)))+(AO12*(1-Parameters!$D$40)*(1-1/Parameters!$D$38)) + (AP12*(1-Parameters!$D$40)*(1-(1/Parameters!$D$38))*(1-ART_drop_factor))),0)</f>
        <v>0</v>
      </c>
      <c r="AP13" s="24">
        <f>IF(AND(C13&gt;=('Input for base case'!$F$14+'Input for base case'!$F$17), C13&lt;('Input for base case'!$F$14+'Input for base case'!$F$18)),((AI12*(1-Parameters!$D$40)*(1-1/Parameters!$D$38)*('Input for base case'!$F$8*Parameters!$D$18*Parameters!$D$26*(1-Parameters!$D$27)*(Parameters!$D$24)*Parameters!$D$28*Parameters!$D$30))+(AJ12*(1-Parameters!$D$40)*(1-(1/Parameters!$D$38))*ART_drop_factor)+(AP12*(1-Parameters!$D$40)*(1-(1/Parameters!$D$38))*ART_drop_factor)),0)</f>
        <v>0</v>
      </c>
      <c r="AQ13" s="22">
        <f>IF(AND(C13&gt;=('Input for base case'!$F$14+'Input for base case'!$F$17), C13&lt;('Input for base case'!$F$14+'Input for base case'!$F$18)),((AI12*(1-Parameters!$D$40)*(1/Parameters!$D$38)*(1-('Input for base case'!$F$8*Parameters!$D$18*(1-Parameters!$D$27)*Parameters!$D$26*(Parameters!$D$23)*Parameters!$D$28)))+(AK12*(1-Parameters!$D$40)*(1-('Input for base case'!$F$8*Parameters!$D$18*(1-Parameters!$D$27)*Parameters!$D$26*(Parameters!$D$23)*Parameters!$D$28)))+(AO12*(1-Parameters!$D$40)*(1/Parameters!$D$38))+(AQ12*(1-Parameters!$D$40))),0)</f>
        <v>0</v>
      </c>
      <c r="AR13" s="24">
        <f>IF(AND(C13&gt;=('Input for base case'!$F$14+'Input for base case'!$F$17), C13&lt;('Input for base case'!$F$14+'Input for base case'!$F$18)),((AI12*(1-Parameters!$D$40)*(1/Parameters!$D$38)*'Input for base case'!$F$8*Parameters!$D$18*Parameters!$D$26*(1-Parameters!$D$27)*Parameters!$D$28*(Parameters!$D$23)*(1-Parameters!$D$30))+(AK12*(1-Parameters!$D$40)*'Input for base case'!$F$8*Parameters!$D$18*Parameters!$D$26*(1-Parameters!$D$27)*Parameters!$D$28*(Parameters!$D$23)*(1-Parameters!$D$30))+(AL12*(1-Parameters!$D$40)) + (AM12*(1-Parameters!$D$40)*(1-ART_drop_factor)) +(AR12*(1-Parameters!$D$40)) + (AS12*(1-Parameters!$D$40)*(1-ART_drop_factor))),0)</f>
        <v>0</v>
      </c>
      <c r="AS13" s="22">
        <f>IF(AND(C13&gt;=('Input for base case'!$F$14+'Input for base case'!$F$17), C13&lt;('Input for base case'!$F$14+'Input for base case'!$F$18)),((AI12*(1-Parameters!$D$40)*(1/Parameters!$D$38)*('Input for base case'!$F$8*Parameters!$D$18*(Parameters!$D$23)*Parameters!$D$26*(1-Parameters!$D$27)*Parameters!$D$28*Parameters!$D$30))+(AJ12*(1-Parameters!$D$40)*(1/Parameters!$D$38))+(AK12*(1-Parameters!$D$40)*('Input for base case'!$F$8*Parameters!$D$18*(Parameters!$D$23)*Parameters!$D$26*(1-Parameters!$D$27)*Parameters!$D$28*Parameters!$D$30))+(AS12*(1-Parameters!$D$40)*ART_drop_factor)+(AP12*(1-Parameters!$D$40)*(1/Parameters!$D$38))+(AM12*(1-Parameters!$D$40)*ART_drop_factor)),0)</f>
        <v>0</v>
      </c>
      <c r="AT13" s="24">
        <f>IF(AND(C13&gt;=('Input for base case'!$F$14+'Input for base case'!$F$18), C13&lt;('Input for base case'!$F$14+'Input for base case'!$F$19)),((AN12*(1-Parameters!$D$40)*(1-(Parameters!$D$11*(1-('Input for base case'!$F$22*Parameters!$D$7))))) + (AT12*(1-Parameters!$D$40)*(1-(Parameters!$D$12*(1-('Input for base case'!$F$22*Parameters!$D$7)))))),0)</f>
        <v>0</v>
      </c>
      <c r="AU13" s="22">
        <f>IF(AND(C13&gt;=('Input for base case'!$F$14+'Input for base case'!$F$18), C13&lt;('Input for base case'!$F$14+'Input for base case'!$F$19)),((AN12*(1-Parameters!$D$40)*Parameters!$D$11*(1-('Input for base case'!$F$22*Parameters!$D$7)))+(AO12*(1-Parameters!$D$40)*(1-1/Parameters!$D$38)*(1-('Input for base case'!$F$9*Parameters!$D$19*(1-Parameters!$D$27)*Parameters!$D$26*(Parameters!$D$24)*Parameters!$D$28*Parameters!$D$30))) + (AP12*(1-Parameters!$D$40)*(1-(1/Parameters!$D$38))*(1-ART_drop_factor)) +(AT12*(1-Parameters!$D$40)*Parameters!$D$12*(1-('Input for base case'!$F$22*Parameters!$D$7)))+(AU12*(1-Parameters!$D$40)*(1-1/Parameters!$D$38)) + (AV12*(1-Parameters!$D$40)*(1-(1/Parameters!$D$38))*(1-ART_drop_factor))),0)</f>
        <v>0</v>
      </c>
      <c r="AV13" s="24">
        <f>IF(AND(C13&gt;=('Input for base case'!$F$14+'Input for base case'!$F$18), C13&lt;('Input for base case'!$F$14+'Input for base case'!$F$19)),((AO12*(1-Parameters!$D$40)*(1-1/Parameters!$D$38)*('Input for base case'!$F$9*Parameters!$D$19*Parameters!$D$26*(1-Parameters!$D$27)*(Parameters!$D$24)*Parameters!$D$28*Parameters!$D$30))+(AP12*(1-Parameters!$D$40)*(1-(1/Parameters!$D$38))*ART_drop_factor)+(AV12*(1-Parameters!$D$40)*(1-(1/Parameters!$D$38))*ART_drop_factor)),0)</f>
        <v>0</v>
      </c>
      <c r="AW13" s="22">
        <f>IF(AND(C13&gt;=('Input for base case'!$F$14+'Input for base case'!$F$18), C13&lt;('Input for base case'!$F$14+'Input for base case'!$F$19)),((AO12*(1-Parameters!$D$40)*(1/Parameters!$D$38)*(1-('Input for base case'!$F$9*Parameters!$D$19*(1-Parameters!$D$27)*Parameters!$D$26*(Parameters!$D$23)*Parameters!$D$28)))+(AQ12*(1-Parameters!$D$40)*(1-('Input for base case'!$F$9*Parameters!$D$19*(1-Parameters!$D$27)*Parameters!$D$26*(Parameters!$D$23)*Parameters!$D$28)))+(AU12*(1-Parameters!$D$40)*(1/Parameters!$D$38))+(AW12*(1-Parameters!$D$40))),0)</f>
        <v>0</v>
      </c>
      <c r="AX13" s="24">
        <f>IF(AND(C13&gt;=('Input for base case'!$F$14+'Input for base case'!$F$18), C13&lt;('Input for base case'!$F$14+'Input for base case'!$F$19)),((AO12*(1-Parameters!$D$40)*(1/Parameters!$D$38)*'Input for base case'!$F$9*Parameters!$D$19*Parameters!$D$26*(1-Parameters!$D$27)*Parameters!$D$28*(Parameters!$D$23)*(1-Parameters!$D$30))+(AQ12*(1-Parameters!$D$40)*'Input for base case'!$F$9*Parameters!$D$19*Parameters!$D$26*(1-Parameters!$D$27)*Parameters!$D$28*(Parameters!$D$23)*(1-Parameters!$D$30)) + (AS12*(1-Parameters!$D$40)*(1-ART_drop_factor)) +(AR12*(1-Parameters!$D$40))+ (AY12*(1-Parameters!$D$40)*(1-ART_drop_factor)) + (AX12*(1-Parameters!$D$40))),0)</f>
        <v>0</v>
      </c>
      <c r="AY13" s="22">
        <f>IF(AND(C13&gt;=('Input for base case'!$F$14+'Input for base case'!$F$18), C13&lt;('Input for base case'!$F$14+'Input for base case'!$F$19)),((AO12*(1-Parameters!$D$40)*(1/Parameters!$D$38)*('Input for base case'!$F$9*Parameters!$D$19*(Parameters!$D$23)*Parameters!$D$26*(1-Parameters!$D$27)*Parameters!$D$28*Parameters!$D$30))+(AP12*(1-Parameters!$D$40)*(1/Parameters!$D$38))+(AQ12*(1-Parameters!$D$40)*('Input for base case'!$F$9*Parameters!$D$19*(Parameters!$D$23)*Parameters!$D$26*(1-Parameters!$D$27)*Parameters!$D$28*Parameters!$D$30))+(AY12*(1-Parameters!$D$40)*ART_drop_factor)+(AV12*(1-Parameters!$D$40)*(1/Parameters!$D$38))+(AS12*(1-Parameters!$D$40)*ART_drop_factor)),0)</f>
        <v>0</v>
      </c>
      <c r="AZ13" s="24">
        <f>IF(C13&gt;=('Input for base case'!$F$14+'Input for base case'!$F$19),((AT12*(1-Parameters!$D$40)*(1-(Parameters!$D$12*(1-('Input for base case'!$F$22*Parameters!$D$7))))) + (AZ12*(1-Parameters!$D$40)*(1-(Parameters!$D$12*(1-('Input for base case'!$F$22*Parameters!$D$7)))))),0)</f>
        <v>0</v>
      </c>
      <c r="BA13" s="22">
        <f>IF(C13&gt;=('Input for base case'!$F$14+'Input for base case'!$F$19),((AT12*(1-Parameters!$D$40)*Parameters!$D$12*(1-('Input for base case'!$F$22*Parameters!$D$7)))+(AU12*(1-Parameters!$D$40)*(1-1/Parameters!$D$38)*(1-('Input for base case'!$F$10*Parameters!$D$20*(1-Parameters!$D$27)*Parameters!$D$26*(Parameters!$D$24)*Parameters!$D$28*Parameters!$D$30))) + (AV12*(1-Parameters!$D$40)*(1-(1/Parameters!$D$38))*(1-ART_drop_factor)) +(AZ12*(1-Parameters!$D$40)*Parameters!$D$12*(1-('Input for base case'!$F$22*Parameters!$D$7)))+(BA12*(1-Parameters!$D$40)*(1-1/Parameters!$D$38)) + (BB12*(1-Parameters!$D$40)*(1-(1/Parameters!$D$38))*(1-ART_drop_factor))),0)</f>
        <v>0</v>
      </c>
      <c r="BB13" s="24">
        <f>IF(C13&gt;=('Input for base case'!$F$14+'Input for base case'!$F$19),((AU12*(1-Parameters!$D$40)*(1-1/Parameters!$D$38)*('Input for base case'!$F$10*Parameters!$D$20*Parameters!$D$26*(1-Parameters!$D$27)*(Parameters!$D$24)*Parameters!$D$28*Parameters!$D$30))+(AV12*(1-Parameters!$D$40)*(1-(1/Parameters!$D$38))*ART_drop_factor)+(BB12*(1-Parameters!$D$40)*(1-(1/Parameters!$D$38))*ART_drop_factor)),0)</f>
        <v>0</v>
      </c>
      <c r="BC13" s="22">
        <f>IF(C13&gt;=('Input for base case'!$F$14+'Input for base case'!$F$19),((AU12*(1-Parameters!$D$40)*(1/Parameters!$D$38)*(1-('Input for base case'!$F$10*Parameters!$D$20*(1-Parameters!$D$27)*Parameters!$D$26*(Parameters!$D$23)*Parameters!$D$28)))+(AW12*(1-Parameters!$D$40)*(1-('Input for base case'!$F$10*Parameters!$D$20*(1-Parameters!$D$27)*Parameters!$D$26*(Parameters!$D$23)*Parameters!$D$28)))+(BA12*(1-Parameters!$D$40)*(1/Parameters!$D$38))+(BC12*(1-Parameters!$D$40))),0)</f>
        <v>0</v>
      </c>
      <c r="BD13" s="24">
        <f>IF(C13&gt;=('Input for base case'!$F$14+'Input for base case'!$F$19),((AU12*(1-Parameters!$D$40)*(1/Parameters!$D$38)*'Input for base case'!$F$10*Parameters!$D$20*Parameters!$D$26*(1-Parameters!$D$27)*Parameters!$D$28*(Parameters!$D$23)*(1-Parameters!$D$30))+(AW12*(1-Parameters!$D$40)*'Input for base case'!$F$10*Parameters!$D$20*Parameters!$D$26*(1-Parameters!$D$27)*Parameters!$D$28*(Parameters!$D$23)*(1-Parameters!$D$30))+(AX12*(1-Parameters!$D$40)) + (AY12*(1-Parameters!$D$40)*(1-ART_drop_factor)) +(BD12*(1-Parameters!$D$40)) + (BE12*(1-Parameters!$D$40)*(1-ART_drop_factor))),0)</f>
        <v>0</v>
      </c>
      <c r="BE13" s="25">
        <f>IF(C13&gt;=('Input for base case'!$F$14+'Input for base case'!$F$19),((AU12*(1-Parameters!$D$40)*(1/Parameters!$D$38)*('Input for base case'!$F$10*Parameters!$D$20*(Parameters!$D$23)*Parameters!$D$26*(1-Parameters!$D$27)*Parameters!$D$28*Parameters!$D$30))+(AV12*(1-Parameters!$D$40)*(1/Parameters!$D$38))+(AW12*(1-Parameters!$D$40)*('Input for base case'!$F$10*Parameters!$D$20*(Parameters!$D$23)*Parameters!$D$26*(1-Parameters!$D$27)*Parameters!$D$28*Parameters!$D$30))+(BE12*(1-Parameters!$D$40)*ART_drop_factor)+(BB12*(1-Parameters!$D$40)*(1/Parameters!$D$38))+(AY12*(1-Parameters!$D$40)*ART_drop_factor)),0)</f>
        <v>0</v>
      </c>
      <c r="BF13" s="135">
        <f>(Parameters!$D$40*(SUM(Model!D12:U12,Model!AH12:BE12)))+(Parameters!$D$41*(SUM(Model!V12:AG12)))</f>
        <v>94.090692797952684</v>
      </c>
      <c r="BG13" s="60"/>
    </row>
    <row r="14" spans="3:59" x14ac:dyDescent="0.2">
      <c r="C14" s="20">
        <v>9</v>
      </c>
      <c r="D14" s="21">
        <f>IF((C14&gt;='Input for base case'!$F$12),0,(D13*(1-Parameters!$D$40)*(1-(Parameters!$D$8*(1-('Input for base case'!$F$22*Parameters!$D$7))))))</f>
        <v>1522354.5122326941</v>
      </c>
      <c r="E14" s="21">
        <f>IF((C14&gt;='Input for base case'!$F$12),0,(D13*(1-Parameters!$D$40)*Parameters!$D$8*(1-('Input for base case'!$F$22*Parameters!$D$7))+(E13*(1-Parameters!$D$40)*(1-1/Parameters!$D$38)) + (F13*(1-Parameters!$D$40)*(1-(1/Parameters!$D$38))*(1-ART_drop_factor))))</f>
        <v>4661.2216909781655</v>
      </c>
      <c r="F14" s="26">
        <f>IF((C14&gt;='Input for base case'!$F$12),0,(F13*(1-Parameters!$D$40)*(1-(1/Parameters!$D$38))*ART_drop_factor))</f>
        <v>0</v>
      </c>
      <c r="G14" s="21">
        <f>IF((C14&gt;='Input for base case'!$F$12),0,((G13*(1-Parameters!$D$40)+(E13*(1-Parameters!$D$40)*(1/Parameters!$D$38)))))</f>
        <v>47001.396092785231</v>
      </c>
      <c r="H14" s="21">
        <f>IF((C14&gt;='Input for base case'!$F$12),0,(H13*(1-Parameters!$D$40) + I13*(1-Parameters!$D$40)*(1-ART_drop_factor)))</f>
        <v>6462.85212125008</v>
      </c>
      <c r="I14" s="21">
        <f>IF((C14&gt;='Input for base case'!$F$12),0,(((F13*(1-Parameters!$D$40)*(1/Parameters!$D$38)) + I13*(1-Parameters!$D$40)*ART_drop_factor)))</f>
        <v>50237.183736185165</v>
      </c>
      <c r="J14" s="23">
        <f>IF(AND(C14&gt;='Input for base case'!$F$12,C14&lt;'Input for base case'!$F$13),((D13*(1-Parameters!$D$40)*(1-(Parameters!$D$8*(1-('Input for base case'!$F$22*Parameters!$D$7))))) + (J13*(1-Parameters!$D$40)*(1-(Parameters!$D$9*(1-('Input for base case'!$F$22*Parameters!$D$7)))))),0)</f>
        <v>0</v>
      </c>
      <c r="K14" s="23">
        <f>IF(AND(C14&gt;='Input for base case'!$F$12,C14&lt;'Input for base case'!$F$13),((D13*(1-Parameters!$D$40)*(Parameters!$D$8*(1-('Input for base case'!$F$22*Parameters!$D$7))))+(E13*(1-Parameters!$D$40)*(1-1/Parameters!$D$38)*(1-('Input for base case'!$F$5*Parameters!$D$14*(1-Parameters!$D$27)*Parameters!$D$26*(Parameters!$D$24))*Parameters!$D$28*Parameters!$D$30)))+ (F13*(1-Parameters!$D$40)*(1-(1/Parameters!$D$38))*(1-ART_drop_factor)) + (J13*(1-Parameters!$D$40)*Parameters!$D$9*(1-('Input for base case'!$F$22*Parameters!$D$7)))+(K13*(1-Parameters!$D$40)*(1-1/Parameters!$D$38)) + (L13*(1-Parameters!$D$40)*(1-(1/Parameters!$D$38))*(1-ART_drop_factor)),0)</f>
        <v>0</v>
      </c>
      <c r="L14" s="23">
        <f>IF(AND(C14&gt;='Input for base case'!$F$12,C14&lt;'Input for base case'!$F$13),((E13*(1-Parameters!$D$40)*(1-1/Parameters!$D$38)*('Input for base case'!$F$5*Parameters!$D$14*Parameters!$D$26*(1-Parameters!$D$27)*(Parameters!$D$24)*Parameters!$D$28*Parameters!$D$30))+(F13*(1-Parameters!$D$40)*(1-(1/Parameters!$D$38))*ART_drop_factor)+(L13*(1-Parameters!$D$40)*(1-(1/Parameters!$D$38))*ART_drop_factor)),0)</f>
        <v>0</v>
      </c>
      <c r="M14" s="23">
        <f>IF(AND(C14&gt;='Input for base case'!$F$12,C14&lt;'Input for base case'!$F$13),((E13*(1-Parameters!$D$40)*(1/Parameters!$D$38)*(1-('Input for base case'!$F$5*Parameters!$D$14*(1-Parameters!$D$27)*Parameters!$D$26*(Parameters!$D$23))*Parameters!$D$28))+(G13*(1-Parameters!$D$40)*(1-('Input for base case'!$F$5*Parameters!$D$14*(1-Parameters!$D$27)*Parameters!$D$26*(Parameters!$D$23)*Parameters!$D$28)))+(K13*(1-Parameters!$D$40)*(1/Parameters!$D$38))+(M13*(1-Parameters!$D$40))),0)</f>
        <v>0</v>
      </c>
      <c r="N14" s="23">
        <f>IF(AND(C14&gt;='Input for base case'!$F$12,C14&lt;'Input for base case'!$F$13),((E13*(1-Parameters!$D$40)*(1/Parameters!$D$38)*'Input for base case'!$F$5*Parameters!$D$14*Parameters!$D$26*(1-Parameters!$D$27)*Parameters!$D$28*(Parameters!$D$23)*(1-Parameters!$D$30))+(G13*(1-Parameters!$D$40)*'Input for base case'!$F$5*Parameters!$D$14*Parameters!$D$26*(1-Parameters!$D$27)*Parameters!$D$28*(Parameters!$D$23)*(1-Parameters!$D$30))+(H13*(1-Parameters!$D$40)) +(N13*(1-Parameters!$D$40)) + (O13*(1-Parameters!$D$40)*(1-ART_drop_factor)) + (I13*(1-Parameters!$D$40)*(1-ART_drop_factor))),0)</f>
        <v>0</v>
      </c>
      <c r="O14" s="23">
        <f>IF(AND(C14&gt;='Input for base case'!$F$12,C14&lt;'Input for base case'!$F$13),((E13*(1-Parameters!$D$40)*(1/Parameters!$D$38)*('Input for base case'!$F$5*Parameters!$D$14*(Parameters!$D$23)*Parameters!$D$26*(1-Parameters!$D$27)*Parameters!$D$28*Parameters!$D$30))+(F13*(1-Parameters!$D$40)*(1/Parameters!$D$38))+(G13*(1-Parameters!$D$40)*('Input for base case'!$F$5*Parameters!$D$14*(Parameters!$D$23)*Parameters!$D$26*(1-Parameters!$D$27)*Parameters!$D$28*Parameters!$D$30))+(O13*(1-Parameters!$D$40)*ART_drop_factor)+(L13*(1-Parameters!$D$40)*(1/Parameters!$D$38))+(I13*(1-Parameters!$D$40)*ART_drop_factor)),0)</f>
        <v>0</v>
      </c>
      <c r="P14" s="24">
        <f>IF(AND(C14&gt;='Input for base case'!$F$13,C14&lt;'Input for base case'!$F$14),((J13*(1-Parameters!$D$40)*(1-(Parameters!$D$9*(1-('Input for base case'!$F$22*Parameters!$D$7))))) + (P13*(1-Parameters!$D$40)*(1-(Parameters!$D$9*(1-('Input for base case'!$F$22*Parameters!$D$7)))))),0)</f>
        <v>0</v>
      </c>
      <c r="Q14" s="22">
        <f>IF(AND(C14&gt;='Input for base case'!$F$13,C14&lt;'Input for base case'!$F$14),((J13*(1-Parameters!$D$40)*Parameters!$D$9*(1-('Input for base case'!$F$22*Parameters!$D$7)))+(K13*(1-Parameters!$D$40)*(1-1/Parameters!$D$38)*(1-('Input for base case'!$F$6*Parameters!$D$15*(1-Parameters!$D$27)*Parameters!$D$26*(Parameters!$D$24))*Parameters!$D$28*Parameters!$D$30))) + (L13*(1-Parameters!$D$40)*(1-(1/Parameters!$D$38))*(1-ART_drop_factor)) +(P13*(1-Parameters!$D$40)*Parameters!$D$9*(1-('Input for base case'!$F$22*Parameters!$D$7)))+(Q13*(1-Parameters!$D$40)*(1-1/Parameters!$D$38)) + (R13*(1-Parameters!$D$40)*(1-(1/Parameters!$D$38))*(1-ART_drop_factor)),0)</f>
        <v>0</v>
      </c>
      <c r="R14" s="24">
        <f>IF(AND(C14&gt;='Input for base case'!$F$13,C14&lt;'Input for base case'!$F$14),((K13*(1-Parameters!$D$40)*(1-1/Parameters!$D$38)*('Input for base case'!$F$6*Parameters!$D$15*Parameters!$D$26*(1-Parameters!$D$27)*(Parameters!$D$24)*Parameters!$D$28*Parameters!$D$30))+(L13*(1-Parameters!$D$40)*(1-(1/Parameters!$D$38))*ART_drop_factor)+(R13*(1-Parameters!$D$40)*(1-(1/Parameters!$D$38))*ART_drop_factor)),0)</f>
        <v>0</v>
      </c>
      <c r="S14" s="22">
        <f>IF(AND(C14&gt;='Input for base case'!$F$13,C14&lt;'Input for base case'!$F$14),((K13*(1-Parameters!$D$40)*(1/Parameters!$D$38)*(1-('Input for base case'!$F$6*Parameters!$D$15*(1-Parameters!$D$27)*Parameters!$D$26*(Parameters!$D$23)*Parameters!$D$28)))+(M13*(1-Parameters!$D$40)*(1-('Input for base case'!$F$6*Parameters!$D$15*(1-Parameters!$D$27)*Parameters!$D$26*(Parameters!$D$23)*Parameters!$D$28)))+(Q13*(1-Parameters!$D$40)*(1/Parameters!$D$38))+(S13*(1-Parameters!$D$40))),0)</f>
        <v>0</v>
      </c>
      <c r="T14" s="24">
        <f>IF(AND(C14&gt;='Input for base case'!$F$13,C14&lt;'Input for base case'!$F$14),((K13*(1-Parameters!$D$40)*(1/Parameters!$D$38)*'Input for base case'!$F$6*Parameters!$D$15*Parameters!$D$26*(1-Parameters!$D$27)*Parameters!$D$28*(Parameters!$D$23)*(1-Parameters!$D$30))+(M13*(1-Parameters!$D$40)*'Input for base case'!$F$6*Parameters!$D$15*Parameters!$D$26*(1-Parameters!$D$27)*Parameters!$D$28*(Parameters!$D$23)*(1-Parameters!$D$30))+(N13*(1-Parameters!$D$40))+(T13*(1-Parameters!$D$40)) + (U13*(1-Parameters!$D$40)*(1-ART_drop_factor)) + (O13*(1-Parameters!$D$40)*(1-ART_drop_factor))),0)</f>
        <v>0</v>
      </c>
      <c r="U14" s="22">
        <f>IF(AND(C14&gt;='Input for base case'!$F$13,C14&lt;'Input for base case'!$F$14),((K13*(1-Parameters!$D$40)*(1/Parameters!$D$38)*('Input for base case'!$F$6*Parameters!$D$15*(Parameters!$D$23)*Parameters!$D$26*(1-Parameters!$D$27)*Parameters!$D$28*Parameters!$D$30))+(L13*(1-Parameters!$D$40)*(1/Parameters!$D$38))+(M13*(1-Parameters!$D$40)*('Input for base case'!$F$6*Parameters!$D$15*(Parameters!$D$23)*Parameters!$D$26*(1-Parameters!$D$27)*Parameters!$D$28*Parameters!$D$30))+(U13*(1-Parameters!$D$40)*ART_drop_factor)+(R13*(1-Parameters!$D$40)*(1/Parameters!$D$38))+(O13*(1-Parameters!$D$40))*ART_drop_factor),0)</f>
        <v>0</v>
      </c>
      <c r="V14" s="24">
        <f>IF(C14='Input for base case'!$F$14,((P13*(1-Parameters!$D$41)*(1-(Parameters!$D$9*(1-('Input for base case'!$F$22*Parameters!$D$7))))) + (V13*(1-Parameters!$D$41)*(1-(Parameters!$D$9*(1-('Input for base case'!$F$22*Parameters!$D$7)))))),0)</f>
        <v>0</v>
      </c>
      <c r="W14" s="22">
        <f>IF(C14='Input for base case'!$F$14,((P13*(1-Parameters!$D$41)*Parameters!$D$9*(1-('Input for base case'!$F$22*Parameters!$D$7)))+(Q13*(1-Parameters!$D$41)*(1-1/Parameters!$D$38)*(1-('Input for base case'!$F$6*Parameters!$D$16*(1-Parameters!$D$27)*Parameters!$D$26*(1-Parameters!$B$94)*(Parameters!$D$24))*Parameters!$D$28*Parameters!$D$30)))+(V13*(1-Parameters!$D$41)*Parameters!$D$9*(1-('Input for base case'!$F$22*Parameters!$D$7)))+ (R13*(1-Parameters!$D$41)*(1-(1/Parameters!$D$38))*(1-ART_drop_factor)) + (W13*(1-Parameters!$D$41)*(1-1/Parameters!$D$38)) + (X13*(1-Parameters!$D$41)*(1-(1/Parameters!$D$38))*(1-ART_drop_factor)),0)</f>
        <v>0</v>
      </c>
      <c r="X14" s="24">
        <f>IF(C14='Input for base case'!$F$14,((Q13*(1-Parameters!$D$41)*(1-1/Parameters!$D$38)*('Input for base case'!$F$6*Parameters!$D$16*Parameters!$D$26*(1-Parameters!$D$27)*(1-Parameters!$B$94)*(Parameters!$D$24)*Parameters!$D$28*Parameters!$D$30))+(R13*(1-Parameters!$D$41)*(1-(1/Parameters!$D$38))*ART_drop_factor)+(X13*(1-Parameters!$D$41)*(1-(1/Parameters!$D$38))*ART_drop_factor)),0)</f>
        <v>0</v>
      </c>
      <c r="Y14" s="22">
        <f>IF(C14='Input for base case'!$F$14,((Q13*(1-Parameters!$D$41)*(1/Parameters!$D$38)*(1-('Input for base case'!$F$6*Parameters!$D$16*(1-Parameters!$D$27)*Parameters!$D$26*(1-Parameters!$B$94)*(Parameters!$D$23)*Parameters!$D$28)))+(S13*(1-Parameters!$D$41)*(1-('Input for base case'!$F$6*Parameters!$D$16*(1-Parameters!$D$27)*Parameters!$D$26*(1-Parameters!$B$94)*(Parameters!$D$23)*Parameters!$D$28)))+(W13*(1-Parameters!$D$41)*(1/Parameters!$D$38))+(Y13*(1-Parameters!$D$41))),0)</f>
        <v>0</v>
      </c>
      <c r="Z14" s="24">
        <f>IF(C14='Input for base case'!$F$14,((Q13*(1-Parameters!$D$41)*(1/Parameters!$D$38)*'Input for base case'!$F$6*Parameters!$D$16*Parameters!$D$26*(1-Parameters!$D$27)*(1-Parameters!$B$94)*Parameters!$D$28*(Parameters!$D$23)*(1-Parameters!$D$30))+(S13*(1-Parameters!$D$41)*'Input for base case'!$F$6*Parameters!$D$16*Parameters!$D$26*(1-Parameters!$D$27)*(1-Parameters!$B$94)*Parameters!$D$28*(Parameters!$D$23)*(1-Parameters!$D$30))+(T13*(1-Parameters!$D$41)) + (U13*(1-Parameters!$D$41)*(1-ART_drop_factor)) + (Z13*(1-Parameters!$D$41)) + (AA13*(1-Parameters!$D$41)*(1-ART_drop_factor))),0)</f>
        <v>0</v>
      </c>
      <c r="AA14" s="22">
        <f>IF(C14='Input for base case'!$F$14,((Q13*(1-Parameters!$D$41)*(1/Parameters!$D$38)*('Input for base case'!$F$6*Parameters!$D$16*(Parameters!$D$23)*Parameters!$D$26*(1-Parameters!$D$27)*(1-Parameters!$B$94)*Parameters!$D$28*Parameters!$D$30))+(R13*(1-Parameters!$D$41)*(1/Parameters!$D$38))+(S13*(1-Parameters!$D$41)*('Input for base case'!$F$6*Parameters!$D$16*(1-Parameters!$B$94)*(Parameters!$D$23)*Parameters!$D$26*(1-Parameters!$D$27)*Parameters!$D$28*Parameters!$D$30))+(AA13*(1-Parameters!$D$41)*ART_drop_factor)+(X13*(1-Parameters!$D$41)*(1/Parameters!$D$38))+(U13*(1-Parameters!$D$41)*ART_drop_factor)),0)</f>
        <v>0</v>
      </c>
      <c r="AB14" s="24">
        <f>IF(AND(C14&gt;'Input for base case'!$F$14,C14&lt;('Input for base case'!$F$14+'Input for base case'!$F$16)),((V13*(1-Parameters!$D$41)*(1-(Parameters!$D$9*(1-('Input for base case'!$F$22*Parameters!$D$7)))))+(AB13*(1-Parameters!$D$41)*(1-(Parameters!$D$10*(1-('Input for base case'!$F$22*Parameters!$D$7)))))),0)</f>
        <v>0</v>
      </c>
      <c r="AC14" s="24">
        <f>IF(AND(C14&gt;'Input for base case'!$F$14, C14&lt;('Input for base case'!$F$14+'Input for base case'!$F$16)),((V13*(1-Parameters!$D$41)*Parameters!$D$9*(1-('Input for base case'!$F$22*Parameters!$D$7)))+(W13*(1-Parameters!$D$41)*(1-1/Parameters!$D$38)) + (X13*(1-Parameters!$D$41)*(1-(1/Parameters!$D$38))*(1-ART_drop_factor)) +(AB13*(1-Parameters!$D$41)*Parameters!$D$10*(1-('Input for base case'!$F$22*Parameters!$D$7))))+(AC13*(1-Parameters!$D$41)*(1-1/Parameters!$D$38)) + (AD13*(1-Parameters!$D$41)*(1-(1/Parameters!$D$38))*(1-ART_drop_factor)),0)</f>
        <v>0</v>
      </c>
      <c r="AD14" s="24">
        <f>IF(AND(C14&gt;'Input for base case'!$F$14, C14&lt;('Input for base case'!$F$14+'Input for base case'!$F$16)),((X13*(1-Parameters!$D$41)*(1-(1/Parameters!$D$38))*ART_drop_factor)+(AD13*(1-Parameters!$D$41)*(1-(1/Parameters!$D$38))*ART_drop_factor)),0)</f>
        <v>0</v>
      </c>
      <c r="AE14" s="24">
        <f>IF(AND(C14&gt;'Input for base case'!$F$14, C14&lt;('Input for base case'!$F$14+'Input for base case'!$F$16)),((W13*(1-Parameters!$D$41)*(1/Parameters!$D$38))+(Y13*(1-Parameters!$D$41))+(AC13*(1-Parameters!$D$41)*(1/Parameters!$D$38))+(AE13*(1-Parameters!$D$41))),0)</f>
        <v>0</v>
      </c>
      <c r="AF14" s="24">
        <f>IF(AND(C14&gt;'Input for base case'!$F$14, C14&lt;('Input for base case'!$F$14+'Input for base case'!$F$16)),((Z13*(1-Parameters!$D$41)) + (AA13*(1-Parameters!$D$41)*(1-ART_drop_factor)) +(AF13*(1-Parameters!$D$41)) + (AG13*(1-Parameters!$D$41)*(1-ART_drop_factor))),0)</f>
        <v>0</v>
      </c>
      <c r="AG14" s="24">
        <f>IF(AND(C14&gt;'Input for base case'!$F$14, C14&lt;('Input for base case'!$F$14+'Input for base case'!$F$16)),((X13*(1-Parameters!$D$41)*(1/Parameters!$D$38))+(AG13*(1-Parameters!$D$41)*ART_drop_factor)+(AD13*(1-Parameters!$D$41)*(1/Parameters!$D$38))+(AA13*(1-Parameters!$D$41)*ART_drop_factor)),0)</f>
        <v>0</v>
      </c>
      <c r="AH14" s="24">
        <f>IF(AND(C14&gt;=('Input for base case'!$F$14+'Input for base case'!$F$16),C14&lt;('Input for base case'!$F$14+'Input for base case'!$F$17)),((AB13*(1-Parameters!$D$40)*(1-(Parameters!$D$10*(1-('Input for base case'!$F$22*Parameters!$D$7)))))+(AH13*(1-Parameters!$D$40)*(1-(Parameters!$D$11*(1-('Input for base case'!$F$22*Parameters!$D$7)))))),0)</f>
        <v>0</v>
      </c>
      <c r="AI14" s="24">
        <f>IF(AND(C14&gt;=('Input for base case'!$F$14+'Input for base case'!$F$16), C14&lt;('Input for base case'!$F$14+'Input for base case'!$F$17)),((AB13*(1-Parameters!$D$40)*Parameters!$D$10*(1-('Input for base case'!$F$22*Parameters!$D$7)))+(AC13*(1-Parameters!$D$40)*(1-1/Parameters!$D$38)*(1-('Input for base case'!$F$7*Parameters!$D$17*(1-Parameters!$D$27)*Parameters!$D$26*(1-(Parameters!$B$94 + Parameters!$B$95))*(Parameters!$D$24)*Parameters!$D$28*Parameters!$D$30))) + (AD13*(1-Parameters!$D$40)*(1-(1/Parameters!$D$38))*(1-ART_drop_factor)) +(AH13*(1-Parameters!$D$40)*Parameters!$D$11*(1-('Input for base case'!$F$22*Parameters!$D$7)))+(AI13*(1-Parameters!$D$40)*(1-1/Parameters!$D$38)) + (AJ13*(1-Parameters!$D$40)*(1-(1/Parameters!$D$38))*(1-ART_drop_factor))),0)</f>
        <v>0</v>
      </c>
      <c r="AJ14" s="24">
        <f>IF(AND(C14&gt;=('Input for base case'!$F$14+'Input for base case'!$F$16), C14&lt;('Input for base case'!$F$14+'Input for base case'!$F$17)),((AC13*(1-Parameters!$D$40)*(1-1/Parameters!$D$38)*('Input for base case'!$F$7*Parameters!$D$17*Parameters!$D$26*(1-Parameters!$D$27)*(1-(Parameters!$B$94 + Parameters!$B$95))*(Parameters!$D$24)*Parameters!$D$28*Parameters!$D$30))+(AD13*(1-Parameters!$D$40)*(1-(1/Parameters!$D$38))*ART_drop_factor)+(AJ13*(1-Parameters!$D$40)*(1-(1/Parameters!$D$38))*ART_drop_factor)),0)</f>
        <v>0</v>
      </c>
      <c r="AK14" s="22">
        <f>IF(AND(C14&gt;=('Input for base case'!$F$14+'Input for base case'!$F$16), C14&lt;('Input for base case'!$F$14+'Input for base case'!$F$17)),((AC13*(1-Parameters!$D$40)*(1/Parameters!$D$38)*(1-('Input for base case'!$F$7*Parameters!$D$17*(1-Parameters!$D$27)*Parameters!$D$26*(1-(Parameters!$B$94 + Parameters!$B$95))*(Parameters!$D$23)*Parameters!$D$28)))+(AE13*(1-Parameters!$D$40)*(1-('Input for base case'!$F$7*Parameters!$D$17*(1-Parameters!$D$27)*Parameters!$D$26*(1-(Parameters!$B$94 + Parameters!$B$95))*(Parameters!$D$23)*Parameters!$D$28)))+(AI13*(1-Parameters!$D$40)*(1/Parameters!$D$38))+(AK13*(1-Parameters!$D$40))),0)</f>
        <v>0</v>
      </c>
      <c r="AL14" s="24">
        <f>IF(AND(C14&gt;=('Input for base case'!$F$14+'Input for base case'!$F$16), C14&lt;('Input for base case'!$F$14+'Input for base case'!$F$17)),((AC13*(1-Parameters!$D$40)*(1/Parameters!$D$38)*'Input for base case'!$F$7*Parameters!$D$17*Parameters!$D$26*(1-Parameters!$D$27)*(1-(Parameters!$B$94 + Parameters!$B$95))*Parameters!$D$28*(Parameters!$D$23)*(1-Parameters!$D$30))+(AE13*(1-Parameters!$D$40)*'Input for base case'!$F$7*Parameters!$D$17*Parameters!$D$26*(1-Parameters!$D$27)*(1-(Parameters!$B$94 + Parameters!$B$95))*Parameters!$D$28*(Parameters!$D$23)*(1-Parameters!$D$30))+(AF13*(1-Parameters!$D$40)) + (AG13*(1-Parameters!$D$40)*(1-ART_drop_factor)) +(AL13*(1-Parameters!$D$40)) + (AM13*(1-Parameters!$D$40)*(1-ART_drop_factor))),0)</f>
        <v>0</v>
      </c>
      <c r="AM14" s="22">
        <f>IF(AND(C14&gt;=('Input for base case'!$F$14+'Input for base case'!$F$16), C14&lt;('Input for base case'!$F$14+'Input for base case'!$F$17)),((AC13*(1-Parameters!$D$40)*(1/Parameters!$D$38)*('Input for base case'!$F$7*Parameters!$D$17*(Parameters!$D$23)*Parameters!$D$26*(1-Parameters!$D$27)*(1-(Parameters!$B$94 + Parameters!$B$95))*Parameters!$D$28*Parameters!$D$30))+(AD13*(1-Parameters!$D$40)*(1/Parameters!$D$38))+(AE13*(1-Parameters!$D$40)*('Input for base case'!$F$7*Parameters!$D$17*(Parameters!$D$23)*Parameters!$D$26*(1-Parameters!$D$27)*(1-(Parameters!$B$94 + Parameters!$B$95))*Parameters!$D$28*Parameters!$D$30))+(AM13*(1-Parameters!$D$40)*ART_drop_factor)+(AJ13*(1-Parameters!$D$40)*(1/Parameters!$D$38))+(AG13*(1-Parameters!$D$40)*ART_drop_factor)),0)</f>
        <v>0</v>
      </c>
      <c r="AN14" s="24">
        <f>IF(AND(C14&gt;=('Input for base case'!$F$14+'Input for base case'!$F$17), C14&lt;('Input for base case'!$F$14+'Input for base case'!$F$18)),((AH13*(1-Parameters!$D$40)*(1-(Parameters!$D$11*(1-('Input for base case'!$F$22*Parameters!$D$7))))) + (AN13*(1-Parameters!$D$40)*(1-(Parameters!$D$11*(1-('Input for base case'!$F$22*Parameters!$D$7)))))),0)</f>
        <v>0</v>
      </c>
      <c r="AO14" s="22">
        <f>IF(AND(C14&gt;=('Input for base case'!$F$14+'Input for base case'!$F$17), C14&lt;('Input for base case'!$F$14+'Input for base case'!$F$18)),((AH13*(1-Parameters!$D$40)*Parameters!$D$11*(1-('Input for base case'!$F$22*Parameters!$D$7)))+(AI13*(1-Parameters!$D$40)*(1-1/Parameters!$D$38)*(1-('Input for base case'!$F$8*Parameters!$D$18*(1-Parameters!$D$27)*Parameters!$D$26*(Parameters!$D$24)*Parameters!$D$28*Parameters!$D$30))) + (AJ13*(1-Parameters!$D$40)*(1-(1/Parameters!$D$38))*(1-ART_drop_factor)) +(AN13*(1-Parameters!$D$40)*Parameters!$D$11*(1-('Input for base case'!$F$22*Parameters!$D$7)))+(AO13*(1-Parameters!$D$40)*(1-1/Parameters!$D$38)) + (AP13*(1-Parameters!$D$40)*(1-(1/Parameters!$D$38))*(1-ART_drop_factor))),0)</f>
        <v>0</v>
      </c>
      <c r="AP14" s="24">
        <f>IF(AND(C14&gt;=('Input for base case'!$F$14+'Input for base case'!$F$17), C14&lt;('Input for base case'!$F$14+'Input for base case'!$F$18)),((AI13*(1-Parameters!$D$40)*(1-1/Parameters!$D$38)*('Input for base case'!$F$8*Parameters!$D$18*Parameters!$D$26*(1-Parameters!$D$27)*(Parameters!$D$24)*Parameters!$D$28*Parameters!$D$30))+(AJ13*(1-Parameters!$D$40)*(1-(1/Parameters!$D$38))*ART_drop_factor)+(AP13*(1-Parameters!$D$40)*(1-(1/Parameters!$D$38))*ART_drop_factor)),0)</f>
        <v>0</v>
      </c>
      <c r="AQ14" s="22">
        <f>IF(AND(C14&gt;=('Input for base case'!$F$14+'Input for base case'!$F$17), C14&lt;('Input for base case'!$F$14+'Input for base case'!$F$18)),((AI13*(1-Parameters!$D$40)*(1/Parameters!$D$38)*(1-('Input for base case'!$F$8*Parameters!$D$18*(1-Parameters!$D$27)*Parameters!$D$26*(Parameters!$D$23)*Parameters!$D$28)))+(AK13*(1-Parameters!$D$40)*(1-('Input for base case'!$F$8*Parameters!$D$18*(1-Parameters!$D$27)*Parameters!$D$26*(Parameters!$D$23)*Parameters!$D$28)))+(AO13*(1-Parameters!$D$40)*(1/Parameters!$D$38))+(AQ13*(1-Parameters!$D$40))),0)</f>
        <v>0</v>
      </c>
      <c r="AR14" s="24">
        <f>IF(AND(C14&gt;=('Input for base case'!$F$14+'Input for base case'!$F$17), C14&lt;('Input for base case'!$F$14+'Input for base case'!$F$18)),((AI13*(1-Parameters!$D$40)*(1/Parameters!$D$38)*'Input for base case'!$F$8*Parameters!$D$18*Parameters!$D$26*(1-Parameters!$D$27)*Parameters!$D$28*(Parameters!$D$23)*(1-Parameters!$D$30))+(AK13*(1-Parameters!$D$40)*'Input for base case'!$F$8*Parameters!$D$18*Parameters!$D$26*(1-Parameters!$D$27)*Parameters!$D$28*(Parameters!$D$23)*(1-Parameters!$D$30))+(AL13*(1-Parameters!$D$40)) + (AM13*(1-Parameters!$D$40)*(1-ART_drop_factor)) +(AR13*(1-Parameters!$D$40)) + (AS13*(1-Parameters!$D$40)*(1-ART_drop_factor))),0)</f>
        <v>0</v>
      </c>
      <c r="AS14" s="22">
        <f>IF(AND(C14&gt;=('Input for base case'!$F$14+'Input for base case'!$F$17), C14&lt;('Input for base case'!$F$14+'Input for base case'!$F$18)),((AI13*(1-Parameters!$D$40)*(1/Parameters!$D$38)*('Input for base case'!$F$8*Parameters!$D$18*(Parameters!$D$23)*Parameters!$D$26*(1-Parameters!$D$27)*Parameters!$D$28*Parameters!$D$30))+(AJ13*(1-Parameters!$D$40)*(1/Parameters!$D$38))+(AK13*(1-Parameters!$D$40)*('Input for base case'!$F$8*Parameters!$D$18*(Parameters!$D$23)*Parameters!$D$26*(1-Parameters!$D$27)*Parameters!$D$28*Parameters!$D$30))+(AS13*(1-Parameters!$D$40)*ART_drop_factor)+(AP13*(1-Parameters!$D$40)*(1/Parameters!$D$38))+(AM13*(1-Parameters!$D$40)*ART_drop_factor)),0)</f>
        <v>0</v>
      </c>
      <c r="AT14" s="24">
        <f>IF(AND(C14&gt;=('Input for base case'!$F$14+'Input for base case'!$F$18), C14&lt;('Input for base case'!$F$14+'Input for base case'!$F$19)),((AN13*(1-Parameters!$D$40)*(1-(Parameters!$D$11*(1-('Input for base case'!$F$22*Parameters!$D$7))))) + (AT13*(1-Parameters!$D$40)*(1-(Parameters!$D$12*(1-('Input for base case'!$F$22*Parameters!$D$7)))))),0)</f>
        <v>0</v>
      </c>
      <c r="AU14" s="22">
        <f>IF(AND(C14&gt;=('Input for base case'!$F$14+'Input for base case'!$F$18), C14&lt;('Input for base case'!$F$14+'Input for base case'!$F$19)),((AN13*(1-Parameters!$D$40)*Parameters!$D$11*(1-('Input for base case'!$F$22*Parameters!$D$7)))+(AO13*(1-Parameters!$D$40)*(1-1/Parameters!$D$38)*(1-('Input for base case'!$F$9*Parameters!$D$19*(1-Parameters!$D$27)*Parameters!$D$26*(Parameters!$D$24)*Parameters!$D$28*Parameters!$D$30))) + (AP13*(1-Parameters!$D$40)*(1-(1/Parameters!$D$38))*(1-ART_drop_factor)) +(AT13*(1-Parameters!$D$40)*Parameters!$D$12*(1-('Input for base case'!$F$22*Parameters!$D$7)))+(AU13*(1-Parameters!$D$40)*(1-1/Parameters!$D$38)) + (AV13*(1-Parameters!$D$40)*(1-(1/Parameters!$D$38))*(1-ART_drop_factor))),0)</f>
        <v>0</v>
      </c>
      <c r="AV14" s="24">
        <f>IF(AND(C14&gt;=('Input for base case'!$F$14+'Input for base case'!$F$18), C14&lt;('Input for base case'!$F$14+'Input for base case'!$F$19)),((AO13*(1-Parameters!$D$40)*(1-1/Parameters!$D$38)*('Input for base case'!$F$9*Parameters!$D$19*Parameters!$D$26*(1-Parameters!$D$27)*(Parameters!$D$24)*Parameters!$D$28*Parameters!$D$30))+(AP13*(1-Parameters!$D$40)*(1-(1/Parameters!$D$38))*ART_drop_factor)+(AV13*(1-Parameters!$D$40)*(1-(1/Parameters!$D$38))*ART_drop_factor)),0)</f>
        <v>0</v>
      </c>
      <c r="AW14" s="22">
        <f>IF(AND(C14&gt;=('Input for base case'!$F$14+'Input for base case'!$F$18), C14&lt;('Input for base case'!$F$14+'Input for base case'!$F$19)),((AO13*(1-Parameters!$D$40)*(1/Parameters!$D$38)*(1-('Input for base case'!$F$9*Parameters!$D$19*(1-Parameters!$D$27)*Parameters!$D$26*(Parameters!$D$23)*Parameters!$D$28)))+(AQ13*(1-Parameters!$D$40)*(1-('Input for base case'!$F$9*Parameters!$D$19*(1-Parameters!$D$27)*Parameters!$D$26*(Parameters!$D$23)*Parameters!$D$28)))+(AU13*(1-Parameters!$D$40)*(1/Parameters!$D$38))+(AW13*(1-Parameters!$D$40))),0)</f>
        <v>0</v>
      </c>
      <c r="AX14" s="24">
        <f>IF(AND(C14&gt;=('Input for base case'!$F$14+'Input for base case'!$F$18), C14&lt;('Input for base case'!$F$14+'Input for base case'!$F$19)),((AO13*(1-Parameters!$D$40)*(1/Parameters!$D$38)*'Input for base case'!$F$9*Parameters!$D$19*Parameters!$D$26*(1-Parameters!$D$27)*Parameters!$D$28*(Parameters!$D$23)*(1-Parameters!$D$30))+(AQ13*(1-Parameters!$D$40)*'Input for base case'!$F$9*Parameters!$D$19*Parameters!$D$26*(1-Parameters!$D$27)*Parameters!$D$28*(Parameters!$D$23)*(1-Parameters!$D$30)) + (AS13*(1-Parameters!$D$40)*(1-ART_drop_factor)) +(AR13*(1-Parameters!$D$40))+ (AY13*(1-Parameters!$D$40)*(1-ART_drop_factor)) + (AX13*(1-Parameters!$D$40))),0)</f>
        <v>0</v>
      </c>
      <c r="AY14" s="22">
        <f>IF(AND(C14&gt;=('Input for base case'!$F$14+'Input for base case'!$F$18), C14&lt;('Input for base case'!$F$14+'Input for base case'!$F$19)),((AO13*(1-Parameters!$D$40)*(1/Parameters!$D$38)*('Input for base case'!$F$9*Parameters!$D$19*(Parameters!$D$23)*Parameters!$D$26*(1-Parameters!$D$27)*Parameters!$D$28*Parameters!$D$30))+(AP13*(1-Parameters!$D$40)*(1/Parameters!$D$38))+(AQ13*(1-Parameters!$D$40)*('Input for base case'!$F$9*Parameters!$D$19*(Parameters!$D$23)*Parameters!$D$26*(1-Parameters!$D$27)*Parameters!$D$28*Parameters!$D$30))+(AY13*(1-Parameters!$D$40)*ART_drop_factor)+(AV13*(1-Parameters!$D$40)*(1/Parameters!$D$38))+(AS13*(1-Parameters!$D$40)*ART_drop_factor)),0)</f>
        <v>0</v>
      </c>
      <c r="AZ14" s="24">
        <f>IF(C14&gt;=('Input for base case'!$F$14+'Input for base case'!$F$19),((AT13*(1-Parameters!$D$40)*(1-(Parameters!$D$12*(1-('Input for base case'!$F$22*Parameters!$D$7))))) + (AZ13*(1-Parameters!$D$40)*(1-(Parameters!$D$12*(1-('Input for base case'!$F$22*Parameters!$D$7)))))),0)</f>
        <v>0</v>
      </c>
      <c r="BA14" s="22">
        <f>IF(C14&gt;=('Input for base case'!$F$14+'Input for base case'!$F$19),((AT13*(1-Parameters!$D$40)*Parameters!$D$12*(1-('Input for base case'!$F$22*Parameters!$D$7)))+(AU13*(1-Parameters!$D$40)*(1-1/Parameters!$D$38)*(1-('Input for base case'!$F$10*Parameters!$D$20*(1-Parameters!$D$27)*Parameters!$D$26*(Parameters!$D$24)*Parameters!$D$28*Parameters!$D$30))) + (AV13*(1-Parameters!$D$40)*(1-(1/Parameters!$D$38))*(1-ART_drop_factor)) +(AZ13*(1-Parameters!$D$40)*Parameters!$D$12*(1-('Input for base case'!$F$22*Parameters!$D$7)))+(BA13*(1-Parameters!$D$40)*(1-1/Parameters!$D$38)) + (BB13*(1-Parameters!$D$40)*(1-(1/Parameters!$D$38))*(1-ART_drop_factor))),0)</f>
        <v>0</v>
      </c>
      <c r="BB14" s="24">
        <f>IF(C14&gt;=('Input for base case'!$F$14+'Input for base case'!$F$19),((AU13*(1-Parameters!$D$40)*(1-1/Parameters!$D$38)*('Input for base case'!$F$10*Parameters!$D$20*Parameters!$D$26*(1-Parameters!$D$27)*(Parameters!$D$24)*Parameters!$D$28*Parameters!$D$30))+(AV13*(1-Parameters!$D$40)*(1-(1/Parameters!$D$38))*ART_drop_factor)+(BB13*(1-Parameters!$D$40)*(1-(1/Parameters!$D$38))*ART_drop_factor)),0)</f>
        <v>0</v>
      </c>
      <c r="BC14" s="22">
        <f>IF(C14&gt;=('Input for base case'!$F$14+'Input for base case'!$F$19),((AU13*(1-Parameters!$D$40)*(1/Parameters!$D$38)*(1-('Input for base case'!$F$10*Parameters!$D$20*(1-Parameters!$D$27)*Parameters!$D$26*(Parameters!$D$23)*Parameters!$D$28)))+(AW13*(1-Parameters!$D$40)*(1-('Input for base case'!$F$10*Parameters!$D$20*(1-Parameters!$D$27)*Parameters!$D$26*(Parameters!$D$23)*Parameters!$D$28)))+(BA13*(1-Parameters!$D$40)*(1/Parameters!$D$38))+(BC13*(1-Parameters!$D$40))),0)</f>
        <v>0</v>
      </c>
      <c r="BD14" s="24">
        <f>IF(C14&gt;=('Input for base case'!$F$14+'Input for base case'!$F$19),((AU13*(1-Parameters!$D$40)*(1/Parameters!$D$38)*'Input for base case'!$F$10*Parameters!$D$20*Parameters!$D$26*(1-Parameters!$D$27)*Parameters!$D$28*(Parameters!$D$23)*(1-Parameters!$D$30))+(AW13*(1-Parameters!$D$40)*'Input for base case'!$F$10*Parameters!$D$20*Parameters!$D$26*(1-Parameters!$D$27)*Parameters!$D$28*(Parameters!$D$23)*(1-Parameters!$D$30))+(AX13*(1-Parameters!$D$40)) + (AY13*(1-Parameters!$D$40)*(1-ART_drop_factor)) +(BD13*(1-Parameters!$D$40)) + (BE13*(1-Parameters!$D$40)*(1-ART_drop_factor))),0)</f>
        <v>0</v>
      </c>
      <c r="BE14" s="25">
        <f>IF(C14&gt;=('Input for base case'!$F$14+'Input for base case'!$F$19),((AU13*(1-Parameters!$D$40)*(1/Parameters!$D$38)*('Input for base case'!$F$10*Parameters!$D$20*(Parameters!$D$23)*Parameters!$D$26*(1-Parameters!$D$27)*Parameters!$D$28*Parameters!$D$30))+(AV13*(1-Parameters!$D$40)*(1/Parameters!$D$38))+(AW13*(1-Parameters!$D$40)*('Input for base case'!$F$10*Parameters!$D$20*(Parameters!$D$23)*Parameters!$D$26*(1-Parameters!$D$27)*Parameters!$D$28*Parameters!$D$30))+(BE13*(1-Parameters!$D$40)*ART_drop_factor)+(BB13*(1-Parameters!$D$40)*(1/Parameters!$D$38))+(AY13*(1-Parameters!$D$40)*ART_drop_factor)),0)</f>
        <v>0</v>
      </c>
      <c r="BF14" s="135">
        <f>(Parameters!$D$40*(SUM(Model!D13:U13,Model!AH13:BE13)))+(Parameters!$D$41*(SUM(Model!V13:AG13)))</f>
        <v>94.085264488752799</v>
      </c>
      <c r="BG14" s="60"/>
    </row>
    <row r="15" spans="3:59" x14ac:dyDescent="0.2">
      <c r="C15" s="20">
        <v>10</v>
      </c>
      <c r="D15" s="21">
        <f>IF((C15&gt;='Input for base case'!$F$12),0,(D14*(1-Parameters!$D$40)*(1-(Parameters!$D$8*(1-('Input for base case'!$F$22*Parameters!$D$7))))))</f>
        <v>1521763.1651076362</v>
      </c>
      <c r="E15" s="21">
        <f>IF((C15&gt;='Input for base case'!$F$12),0,(D14*(1-Parameters!$D$40)*Parameters!$D$8*(1-('Input for base case'!$F$22*Parameters!$D$7))+(E14*(1-Parameters!$D$40)*(1-1/Parameters!$D$38)) + (F14*(1-Parameters!$D$40)*(1-(1/Parameters!$D$38))*(1-ART_drop_factor))))</f>
        <v>4646.5881128699111</v>
      </c>
      <c r="F15" s="26">
        <f>IF((C15&gt;='Input for base case'!$F$12),0,(F14*(1-Parameters!$D$40)*(1-(1/Parameters!$D$38))*ART_drop_factor))</f>
        <v>0</v>
      </c>
      <c r="G15" s="21">
        <f>IF((C15&gt;='Input for base case'!$F$12),0,((G14*(1-Parameters!$D$40)+(E14*(1-Parameters!$D$40)*(1/Parameters!$D$38)))))</f>
        <v>47516.568115373455</v>
      </c>
      <c r="H15" s="21">
        <f>IF((C15&gt;='Input for base case'!$F$12),0,(H14*(1-Parameters!$D$40) + I14*(1-Parameters!$D$40)*(1-ART_drop_factor)))</f>
        <v>6629.9111688044914</v>
      </c>
      <c r="I15" s="21">
        <f>IF((C15&gt;='Input for base case'!$F$12),0,(((F14*(1-Parameters!$D$40)*(1/Parameters!$D$38)) + I14*(1-Parameters!$D$40)*ART_drop_factor)))</f>
        <v>50066.853532715904</v>
      </c>
      <c r="J15" s="23">
        <f>IF(AND(C15&gt;='Input for base case'!$F$12,C15&lt;'Input for base case'!$F$13),((D14*(1-Parameters!$D$40)*(1-(Parameters!$D$8*(1-('Input for base case'!$F$22*Parameters!$D$7))))) + (J14*(1-Parameters!$D$40)*(1-(Parameters!$D$9*(1-('Input for base case'!$F$22*Parameters!$D$7)))))),0)</f>
        <v>0</v>
      </c>
      <c r="K15" s="23">
        <f>IF(AND(C15&gt;='Input for base case'!$F$12,C15&lt;'Input for base case'!$F$13),((D14*(1-Parameters!$D$40)*(Parameters!$D$8*(1-('Input for base case'!$F$22*Parameters!$D$7))))+(E14*(1-Parameters!$D$40)*(1-1/Parameters!$D$38)*(1-('Input for base case'!$F$5*Parameters!$D$14*(1-Parameters!$D$27)*Parameters!$D$26*(Parameters!$D$24))*Parameters!$D$28*Parameters!$D$30)))+ (F14*(1-Parameters!$D$40)*(1-(1/Parameters!$D$38))*(1-ART_drop_factor)) + (J14*(1-Parameters!$D$40)*Parameters!$D$9*(1-('Input for base case'!$F$22*Parameters!$D$7)))+(K14*(1-Parameters!$D$40)*(1-1/Parameters!$D$38)) + (L14*(1-Parameters!$D$40)*(1-(1/Parameters!$D$38))*(1-ART_drop_factor)),0)</f>
        <v>0</v>
      </c>
      <c r="L15" s="23">
        <f>IF(AND(C15&gt;='Input for base case'!$F$12,C15&lt;'Input for base case'!$F$13),((E14*(1-Parameters!$D$40)*(1-1/Parameters!$D$38)*('Input for base case'!$F$5*Parameters!$D$14*Parameters!$D$26*(1-Parameters!$D$27)*(Parameters!$D$24)*Parameters!$D$28*Parameters!$D$30))+(F14*(1-Parameters!$D$40)*(1-(1/Parameters!$D$38))*ART_drop_factor)+(L14*(1-Parameters!$D$40)*(1-(1/Parameters!$D$38))*ART_drop_factor)),0)</f>
        <v>0</v>
      </c>
      <c r="M15" s="23">
        <f>IF(AND(C15&gt;='Input for base case'!$F$12,C15&lt;'Input for base case'!$F$13),((E14*(1-Parameters!$D$40)*(1/Parameters!$D$38)*(1-('Input for base case'!$F$5*Parameters!$D$14*(1-Parameters!$D$27)*Parameters!$D$26*(Parameters!$D$23))*Parameters!$D$28))+(G14*(1-Parameters!$D$40)*(1-('Input for base case'!$F$5*Parameters!$D$14*(1-Parameters!$D$27)*Parameters!$D$26*(Parameters!$D$23)*Parameters!$D$28)))+(K14*(1-Parameters!$D$40)*(1/Parameters!$D$38))+(M14*(1-Parameters!$D$40))),0)</f>
        <v>0</v>
      </c>
      <c r="N15" s="23">
        <f>IF(AND(C15&gt;='Input for base case'!$F$12,C15&lt;'Input for base case'!$F$13),((E14*(1-Parameters!$D$40)*(1/Parameters!$D$38)*'Input for base case'!$F$5*Parameters!$D$14*Parameters!$D$26*(1-Parameters!$D$27)*Parameters!$D$28*(Parameters!$D$23)*(1-Parameters!$D$30))+(G14*(1-Parameters!$D$40)*'Input for base case'!$F$5*Parameters!$D$14*Parameters!$D$26*(1-Parameters!$D$27)*Parameters!$D$28*(Parameters!$D$23)*(1-Parameters!$D$30))+(H14*(1-Parameters!$D$40)) +(N14*(1-Parameters!$D$40)) + (O14*(1-Parameters!$D$40)*(1-ART_drop_factor)) + (I14*(1-Parameters!$D$40)*(1-ART_drop_factor))),0)</f>
        <v>0</v>
      </c>
      <c r="O15" s="23">
        <f>IF(AND(C15&gt;='Input for base case'!$F$12,C15&lt;'Input for base case'!$F$13),((E14*(1-Parameters!$D$40)*(1/Parameters!$D$38)*('Input for base case'!$F$5*Parameters!$D$14*(Parameters!$D$23)*Parameters!$D$26*(1-Parameters!$D$27)*Parameters!$D$28*Parameters!$D$30))+(F14*(1-Parameters!$D$40)*(1/Parameters!$D$38))+(G14*(1-Parameters!$D$40)*('Input for base case'!$F$5*Parameters!$D$14*(Parameters!$D$23)*Parameters!$D$26*(1-Parameters!$D$27)*Parameters!$D$28*Parameters!$D$30))+(O14*(1-Parameters!$D$40)*ART_drop_factor)+(L14*(1-Parameters!$D$40)*(1/Parameters!$D$38))+(I14*(1-Parameters!$D$40)*ART_drop_factor)),0)</f>
        <v>0</v>
      </c>
      <c r="P15" s="24">
        <f>IF(AND(C15&gt;='Input for base case'!$F$13,C15&lt;'Input for base case'!$F$14),((J14*(1-Parameters!$D$40)*(1-(Parameters!$D$9*(1-('Input for base case'!$F$22*Parameters!$D$7))))) + (P14*(1-Parameters!$D$40)*(1-(Parameters!$D$9*(1-('Input for base case'!$F$22*Parameters!$D$7)))))),0)</f>
        <v>0</v>
      </c>
      <c r="Q15" s="22">
        <f>IF(AND(C15&gt;='Input for base case'!$F$13,C15&lt;'Input for base case'!$F$14),((J14*(1-Parameters!$D$40)*Parameters!$D$9*(1-('Input for base case'!$F$22*Parameters!$D$7)))+(K14*(1-Parameters!$D$40)*(1-1/Parameters!$D$38)*(1-('Input for base case'!$F$6*Parameters!$D$15*(1-Parameters!$D$27)*Parameters!$D$26*(Parameters!$D$24))*Parameters!$D$28*Parameters!$D$30))) + (L14*(1-Parameters!$D$40)*(1-(1/Parameters!$D$38))*(1-ART_drop_factor)) +(P14*(1-Parameters!$D$40)*Parameters!$D$9*(1-('Input for base case'!$F$22*Parameters!$D$7)))+(Q14*(1-Parameters!$D$40)*(1-1/Parameters!$D$38)) + (R14*(1-Parameters!$D$40)*(1-(1/Parameters!$D$38))*(1-ART_drop_factor)),0)</f>
        <v>0</v>
      </c>
      <c r="R15" s="24">
        <f>IF(AND(C15&gt;='Input for base case'!$F$13,C15&lt;'Input for base case'!$F$14),((K14*(1-Parameters!$D$40)*(1-1/Parameters!$D$38)*('Input for base case'!$F$6*Parameters!$D$15*Parameters!$D$26*(1-Parameters!$D$27)*(Parameters!$D$24)*Parameters!$D$28*Parameters!$D$30))+(L14*(1-Parameters!$D$40)*(1-(1/Parameters!$D$38))*ART_drop_factor)+(R14*(1-Parameters!$D$40)*(1-(1/Parameters!$D$38))*ART_drop_factor)),0)</f>
        <v>0</v>
      </c>
      <c r="S15" s="22">
        <f>IF(AND(C15&gt;='Input for base case'!$F$13,C15&lt;'Input for base case'!$F$14),((K14*(1-Parameters!$D$40)*(1/Parameters!$D$38)*(1-('Input for base case'!$F$6*Parameters!$D$15*(1-Parameters!$D$27)*Parameters!$D$26*(Parameters!$D$23)*Parameters!$D$28)))+(M14*(1-Parameters!$D$40)*(1-('Input for base case'!$F$6*Parameters!$D$15*(1-Parameters!$D$27)*Parameters!$D$26*(Parameters!$D$23)*Parameters!$D$28)))+(Q14*(1-Parameters!$D$40)*(1/Parameters!$D$38))+(S14*(1-Parameters!$D$40))),0)</f>
        <v>0</v>
      </c>
      <c r="T15" s="24">
        <f>IF(AND(C15&gt;='Input for base case'!$F$13,C15&lt;'Input for base case'!$F$14),((K14*(1-Parameters!$D$40)*(1/Parameters!$D$38)*'Input for base case'!$F$6*Parameters!$D$15*Parameters!$D$26*(1-Parameters!$D$27)*Parameters!$D$28*(Parameters!$D$23)*(1-Parameters!$D$30))+(M14*(1-Parameters!$D$40)*'Input for base case'!$F$6*Parameters!$D$15*Parameters!$D$26*(1-Parameters!$D$27)*Parameters!$D$28*(Parameters!$D$23)*(1-Parameters!$D$30))+(N14*(1-Parameters!$D$40))+(T14*(1-Parameters!$D$40)) + (U14*(1-Parameters!$D$40)*(1-ART_drop_factor)) + (O14*(1-Parameters!$D$40)*(1-ART_drop_factor))),0)</f>
        <v>0</v>
      </c>
      <c r="U15" s="22">
        <f>IF(AND(C15&gt;='Input for base case'!$F$13,C15&lt;'Input for base case'!$F$14),((K14*(1-Parameters!$D$40)*(1/Parameters!$D$38)*('Input for base case'!$F$6*Parameters!$D$15*(Parameters!$D$23)*Parameters!$D$26*(1-Parameters!$D$27)*Parameters!$D$28*Parameters!$D$30))+(L14*(1-Parameters!$D$40)*(1/Parameters!$D$38))+(M14*(1-Parameters!$D$40)*('Input for base case'!$F$6*Parameters!$D$15*(Parameters!$D$23)*Parameters!$D$26*(1-Parameters!$D$27)*Parameters!$D$28*Parameters!$D$30))+(U14*(1-Parameters!$D$40)*ART_drop_factor)+(R14*(1-Parameters!$D$40)*(1/Parameters!$D$38))+(O14*(1-Parameters!$D$40))*ART_drop_factor),0)</f>
        <v>0</v>
      </c>
      <c r="V15" s="24">
        <f>IF(C15='Input for base case'!$F$14,((P14*(1-Parameters!$D$41)*(1-(Parameters!$D$9*(1-('Input for base case'!$F$22*Parameters!$D$7))))) + (V14*(1-Parameters!$D$41)*(1-(Parameters!$D$9*(1-('Input for base case'!$F$22*Parameters!$D$7)))))),0)</f>
        <v>0</v>
      </c>
      <c r="W15" s="22">
        <f>IF(C15='Input for base case'!$F$14,((P14*(1-Parameters!$D$41)*Parameters!$D$9*(1-('Input for base case'!$F$22*Parameters!$D$7)))+(Q14*(1-Parameters!$D$41)*(1-1/Parameters!$D$38)*(1-('Input for base case'!$F$6*Parameters!$D$16*(1-Parameters!$D$27)*Parameters!$D$26*(1-Parameters!$B$94)*(Parameters!$D$24))*Parameters!$D$28*Parameters!$D$30)))+(V14*(1-Parameters!$D$41)*Parameters!$D$9*(1-('Input for base case'!$F$22*Parameters!$D$7)))+ (R14*(1-Parameters!$D$41)*(1-(1/Parameters!$D$38))*(1-ART_drop_factor)) + (W14*(1-Parameters!$D$41)*(1-1/Parameters!$D$38)) + (X14*(1-Parameters!$D$41)*(1-(1/Parameters!$D$38))*(1-ART_drop_factor)),0)</f>
        <v>0</v>
      </c>
      <c r="X15" s="24">
        <f>IF(C15='Input for base case'!$F$14,((Q14*(1-Parameters!$D$41)*(1-1/Parameters!$D$38)*('Input for base case'!$F$6*Parameters!$D$16*Parameters!$D$26*(1-Parameters!$D$27)*(1-Parameters!$B$94)*(Parameters!$D$24)*Parameters!$D$28*Parameters!$D$30))+(R14*(1-Parameters!$D$41)*(1-(1/Parameters!$D$38))*ART_drop_factor)+(X14*(1-Parameters!$D$41)*(1-(1/Parameters!$D$38))*ART_drop_factor)),0)</f>
        <v>0</v>
      </c>
      <c r="Y15" s="22">
        <f>IF(C15='Input for base case'!$F$14,((Q14*(1-Parameters!$D$41)*(1/Parameters!$D$38)*(1-('Input for base case'!$F$6*Parameters!$D$16*(1-Parameters!$D$27)*Parameters!$D$26*(1-Parameters!$B$94)*(Parameters!$D$23)*Parameters!$D$28)))+(S14*(1-Parameters!$D$41)*(1-('Input for base case'!$F$6*Parameters!$D$16*(1-Parameters!$D$27)*Parameters!$D$26*(1-Parameters!$B$94)*(Parameters!$D$23)*Parameters!$D$28)))+(W14*(1-Parameters!$D$41)*(1/Parameters!$D$38))+(Y14*(1-Parameters!$D$41))),0)</f>
        <v>0</v>
      </c>
      <c r="Z15" s="24">
        <f>IF(C15='Input for base case'!$F$14,((Q14*(1-Parameters!$D$41)*(1/Parameters!$D$38)*'Input for base case'!$F$6*Parameters!$D$16*Parameters!$D$26*(1-Parameters!$D$27)*(1-Parameters!$B$94)*Parameters!$D$28*(Parameters!$D$23)*(1-Parameters!$D$30))+(S14*(1-Parameters!$D$41)*'Input for base case'!$F$6*Parameters!$D$16*Parameters!$D$26*(1-Parameters!$D$27)*(1-Parameters!$B$94)*Parameters!$D$28*(Parameters!$D$23)*(1-Parameters!$D$30))+(T14*(1-Parameters!$D$41)) + (U14*(1-Parameters!$D$41)*(1-ART_drop_factor)) + (Z14*(1-Parameters!$D$41)) + (AA14*(1-Parameters!$D$41)*(1-ART_drop_factor))),0)</f>
        <v>0</v>
      </c>
      <c r="AA15" s="22">
        <f>IF(C15='Input for base case'!$F$14,((Q14*(1-Parameters!$D$41)*(1/Parameters!$D$38)*('Input for base case'!$F$6*Parameters!$D$16*(Parameters!$D$23)*Parameters!$D$26*(1-Parameters!$D$27)*(1-Parameters!$B$94)*Parameters!$D$28*Parameters!$D$30))+(R14*(1-Parameters!$D$41)*(1/Parameters!$D$38))+(S14*(1-Parameters!$D$41)*('Input for base case'!$F$6*Parameters!$D$16*(1-Parameters!$B$94)*(Parameters!$D$23)*Parameters!$D$26*(1-Parameters!$D$27)*Parameters!$D$28*Parameters!$D$30))+(AA14*(1-Parameters!$D$41)*ART_drop_factor)+(X14*(1-Parameters!$D$41)*(1/Parameters!$D$38))+(U14*(1-Parameters!$D$41)*ART_drop_factor)),0)</f>
        <v>0</v>
      </c>
      <c r="AB15" s="24">
        <f>IF(AND(C15&gt;'Input for base case'!$F$14,C15&lt;('Input for base case'!$F$14+'Input for base case'!$F$16)),((V14*(1-Parameters!$D$41)*(1-(Parameters!$D$9*(1-('Input for base case'!$F$22*Parameters!$D$7)))))+(AB14*(1-Parameters!$D$41)*(1-(Parameters!$D$10*(1-('Input for base case'!$F$22*Parameters!$D$7)))))),0)</f>
        <v>0</v>
      </c>
      <c r="AC15" s="24">
        <f>IF(AND(C15&gt;'Input for base case'!$F$14, C15&lt;('Input for base case'!$F$14+'Input for base case'!$F$16)),((V14*(1-Parameters!$D$41)*Parameters!$D$9*(1-('Input for base case'!$F$22*Parameters!$D$7)))+(W14*(1-Parameters!$D$41)*(1-1/Parameters!$D$38)) + (X14*(1-Parameters!$D$41)*(1-(1/Parameters!$D$38))*(1-ART_drop_factor)) +(AB14*(1-Parameters!$D$41)*Parameters!$D$10*(1-('Input for base case'!$F$22*Parameters!$D$7))))+(AC14*(1-Parameters!$D$41)*(1-1/Parameters!$D$38)) + (AD14*(1-Parameters!$D$41)*(1-(1/Parameters!$D$38))*(1-ART_drop_factor)),0)</f>
        <v>0</v>
      </c>
      <c r="AD15" s="24">
        <f>IF(AND(C15&gt;'Input for base case'!$F$14, C15&lt;('Input for base case'!$F$14+'Input for base case'!$F$16)),((X14*(1-Parameters!$D$41)*(1-(1/Parameters!$D$38))*ART_drop_factor)+(AD14*(1-Parameters!$D$41)*(1-(1/Parameters!$D$38))*ART_drop_factor)),0)</f>
        <v>0</v>
      </c>
      <c r="AE15" s="24">
        <f>IF(AND(C15&gt;'Input for base case'!$F$14, C15&lt;('Input for base case'!$F$14+'Input for base case'!$F$16)),((W14*(1-Parameters!$D$41)*(1/Parameters!$D$38))+(Y14*(1-Parameters!$D$41))+(AC14*(1-Parameters!$D$41)*(1/Parameters!$D$38))+(AE14*(1-Parameters!$D$41))),0)</f>
        <v>0</v>
      </c>
      <c r="AF15" s="24">
        <f>IF(AND(C15&gt;'Input for base case'!$F$14, C15&lt;('Input for base case'!$F$14+'Input for base case'!$F$16)),((Z14*(1-Parameters!$D$41)) + (AA14*(1-Parameters!$D$41)*(1-ART_drop_factor)) +(AF14*(1-Parameters!$D$41)) + (AG14*(1-Parameters!$D$41)*(1-ART_drop_factor))),0)</f>
        <v>0</v>
      </c>
      <c r="AG15" s="24">
        <f>IF(AND(C15&gt;'Input for base case'!$F$14, C15&lt;('Input for base case'!$F$14+'Input for base case'!$F$16)),((X14*(1-Parameters!$D$41)*(1/Parameters!$D$38))+(AG14*(1-Parameters!$D$41)*ART_drop_factor)+(AD14*(1-Parameters!$D$41)*(1/Parameters!$D$38))+(AA14*(1-Parameters!$D$41)*ART_drop_factor)),0)</f>
        <v>0</v>
      </c>
      <c r="AH15" s="24">
        <f>IF(AND(C15&gt;=('Input for base case'!$F$14+'Input for base case'!$F$16),C15&lt;('Input for base case'!$F$14+'Input for base case'!$F$17)),((AB14*(1-Parameters!$D$40)*(1-(Parameters!$D$10*(1-('Input for base case'!$F$22*Parameters!$D$7)))))+(AH14*(1-Parameters!$D$40)*(1-(Parameters!$D$11*(1-('Input for base case'!$F$22*Parameters!$D$7)))))),0)</f>
        <v>0</v>
      </c>
      <c r="AI15" s="24">
        <f>IF(AND(C15&gt;=('Input for base case'!$F$14+'Input for base case'!$F$16), C15&lt;('Input for base case'!$F$14+'Input for base case'!$F$17)),((AB14*(1-Parameters!$D$40)*Parameters!$D$10*(1-('Input for base case'!$F$22*Parameters!$D$7)))+(AC14*(1-Parameters!$D$40)*(1-1/Parameters!$D$38)*(1-('Input for base case'!$F$7*Parameters!$D$17*(1-Parameters!$D$27)*Parameters!$D$26*(1-(Parameters!$B$94 + Parameters!$B$95))*(Parameters!$D$24)*Parameters!$D$28*Parameters!$D$30))) + (AD14*(1-Parameters!$D$40)*(1-(1/Parameters!$D$38))*(1-ART_drop_factor)) +(AH14*(1-Parameters!$D$40)*Parameters!$D$11*(1-('Input for base case'!$F$22*Parameters!$D$7)))+(AI14*(1-Parameters!$D$40)*(1-1/Parameters!$D$38)) + (AJ14*(1-Parameters!$D$40)*(1-(1/Parameters!$D$38))*(1-ART_drop_factor))),0)</f>
        <v>0</v>
      </c>
      <c r="AJ15" s="24">
        <f>IF(AND(C15&gt;=('Input for base case'!$F$14+'Input for base case'!$F$16), C15&lt;('Input for base case'!$F$14+'Input for base case'!$F$17)),((AC14*(1-Parameters!$D$40)*(1-1/Parameters!$D$38)*('Input for base case'!$F$7*Parameters!$D$17*Parameters!$D$26*(1-Parameters!$D$27)*(1-(Parameters!$B$94 + Parameters!$B$95))*(Parameters!$D$24)*Parameters!$D$28*Parameters!$D$30))+(AD14*(1-Parameters!$D$40)*(1-(1/Parameters!$D$38))*ART_drop_factor)+(AJ14*(1-Parameters!$D$40)*(1-(1/Parameters!$D$38))*ART_drop_factor)),0)</f>
        <v>0</v>
      </c>
      <c r="AK15" s="22">
        <f>IF(AND(C15&gt;=('Input for base case'!$F$14+'Input for base case'!$F$16), C15&lt;('Input for base case'!$F$14+'Input for base case'!$F$17)),((AC14*(1-Parameters!$D$40)*(1/Parameters!$D$38)*(1-('Input for base case'!$F$7*Parameters!$D$17*(1-Parameters!$D$27)*Parameters!$D$26*(1-(Parameters!$B$94 + Parameters!$B$95))*(Parameters!$D$23)*Parameters!$D$28)))+(AE14*(1-Parameters!$D$40)*(1-('Input for base case'!$F$7*Parameters!$D$17*(1-Parameters!$D$27)*Parameters!$D$26*(1-(Parameters!$B$94 + Parameters!$B$95))*(Parameters!$D$23)*Parameters!$D$28)))+(AI14*(1-Parameters!$D$40)*(1/Parameters!$D$38))+(AK14*(1-Parameters!$D$40))),0)</f>
        <v>0</v>
      </c>
      <c r="AL15" s="24">
        <f>IF(AND(C15&gt;=('Input for base case'!$F$14+'Input for base case'!$F$16), C15&lt;('Input for base case'!$F$14+'Input for base case'!$F$17)),((AC14*(1-Parameters!$D$40)*(1/Parameters!$D$38)*'Input for base case'!$F$7*Parameters!$D$17*Parameters!$D$26*(1-Parameters!$D$27)*(1-(Parameters!$B$94 + Parameters!$B$95))*Parameters!$D$28*(Parameters!$D$23)*(1-Parameters!$D$30))+(AE14*(1-Parameters!$D$40)*'Input for base case'!$F$7*Parameters!$D$17*Parameters!$D$26*(1-Parameters!$D$27)*(1-(Parameters!$B$94 + Parameters!$B$95))*Parameters!$D$28*(Parameters!$D$23)*(1-Parameters!$D$30))+(AF14*(1-Parameters!$D$40)) + (AG14*(1-Parameters!$D$40)*(1-ART_drop_factor)) +(AL14*(1-Parameters!$D$40)) + (AM14*(1-Parameters!$D$40)*(1-ART_drop_factor))),0)</f>
        <v>0</v>
      </c>
      <c r="AM15" s="22">
        <f>IF(AND(C15&gt;=('Input for base case'!$F$14+'Input for base case'!$F$16), C15&lt;('Input for base case'!$F$14+'Input for base case'!$F$17)),((AC14*(1-Parameters!$D$40)*(1/Parameters!$D$38)*('Input for base case'!$F$7*Parameters!$D$17*(Parameters!$D$23)*Parameters!$D$26*(1-Parameters!$D$27)*(1-(Parameters!$B$94 + Parameters!$B$95))*Parameters!$D$28*Parameters!$D$30))+(AD14*(1-Parameters!$D$40)*(1/Parameters!$D$38))+(AE14*(1-Parameters!$D$40)*('Input for base case'!$F$7*Parameters!$D$17*(Parameters!$D$23)*Parameters!$D$26*(1-Parameters!$D$27)*(1-(Parameters!$B$94 + Parameters!$B$95))*Parameters!$D$28*Parameters!$D$30))+(AM14*(1-Parameters!$D$40)*ART_drop_factor)+(AJ14*(1-Parameters!$D$40)*(1/Parameters!$D$38))+(AG14*(1-Parameters!$D$40)*ART_drop_factor)),0)</f>
        <v>0</v>
      </c>
      <c r="AN15" s="24">
        <f>IF(AND(C15&gt;=('Input for base case'!$F$14+'Input for base case'!$F$17), C15&lt;('Input for base case'!$F$14+'Input for base case'!$F$18)),((AH14*(1-Parameters!$D$40)*(1-(Parameters!$D$11*(1-('Input for base case'!$F$22*Parameters!$D$7))))) + (AN14*(1-Parameters!$D$40)*(1-(Parameters!$D$11*(1-('Input for base case'!$F$22*Parameters!$D$7)))))),0)</f>
        <v>0</v>
      </c>
      <c r="AO15" s="22">
        <f>IF(AND(C15&gt;=('Input for base case'!$F$14+'Input for base case'!$F$17), C15&lt;('Input for base case'!$F$14+'Input for base case'!$F$18)),((AH14*(1-Parameters!$D$40)*Parameters!$D$11*(1-('Input for base case'!$F$22*Parameters!$D$7)))+(AI14*(1-Parameters!$D$40)*(1-1/Parameters!$D$38)*(1-('Input for base case'!$F$8*Parameters!$D$18*(1-Parameters!$D$27)*Parameters!$D$26*(Parameters!$D$24)*Parameters!$D$28*Parameters!$D$30))) + (AJ14*(1-Parameters!$D$40)*(1-(1/Parameters!$D$38))*(1-ART_drop_factor)) +(AN14*(1-Parameters!$D$40)*Parameters!$D$11*(1-('Input for base case'!$F$22*Parameters!$D$7)))+(AO14*(1-Parameters!$D$40)*(1-1/Parameters!$D$38)) + (AP14*(1-Parameters!$D$40)*(1-(1/Parameters!$D$38))*(1-ART_drop_factor))),0)</f>
        <v>0</v>
      </c>
      <c r="AP15" s="24">
        <f>IF(AND(C15&gt;=('Input for base case'!$F$14+'Input for base case'!$F$17), C15&lt;('Input for base case'!$F$14+'Input for base case'!$F$18)),((AI14*(1-Parameters!$D$40)*(1-1/Parameters!$D$38)*('Input for base case'!$F$8*Parameters!$D$18*Parameters!$D$26*(1-Parameters!$D$27)*(Parameters!$D$24)*Parameters!$D$28*Parameters!$D$30))+(AJ14*(1-Parameters!$D$40)*(1-(1/Parameters!$D$38))*ART_drop_factor)+(AP14*(1-Parameters!$D$40)*(1-(1/Parameters!$D$38))*ART_drop_factor)),0)</f>
        <v>0</v>
      </c>
      <c r="AQ15" s="22">
        <f>IF(AND(C15&gt;=('Input for base case'!$F$14+'Input for base case'!$F$17), C15&lt;('Input for base case'!$F$14+'Input for base case'!$F$18)),((AI14*(1-Parameters!$D$40)*(1/Parameters!$D$38)*(1-('Input for base case'!$F$8*Parameters!$D$18*(1-Parameters!$D$27)*Parameters!$D$26*(Parameters!$D$23)*Parameters!$D$28)))+(AK14*(1-Parameters!$D$40)*(1-('Input for base case'!$F$8*Parameters!$D$18*(1-Parameters!$D$27)*Parameters!$D$26*(Parameters!$D$23)*Parameters!$D$28)))+(AO14*(1-Parameters!$D$40)*(1/Parameters!$D$38))+(AQ14*(1-Parameters!$D$40))),0)</f>
        <v>0</v>
      </c>
      <c r="AR15" s="24">
        <f>IF(AND(C15&gt;=('Input for base case'!$F$14+'Input for base case'!$F$17), C15&lt;('Input for base case'!$F$14+'Input for base case'!$F$18)),((AI14*(1-Parameters!$D$40)*(1/Parameters!$D$38)*'Input for base case'!$F$8*Parameters!$D$18*Parameters!$D$26*(1-Parameters!$D$27)*Parameters!$D$28*(Parameters!$D$23)*(1-Parameters!$D$30))+(AK14*(1-Parameters!$D$40)*'Input for base case'!$F$8*Parameters!$D$18*Parameters!$D$26*(1-Parameters!$D$27)*Parameters!$D$28*(Parameters!$D$23)*(1-Parameters!$D$30))+(AL14*(1-Parameters!$D$40)) + (AM14*(1-Parameters!$D$40)*(1-ART_drop_factor)) +(AR14*(1-Parameters!$D$40)) + (AS14*(1-Parameters!$D$40)*(1-ART_drop_factor))),0)</f>
        <v>0</v>
      </c>
      <c r="AS15" s="22">
        <f>IF(AND(C15&gt;=('Input for base case'!$F$14+'Input for base case'!$F$17), C15&lt;('Input for base case'!$F$14+'Input for base case'!$F$18)),((AI14*(1-Parameters!$D$40)*(1/Parameters!$D$38)*('Input for base case'!$F$8*Parameters!$D$18*(Parameters!$D$23)*Parameters!$D$26*(1-Parameters!$D$27)*Parameters!$D$28*Parameters!$D$30))+(AJ14*(1-Parameters!$D$40)*(1/Parameters!$D$38))+(AK14*(1-Parameters!$D$40)*('Input for base case'!$F$8*Parameters!$D$18*(Parameters!$D$23)*Parameters!$D$26*(1-Parameters!$D$27)*Parameters!$D$28*Parameters!$D$30))+(AS14*(1-Parameters!$D$40)*ART_drop_factor)+(AP14*(1-Parameters!$D$40)*(1/Parameters!$D$38))+(AM14*(1-Parameters!$D$40)*ART_drop_factor)),0)</f>
        <v>0</v>
      </c>
      <c r="AT15" s="24">
        <f>IF(AND(C15&gt;=('Input for base case'!$F$14+'Input for base case'!$F$18), C15&lt;('Input for base case'!$F$14+'Input for base case'!$F$19)),((AN14*(1-Parameters!$D$40)*(1-(Parameters!$D$11*(1-('Input for base case'!$F$22*Parameters!$D$7))))) + (AT14*(1-Parameters!$D$40)*(1-(Parameters!$D$12*(1-('Input for base case'!$F$22*Parameters!$D$7)))))),0)</f>
        <v>0</v>
      </c>
      <c r="AU15" s="22">
        <f>IF(AND(C15&gt;=('Input for base case'!$F$14+'Input for base case'!$F$18), C15&lt;('Input for base case'!$F$14+'Input for base case'!$F$19)),((AN14*(1-Parameters!$D$40)*Parameters!$D$11*(1-('Input for base case'!$F$22*Parameters!$D$7)))+(AO14*(1-Parameters!$D$40)*(1-1/Parameters!$D$38)*(1-('Input for base case'!$F$9*Parameters!$D$19*(1-Parameters!$D$27)*Parameters!$D$26*(Parameters!$D$24)*Parameters!$D$28*Parameters!$D$30))) + (AP14*(1-Parameters!$D$40)*(1-(1/Parameters!$D$38))*(1-ART_drop_factor)) +(AT14*(1-Parameters!$D$40)*Parameters!$D$12*(1-('Input for base case'!$F$22*Parameters!$D$7)))+(AU14*(1-Parameters!$D$40)*(1-1/Parameters!$D$38)) + (AV14*(1-Parameters!$D$40)*(1-(1/Parameters!$D$38))*(1-ART_drop_factor))),0)</f>
        <v>0</v>
      </c>
      <c r="AV15" s="24">
        <f>IF(AND(C15&gt;=('Input for base case'!$F$14+'Input for base case'!$F$18), C15&lt;('Input for base case'!$F$14+'Input for base case'!$F$19)),((AO14*(1-Parameters!$D$40)*(1-1/Parameters!$D$38)*('Input for base case'!$F$9*Parameters!$D$19*Parameters!$D$26*(1-Parameters!$D$27)*(Parameters!$D$24)*Parameters!$D$28*Parameters!$D$30))+(AP14*(1-Parameters!$D$40)*(1-(1/Parameters!$D$38))*ART_drop_factor)+(AV14*(1-Parameters!$D$40)*(1-(1/Parameters!$D$38))*ART_drop_factor)),0)</f>
        <v>0</v>
      </c>
      <c r="AW15" s="22">
        <f>IF(AND(C15&gt;=('Input for base case'!$F$14+'Input for base case'!$F$18), C15&lt;('Input for base case'!$F$14+'Input for base case'!$F$19)),((AO14*(1-Parameters!$D$40)*(1/Parameters!$D$38)*(1-('Input for base case'!$F$9*Parameters!$D$19*(1-Parameters!$D$27)*Parameters!$D$26*(Parameters!$D$23)*Parameters!$D$28)))+(AQ14*(1-Parameters!$D$40)*(1-('Input for base case'!$F$9*Parameters!$D$19*(1-Parameters!$D$27)*Parameters!$D$26*(Parameters!$D$23)*Parameters!$D$28)))+(AU14*(1-Parameters!$D$40)*(1/Parameters!$D$38))+(AW14*(1-Parameters!$D$40))),0)</f>
        <v>0</v>
      </c>
      <c r="AX15" s="24">
        <f>IF(AND(C15&gt;=('Input for base case'!$F$14+'Input for base case'!$F$18), C15&lt;('Input for base case'!$F$14+'Input for base case'!$F$19)),((AO14*(1-Parameters!$D$40)*(1/Parameters!$D$38)*'Input for base case'!$F$9*Parameters!$D$19*Parameters!$D$26*(1-Parameters!$D$27)*Parameters!$D$28*(Parameters!$D$23)*(1-Parameters!$D$30))+(AQ14*(1-Parameters!$D$40)*'Input for base case'!$F$9*Parameters!$D$19*Parameters!$D$26*(1-Parameters!$D$27)*Parameters!$D$28*(Parameters!$D$23)*(1-Parameters!$D$30)) + (AS14*(1-Parameters!$D$40)*(1-ART_drop_factor)) +(AR14*(1-Parameters!$D$40))+ (AY14*(1-Parameters!$D$40)*(1-ART_drop_factor)) + (AX14*(1-Parameters!$D$40))),0)</f>
        <v>0</v>
      </c>
      <c r="AY15" s="22">
        <f>IF(AND(C15&gt;=('Input for base case'!$F$14+'Input for base case'!$F$18), C15&lt;('Input for base case'!$F$14+'Input for base case'!$F$19)),((AO14*(1-Parameters!$D$40)*(1/Parameters!$D$38)*('Input for base case'!$F$9*Parameters!$D$19*(Parameters!$D$23)*Parameters!$D$26*(1-Parameters!$D$27)*Parameters!$D$28*Parameters!$D$30))+(AP14*(1-Parameters!$D$40)*(1/Parameters!$D$38))+(AQ14*(1-Parameters!$D$40)*('Input for base case'!$F$9*Parameters!$D$19*(Parameters!$D$23)*Parameters!$D$26*(1-Parameters!$D$27)*Parameters!$D$28*Parameters!$D$30))+(AY14*(1-Parameters!$D$40)*ART_drop_factor)+(AV14*(1-Parameters!$D$40)*(1/Parameters!$D$38))+(AS14*(1-Parameters!$D$40)*ART_drop_factor)),0)</f>
        <v>0</v>
      </c>
      <c r="AZ15" s="24">
        <f>IF(C15&gt;=('Input for base case'!$F$14+'Input for base case'!$F$19),((AT14*(1-Parameters!$D$40)*(1-(Parameters!$D$12*(1-('Input for base case'!$F$22*Parameters!$D$7))))) + (AZ14*(1-Parameters!$D$40)*(1-(Parameters!$D$12*(1-('Input for base case'!$F$22*Parameters!$D$7)))))),0)</f>
        <v>0</v>
      </c>
      <c r="BA15" s="22">
        <f>IF(C15&gt;=('Input for base case'!$F$14+'Input for base case'!$F$19),((AT14*(1-Parameters!$D$40)*Parameters!$D$12*(1-('Input for base case'!$F$22*Parameters!$D$7)))+(AU14*(1-Parameters!$D$40)*(1-1/Parameters!$D$38)*(1-('Input for base case'!$F$10*Parameters!$D$20*(1-Parameters!$D$27)*Parameters!$D$26*(Parameters!$D$24)*Parameters!$D$28*Parameters!$D$30))) + (AV14*(1-Parameters!$D$40)*(1-(1/Parameters!$D$38))*(1-ART_drop_factor)) +(AZ14*(1-Parameters!$D$40)*Parameters!$D$12*(1-('Input for base case'!$F$22*Parameters!$D$7)))+(BA14*(1-Parameters!$D$40)*(1-1/Parameters!$D$38)) + (BB14*(1-Parameters!$D$40)*(1-(1/Parameters!$D$38))*(1-ART_drop_factor))),0)</f>
        <v>0</v>
      </c>
      <c r="BB15" s="24">
        <f>IF(C15&gt;=('Input for base case'!$F$14+'Input for base case'!$F$19),((AU14*(1-Parameters!$D$40)*(1-1/Parameters!$D$38)*('Input for base case'!$F$10*Parameters!$D$20*Parameters!$D$26*(1-Parameters!$D$27)*(Parameters!$D$24)*Parameters!$D$28*Parameters!$D$30))+(AV14*(1-Parameters!$D$40)*(1-(1/Parameters!$D$38))*ART_drop_factor)+(BB14*(1-Parameters!$D$40)*(1-(1/Parameters!$D$38))*ART_drop_factor)),0)</f>
        <v>0</v>
      </c>
      <c r="BC15" s="22">
        <f>IF(C15&gt;=('Input for base case'!$F$14+'Input for base case'!$F$19),((AU14*(1-Parameters!$D$40)*(1/Parameters!$D$38)*(1-('Input for base case'!$F$10*Parameters!$D$20*(1-Parameters!$D$27)*Parameters!$D$26*(Parameters!$D$23)*Parameters!$D$28)))+(AW14*(1-Parameters!$D$40)*(1-('Input for base case'!$F$10*Parameters!$D$20*(1-Parameters!$D$27)*Parameters!$D$26*(Parameters!$D$23)*Parameters!$D$28)))+(BA14*(1-Parameters!$D$40)*(1/Parameters!$D$38))+(BC14*(1-Parameters!$D$40))),0)</f>
        <v>0</v>
      </c>
      <c r="BD15" s="24">
        <f>IF(C15&gt;=('Input for base case'!$F$14+'Input for base case'!$F$19),((AU14*(1-Parameters!$D$40)*(1/Parameters!$D$38)*'Input for base case'!$F$10*Parameters!$D$20*Parameters!$D$26*(1-Parameters!$D$27)*Parameters!$D$28*(Parameters!$D$23)*(1-Parameters!$D$30))+(AW14*(1-Parameters!$D$40)*'Input for base case'!$F$10*Parameters!$D$20*Parameters!$D$26*(1-Parameters!$D$27)*Parameters!$D$28*(Parameters!$D$23)*(1-Parameters!$D$30))+(AX14*(1-Parameters!$D$40)) + (AY14*(1-Parameters!$D$40)*(1-ART_drop_factor)) +(BD14*(1-Parameters!$D$40)) + (BE14*(1-Parameters!$D$40)*(1-ART_drop_factor))),0)</f>
        <v>0</v>
      </c>
      <c r="BE15" s="25">
        <f>IF(C15&gt;=('Input for base case'!$F$14+'Input for base case'!$F$19),((AU14*(1-Parameters!$D$40)*(1/Parameters!$D$38)*('Input for base case'!$F$10*Parameters!$D$20*(Parameters!$D$23)*Parameters!$D$26*(1-Parameters!$D$27)*Parameters!$D$28*Parameters!$D$30))+(AV14*(1-Parameters!$D$40)*(1/Parameters!$D$38))+(AW14*(1-Parameters!$D$40)*('Input for base case'!$F$10*Parameters!$D$20*(Parameters!$D$23)*Parameters!$D$26*(1-Parameters!$D$27)*Parameters!$D$28*Parameters!$D$30))+(BE14*(1-Parameters!$D$40)*ART_drop_factor)+(BB14*(1-Parameters!$D$40)*(1/Parameters!$D$38))+(AY14*(1-Parameters!$D$40)*ART_drop_factor)),0)</f>
        <v>0</v>
      </c>
      <c r="BF15" s="135">
        <f>(Parameters!$D$40*(SUM(Model!D14:U14,Model!AH14:BE14)))+(Parameters!$D$41*(SUM(Model!V14:AG14)))</f>
        <v>94.079836492724596</v>
      </c>
      <c r="BG15" s="60"/>
    </row>
    <row r="16" spans="3:59" x14ac:dyDescent="0.2">
      <c r="C16" s="20">
        <v>11</v>
      </c>
      <c r="D16" s="21">
        <f>IF((C16&gt;='Input for base case'!$F$12),0,(D15*(1-Parameters!$D$40)*(1-(Parameters!$D$8*(1-('Input for base case'!$F$22*Parameters!$D$7))))))</f>
        <v>1521172.0476869077</v>
      </c>
      <c r="E16" s="21">
        <f>IF((C16&gt;='Input for base case'!$F$12),0,(D15*(1-Parameters!$D$40)*Parameters!$D$8*(1-('Input for base case'!$F$22*Parameters!$D$7))+(E15*(1-Parameters!$D$40)*(1-1/Parameters!$D$38)) + (F15*(1-Parameters!$D$40)*(1-(1/Parameters!$D$38))*(1-ART_drop_factor))))</f>
        <v>4633.3856501756081</v>
      </c>
      <c r="F16" s="26">
        <f>IF((C16&gt;='Input for base case'!$F$12),0,(F15*(1-Parameters!$D$40)*(1-(1/Parameters!$D$38))*ART_drop_factor))</f>
        <v>0</v>
      </c>
      <c r="G16" s="21">
        <f>IF((C16&gt;='Input for base case'!$F$12),0,((G15*(1-Parameters!$D$40)+(E15*(1-Parameters!$D$40)*(1/Parameters!$D$38)))))</f>
        <v>48030.084557180679</v>
      </c>
      <c r="H16" s="21">
        <f>IF((C16&gt;='Input for base case'!$F$12),0,(H15*(1-Parameters!$D$40) + I15*(1-Parameters!$D$40)*(1-ART_drop_factor)))</f>
        <v>6796.3928970255174</v>
      </c>
      <c r="I16" s="21">
        <f>IF((C16&gt;='Input for base case'!$F$12),0,(((F15*(1-Parameters!$D$40)*(1/Parameters!$D$38)) + I15*(1-Parameters!$D$40)*ART_drop_factor)))</f>
        <v>49897.100837300561</v>
      </c>
      <c r="J16" s="23">
        <f>IF(AND(C16&gt;='Input for base case'!$F$12,C16&lt;'Input for base case'!$F$13),((D15*(1-Parameters!$D$40)*(1-(Parameters!$D$8*(1-('Input for base case'!$F$22*Parameters!$D$7))))) + (J15*(1-Parameters!$D$40)*(1-(Parameters!$D$9*(1-('Input for base case'!$F$22*Parameters!$D$7)))))),0)</f>
        <v>0</v>
      </c>
      <c r="K16" s="23">
        <f>IF(AND(C16&gt;='Input for base case'!$F$12,C16&lt;'Input for base case'!$F$13),((D15*(1-Parameters!$D$40)*(Parameters!$D$8*(1-('Input for base case'!$F$22*Parameters!$D$7))))+(E15*(1-Parameters!$D$40)*(1-1/Parameters!$D$38)*(1-('Input for base case'!$F$5*Parameters!$D$14*(1-Parameters!$D$27)*Parameters!$D$26*(Parameters!$D$24))*Parameters!$D$28*Parameters!$D$30)))+ (F15*(1-Parameters!$D$40)*(1-(1/Parameters!$D$38))*(1-ART_drop_factor)) + (J15*(1-Parameters!$D$40)*Parameters!$D$9*(1-('Input for base case'!$F$22*Parameters!$D$7)))+(K15*(1-Parameters!$D$40)*(1-1/Parameters!$D$38)) + (L15*(1-Parameters!$D$40)*(1-(1/Parameters!$D$38))*(1-ART_drop_factor)),0)</f>
        <v>0</v>
      </c>
      <c r="L16" s="23">
        <f>IF(AND(C16&gt;='Input for base case'!$F$12,C16&lt;'Input for base case'!$F$13),((E15*(1-Parameters!$D$40)*(1-1/Parameters!$D$38)*('Input for base case'!$F$5*Parameters!$D$14*Parameters!$D$26*(1-Parameters!$D$27)*(Parameters!$D$24)*Parameters!$D$28*Parameters!$D$30))+(F15*(1-Parameters!$D$40)*(1-(1/Parameters!$D$38))*ART_drop_factor)+(L15*(1-Parameters!$D$40)*(1-(1/Parameters!$D$38))*ART_drop_factor)),0)</f>
        <v>0</v>
      </c>
      <c r="M16" s="23">
        <f>IF(AND(C16&gt;='Input for base case'!$F$12,C16&lt;'Input for base case'!$F$13),((E15*(1-Parameters!$D$40)*(1/Parameters!$D$38)*(1-('Input for base case'!$F$5*Parameters!$D$14*(1-Parameters!$D$27)*Parameters!$D$26*(Parameters!$D$23))*Parameters!$D$28))+(G15*(1-Parameters!$D$40)*(1-('Input for base case'!$F$5*Parameters!$D$14*(1-Parameters!$D$27)*Parameters!$D$26*(Parameters!$D$23)*Parameters!$D$28)))+(K15*(1-Parameters!$D$40)*(1/Parameters!$D$38))+(M15*(1-Parameters!$D$40))),0)</f>
        <v>0</v>
      </c>
      <c r="N16" s="23">
        <f>IF(AND(C16&gt;='Input for base case'!$F$12,C16&lt;'Input for base case'!$F$13),((E15*(1-Parameters!$D$40)*(1/Parameters!$D$38)*'Input for base case'!$F$5*Parameters!$D$14*Parameters!$D$26*(1-Parameters!$D$27)*Parameters!$D$28*(Parameters!$D$23)*(1-Parameters!$D$30))+(G15*(1-Parameters!$D$40)*'Input for base case'!$F$5*Parameters!$D$14*Parameters!$D$26*(1-Parameters!$D$27)*Parameters!$D$28*(Parameters!$D$23)*(1-Parameters!$D$30))+(H15*(1-Parameters!$D$40)) +(N15*(1-Parameters!$D$40)) + (O15*(1-Parameters!$D$40)*(1-ART_drop_factor)) + (I15*(1-Parameters!$D$40)*(1-ART_drop_factor))),0)</f>
        <v>0</v>
      </c>
      <c r="O16" s="23">
        <f>IF(AND(C16&gt;='Input for base case'!$F$12,C16&lt;'Input for base case'!$F$13),((E15*(1-Parameters!$D$40)*(1/Parameters!$D$38)*('Input for base case'!$F$5*Parameters!$D$14*(Parameters!$D$23)*Parameters!$D$26*(1-Parameters!$D$27)*Parameters!$D$28*Parameters!$D$30))+(F15*(1-Parameters!$D$40)*(1/Parameters!$D$38))+(G15*(1-Parameters!$D$40)*('Input for base case'!$F$5*Parameters!$D$14*(Parameters!$D$23)*Parameters!$D$26*(1-Parameters!$D$27)*Parameters!$D$28*Parameters!$D$30))+(O15*(1-Parameters!$D$40)*ART_drop_factor)+(L15*(1-Parameters!$D$40)*(1/Parameters!$D$38))+(I15*(1-Parameters!$D$40)*ART_drop_factor)),0)</f>
        <v>0</v>
      </c>
      <c r="P16" s="24">
        <f>IF(AND(C16&gt;='Input for base case'!$F$13,C16&lt;'Input for base case'!$F$14),((J15*(1-Parameters!$D$40)*(1-(Parameters!$D$9*(1-('Input for base case'!$F$22*Parameters!$D$7))))) + (P15*(1-Parameters!$D$40)*(1-(Parameters!$D$9*(1-('Input for base case'!$F$22*Parameters!$D$7)))))),0)</f>
        <v>0</v>
      </c>
      <c r="Q16" s="22">
        <f>IF(AND(C16&gt;='Input for base case'!$F$13,C16&lt;'Input for base case'!$F$14),((J15*(1-Parameters!$D$40)*Parameters!$D$9*(1-('Input for base case'!$F$22*Parameters!$D$7)))+(K15*(1-Parameters!$D$40)*(1-1/Parameters!$D$38)*(1-('Input for base case'!$F$6*Parameters!$D$15*(1-Parameters!$D$27)*Parameters!$D$26*(Parameters!$D$24))*Parameters!$D$28*Parameters!$D$30))) + (L15*(1-Parameters!$D$40)*(1-(1/Parameters!$D$38))*(1-ART_drop_factor)) +(P15*(1-Parameters!$D$40)*Parameters!$D$9*(1-('Input for base case'!$F$22*Parameters!$D$7)))+(Q15*(1-Parameters!$D$40)*(1-1/Parameters!$D$38)) + (R15*(1-Parameters!$D$40)*(1-(1/Parameters!$D$38))*(1-ART_drop_factor)),0)</f>
        <v>0</v>
      </c>
      <c r="R16" s="24">
        <f>IF(AND(C16&gt;='Input for base case'!$F$13,C16&lt;'Input for base case'!$F$14),((K15*(1-Parameters!$D$40)*(1-1/Parameters!$D$38)*('Input for base case'!$F$6*Parameters!$D$15*Parameters!$D$26*(1-Parameters!$D$27)*(Parameters!$D$24)*Parameters!$D$28*Parameters!$D$30))+(L15*(1-Parameters!$D$40)*(1-(1/Parameters!$D$38))*ART_drop_factor)+(R15*(1-Parameters!$D$40)*(1-(1/Parameters!$D$38))*ART_drop_factor)),0)</f>
        <v>0</v>
      </c>
      <c r="S16" s="22">
        <f>IF(AND(C16&gt;='Input for base case'!$F$13,C16&lt;'Input for base case'!$F$14),((K15*(1-Parameters!$D$40)*(1/Parameters!$D$38)*(1-('Input for base case'!$F$6*Parameters!$D$15*(1-Parameters!$D$27)*Parameters!$D$26*(Parameters!$D$23)*Parameters!$D$28)))+(M15*(1-Parameters!$D$40)*(1-('Input for base case'!$F$6*Parameters!$D$15*(1-Parameters!$D$27)*Parameters!$D$26*(Parameters!$D$23)*Parameters!$D$28)))+(Q15*(1-Parameters!$D$40)*(1/Parameters!$D$38))+(S15*(1-Parameters!$D$40))),0)</f>
        <v>0</v>
      </c>
      <c r="T16" s="24">
        <f>IF(AND(C16&gt;='Input for base case'!$F$13,C16&lt;'Input for base case'!$F$14),((K15*(1-Parameters!$D$40)*(1/Parameters!$D$38)*'Input for base case'!$F$6*Parameters!$D$15*Parameters!$D$26*(1-Parameters!$D$27)*Parameters!$D$28*(Parameters!$D$23)*(1-Parameters!$D$30))+(M15*(1-Parameters!$D$40)*'Input for base case'!$F$6*Parameters!$D$15*Parameters!$D$26*(1-Parameters!$D$27)*Parameters!$D$28*(Parameters!$D$23)*(1-Parameters!$D$30))+(N15*(1-Parameters!$D$40))+(T15*(1-Parameters!$D$40)) + (U15*(1-Parameters!$D$40)*(1-ART_drop_factor)) + (O15*(1-Parameters!$D$40)*(1-ART_drop_factor))),0)</f>
        <v>0</v>
      </c>
      <c r="U16" s="22">
        <f>IF(AND(C16&gt;='Input for base case'!$F$13,C16&lt;'Input for base case'!$F$14),((K15*(1-Parameters!$D$40)*(1/Parameters!$D$38)*('Input for base case'!$F$6*Parameters!$D$15*(Parameters!$D$23)*Parameters!$D$26*(1-Parameters!$D$27)*Parameters!$D$28*Parameters!$D$30))+(L15*(1-Parameters!$D$40)*(1/Parameters!$D$38))+(M15*(1-Parameters!$D$40)*('Input for base case'!$F$6*Parameters!$D$15*(Parameters!$D$23)*Parameters!$D$26*(1-Parameters!$D$27)*Parameters!$D$28*Parameters!$D$30))+(U15*(1-Parameters!$D$40)*ART_drop_factor)+(R15*(1-Parameters!$D$40)*(1/Parameters!$D$38))+(O15*(1-Parameters!$D$40))*ART_drop_factor),0)</f>
        <v>0</v>
      </c>
      <c r="V16" s="24">
        <f>IF(C16='Input for base case'!$F$14,((P15*(1-Parameters!$D$41)*(1-(Parameters!$D$9*(1-('Input for base case'!$F$22*Parameters!$D$7))))) + (V15*(1-Parameters!$D$41)*(1-(Parameters!$D$9*(1-('Input for base case'!$F$22*Parameters!$D$7)))))),0)</f>
        <v>0</v>
      </c>
      <c r="W16" s="22">
        <f>IF(C16='Input for base case'!$F$14,((P15*(1-Parameters!$D$41)*Parameters!$D$9*(1-('Input for base case'!$F$22*Parameters!$D$7)))+(Q15*(1-Parameters!$D$41)*(1-1/Parameters!$D$38)*(1-('Input for base case'!$F$6*Parameters!$D$16*(1-Parameters!$D$27)*Parameters!$D$26*(1-Parameters!$B$94)*(Parameters!$D$24))*Parameters!$D$28*Parameters!$D$30)))+(V15*(1-Parameters!$D$41)*Parameters!$D$9*(1-('Input for base case'!$F$22*Parameters!$D$7)))+ (R15*(1-Parameters!$D$41)*(1-(1/Parameters!$D$38))*(1-ART_drop_factor)) + (W15*(1-Parameters!$D$41)*(1-1/Parameters!$D$38)) + (X15*(1-Parameters!$D$41)*(1-(1/Parameters!$D$38))*(1-ART_drop_factor)),0)</f>
        <v>0</v>
      </c>
      <c r="X16" s="24">
        <f>IF(C16='Input for base case'!$F$14,((Q15*(1-Parameters!$D$41)*(1-1/Parameters!$D$38)*('Input for base case'!$F$6*Parameters!$D$16*Parameters!$D$26*(1-Parameters!$D$27)*(1-Parameters!$B$94)*(Parameters!$D$24)*Parameters!$D$28*Parameters!$D$30))+(R15*(1-Parameters!$D$41)*(1-(1/Parameters!$D$38))*ART_drop_factor)+(X15*(1-Parameters!$D$41)*(1-(1/Parameters!$D$38))*ART_drop_factor)),0)</f>
        <v>0</v>
      </c>
      <c r="Y16" s="22">
        <f>IF(C16='Input for base case'!$F$14,((Q15*(1-Parameters!$D$41)*(1/Parameters!$D$38)*(1-('Input for base case'!$F$6*Parameters!$D$16*(1-Parameters!$D$27)*Parameters!$D$26*(1-Parameters!$B$94)*(Parameters!$D$23)*Parameters!$D$28)))+(S15*(1-Parameters!$D$41)*(1-('Input for base case'!$F$6*Parameters!$D$16*(1-Parameters!$D$27)*Parameters!$D$26*(1-Parameters!$B$94)*(Parameters!$D$23)*Parameters!$D$28)))+(W15*(1-Parameters!$D$41)*(1/Parameters!$D$38))+(Y15*(1-Parameters!$D$41))),0)</f>
        <v>0</v>
      </c>
      <c r="Z16" s="24">
        <f>IF(C16='Input for base case'!$F$14,((Q15*(1-Parameters!$D$41)*(1/Parameters!$D$38)*'Input for base case'!$F$6*Parameters!$D$16*Parameters!$D$26*(1-Parameters!$D$27)*(1-Parameters!$B$94)*Parameters!$D$28*(Parameters!$D$23)*(1-Parameters!$D$30))+(S15*(1-Parameters!$D$41)*'Input for base case'!$F$6*Parameters!$D$16*Parameters!$D$26*(1-Parameters!$D$27)*(1-Parameters!$B$94)*Parameters!$D$28*(Parameters!$D$23)*(1-Parameters!$D$30))+(T15*(1-Parameters!$D$41)) + (U15*(1-Parameters!$D$41)*(1-ART_drop_factor)) + (Z15*(1-Parameters!$D$41)) + (AA15*(1-Parameters!$D$41)*(1-ART_drop_factor))),0)</f>
        <v>0</v>
      </c>
      <c r="AA16" s="22">
        <f>IF(C16='Input for base case'!$F$14,((Q15*(1-Parameters!$D$41)*(1/Parameters!$D$38)*('Input for base case'!$F$6*Parameters!$D$16*(Parameters!$D$23)*Parameters!$D$26*(1-Parameters!$D$27)*(1-Parameters!$B$94)*Parameters!$D$28*Parameters!$D$30))+(R15*(1-Parameters!$D$41)*(1/Parameters!$D$38))+(S15*(1-Parameters!$D$41)*('Input for base case'!$F$6*Parameters!$D$16*(1-Parameters!$B$94)*(Parameters!$D$23)*Parameters!$D$26*(1-Parameters!$D$27)*Parameters!$D$28*Parameters!$D$30))+(AA15*(1-Parameters!$D$41)*ART_drop_factor)+(X15*(1-Parameters!$D$41)*(1/Parameters!$D$38))+(U15*(1-Parameters!$D$41)*ART_drop_factor)),0)</f>
        <v>0</v>
      </c>
      <c r="AB16" s="24">
        <f>IF(AND(C16&gt;'Input for base case'!$F$14,C16&lt;('Input for base case'!$F$14+'Input for base case'!$F$16)),((V15*(1-Parameters!$D$41)*(1-(Parameters!$D$9*(1-('Input for base case'!$F$22*Parameters!$D$7)))))+(AB15*(1-Parameters!$D$41)*(1-(Parameters!$D$10*(1-('Input for base case'!$F$22*Parameters!$D$7)))))),0)</f>
        <v>0</v>
      </c>
      <c r="AC16" s="24">
        <f>IF(AND(C16&gt;'Input for base case'!$F$14, C16&lt;('Input for base case'!$F$14+'Input for base case'!$F$16)),((V15*(1-Parameters!$D$41)*Parameters!$D$9*(1-('Input for base case'!$F$22*Parameters!$D$7)))+(W15*(1-Parameters!$D$41)*(1-1/Parameters!$D$38)) + (X15*(1-Parameters!$D$41)*(1-(1/Parameters!$D$38))*(1-ART_drop_factor)) +(AB15*(1-Parameters!$D$41)*Parameters!$D$10*(1-('Input for base case'!$F$22*Parameters!$D$7))))+(AC15*(1-Parameters!$D$41)*(1-1/Parameters!$D$38)) + (AD15*(1-Parameters!$D$41)*(1-(1/Parameters!$D$38))*(1-ART_drop_factor)),0)</f>
        <v>0</v>
      </c>
      <c r="AD16" s="24">
        <f>IF(AND(C16&gt;'Input for base case'!$F$14, C16&lt;('Input for base case'!$F$14+'Input for base case'!$F$16)),((X15*(1-Parameters!$D$41)*(1-(1/Parameters!$D$38))*ART_drop_factor)+(AD15*(1-Parameters!$D$41)*(1-(1/Parameters!$D$38))*ART_drop_factor)),0)</f>
        <v>0</v>
      </c>
      <c r="AE16" s="24">
        <f>IF(AND(C16&gt;'Input for base case'!$F$14, C16&lt;('Input for base case'!$F$14+'Input for base case'!$F$16)),((W15*(1-Parameters!$D$41)*(1/Parameters!$D$38))+(Y15*(1-Parameters!$D$41))+(AC15*(1-Parameters!$D$41)*(1/Parameters!$D$38))+(AE15*(1-Parameters!$D$41))),0)</f>
        <v>0</v>
      </c>
      <c r="AF16" s="24">
        <f>IF(AND(C16&gt;'Input for base case'!$F$14, C16&lt;('Input for base case'!$F$14+'Input for base case'!$F$16)),((Z15*(1-Parameters!$D$41)) + (AA15*(1-Parameters!$D$41)*(1-ART_drop_factor)) +(AF15*(1-Parameters!$D$41)) + (AG15*(1-Parameters!$D$41)*(1-ART_drop_factor))),0)</f>
        <v>0</v>
      </c>
      <c r="AG16" s="24">
        <f>IF(AND(C16&gt;'Input for base case'!$F$14, C16&lt;('Input for base case'!$F$14+'Input for base case'!$F$16)),((X15*(1-Parameters!$D$41)*(1/Parameters!$D$38))+(AG15*(1-Parameters!$D$41)*ART_drop_factor)+(AD15*(1-Parameters!$D$41)*(1/Parameters!$D$38))+(AA15*(1-Parameters!$D$41)*ART_drop_factor)),0)</f>
        <v>0</v>
      </c>
      <c r="AH16" s="24">
        <f>IF(AND(C16&gt;=('Input for base case'!$F$14+'Input for base case'!$F$16),C16&lt;('Input for base case'!$F$14+'Input for base case'!$F$17)),((AB15*(1-Parameters!$D$40)*(1-(Parameters!$D$10*(1-('Input for base case'!$F$22*Parameters!$D$7)))))+(AH15*(1-Parameters!$D$40)*(1-(Parameters!$D$11*(1-('Input for base case'!$F$22*Parameters!$D$7)))))),0)</f>
        <v>0</v>
      </c>
      <c r="AI16" s="24">
        <f>IF(AND(C16&gt;=('Input for base case'!$F$14+'Input for base case'!$F$16), C16&lt;('Input for base case'!$F$14+'Input for base case'!$F$17)),((AB15*(1-Parameters!$D$40)*Parameters!$D$10*(1-('Input for base case'!$F$22*Parameters!$D$7)))+(AC15*(1-Parameters!$D$40)*(1-1/Parameters!$D$38)*(1-('Input for base case'!$F$7*Parameters!$D$17*(1-Parameters!$D$27)*Parameters!$D$26*(1-(Parameters!$B$94 + Parameters!$B$95))*(Parameters!$D$24)*Parameters!$D$28*Parameters!$D$30))) + (AD15*(1-Parameters!$D$40)*(1-(1/Parameters!$D$38))*(1-ART_drop_factor)) +(AH15*(1-Parameters!$D$40)*Parameters!$D$11*(1-('Input for base case'!$F$22*Parameters!$D$7)))+(AI15*(1-Parameters!$D$40)*(1-1/Parameters!$D$38)) + (AJ15*(1-Parameters!$D$40)*(1-(1/Parameters!$D$38))*(1-ART_drop_factor))),0)</f>
        <v>0</v>
      </c>
      <c r="AJ16" s="24">
        <f>IF(AND(C16&gt;=('Input for base case'!$F$14+'Input for base case'!$F$16), C16&lt;('Input for base case'!$F$14+'Input for base case'!$F$17)),((AC15*(1-Parameters!$D$40)*(1-1/Parameters!$D$38)*('Input for base case'!$F$7*Parameters!$D$17*Parameters!$D$26*(1-Parameters!$D$27)*(1-(Parameters!$B$94 + Parameters!$B$95))*(Parameters!$D$24)*Parameters!$D$28*Parameters!$D$30))+(AD15*(1-Parameters!$D$40)*(1-(1/Parameters!$D$38))*ART_drop_factor)+(AJ15*(1-Parameters!$D$40)*(1-(1/Parameters!$D$38))*ART_drop_factor)),0)</f>
        <v>0</v>
      </c>
      <c r="AK16" s="22">
        <f>IF(AND(C16&gt;=('Input for base case'!$F$14+'Input for base case'!$F$16), C16&lt;('Input for base case'!$F$14+'Input for base case'!$F$17)),((AC15*(1-Parameters!$D$40)*(1/Parameters!$D$38)*(1-('Input for base case'!$F$7*Parameters!$D$17*(1-Parameters!$D$27)*Parameters!$D$26*(1-(Parameters!$B$94 + Parameters!$B$95))*(Parameters!$D$23)*Parameters!$D$28)))+(AE15*(1-Parameters!$D$40)*(1-('Input for base case'!$F$7*Parameters!$D$17*(1-Parameters!$D$27)*Parameters!$D$26*(1-(Parameters!$B$94 + Parameters!$B$95))*(Parameters!$D$23)*Parameters!$D$28)))+(AI15*(1-Parameters!$D$40)*(1/Parameters!$D$38))+(AK15*(1-Parameters!$D$40))),0)</f>
        <v>0</v>
      </c>
      <c r="AL16" s="24">
        <f>IF(AND(C16&gt;=('Input for base case'!$F$14+'Input for base case'!$F$16), C16&lt;('Input for base case'!$F$14+'Input for base case'!$F$17)),((AC15*(1-Parameters!$D$40)*(1/Parameters!$D$38)*'Input for base case'!$F$7*Parameters!$D$17*Parameters!$D$26*(1-Parameters!$D$27)*(1-(Parameters!$B$94 + Parameters!$B$95))*Parameters!$D$28*(Parameters!$D$23)*(1-Parameters!$D$30))+(AE15*(1-Parameters!$D$40)*'Input for base case'!$F$7*Parameters!$D$17*Parameters!$D$26*(1-Parameters!$D$27)*(1-(Parameters!$B$94 + Parameters!$B$95))*Parameters!$D$28*(Parameters!$D$23)*(1-Parameters!$D$30))+(AF15*(1-Parameters!$D$40)) + (AG15*(1-Parameters!$D$40)*(1-ART_drop_factor)) +(AL15*(1-Parameters!$D$40)) + (AM15*(1-Parameters!$D$40)*(1-ART_drop_factor))),0)</f>
        <v>0</v>
      </c>
      <c r="AM16" s="22">
        <f>IF(AND(C16&gt;=('Input for base case'!$F$14+'Input for base case'!$F$16), C16&lt;('Input for base case'!$F$14+'Input for base case'!$F$17)),((AC15*(1-Parameters!$D$40)*(1/Parameters!$D$38)*('Input for base case'!$F$7*Parameters!$D$17*(Parameters!$D$23)*Parameters!$D$26*(1-Parameters!$D$27)*(1-(Parameters!$B$94 + Parameters!$B$95))*Parameters!$D$28*Parameters!$D$30))+(AD15*(1-Parameters!$D$40)*(1/Parameters!$D$38))+(AE15*(1-Parameters!$D$40)*('Input for base case'!$F$7*Parameters!$D$17*(Parameters!$D$23)*Parameters!$D$26*(1-Parameters!$D$27)*(1-(Parameters!$B$94 + Parameters!$B$95))*Parameters!$D$28*Parameters!$D$30))+(AM15*(1-Parameters!$D$40)*ART_drop_factor)+(AJ15*(1-Parameters!$D$40)*(1/Parameters!$D$38))+(AG15*(1-Parameters!$D$40)*ART_drop_factor)),0)</f>
        <v>0</v>
      </c>
      <c r="AN16" s="24">
        <f>IF(AND(C16&gt;=('Input for base case'!$F$14+'Input for base case'!$F$17), C16&lt;('Input for base case'!$F$14+'Input for base case'!$F$18)),((AH15*(1-Parameters!$D$40)*(1-(Parameters!$D$11*(1-('Input for base case'!$F$22*Parameters!$D$7))))) + (AN15*(1-Parameters!$D$40)*(1-(Parameters!$D$11*(1-('Input for base case'!$F$22*Parameters!$D$7)))))),0)</f>
        <v>0</v>
      </c>
      <c r="AO16" s="22">
        <f>IF(AND(C16&gt;=('Input for base case'!$F$14+'Input for base case'!$F$17), C16&lt;('Input for base case'!$F$14+'Input for base case'!$F$18)),((AH15*(1-Parameters!$D$40)*Parameters!$D$11*(1-('Input for base case'!$F$22*Parameters!$D$7)))+(AI15*(1-Parameters!$D$40)*(1-1/Parameters!$D$38)*(1-('Input for base case'!$F$8*Parameters!$D$18*(1-Parameters!$D$27)*Parameters!$D$26*(Parameters!$D$24)*Parameters!$D$28*Parameters!$D$30))) + (AJ15*(1-Parameters!$D$40)*(1-(1/Parameters!$D$38))*(1-ART_drop_factor)) +(AN15*(1-Parameters!$D$40)*Parameters!$D$11*(1-('Input for base case'!$F$22*Parameters!$D$7)))+(AO15*(1-Parameters!$D$40)*(1-1/Parameters!$D$38)) + (AP15*(1-Parameters!$D$40)*(1-(1/Parameters!$D$38))*(1-ART_drop_factor))),0)</f>
        <v>0</v>
      </c>
      <c r="AP16" s="24">
        <f>IF(AND(C16&gt;=('Input for base case'!$F$14+'Input for base case'!$F$17), C16&lt;('Input for base case'!$F$14+'Input for base case'!$F$18)),((AI15*(1-Parameters!$D$40)*(1-1/Parameters!$D$38)*('Input for base case'!$F$8*Parameters!$D$18*Parameters!$D$26*(1-Parameters!$D$27)*(Parameters!$D$24)*Parameters!$D$28*Parameters!$D$30))+(AJ15*(1-Parameters!$D$40)*(1-(1/Parameters!$D$38))*ART_drop_factor)+(AP15*(1-Parameters!$D$40)*(1-(1/Parameters!$D$38))*ART_drop_factor)),0)</f>
        <v>0</v>
      </c>
      <c r="AQ16" s="22">
        <f>IF(AND(C16&gt;=('Input for base case'!$F$14+'Input for base case'!$F$17), C16&lt;('Input for base case'!$F$14+'Input for base case'!$F$18)),((AI15*(1-Parameters!$D$40)*(1/Parameters!$D$38)*(1-('Input for base case'!$F$8*Parameters!$D$18*(1-Parameters!$D$27)*Parameters!$D$26*(Parameters!$D$23)*Parameters!$D$28)))+(AK15*(1-Parameters!$D$40)*(1-('Input for base case'!$F$8*Parameters!$D$18*(1-Parameters!$D$27)*Parameters!$D$26*(Parameters!$D$23)*Parameters!$D$28)))+(AO15*(1-Parameters!$D$40)*(1/Parameters!$D$38))+(AQ15*(1-Parameters!$D$40))),0)</f>
        <v>0</v>
      </c>
      <c r="AR16" s="24">
        <f>IF(AND(C16&gt;=('Input for base case'!$F$14+'Input for base case'!$F$17), C16&lt;('Input for base case'!$F$14+'Input for base case'!$F$18)),((AI15*(1-Parameters!$D$40)*(1/Parameters!$D$38)*'Input for base case'!$F$8*Parameters!$D$18*Parameters!$D$26*(1-Parameters!$D$27)*Parameters!$D$28*(Parameters!$D$23)*(1-Parameters!$D$30))+(AK15*(1-Parameters!$D$40)*'Input for base case'!$F$8*Parameters!$D$18*Parameters!$D$26*(1-Parameters!$D$27)*Parameters!$D$28*(Parameters!$D$23)*(1-Parameters!$D$30))+(AL15*(1-Parameters!$D$40)) + (AM15*(1-Parameters!$D$40)*(1-ART_drop_factor)) +(AR15*(1-Parameters!$D$40)) + (AS15*(1-Parameters!$D$40)*(1-ART_drop_factor))),0)</f>
        <v>0</v>
      </c>
      <c r="AS16" s="22">
        <f>IF(AND(C16&gt;=('Input for base case'!$F$14+'Input for base case'!$F$17), C16&lt;('Input for base case'!$F$14+'Input for base case'!$F$18)),((AI15*(1-Parameters!$D$40)*(1/Parameters!$D$38)*('Input for base case'!$F$8*Parameters!$D$18*(Parameters!$D$23)*Parameters!$D$26*(1-Parameters!$D$27)*Parameters!$D$28*Parameters!$D$30))+(AJ15*(1-Parameters!$D$40)*(1/Parameters!$D$38))+(AK15*(1-Parameters!$D$40)*('Input for base case'!$F$8*Parameters!$D$18*(Parameters!$D$23)*Parameters!$D$26*(1-Parameters!$D$27)*Parameters!$D$28*Parameters!$D$30))+(AS15*(1-Parameters!$D$40)*ART_drop_factor)+(AP15*(1-Parameters!$D$40)*(1/Parameters!$D$38))+(AM15*(1-Parameters!$D$40)*ART_drop_factor)),0)</f>
        <v>0</v>
      </c>
      <c r="AT16" s="24">
        <f>IF(AND(C16&gt;=('Input for base case'!$F$14+'Input for base case'!$F$18), C16&lt;('Input for base case'!$F$14+'Input for base case'!$F$19)),((AN15*(1-Parameters!$D$40)*(1-(Parameters!$D$11*(1-('Input for base case'!$F$22*Parameters!$D$7))))) + (AT15*(1-Parameters!$D$40)*(1-(Parameters!$D$12*(1-('Input for base case'!$F$22*Parameters!$D$7)))))),0)</f>
        <v>0</v>
      </c>
      <c r="AU16" s="22">
        <f>IF(AND(C16&gt;=('Input for base case'!$F$14+'Input for base case'!$F$18), C16&lt;('Input for base case'!$F$14+'Input for base case'!$F$19)),((AN15*(1-Parameters!$D$40)*Parameters!$D$11*(1-('Input for base case'!$F$22*Parameters!$D$7)))+(AO15*(1-Parameters!$D$40)*(1-1/Parameters!$D$38)*(1-('Input for base case'!$F$9*Parameters!$D$19*(1-Parameters!$D$27)*Parameters!$D$26*(Parameters!$D$24)*Parameters!$D$28*Parameters!$D$30))) + (AP15*(1-Parameters!$D$40)*(1-(1/Parameters!$D$38))*(1-ART_drop_factor)) +(AT15*(1-Parameters!$D$40)*Parameters!$D$12*(1-('Input for base case'!$F$22*Parameters!$D$7)))+(AU15*(1-Parameters!$D$40)*(1-1/Parameters!$D$38)) + (AV15*(1-Parameters!$D$40)*(1-(1/Parameters!$D$38))*(1-ART_drop_factor))),0)</f>
        <v>0</v>
      </c>
      <c r="AV16" s="24">
        <f>IF(AND(C16&gt;=('Input for base case'!$F$14+'Input for base case'!$F$18), C16&lt;('Input for base case'!$F$14+'Input for base case'!$F$19)),((AO15*(1-Parameters!$D$40)*(1-1/Parameters!$D$38)*('Input for base case'!$F$9*Parameters!$D$19*Parameters!$D$26*(1-Parameters!$D$27)*(Parameters!$D$24)*Parameters!$D$28*Parameters!$D$30))+(AP15*(1-Parameters!$D$40)*(1-(1/Parameters!$D$38))*ART_drop_factor)+(AV15*(1-Parameters!$D$40)*(1-(1/Parameters!$D$38))*ART_drop_factor)),0)</f>
        <v>0</v>
      </c>
      <c r="AW16" s="22">
        <f>IF(AND(C16&gt;=('Input for base case'!$F$14+'Input for base case'!$F$18), C16&lt;('Input for base case'!$F$14+'Input for base case'!$F$19)),((AO15*(1-Parameters!$D$40)*(1/Parameters!$D$38)*(1-('Input for base case'!$F$9*Parameters!$D$19*(1-Parameters!$D$27)*Parameters!$D$26*(Parameters!$D$23)*Parameters!$D$28)))+(AQ15*(1-Parameters!$D$40)*(1-('Input for base case'!$F$9*Parameters!$D$19*(1-Parameters!$D$27)*Parameters!$D$26*(Parameters!$D$23)*Parameters!$D$28)))+(AU15*(1-Parameters!$D$40)*(1/Parameters!$D$38))+(AW15*(1-Parameters!$D$40))),0)</f>
        <v>0</v>
      </c>
      <c r="AX16" s="24">
        <f>IF(AND(C16&gt;=('Input for base case'!$F$14+'Input for base case'!$F$18), C16&lt;('Input for base case'!$F$14+'Input for base case'!$F$19)),((AO15*(1-Parameters!$D$40)*(1/Parameters!$D$38)*'Input for base case'!$F$9*Parameters!$D$19*Parameters!$D$26*(1-Parameters!$D$27)*Parameters!$D$28*(Parameters!$D$23)*(1-Parameters!$D$30))+(AQ15*(1-Parameters!$D$40)*'Input for base case'!$F$9*Parameters!$D$19*Parameters!$D$26*(1-Parameters!$D$27)*Parameters!$D$28*(Parameters!$D$23)*(1-Parameters!$D$30)) + (AS15*(1-Parameters!$D$40)*(1-ART_drop_factor)) +(AR15*(1-Parameters!$D$40))+ (AY15*(1-Parameters!$D$40)*(1-ART_drop_factor)) + (AX15*(1-Parameters!$D$40))),0)</f>
        <v>0</v>
      </c>
      <c r="AY16" s="22">
        <f>IF(AND(C16&gt;=('Input for base case'!$F$14+'Input for base case'!$F$18), C16&lt;('Input for base case'!$F$14+'Input for base case'!$F$19)),((AO15*(1-Parameters!$D$40)*(1/Parameters!$D$38)*('Input for base case'!$F$9*Parameters!$D$19*(Parameters!$D$23)*Parameters!$D$26*(1-Parameters!$D$27)*Parameters!$D$28*Parameters!$D$30))+(AP15*(1-Parameters!$D$40)*(1/Parameters!$D$38))+(AQ15*(1-Parameters!$D$40)*('Input for base case'!$F$9*Parameters!$D$19*(Parameters!$D$23)*Parameters!$D$26*(1-Parameters!$D$27)*Parameters!$D$28*Parameters!$D$30))+(AY15*(1-Parameters!$D$40)*ART_drop_factor)+(AV15*(1-Parameters!$D$40)*(1/Parameters!$D$38))+(AS15*(1-Parameters!$D$40)*ART_drop_factor)),0)</f>
        <v>0</v>
      </c>
      <c r="AZ16" s="24">
        <f>IF(C16&gt;=('Input for base case'!$F$14+'Input for base case'!$F$19),((AT15*(1-Parameters!$D$40)*(1-(Parameters!$D$12*(1-('Input for base case'!$F$22*Parameters!$D$7))))) + (AZ15*(1-Parameters!$D$40)*(1-(Parameters!$D$12*(1-('Input for base case'!$F$22*Parameters!$D$7)))))),0)</f>
        <v>0</v>
      </c>
      <c r="BA16" s="22">
        <f>IF(C16&gt;=('Input for base case'!$F$14+'Input for base case'!$F$19),((AT15*(1-Parameters!$D$40)*Parameters!$D$12*(1-('Input for base case'!$F$22*Parameters!$D$7)))+(AU15*(1-Parameters!$D$40)*(1-1/Parameters!$D$38)*(1-('Input for base case'!$F$10*Parameters!$D$20*(1-Parameters!$D$27)*Parameters!$D$26*(Parameters!$D$24)*Parameters!$D$28*Parameters!$D$30))) + (AV15*(1-Parameters!$D$40)*(1-(1/Parameters!$D$38))*(1-ART_drop_factor)) +(AZ15*(1-Parameters!$D$40)*Parameters!$D$12*(1-('Input for base case'!$F$22*Parameters!$D$7)))+(BA15*(1-Parameters!$D$40)*(1-1/Parameters!$D$38)) + (BB15*(1-Parameters!$D$40)*(1-(1/Parameters!$D$38))*(1-ART_drop_factor))),0)</f>
        <v>0</v>
      </c>
      <c r="BB16" s="24">
        <f>IF(C16&gt;=('Input for base case'!$F$14+'Input for base case'!$F$19),((AU15*(1-Parameters!$D$40)*(1-1/Parameters!$D$38)*('Input for base case'!$F$10*Parameters!$D$20*Parameters!$D$26*(1-Parameters!$D$27)*(Parameters!$D$24)*Parameters!$D$28*Parameters!$D$30))+(AV15*(1-Parameters!$D$40)*(1-(1/Parameters!$D$38))*ART_drop_factor)+(BB15*(1-Parameters!$D$40)*(1-(1/Parameters!$D$38))*ART_drop_factor)),0)</f>
        <v>0</v>
      </c>
      <c r="BC16" s="22">
        <f>IF(C16&gt;=('Input for base case'!$F$14+'Input for base case'!$F$19),((AU15*(1-Parameters!$D$40)*(1/Parameters!$D$38)*(1-('Input for base case'!$F$10*Parameters!$D$20*(1-Parameters!$D$27)*Parameters!$D$26*(Parameters!$D$23)*Parameters!$D$28)))+(AW15*(1-Parameters!$D$40)*(1-('Input for base case'!$F$10*Parameters!$D$20*(1-Parameters!$D$27)*Parameters!$D$26*(Parameters!$D$23)*Parameters!$D$28)))+(BA15*(1-Parameters!$D$40)*(1/Parameters!$D$38))+(BC15*(1-Parameters!$D$40))),0)</f>
        <v>0</v>
      </c>
      <c r="BD16" s="24">
        <f>IF(C16&gt;=('Input for base case'!$F$14+'Input for base case'!$F$19),((AU15*(1-Parameters!$D$40)*(1/Parameters!$D$38)*'Input for base case'!$F$10*Parameters!$D$20*Parameters!$D$26*(1-Parameters!$D$27)*Parameters!$D$28*(Parameters!$D$23)*(1-Parameters!$D$30))+(AW15*(1-Parameters!$D$40)*'Input for base case'!$F$10*Parameters!$D$20*Parameters!$D$26*(1-Parameters!$D$27)*Parameters!$D$28*(Parameters!$D$23)*(1-Parameters!$D$30))+(AX15*(1-Parameters!$D$40)) + (AY15*(1-Parameters!$D$40)*(1-ART_drop_factor)) +(BD15*(1-Parameters!$D$40)) + (BE15*(1-Parameters!$D$40)*(1-ART_drop_factor))),0)</f>
        <v>0</v>
      </c>
      <c r="BE16" s="25">
        <f>IF(C16&gt;=('Input for base case'!$F$14+'Input for base case'!$F$19),((AU15*(1-Parameters!$D$40)*(1/Parameters!$D$38)*('Input for base case'!$F$10*Parameters!$D$20*(Parameters!$D$23)*Parameters!$D$26*(1-Parameters!$D$27)*Parameters!$D$28*Parameters!$D$30))+(AV15*(1-Parameters!$D$40)*(1/Parameters!$D$38))+(AW15*(1-Parameters!$D$40)*('Input for base case'!$F$10*Parameters!$D$20*(Parameters!$D$23)*Parameters!$D$26*(1-Parameters!$D$27)*Parameters!$D$28*Parameters!$D$30))+(BE15*(1-Parameters!$D$40)*ART_drop_factor)+(BB15*(1-Parameters!$D$40)*(1/Parameters!$D$38))+(AY15*(1-Parameters!$D$40)*ART_drop_factor)),0)</f>
        <v>0</v>
      </c>
      <c r="BF16" s="135">
        <f>(Parameters!$D$40*(SUM(Model!D15:U15,Model!AH15:BE15)))+(Parameters!$D$41*(SUM(Model!V15:AG15)))</f>
        <v>94.074408809850013</v>
      </c>
      <c r="BG16" s="60"/>
    </row>
    <row r="17" spans="3:59" x14ac:dyDescent="0.2">
      <c r="C17" s="20">
        <v>12</v>
      </c>
      <c r="D17" s="21">
        <f>IF((C17&gt;='Input for base case'!$F$12),0,(D16*(1-Parameters!$D$40)*(1-(Parameters!$D$8*(1-('Input for base case'!$F$22*Parameters!$D$7))))))</f>
        <v>1520581.1598812817</v>
      </c>
      <c r="E17" s="21">
        <f>IF((C17&gt;='Input for base case'!$F$12),0,(D16*(1-Parameters!$D$40)*Parameters!$D$8*(1-('Input for base case'!$F$22*Parameters!$D$7))+(E16*(1-Parameters!$D$40)*(1-1/Parameters!$D$38)) + (F16*(1-Parameters!$D$40)*(1-(1/Parameters!$D$38))*(1-ART_drop_factor))))</f>
        <v>4621.4552926556926</v>
      </c>
      <c r="F17" s="26">
        <f>IF((C17&gt;='Input for base case'!$F$12),0,(F16*(1-Parameters!$D$40)*(1-(1/Parameters!$D$38))*ART_drop_factor))</f>
        <v>0</v>
      </c>
      <c r="G17" s="21">
        <f>IF((C17&gt;='Input for base case'!$F$12),0,((G16*(1-Parameters!$D$40)+(E16*(1-Parameters!$D$40)*(1/Parameters!$D$38)))))</f>
        <v>48542.104517371146</v>
      </c>
      <c r="H17" s="21">
        <f>IF((C17&gt;='Input for base case'!$F$12),0,(H16*(1-Parameters!$D$40) + I16*(1-Parameters!$D$40)*(1-ART_drop_factor)))</f>
        <v>6962.2992639551903</v>
      </c>
      <c r="I17" s="21">
        <f>IF((C17&gt;='Input for base case'!$F$12),0,(((F16*(1-Parameters!$D$40)*(1/Parameters!$D$38)) + I16*(1-Parameters!$D$40)*ART_drop_factor)))</f>
        <v>49727.923691886223</v>
      </c>
      <c r="J17" s="23">
        <f>IF(AND(C17&gt;='Input for base case'!$F$12,C17&lt;'Input for base case'!$F$13),((D16*(1-Parameters!$D$40)*(1-(Parameters!$D$8*(1-('Input for base case'!$F$22*Parameters!$D$7))))) + (J16*(1-Parameters!$D$40)*(1-(Parameters!$D$9*(1-('Input for base case'!$F$22*Parameters!$D$7)))))),0)</f>
        <v>0</v>
      </c>
      <c r="K17" s="23">
        <f>IF(AND(C17&gt;='Input for base case'!$F$12,C17&lt;'Input for base case'!$F$13),((D16*(1-Parameters!$D$40)*(Parameters!$D$8*(1-('Input for base case'!$F$22*Parameters!$D$7))))+(E16*(1-Parameters!$D$40)*(1-1/Parameters!$D$38)*(1-('Input for base case'!$F$5*Parameters!$D$14*(1-Parameters!$D$27)*Parameters!$D$26*(Parameters!$D$24))*Parameters!$D$28*Parameters!$D$30)))+ (F16*(1-Parameters!$D$40)*(1-(1/Parameters!$D$38))*(1-ART_drop_factor)) + (J16*(1-Parameters!$D$40)*Parameters!$D$9*(1-('Input for base case'!$F$22*Parameters!$D$7)))+(K16*(1-Parameters!$D$40)*(1-1/Parameters!$D$38)) + (L16*(1-Parameters!$D$40)*(1-(1/Parameters!$D$38))*(1-ART_drop_factor)),0)</f>
        <v>0</v>
      </c>
      <c r="L17" s="23">
        <f>IF(AND(C17&gt;='Input for base case'!$F$12,C17&lt;'Input for base case'!$F$13),((E16*(1-Parameters!$D$40)*(1-1/Parameters!$D$38)*('Input for base case'!$F$5*Parameters!$D$14*Parameters!$D$26*(1-Parameters!$D$27)*(Parameters!$D$24)*Parameters!$D$28*Parameters!$D$30))+(F16*(1-Parameters!$D$40)*(1-(1/Parameters!$D$38))*ART_drop_factor)+(L16*(1-Parameters!$D$40)*(1-(1/Parameters!$D$38))*ART_drop_factor)),0)</f>
        <v>0</v>
      </c>
      <c r="M17" s="23">
        <f>IF(AND(C17&gt;='Input for base case'!$F$12,C17&lt;'Input for base case'!$F$13),((E16*(1-Parameters!$D$40)*(1/Parameters!$D$38)*(1-('Input for base case'!$F$5*Parameters!$D$14*(1-Parameters!$D$27)*Parameters!$D$26*(Parameters!$D$23))*Parameters!$D$28))+(G16*(1-Parameters!$D$40)*(1-('Input for base case'!$F$5*Parameters!$D$14*(1-Parameters!$D$27)*Parameters!$D$26*(Parameters!$D$23)*Parameters!$D$28)))+(K16*(1-Parameters!$D$40)*(1/Parameters!$D$38))+(M16*(1-Parameters!$D$40))),0)</f>
        <v>0</v>
      </c>
      <c r="N17" s="23">
        <f>IF(AND(C17&gt;='Input for base case'!$F$12,C17&lt;'Input for base case'!$F$13),((E16*(1-Parameters!$D$40)*(1/Parameters!$D$38)*'Input for base case'!$F$5*Parameters!$D$14*Parameters!$D$26*(1-Parameters!$D$27)*Parameters!$D$28*(Parameters!$D$23)*(1-Parameters!$D$30))+(G16*(1-Parameters!$D$40)*'Input for base case'!$F$5*Parameters!$D$14*Parameters!$D$26*(1-Parameters!$D$27)*Parameters!$D$28*(Parameters!$D$23)*(1-Parameters!$D$30))+(H16*(1-Parameters!$D$40)) +(N16*(1-Parameters!$D$40)) + (O16*(1-Parameters!$D$40)*(1-ART_drop_factor)) + (I16*(1-Parameters!$D$40)*(1-ART_drop_factor))),0)</f>
        <v>0</v>
      </c>
      <c r="O17" s="23">
        <f>IF(AND(C17&gt;='Input for base case'!$F$12,C17&lt;'Input for base case'!$F$13),((E16*(1-Parameters!$D$40)*(1/Parameters!$D$38)*('Input for base case'!$F$5*Parameters!$D$14*(Parameters!$D$23)*Parameters!$D$26*(1-Parameters!$D$27)*Parameters!$D$28*Parameters!$D$30))+(F16*(1-Parameters!$D$40)*(1/Parameters!$D$38))+(G16*(1-Parameters!$D$40)*('Input for base case'!$F$5*Parameters!$D$14*(Parameters!$D$23)*Parameters!$D$26*(1-Parameters!$D$27)*Parameters!$D$28*Parameters!$D$30))+(O16*(1-Parameters!$D$40)*ART_drop_factor)+(L16*(1-Parameters!$D$40)*(1/Parameters!$D$38))+(I16*(1-Parameters!$D$40)*ART_drop_factor)),0)</f>
        <v>0</v>
      </c>
      <c r="P17" s="24">
        <f>IF(AND(C17&gt;='Input for base case'!$F$13,C17&lt;'Input for base case'!$F$14),((J16*(1-Parameters!$D$40)*(1-(Parameters!$D$9*(1-('Input for base case'!$F$22*Parameters!$D$7))))) + (P16*(1-Parameters!$D$40)*(1-(Parameters!$D$9*(1-('Input for base case'!$F$22*Parameters!$D$7)))))),0)</f>
        <v>0</v>
      </c>
      <c r="Q17" s="22">
        <f>IF(AND(C17&gt;='Input for base case'!$F$13,C17&lt;'Input for base case'!$F$14),((J16*(1-Parameters!$D$40)*Parameters!$D$9*(1-('Input for base case'!$F$22*Parameters!$D$7)))+(K16*(1-Parameters!$D$40)*(1-1/Parameters!$D$38)*(1-('Input for base case'!$F$6*Parameters!$D$15*(1-Parameters!$D$27)*Parameters!$D$26*(Parameters!$D$24))*Parameters!$D$28*Parameters!$D$30))) + (L16*(1-Parameters!$D$40)*(1-(1/Parameters!$D$38))*(1-ART_drop_factor)) +(P16*(1-Parameters!$D$40)*Parameters!$D$9*(1-('Input for base case'!$F$22*Parameters!$D$7)))+(Q16*(1-Parameters!$D$40)*(1-1/Parameters!$D$38)) + (R16*(1-Parameters!$D$40)*(1-(1/Parameters!$D$38))*(1-ART_drop_factor)),0)</f>
        <v>0</v>
      </c>
      <c r="R17" s="24">
        <f>IF(AND(C17&gt;='Input for base case'!$F$13,C17&lt;'Input for base case'!$F$14),((K16*(1-Parameters!$D$40)*(1-1/Parameters!$D$38)*('Input for base case'!$F$6*Parameters!$D$15*Parameters!$D$26*(1-Parameters!$D$27)*(Parameters!$D$24)*Parameters!$D$28*Parameters!$D$30))+(L16*(1-Parameters!$D$40)*(1-(1/Parameters!$D$38))*ART_drop_factor)+(R16*(1-Parameters!$D$40)*(1-(1/Parameters!$D$38))*ART_drop_factor)),0)</f>
        <v>0</v>
      </c>
      <c r="S17" s="22">
        <f>IF(AND(C17&gt;='Input for base case'!$F$13,C17&lt;'Input for base case'!$F$14),((K16*(1-Parameters!$D$40)*(1/Parameters!$D$38)*(1-('Input for base case'!$F$6*Parameters!$D$15*(1-Parameters!$D$27)*Parameters!$D$26*(Parameters!$D$23)*Parameters!$D$28)))+(M16*(1-Parameters!$D$40)*(1-('Input for base case'!$F$6*Parameters!$D$15*(1-Parameters!$D$27)*Parameters!$D$26*(Parameters!$D$23)*Parameters!$D$28)))+(Q16*(1-Parameters!$D$40)*(1/Parameters!$D$38))+(S16*(1-Parameters!$D$40))),0)</f>
        <v>0</v>
      </c>
      <c r="T17" s="24">
        <f>IF(AND(C17&gt;='Input for base case'!$F$13,C17&lt;'Input for base case'!$F$14),((K16*(1-Parameters!$D$40)*(1/Parameters!$D$38)*'Input for base case'!$F$6*Parameters!$D$15*Parameters!$D$26*(1-Parameters!$D$27)*Parameters!$D$28*(Parameters!$D$23)*(1-Parameters!$D$30))+(M16*(1-Parameters!$D$40)*'Input for base case'!$F$6*Parameters!$D$15*Parameters!$D$26*(1-Parameters!$D$27)*Parameters!$D$28*(Parameters!$D$23)*(1-Parameters!$D$30))+(N16*(1-Parameters!$D$40))+(T16*(1-Parameters!$D$40)) + (U16*(1-Parameters!$D$40)*(1-ART_drop_factor)) + (O16*(1-Parameters!$D$40)*(1-ART_drop_factor))),0)</f>
        <v>0</v>
      </c>
      <c r="U17" s="22">
        <f>IF(AND(C17&gt;='Input for base case'!$F$13,C17&lt;'Input for base case'!$F$14),((K16*(1-Parameters!$D$40)*(1/Parameters!$D$38)*('Input for base case'!$F$6*Parameters!$D$15*(Parameters!$D$23)*Parameters!$D$26*(1-Parameters!$D$27)*Parameters!$D$28*Parameters!$D$30))+(L16*(1-Parameters!$D$40)*(1/Parameters!$D$38))+(M16*(1-Parameters!$D$40)*('Input for base case'!$F$6*Parameters!$D$15*(Parameters!$D$23)*Parameters!$D$26*(1-Parameters!$D$27)*Parameters!$D$28*Parameters!$D$30))+(U16*(1-Parameters!$D$40)*ART_drop_factor)+(R16*(1-Parameters!$D$40)*(1/Parameters!$D$38))+(O16*(1-Parameters!$D$40))*ART_drop_factor),0)</f>
        <v>0</v>
      </c>
      <c r="V17" s="24">
        <f>IF(C17='Input for base case'!$F$14,((P16*(1-Parameters!$D$41)*(1-(Parameters!$D$9*(1-('Input for base case'!$F$22*Parameters!$D$7))))) + (V16*(1-Parameters!$D$41)*(1-(Parameters!$D$9*(1-('Input for base case'!$F$22*Parameters!$D$7)))))),0)</f>
        <v>0</v>
      </c>
      <c r="W17" s="22">
        <f>IF(C17='Input for base case'!$F$14,((P16*(1-Parameters!$D$41)*Parameters!$D$9*(1-('Input for base case'!$F$22*Parameters!$D$7)))+(Q16*(1-Parameters!$D$41)*(1-1/Parameters!$D$38)*(1-('Input for base case'!$F$6*Parameters!$D$16*(1-Parameters!$D$27)*Parameters!$D$26*(1-Parameters!$B$94)*(Parameters!$D$24))*Parameters!$D$28*Parameters!$D$30)))+(V16*(1-Parameters!$D$41)*Parameters!$D$9*(1-('Input for base case'!$F$22*Parameters!$D$7)))+ (R16*(1-Parameters!$D$41)*(1-(1/Parameters!$D$38))*(1-ART_drop_factor)) + (W16*(1-Parameters!$D$41)*(1-1/Parameters!$D$38)) + (X16*(1-Parameters!$D$41)*(1-(1/Parameters!$D$38))*(1-ART_drop_factor)),0)</f>
        <v>0</v>
      </c>
      <c r="X17" s="24">
        <f>IF(C17='Input for base case'!$F$14,((Q16*(1-Parameters!$D$41)*(1-1/Parameters!$D$38)*('Input for base case'!$F$6*Parameters!$D$16*Parameters!$D$26*(1-Parameters!$D$27)*(1-Parameters!$B$94)*(Parameters!$D$24)*Parameters!$D$28*Parameters!$D$30))+(R16*(1-Parameters!$D$41)*(1-(1/Parameters!$D$38))*ART_drop_factor)+(X16*(1-Parameters!$D$41)*(1-(1/Parameters!$D$38))*ART_drop_factor)),0)</f>
        <v>0</v>
      </c>
      <c r="Y17" s="22">
        <f>IF(C17='Input for base case'!$F$14,((Q16*(1-Parameters!$D$41)*(1/Parameters!$D$38)*(1-('Input for base case'!$F$6*Parameters!$D$16*(1-Parameters!$D$27)*Parameters!$D$26*(1-Parameters!$B$94)*(Parameters!$D$23)*Parameters!$D$28)))+(S16*(1-Parameters!$D$41)*(1-('Input for base case'!$F$6*Parameters!$D$16*(1-Parameters!$D$27)*Parameters!$D$26*(1-Parameters!$B$94)*(Parameters!$D$23)*Parameters!$D$28)))+(W16*(1-Parameters!$D$41)*(1/Parameters!$D$38))+(Y16*(1-Parameters!$D$41))),0)</f>
        <v>0</v>
      </c>
      <c r="Z17" s="24">
        <f>IF(C17='Input for base case'!$F$14,((Q16*(1-Parameters!$D$41)*(1/Parameters!$D$38)*'Input for base case'!$F$6*Parameters!$D$16*Parameters!$D$26*(1-Parameters!$D$27)*(1-Parameters!$B$94)*Parameters!$D$28*(Parameters!$D$23)*(1-Parameters!$D$30))+(S16*(1-Parameters!$D$41)*'Input for base case'!$F$6*Parameters!$D$16*Parameters!$D$26*(1-Parameters!$D$27)*(1-Parameters!$B$94)*Parameters!$D$28*(Parameters!$D$23)*(1-Parameters!$D$30))+(T16*(1-Parameters!$D$41)) + (U16*(1-Parameters!$D$41)*(1-ART_drop_factor)) + (Z16*(1-Parameters!$D$41)) + (AA16*(1-Parameters!$D$41)*(1-ART_drop_factor))),0)</f>
        <v>0</v>
      </c>
      <c r="AA17" s="22">
        <f>IF(C17='Input for base case'!$F$14,((Q16*(1-Parameters!$D$41)*(1/Parameters!$D$38)*('Input for base case'!$F$6*Parameters!$D$16*(Parameters!$D$23)*Parameters!$D$26*(1-Parameters!$D$27)*(1-Parameters!$B$94)*Parameters!$D$28*Parameters!$D$30))+(R16*(1-Parameters!$D$41)*(1/Parameters!$D$38))+(S16*(1-Parameters!$D$41)*('Input for base case'!$F$6*Parameters!$D$16*(1-Parameters!$B$94)*(Parameters!$D$23)*Parameters!$D$26*(1-Parameters!$D$27)*Parameters!$D$28*Parameters!$D$30))+(AA16*(1-Parameters!$D$41)*ART_drop_factor)+(X16*(1-Parameters!$D$41)*(1/Parameters!$D$38))+(U16*(1-Parameters!$D$41)*ART_drop_factor)),0)</f>
        <v>0</v>
      </c>
      <c r="AB17" s="24">
        <f>IF(AND(C17&gt;'Input for base case'!$F$14,C17&lt;('Input for base case'!$F$14+'Input for base case'!$F$16)),((V16*(1-Parameters!$D$41)*(1-(Parameters!$D$9*(1-('Input for base case'!$F$22*Parameters!$D$7)))))+(AB16*(1-Parameters!$D$41)*(1-(Parameters!$D$10*(1-('Input for base case'!$F$22*Parameters!$D$7)))))),0)</f>
        <v>0</v>
      </c>
      <c r="AC17" s="24">
        <f>IF(AND(C17&gt;'Input for base case'!$F$14, C17&lt;('Input for base case'!$F$14+'Input for base case'!$F$16)),((V16*(1-Parameters!$D$41)*Parameters!$D$9*(1-('Input for base case'!$F$22*Parameters!$D$7)))+(W16*(1-Parameters!$D$41)*(1-1/Parameters!$D$38)) + (X16*(1-Parameters!$D$41)*(1-(1/Parameters!$D$38))*(1-ART_drop_factor)) +(AB16*(1-Parameters!$D$41)*Parameters!$D$10*(1-('Input for base case'!$F$22*Parameters!$D$7))))+(AC16*(1-Parameters!$D$41)*(1-1/Parameters!$D$38)) + (AD16*(1-Parameters!$D$41)*(1-(1/Parameters!$D$38))*(1-ART_drop_factor)),0)</f>
        <v>0</v>
      </c>
      <c r="AD17" s="24">
        <f>IF(AND(C17&gt;'Input for base case'!$F$14, C17&lt;('Input for base case'!$F$14+'Input for base case'!$F$16)),((X16*(1-Parameters!$D$41)*(1-(1/Parameters!$D$38))*ART_drop_factor)+(AD16*(1-Parameters!$D$41)*(1-(1/Parameters!$D$38))*ART_drop_factor)),0)</f>
        <v>0</v>
      </c>
      <c r="AE17" s="24">
        <f>IF(AND(C17&gt;'Input for base case'!$F$14, C17&lt;('Input for base case'!$F$14+'Input for base case'!$F$16)),((W16*(1-Parameters!$D$41)*(1/Parameters!$D$38))+(Y16*(1-Parameters!$D$41))+(AC16*(1-Parameters!$D$41)*(1/Parameters!$D$38))+(AE16*(1-Parameters!$D$41))),0)</f>
        <v>0</v>
      </c>
      <c r="AF17" s="24">
        <f>IF(AND(C17&gt;'Input for base case'!$F$14, C17&lt;('Input for base case'!$F$14+'Input for base case'!$F$16)),((Z16*(1-Parameters!$D$41)) + (AA16*(1-Parameters!$D$41)*(1-ART_drop_factor)) +(AF16*(1-Parameters!$D$41)) + (AG16*(1-Parameters!$D$41)*(1-ART_drop_factor))),0)</f>
        <v>0</v>
      </c>
      <c r="AG17" s="24">
        <f>IF(AND(C17&gt;'Input for base case'!$F$14, C17&lt;('Input for base case'!$F$14+'Input for base case'!$F$16)),((X16*(1-Parameters!$D$41)*(1/Parameters!$D$38))+(AG16*(1-Parameters!$D$41)*ART_drop_factor)+(AD16*(1-Parameters!$D$41)*(1/Parameters!$D$38))+(AA16*(1-Parameters!$D$41)*ART_drop_factor)),0)</f>
        <v>0</v>
      </c>
      <c r="AH17" s="24">
        <f>IF(AND(C17&gt;=('Input for base case'!$F$14+'Input for base case'!$F$16),C17&lt;('Input for base case'!$F$14+'Input for base case'!$F$17)),((AB16*(1-Parameters!$D$40)*(1-(Parameters!$D$10*(1-('Input for base case'!$F$22*Parameters!$D$7)))))+(AH16*(1-Parameters!$D$40)*(1-(Parameters!$D$11*(1-('Input for base case'!$F$22*Parameters!$D$7)))))),0)</f>
        <v>0</v>
      </c>
      <c r="AI17" s="24">
        <f>IF(AND(C17&gt;=('Input for base case'!$F$14+'Input for base case'!$F$16), C17&lt;('Input for base case'!$F$14+'Input for base case'!$F$17)),((AB16*(1-Parameters!$D$40)*Parameters!$D$10*(1-('Input for base case'!$F$22*Parameters!$D$7)))+(AC16*(1-Parameters!$D$40)*(1-1/Parameters!$D$38)*(1-('Input for base case'!$F$7*Parameters!$D$17*(1-Parameters!$D$27)*Parameters!$D$26*(1-(Parameters!$B$94 + Parameters!$B$95))*(Parameters!$D$24)*Parameters!$D$28*Parameters!$D$30))) + (AD16*(1-Parameters!$D$40)*(1-(1/Parameters!$D$38))*(1-ART_drop_factor)) +(AH16*(1-Parameters!$D$40)*Parameters!$D$11*(1-('Input for base case'!$F$22*Parameters!$D$7)))+(AI16*(1-Parameters!$D$40)*(1-1/Parameters!$D$38)) + (AJ16*(1-Parameters!$D$40)*(1-(1/Parameters!$D$38))*(1-ART_drop_factor))),0)</f>
        <v>0</v>
      </c>
      <c r="AJ17" s="24">
        <f>IF(AND(C17&gt;=('Input for base case'!$F$14+'Input for base case'!$F$16), C17&lt;('Input for base case'!$F$14+'Input for base case'!$F$17)),((AC16*(1-Parameters!$D$40)*(1-1/Parameters!$D$38)*('Input for base case'!$F$7*Parameters!$D$17*Parameters!$D$26*(1-Parameters!$D$27)*(1-(Parameters!$B$94 + Parameters!$B$95))*(Parameters!$D$24)*Parameters!$D$28*Parameters!$D$30))+(AD16*(1-Parameters!$D$40)*(1-(1/Parameters!$D$38))*ART_drop_factor)+(AJ16*(1-Parameters!$D$40)*(1-(1/Parameters!$D$38))*ART_drop_factor)),0)</f>
        <v>0</v>
      </c>
      <c r="AK17" s="22">
        <f>IF(AND(C17&gt;=('Input for base case'!$F$14+'Input for base case'!$F$16), C17&lt;('Input for base case'!$F$14+'Input for base case'!$F$17)),((AC16*(1-Parameters!$D$40)*(1/Parameters!$D$38)*(1-('Input for base case'!$F$7*Parameters!$D$17*(1-Parameters!$D$27)*Parameters!$D$26*(1-(Parameters!$B$94 + Parameters!$B$95))*(Parameters!$D$23)*Parameters!$D$28)))+(AE16*(1-Parameters!$D$40)*(1-('Input for base case'!$F$7*Parameters!$D$17*(1-Parameters!$D$27)*Parameters!$D$26*(1-(Parameters!$B$94 + Parameters!$B$95))*(Parameters!$D$23)*Parameters!$D$28)))+(AI16*(1-Parameters!$D$40)*(1/Parameters!$D$38))+(AK16*(1-Parameters!$D$40))),0)</f>
        <v>0</v>
      </c>
      <c r="AL17" s="24">
        <f>IF(AND(C17&gt;=('Input for base case'!$F$14+'Input for base case'!$F$16), C17&lt;('Input for base case'!$F$14+'Input for base case'!$F$17)),((AC16*(1-Parameters!$D$40)*(1/Parameters!$D$38)*'Input for base case'!$F$7*Parameters!$D$17*Parameters!$D$26*(1-Parameters!$D$27)*(1-(Parameters!$B$94 + Parameters!$B$95))*Parameters!$D$28*(Parameters!$D$23)*(1-Parameters!$D$30))+(AE16*(1-Parameters!$D$40)*'Input for base case'!$F$7*Parameters!$D$17*Parameters!$D$26*(1-Parameters!$D$27)*(1-(Parameters!$B$94 + Parameters!$B$95))*Parameters!$D$28*(Parameters!$D$23)*(1-Parameters!$D$30))+(AF16*(1-Parameters!$D$40)) + (AG16*(1-Parameters!$D$40)*(1-ART_drop_factor)) +(AL16*(1-Parameters!$D$40)) + (AM16*(1-Parameters!$D$40)*(1-ART_drop_factor))),0)</f>
        <v>0</v>
      </c>
      <c r="AM17" s="22">
        <f>IF(AND(C17&gt;=('Input for base case'!$F$14+'Input for base case'!$F$16), C17&lt;('Input for base case'!$F$14+'Input for base case'!$F$17)),((AC16*(1-Parameters!$D$40)*(1/Parameters!$D$38)*('Input for base case'!$F$7*Parameters!$D$17*(Parameters!$D$23)*Parameters!$D$26*(1-Parameters!$D$27)*(1-(Parameters!$B$94 + Parameters!$B$95))*Parameters!$D$28*Parameters!$D$30))+(AD16*(1-Parameters!$D$40)*(1/Parameters!$D$38))+(AE16*(1-Parameters!$D$40)*('Input for base case'!$F$7*Parameters!$D$17*(Parameters!$D$23)*Parameters!$D$26*(1-Parameters!$D$27)*(1-(Parameters!$B$94 + Parameters!$B$95))*Parameters!$D$28*Parameters!$D$30))+(AM16*(1-Parameters!$D$40)*ART_drop_factor)+(AJ16*(1-Parameters!$D$40)*(1/Parameters!$D$38))+(AG16*(1-Parameters!$D$40)*ART_drop_factor)),0)</f>
        <v>0</v>
      </c>
      <c r="AN17" s="24">
        <f>IF(AND(C17&gt;=('Input for base case'!$F$14+'Input for base case'!$F$17), C17&lt;('Input for base case'!$F$14+'Input for base case'!$F$18)),((AH16*(1-Parameters!$D$40)*(1-(Parameters!$D$11*(1-('Input for base case'!$F$22*Parameters!$D$7))))) + (AN16*(1-Parameters!$D$40)*(1-(Parameters!$D$11*(1-('Input for base case'!$F$22*Parameters!$D$7)))))),0)</f>
        <v>0</v>
      </c>
      <c r="AO17" s="22">
        <f>IF(AND(C17&gt;=('Input for base case'!$F$14+'Input for base case'!$F$17), C17&lt;('Input for base case'!$F$14+'Input for base case'!$F$18)),((AH16*(1-Parameters!$D$40)*Parameters!$D$11*(1-('Input for base case'!$F$22*Parameters!$D$7)))+(AI16*(1-Parameters!$D$40)*(1-1/Parameters!$D$38)*(1-('Input for base case'!$F$8*Parameters!$D$18*(1-Parameters!$D$27)*Parameters!$D$26*(Parameters!$D$24)*Parameters!$D$28*Parameters!$D$30))) + (AJ16*(1-Parameters!$D$40)*(1-(1/Parameters!$D$38))*(1-ART_drop_factor)) +(AN16*(1-Parameters!$D$40)*Parameters!$D$11*(1-('Input for base case'!$F$22*Parameters!$D$7)))+(AO16*(1-Parameters!$D$40)*(1-1/Parameters!$D$38)) + (AP16*(1-Parameters!$D$40)*(1-(1/Parameters!$D$38))*(1-ART_drop_factor))),0)</f>
        <v>0</v>
      </c>
      <c r="AP17" s="24">
        <f>IF(AND(C17&gt;=('Input for base case'!$F$14+'Input for base case'!$F$17), C17&lt;('Input for base case'!$F$14+'Input for base case'!$F$18)),((AI16*(1-Parameters!$D$40)*(1-1/Parameters!$D$38)*('Input for base case'!$F$8*Parameters!$D$18*Parameters!$D$26*(1-Parameters!$D$27)*(Parameters!$D$24)*Parameters!$D$28*Parameters!$D$30))+(AJ16*(1-Parameters!$D$40)*(1-(1/Parameters!$D$38))*ART_drop_factor)+(AP16*(1-Parameters!$D$40)*(1-(1/Parameters!$D$38))*ART_drop_factor)),0)</f>
        <v>0</v>
      </c>
      <c r="AQ17" s="22">
        <f>IF(AND(C17&gt;=('Input for base case'!$F$14+'Input for base case'!$F$17), C17&lt;('Input for base case'!$F$14+'Input for base case'!$F$18)),((AI16*(1-Parameters!$D$40)*(1/Parameters!$D$38)*(1-('Input for base case'!$F$8*Parameters!$D$18*(1-Parameters!$D$27)*Parameters!$D$26*(Parameters!$D$23)*Parameters!$D$28)))+(AK16*(1-Parameters!$D$40)*(1-('Input for base case'!$F$8*Parameters!$D$18*(1-Parameters!$D$27)*Parameters!$D$26*(Parameters!$D$23)*Parameters!$D$28)))+(AO16*(1-Parameters!$D$40)*(1/Parameters!$D$38))+(AQ16*(1-Parameters!$D$40))),0)</f>
        <v>0</v>
      </c>
      <c r="AR17" s="24">
        <f>IF(AND(C17&gt;=('Input for base case'!$F$14+'Input for base case'!$F$17), C17&lt;('Input for base case'!$F$14+'Input for base case'!$F$18)),((AI16*(1-Parameters!$D$40)*(1/Parameters!$D$38)*'Input for base case'!$F$8*Parameters!$D$18*Parameters!$D$26*(1-Parameters!$D$27)*Parameters!$D$28*(Parameters!$D$23)*(1-Parameters!$D$30))+(AK16*(1-Parameters!$D$40)*'Input for base case'!$F$8*Parameters!$D$18*Parameters!$D$26*(1-Parameters!$D$27)*Parameters!$D$28*(Parameters!$D$23)*(1-Parameters!$D$30))+(AL16*(1-Parameters!$D$40)) + (AM16*(1-Parameters!$D$40)*(1-ART_drop_factor)) +(AR16*(1-Parameters!$D$40)) + (AS16*(1-Parameters!$D$40)*(1-ART_drop_factor))),0)</f>
        <v>0</v>
      </c>
      <c r="AS17" s="22">
        <f>IF(AND(C17&gt;=('Input for base case'!$F$14+'Input for base case'!$F$17), C17&lt;('Input for base case'!$F$14+'Input for base case'!$F$18)),((AI16*(1-Parameters!$D$40)*(1/Parameters!$D$38)*('Input for base case'!$F$8*Parameters!$D$18*(Parameters!$D$23)*Parameters!$D$26*(1-Parameters!$D$27)*Parameters!$D$28*Parameters!$D$30))+(AJ16*(1-Parameters!$D$40)*(1/Parameters!$D$38))+(AK16*(1-Parameters!$D$40)*('Input for base case'!$F$8*Parameters!$D$18*(Parameters!$D$23)*Parameters!$D$26*(1-Parameters!$D$27)*Parameters!$D$28*Parameters!$D$30))+(AS16*(1-Parameters!$D$40)*ART_drop_factor)+(AP16*(1-Parameters!$D$40)*(1/Parameters!$D$38))+(AM16*(1-Parameters!$D$40)*ART_drop_factor)),0)</f>
        <v>0</v>
      </c>
      <c r="AT17" s="24">
        <f>IF(AND(C17&gt;=('Input for base case'!$F$14+'Input for base case'!$F$18), C17&lt;('Input for base case'!$F$14+'Input for base case'!$F$19)),((AN16*(1-Parameters!$D$40)*(1-(Parameters!$D$11*(1-('Input for base case'!$F$22*Parameters!$D$7))))) + (AT16*(1-Parameters!$D$40)*(1-(Parameters!$D$12*(1-('Input for base case'!$F$22*Parameters!$D$7)))))),0)</f>
        <v>0</v>
      </c>
      <c r="AU17" s="22">
        <f>IF(AND(C17&gt;=('Input for base case'!$F$14+'Input for base case'!$F$18), C17&lt;('Input for base case'!$F$14+'Input for base case'!$F$19)),((AN16*(1-Parameters!$D$40)*Parameters!$D$11*(1-('Input for base case'!$F$22*Parameters!$D$7)))+(AO16*(1-Parameters!$D$40)*(1-1/Parameters!$D$38)*(1-('Input for base case'!$F$9*Parameters!$D$19*(1-Parameters!$D$27)*Parameters!$D$26*(Parameters!$D$24)*Parameters!$D$28*Parameters!$D$30))) + (AP16*(1-Parameters!$D$40)*(1-(1/Parameters!$D$38))*(1-ART_drop_factor)) +(AT16*(1-Parameters!$D$40)*Parameters!$D$12*(1-('Input for base case'!$F$22*Parameters!$D$7)))+(AU16*(1-Parameters!$D$40)*(1-1/Parameters!$D$38)) + (AV16*(1-Parameters!$D$40)*(1-(1/Parameters!$D$38))*(1-ART_drop_factor))),0)</f>
        <v>0</v>
      </c>
      <c r="AV17" s="24">
        <f>IF(AND(C17&gt;=('Input for base case'!$F$14+'Input for base case'!$F$18), C17&lt;('Input for base case'!$F$14+'Input for base case'!$F$19)),((AO16*(1-Parameters!$D$40)*(1-1/Parameters!$D$38)*('Input for base case'!$F$9*Parameters!$D$19*Parameters!$D$26*(1-Parameters!$D$27)*(Parameters!$D$24)*Parameters!$D$28*Parameters!$D$30))+(AP16*(1-Parameters!$D$40)*(1-(1/Parameters!$D$38))*ART_drop_factor)+(AV16*(1-Parameters!$D$40)*(1-(1/Parameters!$D$38))*ART_drop_factor)),0)</f>
        <v>0</v>
      </c>
      <c r="AW17" s="22">
        <f>IF(AND(C17&gt;=('Input for base case'!$F$14+'Input for base case'!$F$18), C17&lt;('Input for base case'!$F$14+'Input for base case'!$F$19)),((AO16*(1-Parameters!$D$40)*(1/Parameters!$D$38)*(1-('Input for base case'!$F$9*Parameters!$D$19*(1-Parameters!$D$27)*Parameters!$D$26*(Parameters!$D$23)*Parameters!$D$28)))+(AQ16*(1-Parameters!$D$40)*(1-('Input for base case'!$F$9*Parameters!$D$19*(1-Parameters!$D$27)*Parameters!$D$26*(Parameters!$D$23)*Parameters!$D$28)))+(AU16*(1-Parameters!$D$40)*(1/Parameters!$D$38))+(AW16*(1-Parameters!$D$40))),0)</f>
        <v>0</v>
      </c>
      <c r="AX17" s="24">
        <f>IF(AND(C17&gt;=('Input for base case'!$F$14+'Input for base case'!$F$18), C17&lt;('Input for base case'!$F$14+'Input for base case'!$F$19)),((AO16*(1-Parameters!$D$40)*(1/Parameters!$D$38)*'Input for base case'!$F$9*Parameters!$D$19*Parameters!$D$26*(1-Parameters!$D$27)*Parameters!$D$28*(Parameters!$D$23)*(1-Parameters!$D$30))+(AQ16*(1-Parameters!$D$40)*'Input for base case'!$F$9*Parameters!$D$19*Parameters!$D$26*(1-Parameters!$D$27)*Parameters!$D$28*(Parameters!$D$23)*(1-Parameters!$D$30)) + (AS16*(1-Parameters!$D$40)*(1-ART_drop_factor)) +(AR16*(1-Parameters!$D$40))+ (AY16*(1-Parameters!$D$40)*(1-ART_drop_factor)) + (AX16*(1-Parameters!$D$40))),0)</f>
        <v>0</v>
      </c>
      <c r="AY17" s="22">
        <f>IF(AND(C17&gt;=('Input for base case'!$F$14+'Input for base case'!$F$18), C17&lt;('Input for base case'!$F$14+'Input for base case'!$F$19)),((AO16*(1-Parameters!$D$40)*(1/Parameters!$D$38)*('Input for base case'!$F$9*Parameters!$D$19*(Parameters!$D$23)*Parameters!$D$26*(1-Parameters!$D$27)*Parameters!$D$28*Parameters!$D$30))+(AP16*(1-Parameters!$D$40)*(1/Parameters!$D$38))+(AQ16*(1-Parameters!$D$40)*('Input for base case'!$F$9*Parameters!$D$19*(Parameters!$D$23)*Parameters!$D$26*(1-Parameters!$D$27)*Parameters!$D$28*Parameters!$D$30))+(AY16*(1-Parameters!$D$40)*ART_drop_factor)+(AV16*(1-Parameters!$D$40)*(1/Parameters!$D$38))+(AS16*(1-Parameters!$D$40)*ART_drop_factor)),0)</f>
        <v>0</v>
      </c>
      <c r="AZ17" s="24">
        <f>IF(C17&gt;=('Input for base case'!$F$14+'Input for base case'!$F$19),((AT16*(1-Parameters!$D$40)*(1-(Parameters!$D$12*(1-('Input for base case'!$F$22*Parameters!$D$7))))) + (AZ16*(1-Parameters!$D$40)*(1-(Parameters!$D$12*(1-('Input for base case'!$F$22*Parameters!$D$7)))))),0)</f>
        <v>0</v>
      </c>
      <c r="BA17" s="22">
        <f>IF(C17&gt;=('Input for base case'!$F$14+'Input for base case'!$F$19),((AT16*(1-Parameters!$D$40)*Parameters!$D$12*(1-('Input for base case'!$F$22*Parameters!$D$7)))+(AU16*(1-Parameters!$D$40)*(1-1/Parameters!$D$38)*(1-('Input for base case'!$F$10*Parameters!$D$20*(1-Parameters!$D$27)*Parameters!$D$26*(Parameters!$D$24)*Parameters!$D$28*Parameters!$D$30))) + (AV16*(1-Parameters!$D$40)*(1-(1/Parameters!$D$38))*(1-ART_drop_factor)) +(AZ16*(1-Parameters!$D$40)*Parameters!$D$12*(1-('Input for base case'!$F$22*Parameters!$D$7)))+(BA16*(1-Parameters!$D$40)*(1-1/Parameters!$D$38)) + (BB16*(1-Parameters!$D$40)*(1-(1/Parameters!$D$38))*(1-ART_drop_factor))),0)</f>
        <v>0</v>
      </c>
      <c r="BB17" s="24">
        <f>IF(C17&gt;=('Input for base case'!$F$14+'Input for base case'!$F$19),((AU16*(1-Parameters!$D$40)*(1-1/Parameters!$D$38)*('Input for base case'!$F$10*Parameters!$D$20*Parameters!$D$26*(1-Parameters!$D$27)*(Parameters!$D$24)*Parameters!$D$28*Parameters!$D$30))+(AV16*(1-Parameters!$D$40)*(1-(1/Parameters!$D$38))*ART_drop_factor)+(BB16*(1-Parameters!$D$40)*(1-(1/Parameters!$D$38))*ART_drop_factor)),0)</f>
        <v>0</v>
      </c>
      <c r="BC17" s="22">
        <f>IF(C17&gt;=('Input for base case'!$F$14+'Input for base case'!$F$19),((AU16*(1-Parameters!$D$40)*(1/Parameters!$D$38)*(1-('Input for base case'!$F$10*Parameters!$D$20*(1-Parameters!$D$27)*Parameters!$D$26*(Parameters!$D$23)*Parameters!$D$28)))+(AW16*(1-Parameters!$D$40)*(1-('Input for base case'!$F$10*Parameters!$D$20*(1-Parameters!$D$27)*Parameters!$D$26*(Parameters!$D$23)*Parameters!$D$28)))+(BA16*(1-Parameters!$D$40)*(1/Parameters!$D$38))+(BC16*(1-Parameters!$D$40))),0)</f>
        <v>0</v>
      </c>
      <c r="BD17" s="24">
        <f>IF(C17&gt;=('Input for base case'!$F$14+'Input for base case'!$F$19),((AU16*(1-Parameters!$D$40)*(1/Parameters!$D$38)*'Input for base case'!$F$10*Parameters!$D$20*Parameters!$D$26*(1-Parameters!$D$27)*Parameters!$D$28*(Parameters!$D$23)*(1-Parameters!$D$30))+(AW16*(1-Parameters!$D$40)*'Input for base case'!$F$10*Parameters!$D$20*Parameters!$D$26*(1-Parameters!$D$27)*Parameters!$D$28*(Parameters!$D$23)*(1-Parameters!$D$30))+(AX16*(1-Parameters!$D$40)) + (AY16*(1-Parameters!$D$40)*(1-ART_drop_factor)) +(BD16*(1-Parameters!$D$40)) + (BE16*(1-Parameters!$D$40)*(1-ART_drop_factor))),0)</f>
        <v>0</v>
      </c>
      <c r="BE17" s="25">
        <f>IF(C17&gt;=('Input for base case'!$F$14+'Input for base case'!$F$19),((AU16*(1-Parameters!$D$40)*(1/Parameters!$D$38)*('Input for base case'!$F$10*Parameters!$D$20*(Parameters!$D$23)*Parameters!$D$26*(1-Parameters!$D$27)*Parameters!$D$28*Parameters!$D$30))+(AV16*(1-Parameters!$D$40)*(1/Parameters!$D$38))+(AW16*(1-Parameters!$D$40)*('Input for base case'!$F$10*Parameters!$D$20*(Parameters!$D$23)*Parameters!$D$26*(1-Parameters!$D$27)*Parameters!$D$28*Parameters!$D$30))+(BE16*(1-Parameters!$D$40)*ART_drop_factor)+(BB16*(1-Parameters!$D$40)*(1/Parameters!$D$38))+(AY16*(1-Parameters!$D$40)*ART_drop_factor)),0)</f>
        <v>0</v>
      </c>
      <c r="BF17" s="135">
        <f>(Parameters!$D$40*(SUM(Model!D16:U16,Model!AH16:BE16)))+(Parameters!$D$41*(SUM(Model!V16:AG16)))</f>
        <v>94.068981440110989</v>
      </c>
      <c r="BG17" s="60"/>
    </row>
    <row r="18" spans="3:59" x14ac:dyDescent="0.2">
      <c r="C18" s="20">
        <v>13</v>
      </c>
      <c r="D18" s="21">
        <f>IF((C18&gt;='Input for base case'!$F$12),0,(D17*(1-Parameters!$D$40)*(1-(Parameters!$D$8*(1-('Input for base case'!$F$22*Parameters!$D$7))))))</f>
        <v>1519990.5016015661</v>
      </c>
      <c r="E18" s="21">
        <f>IF((C18&gt;='Input for base case'!$F$12),0,(D17*(1-Parameters!$D$40)*Parameters!$D$8*(1-('Input for base case'!$F$22*Parameters!$D$7))+(E17*(1-Parameters!$D$40)*(1-1/Parameters!$D$38)) + (F17*(1-Parameters!$D$40)*(1-(1/Parameters!$D$38))*(1-ART_drop_factor))))</f>
        <v>4610.655705999854</v>
      </c>
      <c r="F18" s="26">
        <f>IF((C18&gt;='Input for base case'!$F$12),0,(F17*(1-Parameters!$D$40)*(1-(1/Parameters!$D$38))*ART_drop_factor))</f>
        <v>0</v>
      </c>
      <c r="G18" s="21">
        <f>IF((C18&gt;='Input for base case'!$F$12),0,((G17*(1-Parameters!$D$40)+(E17*(1-Parameters!$D$40)*(1/Parameters!$D$38)))))</f>
        <v>49052.769419145188</v>
      </c>
      <c r="H18" s="21">
        <f>IF((C18&gt;='Input for base case'!$F$12),0,(H17*(1-Parameters!$D$40) + I17*(1-Parameters!$D$40)*(1-ART_drop_factor)))</f>
        <v>7127.6322209967238</v>
      </c>
      <c r="I18" s="21">
        <f>IF((C18&gt;='Input for base case'!$F$12),0,(((F17*(1-Parameters!$D$40)*(1/Parameters!$D$38)) + I17*(1-Parameters!$D$40)*ART_drop_factor)))</f>
        <v>49559.320145058773</v>
      </c>
      <c r="J18" s="23">
        <f>IF(AND(C18&gt;='Input for base case'!$F$12,C18&lt;'Input for base case'!$F$13),((D17*(1-Parameters!$D$40)*(1-(Parameters!$D$8*(1-('Input for base case'!$F$22*Parameters!$D$7))))) + (J17*(1-Parameters!$D$40)*(1-(Parameters!$D$9*(1-('Input for base case'!$F$22*Parameters!$D$7)))))),0)</f>
        <v>0</v>
      </c>
      <c r="K18" s="23">
        <f>IF(AND(C18&gt;='Input for base case'!$F$12,C18&lt;'Input for base case'!$F$13),((D17*(1-Parameters!$D$40)*(Parameters!$D$8*(1-('Input for base case'!$F$22*Parameters!$D$7))))+(E17*(1-Parameters!$D$40)*(1-1/Parameters!$D$38)*(1-('Input for base case'!$F$5*Parameters!$D$14*(1-Parameters!$D$27)*Parameters!$D$26*(Parameters!$D$24))*Parameters!$D$28*Parameters!$D$30)))+ (F17*(1-Parameters!$D$40)*(1-(1/Parameters!$D$38))*(1-ART_drop_factor)) + (J17*(1-Parameters!$D$40)*Parameters!$D$9*(1-('Input for base case'!$F$22*Parameters!$D$7)))+(K17*(1-Parameters!$D$40)*(1-1/Parameters!$D$38)) + (L17*(1-Parameters!$D$40)*(1-(1/Parameters!$D$38))*(1-ART_drop_factor)),0)</f>
        <v>0</v>
      </c>
      <c r="L18" s="23">
        <f>IF(AND(C18&gt;='Input for base case'!$F$12,C18&lt;'Input for base case'!$F$13),((E17*(1-Parameters!$D$40)*(1-1/Parameters!$D$38)*('Input for base case'!$F$5*Parameters!$D$14*Parameters!$D$26*(1-Parameters!$D$27)*(Parameters!$D$24)*Parameters!$D$28*Parameters!$D$30))+(F17*(1-Parameters!$D$40)*(1-(1/Parameters!$D$38))*ART_drop_factor)+(L17*(1-Parameters!$D$40)*(1-(1/Parameters!$D$38))*ART_drop_factor)),0)</f>
        <v>0</v>
      </c>
      <c r="M18" s="23">
        <f>IF(AND(C18&gt;='Input for base case'!$F$12,C18&lt;'Input for base case'!$F$13),((E17*(1-Parameters!$D$40)*(1/Parameters!$D$38)*(1-('Input for base case'!$F$5*Parameters!$D$14*(1-Parameters!$D$27)*Parameters!$D$26*(Parameters!$D$23))*Parameters!$D$28))+(G17*(1-Parameters!$D$40)*(1-('Input for base case'!$F$5*Parameters!$D$14*(1-Parameters!$D$27)*Parameters!$D$26*(Parameters!$D$23)*Parameters!$D$28)))+(K17*(1-Parameters!$D$40)*(1/Parameters!$D$38))+(M17*(1-Parameters!$D$40))),0)</f>
        <v>0</v>
      </c>
      <c r="N18" s="23">
        <f>IF(AND(C18&gt;='Input for base case'!$F$12,C18&lt;'Input for base case'!$F$13),((E17*(1-Parameters!$D$40)*(1/Parameters!$D$38)*'Input for base case'!$F$5*Parameters!$D$14*Parameters!$D$26*(1-Parameters!$D$27)*Parameters!$D$28*(Parameters!$D$23)*(1-Parameters!$D$30))+(G17*(1-Parameters!$D$40)*'Input for base case'!$F$5*Parameters!$D$14*Parameters!$D$26*(1-Parameters!$D$27)*Parameters!$D$28*(Parameters!$D$23)*(1-Parameters!$D$30))+(H17*(1-Parameters!$D$40)) +(N17*(1-Parameters!$D$40)) + (O17*(1-Parameters!$D$40)*(1-ART_drop_factor)) + (I17*(1-Parameters!$D$40)*(1-ART_drop_factor))),0)</f>
        <v>0</v>
      </c>
      <c r="O18" s="23">
        <f>IF(AND(C18&gt;='Input for base case'!$F$12,C18&lt;'Input for base case'!$F$13),((E17*(1-Parameters!$D$40)*(1/Parameters!$D$38)*('Input for base case'!$F$5*Parameters!$D$14*(Parameters!$D$23)*Parameters!$D$26*(1-Parameters!$D$27)*Parameters!$D$28*Parameters!$D$30))+(F17*(1-Parameters!$D$40)*(1/Parameters!$D$38))+(G17*(1-Parameters!$D$40)*('Input for base case'!$F$5*Parameters!$D$14*(Parameters!$D$23)*Parameters!$D$26*(1-Parameters!$D$27)*Parameters!$D$28*Parameters!$D$30))+(O17*(1-Parameters!$D$40)*ART_drop_factor)+(L17*(1-Parameters!$D$40)*(1/Parameters!$D$38))+(I17*(1-Parameters!$D$40)*ART_drop_factor)),0)</f>
        <v>0</v>
      </c>
      <c r="P18" s="24">
        <f>IF(AND(C18&gt;='Input for base case'!$F$13,C18&lt;'Input for base case'!$F$14),((J17*(1-Parameters!$D$40)*(1-(Parameters!$D$9*(1-('Input for base case'!$F$22*Parameters!$D$7))))) + (P17*(1-Parameters!$D$40)*(1-(Parameters!$D$9*(1-('Input for base case'!$F$22*Parameters!$D$7)))))),0)</f>
        <v>0</v>
      </c>
      <c r="Q18" s="22">
        <f>IF(AND(C18&gt;='Input for base case'!$F$13,C18&lt;'Input for base case'!$F$14),((J17*(1-Parameters!$D$40)*Parameters!$D$9*(1-('Input for base case'!$F$22*Parameters!$D$7)))+(K17*(1-Parameters!$D$40)*(1-1/Parameters!$D$38)*(1-('Input for base case'!$F$6*Parameters!$D$15*(1-Parameters!$D$27)*Parameters!$D$26*(Parameters!$D$24))*Parameters!$D$28*Parameters!$D$30))) + (L17*(1-Parameters!$D$40)*(1-(1/Parameters!$D$38))*(1-ART_drop_factor)) +(P17*(1-Parameters!$D$40)*Parameters!$D$9*(1-('Input for base case'!$F$22*Parameters!$D$7)))+(Q17*(1-Parameters!$D$40)*(1-1/Parameters!$D$38)) + (R17*(1-Parameters!$D$40)*(1-(1/Parameters!$D$38))*(1-ART_drop_factor)),0)</f>
        <v>0</v>
      </c>
      <c r="R18" s="24">
        <f>IF(AND(C18&gt;='Input for base case'!$F$13,C18&lt;'Input for base case'!$F$14),((K17*(1-Parameters!$D$40)*(1-1/Parameters!$D$38)*('Input for base case'!$F$6*Parameters!$D$15*Parameters!$D$26*(1-Parameters!$D$27)*(Parameters!$D$24)*Parameters!$D$28*Parameters!$D$30))+(L17*(1-Parameters!$D$40)*(1-(1/Parameters!$D$38))*ART_drop_factor)+(R17*(1-Parameters!$D$40)*(1-(1/Parameters!$D$38))*ART_drop_factor)),0)</f>
        <v>0</v>
      </c>
      <c r="S18" s="22">
        <f>IF(AND(C18&gt;='Input for base case'!$F$13,C18&lt;'Input for base case'!$F$14),((K17*(1-Parameters!$D$40)*(1/Parameters!$D$38)*(1-('Input for base case'!$F$6*Parameters!$D$15*(1-Parameters!$D$27)*Parameters!$D$26*(Parameters!$D$23)*Parameters!$D$28)))+(M17*(1-Parameters!$D$40)*(1-('Input for base case'!$F$6*Parameters!$D$15*(1-Parameters!$D$27)*Parameters!$D$26*(Parameters!$D$23)*Parameters!$D$28)))+(Q17*(1-Parameters!$D$40)*(1/Parameters!$D$38))+(S17*(1-Parameters!$D$40))),0)</f>
        <v>0</v>
      </c>
      <c r="T18" s="24">
        <f>IF(AND(C18&gt;='Input for base case'!$F$13,C18&lt;'Input for base case'!$F$14),((K17*(1-Parameters!$D$40)*(1/Parameters!$D$38)*'Input for base case'!$F$6*Parameters!$D$15*Parameters!$D$26*(1-Parameters!$D$27)*Parameters!$D$28*(Parameters!$D$23)*(1-Parameters!$D$30))+(M17*(1-Parameters!$D$40)*'Input for base case'!$F$6*Parameters!$D$15*Parameters!$D$26*(1-Parameters!$D$27)*Parameters!$D$28*(Parameters!$D$23)*(1-Parameters!$D$30))+(N17*(1-Parameters!$D$40))+(T17*(1-Parameters!$D$40)) + (U17*(1-Parameters!$D$40)*(1-ART_drop_factor)) + (O17*(1-Parameters!$D$40)*(1-ART_drop_factor))),0)</f>
        <v>0</v>
      </c>
      <c r="U18" s="22">
        <f>IF(AND(C18&gt;='Input for base case'!$F$13,C18&lt;'Input for base case'!$F$14),((K17*(1-Parameters!$D$40)*(1/Parameters!$D$38)*('Input for base case'!$F$6*Parameters!$D$15*(Parameters!$D$23)*Parameters!$D$26*(1-Parameters!$D$27)*Parameters!$D$28*Parameters!$D$30))+(L17*(1-Parameters!$D$40)*(1/Parameters!$D$38))+(M17*(1-Parameters!$D$40)*('Input for base case'!$F$6*Parameters!$D$15*(Parameters!$D$23)*Parameters!$D$26*(1-Parameters!$D$27)*Parameters!$D$28*Parameters!$D$30))+(U17*(1-Parameters!$D$40)*ART_drop_factor)+(R17*(1-Parameters!$D$40)*(1/Parameters!$D$38))+(O17*(1-Parameters!$D$40))*ART_drop_factor),0)</f>
        <v>0</v>
      </c>
      <c r="V18" s="24">
        <f>IF(C18='Input for base case'!$F$14,((P17*(1-Parameters!$D$41)*(1-(Parameters!$D$9*(1-('Input for base case'!$F$22*Parameters!$D$7))))) + (V17*(1-Parameters!$D$41)*(1-(Parameters!$D$9*(1-('Input for base case'!$F$22*Parameters!$D$7)))))),0)</f>
        <v>0</v>
      </c>
      <c r="W18" s="22">
        <f>IF(C18='Input for base case'!$F$14,((P17*(1-Parameters!$D$41)*Parameters!$D$9*(1-('Input for base case'!$F$22*Parameters!$D$7)))+(Q17*(1-Parameters!$D$41)*(1-1/Parameters!$D$38)*(1-('Input for base case'!$F$6*Parameters!$D$16*(1-Parameters!$D$27)*Parameters!$D$26*(1-Parameters!$B$94)*(Parameters!$D$24))*Parameters!$D$28*Parameters!$D$30)))+(V17*(1-Parameters!$D$41)*Parameters!$D$9*(1-('Input for base case'!$F$22*Parameters!$D$7)))+ (R17*(1-Parameters!$D$41)*(1-(1/Parameters!$D$38))*(1-ART_drop_factor)) + (W17*(1-Parameters!$D$41)*(1-1/Parameters!$D$38)) + (X17*(1-Parameters!$D$41)*(1-(1/Parameters!$D$38))*(1-ART_drop_factor)),0)</f>
        <v>0</v>
      </c>
      <c r="X18" s="24">
        <f>IF(C18='Input for base case'!$F$14,((Q17*(1-Parameters!$D$41)*(1-1/Parameters!$D$38)*('Input for base case'!$F$6*Parameters!$D$16*Parameters!$D$26*(1-Parameters!$D$27)*(1-Parameters!$B$94)*(Parameters!$D$24)*Parameters!$D$28*Parameters!$D$30))+(R17*(1-Parameters!$D$41)*(1-(1/Parameters!$D$38))*ART_drop_factor)+(X17*(1-Parameters!$D$41)*(1-(1/Parameters!$D$38))*ART_drop_factor)),0)</f>
        <v>0</v>
      </c>
      <c r="Y18" s="22">
        <f>IF(C18='Input for base case'!$F$14,((Q17*(1-Parameters!$D$41)*(1/Parameters!$D$38)*(1-('Input for base case'!$F$6*Parameters!$D$16*(1-Parameters!$D$27)*Parameters!$D$26*(1-Parameters!$B$94)*(Parameters!$D$23)*Parameters!$D$28)))+(S17*(1-Parameters!$D$41)*(1-('Input for base case'!$F$6*Parameters!$D$16*(1-Parameters!$D$27)*Parameters!$D$26*(1-Parameters!$B$94)*(Parameters!$D$23)*Parameters!$D$28)))+(W17*(1-Parameters!$D$41)*(1/Parameters!$D$38))+(Y17*(1-Parameters!$D$41))),0)</f>
        <v>0</v>
      </c>
      <c r="Z18" s="24">
        <f>IF(C18='Input for base case'!$F$14,((Q17*(1-Parameters!$D$41)*(1/Parameters!$D$38)*'Input for base case'!$F$6*Parameters!$D$16*Parameters!$D$26*(1-Parameters!$D$27)*(1-Parameters!$B$94)*Parameters!$D$28*(Parameters!$D$23)*(1-Parameters!$D$30))+(S17*(1-Parameters!$D$41)*'Input for base case'!$F$6*Parameters!$D$16*Parameters!$D$26*(1-Parameters!$D$27)*(1-Parameters!$B$94)*Parameters!$D$28*(Parameters!$D$23)*(1-Parameters!$D$30))+(T17*(1-Parameters!$D$41)) + (U17*(1-Parameters!$D$41)*(1-ART_drop_factor)) + (Z17*(1-Parameters!$D$41)) + (AA17*(1-Parameters!$D$41)*(1-ART_drop_factor))),0)</f>
        <v>0</v>
      </c>
      <c r="AA18" s="22">
        <f>IF(C18='Input for base case'!$F$14,((Q17*(1-Parameters!$D$41)*(1/Parameters!$D$38)*('Input for base case'!$F$6*Parameters!$D$16*(Parameters!$D$23)*Parameters!$D$26*(1-Parameters!$D$27)*(1-Parameters!$B$94)*Parameters!$D$28*Parameters!$D$30))+(R17*(1-Parameters!$D$41)*(1/Parameters!$D$38))+(S17*(1-Parameters!$D$41)*('Input for base case'!$F$6*Parameters!$D$16*(1-Parameters!$B$94)*(Parameters!$D$23)*Parameters!$D$26*(1-Parameters!$D$27)*Parameters!$D$28*Parameters!$D$30))+(AA17*(1-Parameters!$D$41)*ART_drop_factor)+(X17*(1-Parameters!$D$41)*(1/Parameters!$D$38))+(U17*(1-Parameters!$D$41)*ART_drop_factor)),0)</f>
        <v>0</v>
      </c>
      <c r="AB18" s="24">
        <f>IF(AND(C18&gt;'Input for base case'!$F$14,C18&lt;('Input for base case'!$F$14+'Input for base case'!$F$16)),((V17*(1-Parameters!$D$41)*(1-(Parameters!$D$9*(1-('Input for base case'!$F$22*Parameters!$D$7)))))+(AB17*(1-Parameters!$D$41)*(1-(Parameters!$D$10*(1-('Input for base case'!$F$22*Parameters!$D$7)))))),0)</f>
        <v>0</v>
      </c>
      <c r="AC18" s="24">
        <f>IF(AND(C18&gt;'Input for base case'!$F$14, C18&lt;('Input for base case'!$F$14+'Input for base case'!$F$16)),((V17*(1-Parameters!$D$41)*Parameters!$D$9*(1-('Input for base case'!$F$22*Parameters!$D$7)))+(W17*(1-Parameters!$D$41)*(1-1/Parameters!$D$38)) + (X17*(1-Parameters!$D$41)*(1-(1/Parameters!$D$38))*(1-ART_drop_factor)) +(AB17*(1-Parameters!$D$41)*Parameters!$D$10*(1-('Input for base case'!$F$22*Parameters!$D$7))))+(AC17*(1-Parameters!$D$41)*(1-1/Parameters!$D$38)) + (AD17*(1-Parameters!$D$41)*(1-(1/Parameters!$D$38))*(1-ART_drop_factor)),0)</f>
        <v>0</v>
      </c>
      <c r="AD18" s="24">
        <f>IF(AND(C18&gt;'Input for base case'!$F$14, C18&lt;('Input for base case'!$F$14+'Input for base case'!$F$16)),((X17*(1-Parameters!$D$41)*(1-(1/Parameters!$D$38))*ART_drop_factor)+(AD17*(1-Parameters!$D$41)*(1-(1/Parameters!$D$38))*ART_drop_factor)),0)</f>
        <v>0</v>
      </c>
      <c r="AE18" s="24">
        <f>IF(AND(C18&gt;'Input for base case'!$F$14, C18&lt;('Input for base case'!$F$14+'Input for base case'!$F$16)),((W17*(1-Parameters!$D$41)*(1/Parameters!$D$38))+(Y17*(1-Parameters!$D$41))+(AC17*(1-Parameters!$D$41)*(1/Parameters!$D$38))+(AE17*(1-Parameters!$D$41))),0)</f>
        <v>0</v>
      </c>
      <c r="AF18" s="24">
        <f>IF(AND(C18&gt;'Input for base case'!$F$14, C18&lt;('Input for base case'!$F$14+'Input for base case'!$F$16)),((Z17*(1-Parameters!$D$41)) + (AA17*(1-Parameters!$D$41)*(1-ART_drop_factor)) +(AF17*(1-Parameters!$D$41)) + (AG17*(1-Parameters!$D$41)*(1-ART_drop_factor))),0)</f>
        <v>0</v>
      </c>
      <c r="AG18" s="24">
        <f>IF(AND(C18&gt;'Input for base case'!$F$14, C18&lt;('Input for base case'!$F$14+'Input for base case'!$F$16)),((X17*(1-Parameters!$D$41)*(1/Parameters!$D$38))+(AG17*(1-Parameters!$D$41)*ART_drop_factor)+(AD17*(1-Parameters!$D$41)*(1/Parameters!$D$38))+(AA17*(1-Parameters!$D$41)*ART_drop_factor)),0)</f>
        <v>0</v>
      </c>
      <c r="AH18" s="24">
        <f>IF(AND(C18&gt;=('Input for base case'!$F$14+'Input for base case'!$F$16),C18&lt;('Input for base case'!$F$14+'Input for base case'!$F$17)),((AB17*(1-Parameters!$D$40)*(1-(Parameters!$D$10*(1-('Input for base case'!$F$22*Parameters!$D$7)))))+(AH17*(1-Parameters!$D$40)*(1-(Parameters!$D$11*(1-('Input for base case'!$F$22*Parameters!$D$7)))))),0)</f>
        <v>0</v>
      </c>
      <c r="AI18" s="24">
        <f>IF(AND(C18&gt;=('Input for base case'!$F$14+'Input for base case'!$F$16), C18&lt;('Input for base case'!$F$14+'Input for base case'!$F$17)),((AB17*(1-Parameters!$D$40)*Parameters!$D$10*(1-('Input for base case'!$F$22*Parameters!$D$7)))+(AC17*(1-Parameters!$D$40)*(1-1/Parameters!$D$38)*(1-('Input for base case'!$F$7*Parameters!$D$17*(1-Parameters!$D$27)*Parameters!$D$26*(1-(Parameters!$B$94 + Parameters!$B$95))*(Parameters!$D$24)*Parameters!$D$28*Parameters!$D$30))) + (AD17*(1-Parameters!$D$40)*(1-(1/Parameters!$D$38))*(1-ART_drop_factor)) +(AH17*(1-Parameters!$D$40)*Parameters!$D$11*(1-('Input for base case'!$F$22*Parameters!$D$7)))+(AI17*(1-Parameters!$D$40)*(1-1/Parameters!$D$38)) + (AJ17*(1-Parameters!$D$40)*(1-(1/Parameters!$D$38))*(1-ART_drop_factor))),0)</f>
        <v>0</v>
      </c>
      <c r="AJ18" s="24">
        <f>IF(AND(C18&gt;=('Input for base case'!$F$14+'Input for base case'!$F$16), C18&lt;('Input for base case'!$F$14+'Input for base case'!$F$17)),((AC17*(1-Parameters!$D$40)*(1-1/Parameters!$D$38)*('Input for base case'!$F$7*Parameters!$D$17*Parameters!$D$26*(1-Parameters!$D$27)*(1-(Parameters!$B$94 + Parameters!$B$95))*(Parameters!$D$24)*Parameters!$D$28*Parameters!$D$30))+(AD17*(1-Parameters!$D$40)*(1-(1/Parameters!$D$38))*ART_drop_factor)+(AJ17*(1-Parameters!$D$40)*(1-(1/Parameters!$D$38))*ART_drop_factor)),0)</f>
        <v>0</v>
      </c>
      <c r="AK18" s="22">
        <f>IF(AND(C18&gt;=('Input for base case'!$F$14+'Input for base case'!$F$16), C18&lt;('Input for base case'!$F$14+'Input for base case'!$F$17)),((AC17*(1-Parameters!$D$40)*(1/Parameters!$D$38)*(1-('Input for base case'!$F$7*Parameters!$D$17*(1-Parameters!$D$27)*Parameters!$D$26*(1-(Parameters!$B$94 + Parameters!$B$95))*(Parameters!$D$23)*Parameters!$D$28)))+(AE17*(1-Parameters!$D$40)*(1-('Input for base case'!$F$7*Parameters!$D$17*(1-Parameters!$D$27)*Parameters!$D$26*(1-(Parameters!$B$94 + Parameters!$B$95))*(Parameters!$D$23)*Parameters!$D$28)))+(AI17*(1-Parameters!$D$40)*(1/Parameters!$D$38))+(AK17*(1-Parameters!$D$40))),0)</f>
        <v>0</v>
      </c>
      <c r="AL18" s="24">
        <f>IF(AND(C18&gt;=('Input for base case'!$F$14+'Input for base case'!$F$16), C18&lt;('Input for base case'!$F$14+'Input for base case'!$F$17)),((AC17*(1-Parameters!$D$40)*(1/Parameters!$D$38)*'Input for base case'!$F$7*Parameters!$D$17*Parameters!$D$26*(1-Parameters!$D$27)*(1-(Parameters!$B$94 + Parameters!$B$95))*Parameters!$D$28*(Parameters!$D$23)*(1-Parameters!$D$30))+(AE17*(1-Parameters!$D$40)*'Input for base case'!$F$7*Parameters!$D$17*Parameters!$D$26*(1-Parameters!$D$27)*(1-(Parameters!$B$94 + Parameters!$B$95))*Parameters!$D$28*(Parameters!$D$23)*(1-Parameters!$D$30))+(AF17*(1-Parameters!$D$40)) + (AG17*(1-Parameters!$D$40)*(1-ART_drop_factor)) +(AL17*(1-Parameters!$D$40)) + (AM17*(1-Parameters!$D$40)*(1-ART_drop_factor))),0)</f>
        <v>0</v>
      </c>
      <c r="AM18" s="22">
        <f>IF(AND(C18&gt;=('Input for base case'!$F$14+'Input for base case'!$F$16), C18&lt;('Input for base case'!$F$14+'Input for base case'!$F$17)),((AC17*(1-Parameters!$D$40)*(1/Parameters!$D$38)*('Input for base case'!$F$7*Parameters!$D$17*(Parameters!$D$23)*Parameters!$D$26*(1-Parameters!$D$27)*(1-(Parameters!$B$94 + Parameters!$B$95))*Parameters!$D$28*Parameters!$D$30))+(AD17*(1-Parameters!$D$40)*(1/Parameters!$D$38))+(AE17*(1-Parameters!$D$40)*('Input for base case'!$F$7*Parameters!$D$17*(Parameters!$D$23)*Parameters!$D$26*(1-Parameters!$D$27)*(1-(Parameters!$B$94 + Parameters!$B$95))*Parameters!$D$28*Parameters!$D$30))+(AM17*(1-Parameters!$D$40)*ART_drop_factor)+(AJ17*(1-Parameters!$D$40)*(1/Parameters!$D$38))+(AG17*(1-Parameters!$D$40)*ART_drop_factor)),0)</f>
        <v>0</v>
      </c>
      <c r="AN18" s="24">
        <f>IF(AND(C18&gt;=('Input for base case'!$F$14+'Input for base case'!$F$17), C18&lt;('Input for base case'!$F$14+'Input for base case'!$F$18)),((AH17*(1-Parameters!$D$40)*(1-(Parameters!$D$11*(1-('Input for base case'!$F$22*Parameters!$D$7))))) + (AN17*(1-Parameters!$D$40)*(1-(Parameters!$D$11*(1-('Input for base case'!$F$22*Parameters!$D$7)))))),0)</f>
        <v>0</v>
      </c>
      <c r="AO18" s="22">
        <f>IF(AND(C18&gt;=('Input for base case'!$F$14+'Input for base case'!$F$17), C18&lt;('Input for base case'!$F$14+'Input for base case'!$F$18)),((AH17*(1-Parameters!$D$40)*Parameters!$D$11*(1-('Input for base case'!$F$22*Parameters!$D$7)))+(AI17*(1-Parameters!$D$40)*(1-1/Parameters!$D$38)*(1-('Input for base case'!$F$8*Parameters!$D$18*(1-Parameters!$D$27)*Parameters!$D$26*(Parameters!$D$24)*Parameters!$D$28*Parameters!$D$30))) + (AJ17*(1-Parameters!$D$40)*(1-(1/Parameters!$D$38))*(1-ART_drop_factor)) +(AN17*(1-Parameters!$D$40)*Parameters!$D$11*(1-('Input for base case'!$F$22*Parameters!$D$7)))+(AO17*(1-Parameters!$D$40)*(1-1/Parameters!$D$38)) + (AP17*(1-Parameters!$D$40)*(1-(1/Parameters!$D$38))*(1-ART_drop_factor))),0)</f>
        <v>0</v>
      </c>
      <c r="AP18" s="24">
        <f>IF(AND(C18&gt;=('Input for base case'!$F$14+'Input for base case'!$F$17), C18&lt;('Input for base case'!$F$14+'Input for base case'!$F$18)),((AI17*(1-Parameters!$D$40)*(1-1/Parameters!$D$38)*('Input for base case'!$F$8*Parameters!$D$18*Parameters!$D$26*(1-Parameters!$D$27)*(Parameters!$D$24)*Parameters!$D$28*Parameters!$D$30))+(AJ17*(1-Parameters!$D$40)*(1-(1/Parameters!$D$38))*ART_drop_factor)+(AP17*(1-Parameters!$D$40)*(1-(1/Parameters!$D$38))*ART_drop_factor)),0)</f>
        <v>0</v>
      </c>
      <c r="AQ18" s="22">
        <f>IF(AND(C18&gt;=('Input for base case'!$F$14+'Input for base case'!$F$17), C18&lt;('Input for base case'!$F$14+'Input for base case'!$F$18)),((AI17*(1-Parameters!$D$40)*(1/Parameters!$D$38)*(1-('Input for base case'!$F$8*Parameters!$D$18*(1-Parameters!$D$27)*Parameters!$D$26*(Parameters!$D$23)*Parameters!$D$28)))+(AK17*(1-Parameters!$D$40)*(1-('Input for base case'!$F$8*Parameters!$D$18*(1-Parameters!$D$27)*Parameters!$D$26*(Parameters!$D$23)*Parameters!$D$28)))+(AO17*(1-Parameters!$D$40)*(1/Parameters!$D$38))+(AQ17*(1-Parameters!$D$40))),0)</f>
        <v>0</v>
      </c>
      <c r="AR18" s="24">
        <f>IF(AND(C18&gt;=('Input for base case'!$F$14+'Input for base case'!$F$17), C18&lt;('Input for base case'!$F$14+'Input for base case'!$F$18)),((AI17*(1-Parameters!$D$40)*(1/Parameters!$D$38)*'Input for base case'!$F$8*Parameters!$D$18*Parameters!$D$26*(1-Parameters!$D$27)*Parameters!$D$28*(Parameters!$D$23)*(1-Parameters!$D$30))+(AK17*(1-Parameters!$D$40)*'Input for base case'!$F$8*Parameters!$D$18*Parameters!$D$26*(1-Parameters!$D$27)*Parameters!$D$28*(Parameters!$D$23)*(1-Parameters!$D$30))+(AL17*(1-Parameters!$D$40)) + (AM17*(1-Parameters!$D$40)*(1-ART_drop_factor)) +(AR17*(1-Parameters!$D$40)) + (AS17*(1-Parameters!$D$40)*(1-ART_drop_factor))),0)</f>
        <v>0</v>
      </c>
      <c r="AS18" s="22">
        <f>IF(AND(C18&gt;=('Input for base case'!$F$14+'Input for base case'!$F$17), C18&lt;('Input for base case'!$F$14+'Input for base case'!$F$18)),((AI17*(1-Parameters!$D$40)*(1/Parameters!$D$38)*('Input for base case'!$F$8*Parameters!$D$18*(Parameters!$D$23)*Parameters!$D$26*(1-Parameters!$D$27)*Parameters!$D$28*Parameters!$D$30))+(AJ17*(1-Parameters!$D$40)*(1/Parameters!$D$38))+(AK17*(1-Parameters!$D$40)*('Input for base case'!$F$8*Parameters!$D$18*(Parameters!$D$23)*Parameters!$D$26*(1-Parameters!$D$27)*Parameters!$D$28*Parameters!$D$30))+(AS17*(1-Parameters!$D$40)*ART_drop_factor)+(AP17*(1-Parameters!$D$40)*(1/Parameters!$D$38))+(AM17*(1-Parameters!$D$40)*ART_drop_factor)),0)</f>
        <v>0</v>
      </c>
      <c r="AT18" s="24">
        <f>IF(AND(C18&gt;=('Input for base case'!$F$14+'Input for base case'!$F$18), C18&lt;('Input for base case'!$F$14+'Input for base case'!$F$19)),((AN17*(1-Parameters!$D$40)*(1-(Parameters!$D$11*(1-('Input for base case'!$F$22*Parameters!$D$7))))) + (AT17*(1-Parameters!$D$40)*(1-(Parameters!$D$12*(1-('Input for base case'!$F$22*Parameters!$D$7)))))),0)</f>
        <v>0</v>
      </c>
      <c r="AU18" s="22">
        <f>IF(AND(C18&gt;=('Input for base case'!$F$14+'Input for base case'!$F$18), C18&lt;('Input for base case'!$F$14+'Input for base case'!$F$19)),((AN17*(1-Parameters!$D$40)*Parameters!$D$11*(1-('Input for base case'!$F$22*Parameters!$D$7)))+(AO17*(1-Parameters!$D$40)*(1-1/Parameters!$D$38)*(1-('Input for base case'!$F$9*Parameters!$D$19*(1-Parameters!$D$27)*Parameters!$D$26*(Parameters!$D$24)*Parameters!$D$28*Parameters!$D$30))) + (AP17*(1-Parameters!$D$40)*(1-(1/Parameters!$D$38))*(1-ART_drop_factor)) +(AT17*(1-Parameters!$D$40)*Parameters!$D$12*(1-('Input for base case'!$F$22*Parameters!$D$7)))+(AU17*(1-Parameters!$D$40)*(1-1/Parameters!$D$38)) + (AV17*(1-Parameters!$D$40)*(1-(1/Parameters!$D$38))*(1-ART_drop_factor))),0)</f>
        <v>0</v>
      </c>
      <c r="AV18" s="24">
        <f>IF(AND(C18&gt;=('Input for base case'!$F$14+'Input for base case'!$F$18), C18&lt;('Input for base case'!$F$14+'Input for base case'!$F$19)),((AO17*(1-Parameters!$D$40)*(1-1/Parameters!$D$38)*('Input for base case'!$F$9*Parameters!$D$19*Parameters!$D$26*(1-Parameters!$D$27)*(Parameters!$D$24)*Parameters!$D$28*Parameters!$D$30))+(AP17*(1-Parameters!$D$40)*(1-(1/Parameters!$D$38))*ART_drop_factor)+(AV17*(1-Parameters!$D$40)*(1-(1/Parameters!$D$38))*ART_drop_factor)),0)</f>
        <v>0</v>
      </c>
      <c r="AW18" s="22">
        <f>IF(AND(C18&gt;=('Input for base case'!$F$14+'Input for base case'!$F$18), C18&lt;('Input for base case'!$F$14+'Input for base case'!$F$19)),((AO17*(1-Parameters!$D$40)*(1/Parameters!$D$38)*(1-('Input for base case'!$F$9*Parameters!$D$19*(1-Parameters!$D$27)*Parameters!$D$26*(Parameters!$D$23)*Parameters!$D$28)))+(AQ17*(1-Parameters!$D$40)*(1-('Input for base case'!$F$9*Parameters!$D$19*(1-Parameters!$D$27)*Parameters!$D$26*(Parameters!$D$23)*Parameters!$D$28)))+(AU17*(1-Parameters!$D$40)*(1/Parameters!$D$38))+(AW17*(1-Parameters!$D$40))),0)</f>
        <v>0</v>
      </c>
      <c r="AX18" s="24">
        <f>IF(AND(C18&gt;=('Input for base case'!$F$14+'Input for base case'!$F$18), C18&lt;('Input for base case'!$F$14+'Input for base case'!$F$19)),((AO17*(1-Parameters!$D$40)*(1/Parameters!$D$38)*'Input for base case'!$F$9*Parameters!$D$19*Parameters!$D$26*(1-Parameters!$D$27)*Parameters!$D$28*(Parameters!$D$23)*(1-Parameters!$D$30))+(AQ17*(1-Parameters!$D$40)*'Input for base case'!$F$9*Parameters!$D$19*Parameters!$D$26*(1-Parameters!$D$27)*Parameters!$D$28*(Parameters!$D$23)*(1-Parameters!$D$30)) + (AS17*(1-Parameters!$D$40)*(1-ART_drop_factor)) +(AR17*(1-Parameters!$D$40))+ (AY17*(1-Parameters!$D$40)*(1-ART_drop_factor)) + (AX17*(1-Parameters!$D$40))),0)</f>
        <v>0</v>
      </c>
      <c r="AY18" s="22">
        <f>IF(AND(C18&gt;=('Input for base case'!$F$14+'Input for base case'!$F$18), C18&lt;('Input for base case'!$F$14+'Input for base case'!$F$19)),((AO17*(1-Parameters!$D$40)*(1/Parameters!$D$38)*('Input for base case'!$F$9*Parameters!$D$19*(Parameters!$D$23)*Parameters!$D$26*(1-Parameters!$D$27)*Parameters!$D$28*Parameters!$D$30))+(AP17*(1-Parameters!$D$40)*(1/Parameters!$D$38))+(AQ17*(1-Parameters!$D$40)*('Input for base case'!$F$9*Parameters!$D$19*(Parameters!$D$23)*Parameters!$D$26*(1-Parameters!$D$27)*Parameters!$D$28*Parameters!$D$30))+(AY17*(1-Parameters!$D$40)*ART_drop_factor)+(AV17*(1-Parameters!$D$40)*(1/Parameters!$D$38))+(AS17*(1-Parameters!$D$40)*ART_drop_factor)),0)</f>
        <v>0</v>
      </c>
      <c r="AZ18" s="24">
        <f>IF(C18&gt;=('Input for base case'!$F$14+'Input for base case'!$F$19),((AT17*(1-Parameters!$D$40)*(1-(Parameters!$D$12*(1-('Input for base case'!$F$22*Parameters!$D$7))))) + (AZ17*(1-Parameters!$D$40)*(1-(Parameters!$D$12*(1-('Input for base case'!$F$22*Parameters!$D$7)))))),0)</f>
        <v>0</v>
      </c>
      <c r="BA18" s="22">
        <f>IF(C18&gt;=('Input for base case'!$F$14+'Input for base case'!$F$19),((AT17*(1-Parameters!$D$40)*Parameters!$D$12*(1-('Input for base case'!$F$22*Parameters!$D$7)))+(AU17*(1-Parameters!$D$40)*(1-1/Parameters!$D$38)*(1-('Input for base case'!$F$10*Parameters!$D$20*(1-Parameters!$D$27)*Parameters!$D$26*(Parameters!$D$24)*Parameters!$D$28*Parameters!$D$30))) + (AV17*(1-Parameters!$D$40)*(1-(1/Parameters!$D$38))*(1-ART_drop_factor)) +(AZ17*(1-Parameters!$D$40)*Parameters!$D$12*(1-('Input for base case'!$F$22*Parameters!$D$7)))+(BA17*(1-Parameters!$D$40)*(1-1/Parameters!$D$38)) + (BB17*(1-Parameters!$D$40)*(1-(1/Parameters!$D$38))*(1-ART_drop_factor))),0)</f>
        <v>0</v>
      </c>
      <c r="BB18" s="24">
        <f>IF(C18&gt;=('Input for base case'!$F$14+'Input for base case'!$F$19),((AU17*(1-Parameters!$D$40)*(1-1/Parameters!$D$38)*('Input for base case'!$F$10*Parameters!$D$20*Parameters!$D$26*(1-Parameters!$D$27)*(Parameters!$D$24)*Parameters!$D$28*Parameters!$D$30))+(AV17*(1-Parameters!$D$40)*(1-(1/Parameters!$D$38))*ART_drop_factor)+(BB17*(1-Parameters!$D$40)*(1-(1/Parameters!$D$38))*ART_drop_factor)),0)</f>
        <v>0</v>
      </c>
      <c r="BC18" s="22">
        <f>IF(C18&gt;=('Input for base case'!$F$14+'Input for base case'!$F$19),((AU17*(1-Parameters!$D$40)*(1/Parameters!$D$38)*(1-('Input for base case'!$F$10*Parameters!$D$20*(1-Parameters!$D$27)*Parameters!$D$26*(Parameters!$D$23)*Parameters!$D$28)))+(AW17*(1-Parameters!$D$40)*(1-('Input for base case'!$F$10*Parameters!$D$20*(1-Parameters!$D$27)*Parameters!$D$26*(Parameters!$D$23)*Parameters!$D$28)))+(BA17*(1-Parameters!$D$40)*(1/Parameters!$D$38))+(BC17*(1-Parameters!$D$40))),0)</f>
        <v>0</v>
      </c>
      <c r="BD18" s="24">
        <f>IF(C18&gt;=('Input for base case'!$F$14+'Input for base case'!$F$19),((AU17*(1-Parameters!$D$40)*(1/Parameters!$D$38)*'Input for base case'!$F$10*Parameters!$D$20*Parameters!$D$26*(1-Parameters!$D$27)*Parameters!$D$28*(Parameters!$D$23)*(1-Parameters!$D$30))+(AW17*(1-Parameters!$D$40)*'Input for base case'!$F$10*Parameters!$D$20*Parameters!$D$26*(1-Parameters!$D$27)*Parameters!$D$28*(Parameters!$D$23)*(1-Parameters!$D$30))+(AX17*(1-Parameters!$D$40)) + (AY17*(1-Parameters!$D$40)*(1-ART_drop_factor)) +(BD17*(1-Parameters!$D$40)) + (BE17*(1-Parameters!$D$40)*(1-ART_drop_factor))),0)</f>
        <v>0</v>
      </c>
      <c r="BE18" s="25">
        <f>IF(C18&gt;=('Input for base case'!$F$14+'Input for base case'!$F$19),((AU17*(1-Parameters!$D$40)*(1/Parameters!$D$38)*('Input for base case'!$F$10*Parameters!$D$20*(Parameters!$D$23)*Parameters!$D$26*(1-Parameters!$D$27)*Parameters!$D$28*Parameters!$D$30))+(AV17*(1-Parameters!$D$40)*(1/Parameters!$D$38))+(AW17*(1-Parameters!$D$40)*('Input for base case'!$F$10*Parameters!$D$20*(Parameters!$D$23)*Parameters!$D$26*(1-Parameters!$D$27)*Parameters!$D$28*Parameters!$D$30))+(BE17*(1-Parameters!$D$40)*ART_drop_factor)+(BB17*(1-Parameters!$D$40)*(1/Parameters!$D$38))+(AY17*(1-Parameters!$D$40)*ART_drop_factor)),0)</f>
        <v>0</v>
      </c>
      <c r="BF18" s="135">
        <f>(Parameters!$D$40*(SUM(Model!D17:U17,Model!AH17:BE17)))+(Parameters!$D$41*(SUM(Model!V17:AG17)))</f>
        <v>94.063554383489432</v>
      </c>
      <c r="BG18" s="60"/>
    </row>
    <row r="19" spans="3:59" x14ac:dyDescent="0.2">
      <c r="C19" s="20">
        <v>14</v>
      </c>
      <c r="D19" s="21">
        <f>IF((C19&gt;='Input for base case'!$F$12),0,(D18*(1-Parameters!$D$40)*(1-(Parameters!$D$8*(1-('Input for base case'!$F$22*Parameters!$D$7))))))</f>
        <v>1519400.0727586031</v>
      </c>
      <c r="E19" s="21">
        <f>IF((C19&gt;='Input for base case'!$F$12),0,(D18*(1-Parameters!$D$40)*Parameters!$D$8*(1-('Input for base case'!$F$22*Parameters!$D$7))+(E18*(1-Parameters!$D$40)*(1-1/Parameters!$D$38)) + (F18*(1-Parameters!$D$40)*(1-(1/Parameters!$D$38))*(1-ART_drop_factor))))</f>
        <v>4600.8612669284512</v>
      </c>
      <c r="F19" s="26">
        <f>IF((C19&gt;='Input for base case'!$F$12),0,(F18*(1-Parameters!$D$40)*(1-(1/Parameters!$D$38))*ART_drop_factor))</f>
        <v>0</v>
      </c>
      <c r="G19" s="21">
        <f>IF((C19&gt;='Input for base case'!$F$12),0,((G18*(1-Parameters!$D$40)+(E18*(1-Parameters!$D$40)*(1/Parameters!$D$38)))))</f>
        <v>49562.204974637832</v>
      </c>
      <c r="H19" s="21">
        <f>IF((C19&gt;='Input for base case'!$F$12),0,(H18*(1-Parameters!$D$40) + I18*(1-Parameters!$D$40)*(1-ART_drop_factor)))</f>
        <v>7292.3937129370252</v>
      </c>
      <c r="I19" s="21">
        <f>IF((C19&gt;='Input for base case'!$F$12),0,(((F18*(1-Parameters!$D$40)*(1/Parameters!$D$38)) + I18*(1-Parameters!$D$40)*ART_drop_factor)))</f>
        <v>49391.288252020437</v>
      </c>
      <c r="J19" s="23">
        <f>IF(AND(C19&gt;='Input for base case'!$F$12,C19&lt;'Input for base case'!$F$13),((D18*(1-Parameters!$D$40)*(1-(Parameters!$D$8*(1-('Input for base case'!$F$22*Parameters!$D$7))))) + (J18*(1-Parameters!$D$40)*(1-(Parameters!$D$9*(1-('Input for base case'!$F$22*Parameters!$D$7)))))),0)</f>
        <v>0</v>
      </c>
      <c r="K19" s="23">
        <f>IF(AND(C19&gt;='Input for base case'!$F$12,C19&lt;'Input for base case'!$F$13),((D18*(1-Parameters!$D$40)*(Parameters!$D$8*(1-('Input for base case'!$F$22*Parameters!$D$7))))+(E18*(1-Parameters!$D$40)*(1-1/Parameters!$D$38)*(1-('Input for base case'!$F$5*Parameters!$D$14*(1-Parameters!$D$27)*Parameters!$D$26*(Parameters!$D$24))*Parameters!$D$28*Parameters!$D$30)))+ (F18*(1-Parameters!$D$40)*(1-(1/Parameters!$D$38))*(1-ART_drop_factor)) + (J18*(1-Parameters!$D$40)*Parameters!$D$9*(1-('Input for base case'!$F$22*Parameters!$D$7)))+(K18*(1-Parameters!$D$40)*(1-1/Parameters!$D$38)) + (L18*(1-Parameters!$D$40)*(1-(1/Parameters!$D$38))*(1-ART_drop_factor)),0)</f>
        <v>0</v>
      </c>
      <c r="L19" s="23">
        <f>IF(AND(C19&gt;='Input for base case'!$F$12,C19&lt;'Input for base case'!$F$13),((E18*(1-Parameters!$D$40)*(1-1/Parameters!$D$38)*('Input for base case'!$F$5*Parameters!$D$14*Parameters!$D$26*(1-Parameters!$D$27)*(Parameters!$D$24)*Parameters!$D$28*Parameters!$D$30))+(F18*(1-Parameters!$D$40)*(1-(1/Parameters!$D$38))*ART_drop_factor)+(L18*(1-Parameters!$D$40)*(1-(1/Parameters!$D$38))*ART_drop_factor)),0)</f>
        <v>0</v>
      </c>
      <c r="M19" s="23">
        <f>IF(AND(C19&gt;='Input for base case'!$F$12,C19&lt;'Input for base case'!$F$13),((E18*(1-Parameters!$D$40)*(1/Parameters!$D$38)*(1-('Input for base case'!$F$5*Parameters!$D$14*(1-Parameters!$D$27)*Parameters!$D$26*(Parameters!$D$23))*Parameters!$D$28))+(G18*(1-Parameters!$D$40)*(1-('Input for base case'!$F$5*Parameters!$D$14*(1-Parameters!$D$27)*Parameters!$D$26*(Parameters!$D$23)*Parameters!$D$28)))+(K18*(1-Parameters!$D$40)*(1/Parameters!$D$38))+(M18*(1-Parameters!$D$40))),0)</f>
        <v>0</v>
      </c>
      <c r="N19" s="23">
        <f>IF(AND(C19&gt;='Input for base case'!$F$12,C19&lt;'Input for base case'!$F$13),((E18*(1-Parameters!$D$40)*(1/Parameters!$D$38)*'Input for base case'!$F$5*Parameters!$D$14*Parameters!$D$26*(1-Parameters!$D$27)*Parameters!$D$28*(Parameters!$D$23)*(1-Parameters!$D$30))+(G18*(1-Parameters!$D$40)*'Input for base case'!$F$5*Parameters!$D$14*Parameters!$D$26*(1-Parameters!$D$27)*Parameters!$D$28*(Parameters!$D$23)*(1-Parameters!$D$30))+(H18*(1-Parameters!$D$40)) +(N18*(1-Parameters!$D$40)) + (O18*(1-Parameters!$D$40)*(1-ART_drop_factor)) + (I18*(1-Parameters!$D$40)*(1-ART_drop_factor))),0)</f>
        <v>0</v>
      </c>
      <c r="O19" s="23">
        <f>IF(AND(C19&gt;='Input for base case'!$F$12,C19&lt;'Input for base case'!$F$13),((E18*(1-Parameters!$D$40)*(1/Parameters!$D$38)*('Input for base case'!$F$5*Parameters!$D$14*(Parameters!$D$23)*Parameters!$D$26*(1-Parameters!$D$27)*Parameters!$D$28*Parameters!$D$30))+(F18*(1-Parameters!$D$40)*(1/Parameters!$D$38))+(G18*(1-Parameters!$D$40)*('Input for base case'!$F$5*Parameters!$D$14*(Parameters!$D$23)*Parameters!$D$26*(1-Parameters!$D$27)*Parameters!$D$28*Parameters!$D$30))+(O18*(1-Parameters!$D$40)*ART_drop_factor)+(L18*(1-Parameters!$D$40)*(1/Parameters!$D$38))+(I18*(1-Parameters!$D$40)*ART_drop_factor)),0)</f>
        <v>0</v>
      </c>
      <c r="P19" s="24">
        <f>IF(AND(C19&gt;='Input for base case'!$F$13,C19&lt;'Input for base case'!$F$14),((J18*(1-Parameters!$D$40)*(1-(Parameters!$D$9*(1-('Input for base case'!$F$22*Parameters!$D$7))))) + (P18*(1-Parameters!$D$40)*(1-(Parameters!$D$9*(1-('Input for base case'!$F$22*Parameters!$D$7)))))),0)</f>
        <v>0</v>
      </c>
      <c r="Q19" s="22">
        <f>IF(AND(C19&gt;='Input for base case'!$F$13,C19&lt;'Input for base case'!$F$14),((J18*(1-Parameters!$D$40)*Parameters!$D$9*(1-('Input for base case'!$F$22*Parameters!$D$7)))+(K18*(1-Parameters!$D$40)*(1-1/Parameters!$D$38)*(1-('Input for base case'!$F$6*Parameters!$D$15*(1-Parameters!$D$27)*Parameters!$D$26*(Parameters!$D$24))*Parameters!$D$28*Parameters!$D$30))) + (L18*(1-Parameters!$D$40)*(1-(1/Parameters!$D$38))*(1-ART_drop_factor)) +(P18*(1-Parameters!$D$40)*Parameters!$D$9*(1-('Input for base case'!$F$22*Parameters!$D$7)))+(Q18*(1-Parameters!$D$40)*(1-1/Parameters!$D$38)) + (R18*(1-Parameters!$D$40)*(1-(1/Parameters!$D$38))*(1-ART_drop_factor)),0)</f>
        <v>0</v>
      </c>
      <c r="R19" s="24">
        <f>IF(AND(C19&gt;='Input for base case'!$F$13,C19&lt;'Input for base case'!$F$14),((K18*(1-Parameters!$D$40)*(1-1/Parameters!$D$38)*('Input for base case'!$F$6*Parameters!$D$15*Parameters!$D$26*(1-Parameters!$D$27)*(Parameters!$D$24)*Parameters!$D$28*Parameters!$D$30))+(L18*(1-Parameters!$D$40)*(1-(1/Parameters!$D$38))*ART_drop_factor)+(R18*(1-Parameters!$D$40)*(1-(1/Parameters!$D$38))*ART_drop_factor)),0)</f>
        <v>0</v>
      </c>
      <c r="S19" s="22">
        <f>IF(AND(C19&gt;='Input for base case'!$F$13,C19&lt;'Input for base case'!$F$14),((K18*(1-Parameters!$D$40)*(1/Parameters!$D$38)*(1-('Input for base case'!$F$6*Parameters!$D$15*(1-Parameters!$D$27)*Parameters!$D$26*(Parameters!$D$23)*Parameters!$D$28)))+(M18*(1-Parameters!$D$40)*(1-('Input for base case'!$F$6*Parameters!$D$15*(1-Parameters!$D$27)*Parameters!$D$26*(Parameters!$D$23)*Parameters!$D$28)))+(Q18*(1-Parameters!$D$40)*(1/Parameters!$D$38))+(S18*(1-Parameters!$D$40))),0)</f>
        <v>0</v>
      </c>
      <c r="T19" s="24">
        <f>IF(AND(C19&gt;='Input for base case'!$F$13,C19&lt;'Input for base case'!$F$14),((K18*(1-Parameters!$D$40)*(1/Parameters!$D$38)*'Input for base case'!$F$6*Parameters!$D$15*Parameters!$D$26*(1-Parameters!$D$27)*Parameters!$D$28*(Parameters!$D$23)*(1-Parameters!$D$30))+(M18*(1-Parameters!$D$40)*'Input for base case'!$F$6*Parameters!$D$15*Parameters!$D$26*(1-Parameters!$D$27)*Parameters!$D$28*(Parameters!$D$23)*(1-Parameters!$D$30))+(N18*(1-Parameters!$D$40))+(T18*(1-Parameters!$D$40)) + (U18*(1-Parameters!$D$40)*(1-ART_drop_factor)) + (O18*(1-Parameters!$D$40)*(1-ART_drop_factor))),0)</f>
        <v>0</v>
      </c>
      <c r="U19" s="22">
        <f>IF(AND(C19&gt;='Input for base case'!$F$13,C19&lt;'Input for base case'!$F$14),((K18*(1-Parameters!$D$40)*(1/Parameters!$D$38)*('Input for base case'!$F$6*Parameters!$D$15*(Parameters!$D$23)*Parameters!$D$26*(1-Parameters!$D$27)*Parameters!$D$28*Parameters!$D$30))+(L18*(1-Parameters!$D$40)*(1/Parameters!$D$38))+(M18*(1-Parameters!$D$40)*('Input for base case'!$F$6*Parameters!$D$15*(Parameters!$D$23)*Parameters!$D$26*(1-Parameters!$D$27)*Parameters!$D$28*Parameters!$D$30))+(U18*(1-Parameters!$D$40)*ART_drop_factor)+(R18*(1-Parameters!$D$40)*(1/Parameters!$D$38))+(O18*(1-Parameters!$D$40))*ART_drop_factor),0)</f>
        <v>0</v>
      </c>
      <c r="V19" s="24">
        <f>IF(C19='Input for base case'!$F$14,((P18*(1-Parameters!$D$41)*(1-(Parameters!$D$9*(1-('Input for base case'!$F$22*Parameters!$D$7))))) + (V18*(1-Parameters!$D$41)*(1-(Parameters!$D$9*(1-('Input for base case'!$F$22*Parameters!$D$7)))))),0)</f>
        <v>0</v>
      </c>
      <c r="W19" s="22">
        <f>IF(C19='Input for base case'!$F$14,((P18*(1-Parameters!$D$41)*Parameters!$D$9*(1-('Input for base case'!$F$22*Parameters!$D$7)))+(Q18*(1-Parameters!$D$41)*(1-1/Parameters!$D$38)*(1-('Input for base case'!$F$6*Parameters!$D$16*(1-Parameters!$D$27)*Parameters!$D$26*(1-Parameters!$B$94)*(Parameters!$D$24))*Parameters!$D$28*Parameters!$D$30)))+(V18*(1-Parameters!$D$41)*Parameters!$D$9*(1-('Input for base case'!$F$22*Parameters!$D$7)))+ (R18*(1-Parameters!$D$41)*(1-(1/Parameters!$D$38))*(1-ART_drop_factor)) + (W18*(1-Parameters!$D$41)*(1-1/Parameters!$D$38)) + (X18*(1-Parameters!$D$41)*(1-(1/Parameters!$D$38))*(1-ART_drop_factor)),0)</f>
        <v>0</v>
      </c>
      <c r="X19" s="24">
        <f>IF(C19='Input for base case'!$F$14,((Q18*(1-Parameters!$D$41)*(1-1/Parameters!$D$38)*('Input for base case'!$F$6*Parameters!$D$16*Parameters!$D$26*(1-Parameters!$D$27)*(1-Parameters!$B$94)*(Parameters!$D$24)*Parameters!$D$28*Parameters!$D$30))+(R18*(1-Parameters!$D$41)*(1-(1/Parameters!$D$38))*ART_drop_factor)+(X18*(1-Parameters!$D$41)*(1-(1/Parameters!$D$38))*ART_drop_factor)),0)</f>
        <v>0</v>
      </c>
      <c r="Y19" s="22">
        <f>IF(C19='Input for base case'!$F$14,((Q18*(1-Parameters!$D$41)*(1/Parameters!$D$38)*(1-('Input for base case'!$F$6*Parameters!$D$16*(1-Parameters!$D$27)*Parameters!$D$26*(1-Parameters!$B$94)*(Parameters!$D$23)*Parameters!$D$28)))+(S18*(1-Parameters!$D$41)*(1-('Input for base case'!$F$6*Parameters!$D$16*(1-Parameters!$D$27)*Parameters!$D$26*(1-Parameters!$B$94)*(Parameters!$D$23)*Parameters!$D$28)))+(W18*(1-Parameters!$D$41)*(1/Parameters!$D$38))+(Y18*(1-Parameters!$D$41))),0)</f>
        <v>0</v>
      </c>
      <c r="Z19" s="24">
        <f>IF(C19='Input for base case'!$F$14,((Q18*(1-Parameters!$D$41)*(1/Parameters!$D$38)*'Input for base case'!$F$6*Parameters!$D$16*Parameters!$D$26*(1-Parameters!$D$27)*(1-Parameters!$B$94)*Parameters!$D$28*(Parameters!$D$23)*(1-Parameters!$D$30))+(S18*(1-Parameters!$D$41)*'Input for base case'!$F$6*Parameters!$D$16*Parameters!$D$26*(1-Parameters!$D$27)*(1-Parameters!$B$94)*Parameters!$D$28*(Parameters!$D$23)*(1-Parameters!$D$30))+(T18*(1-Parameters!$D$41)) + (U18*(1-Parameters!$D$41)*(1-ART_drop_factor)) + (Z18*(1-Parameters!$D$41)) + (AA18*(1-Parameters!$D$41)*(1-ART_drop_factor))),0)</f>
        <v>0</v>
      </c>
      <c r="AA19" s="22">
        <f>IF(C19='Input for base case'!$F$14,((Q18*(1-Parameters!$D$41)*(1/Parameters!$D$38)*('Input for base case'!$F$6*Parameters!$D$16*(Parameters!$D$23)*Parameters!$D$26*(1-Parameters!$D$27)*(1-Parameters!$B$94)*Parameters!$D$28*Parameters!$D$30))+(R18*(1-Parameters!$D$41)*(1/Parameters!$D$38))+(S18*(1-Parameters!$D$41)*('Input for base case'!$F$6*Parameters!$D$16*(1-Parameters!$B$94)*(Parameters!$D$23)*Parameters!$D$26*(1-Parameters!$D$27)*Parameters!$D$28*Parameters!$D$30))+(AA18*(1-Parameters!$D$41)*ART_drop_factor)+(X18*(1-Parameters!$D$41)*(1/Parameters!$D$38))+(U18*(1-Parameters!$D$41)*ART_drop_factor)),0)</f>
        <v>0</v>
      </c>
      <c r="AB19" s="24">
        <f>IF(AND(C19&gt;'Input for base case'!$F$14,C19&lt;('Input for base case'!$F$14+'Input for base case'!$F$16)),((V18*(1-Parameters!$D$41)*(1-(Parameters!$D$9*(1-('Input for base case'!$F$22*Parameters!$D$7)))))+(AB18*(1-Parameters!$D$41)*(1-(Parameters!$D$10*(1-('Input for base case'!$F$22*Parameters!$D$7)))))),0)</f>
        <v>0</v>
      </c>
      <c r="AC19" s="24">
        <f>IF(AND(C19&gt;'Input for base case'!$F$14, C19&lt;('Input for base case'!$F$14+'Input for base case'!$F$16)),((V18*(1-Parameters!$D$41)*Parameters!$D$9*(1-('Input for base case'!$F$22*Parameters!$D$7)))+(W18*(1-Parameters!$D$41)*(1-1/Parameters!$D$38)) + (X18*(1-Parameters!$D$41)*(1-(1/Parameters!$D$38))*(1-ART_drop_factor)) +(AB18*(1-Parameters!$D$41)*Parameters!$D$10*(1-('Input for base case'!$F$22*Parameters!$D$7))))+(AC18*(1-Parameters!$D$41)*(1-1/Parameters!$D$38)) + (AD18*(1-Parameters!$D$41)*(1-(1/Parameters!$D$38))*(1-ART_drop_factor)),0)</f>
        <v>0</v>
      </c>
      <c r="AD19" s="24">
        <f>IF(AND(C19&gt;'Input for base case'!$F$14, C19&lt;('Input for base case'!$F$14+'Input for base case'!$F$16)),((X18*(1-Parameters!$D$41)*(1-(1/Parameters!$D$38))*ART_drop_factor)+(AD18*(1-Parameters!$D$41)*(1-(1/Parameters!$D$38))*ART_drop_factor)),0)</f>
        <v>0</v>
      </c>
      <c r="AE19" s="24">
        <f>IF(AND(C19&gt;'Input for base case'!$F$14, C19&lt;('Input for base case'!$F$14+'Input for base case'!$F$16)),((W18*(1-Parameters!$D$41)*(1/Parameters!$D$38))+(Y18*(1-Parameters!$D$41))+(AC18*(1-Parameters!$D$41)*(1/Parameters!$D$38))+(AE18*(1-Parameters!$D$41))),0)</f>
        <v>0</v>
      </c>
      <c r="AF19" s="24">
        <f>IF(AND(C19&gt;'Input for base case'!$F$14, C19&lt;('Input for base case'!$F$14+'Input for base case'!$F$16)),((Z18*(1-Parameters!$D$41)) + (AA18*(1-Parameters!$D$41)*(1-ART_drop_factor)) +(AF18*(1-Parameters!$D$41)) + (AG18*(1-Parameters!$D$41)*(1-ART_drop_factor))),0)</f>
        <v>0</v>
      </c>
      <c r="AG19" s="24">
        <f>IF(AND(C19&gt;'Input for base case'!$F$14, C19&lt;('Input for base case'!$F$14+'Input for base case'!$F$16)),((X18*(1-Parameters!$D$41)*(1/Parameters!$D$38))+(AG18*(1-Parameters!$D$41)*ART_drop_factor)+(AD18*(1-Parameters!$D$41)*(1/Parameters!$D$38))+(AA18*(1-Parameters!$D$41)*ART_drop_factor)),0)</f>
        <v>0</v>
      </c>
      <c r="AH19" s="24">
        <f>IF(AND(C19&gt;=('Input for base case'!$F$14+'Input for base case'!$F$16),C19&lt;('Input for base case'!$F$14+'Input for base case'!$F$17)),((AB18*(1-Parameters!$D$40)*(1-(Parameters!$D$10*(1-('Input for base case'!$F$22*Parameters!$D$7)))))+(AH18*(1-Parameters!$D$40)*(1-(Parameters!$D$11*(1-('Input for base case'!$F$22*Parameters!$D$7)))))),0)</f>
        <v>0</v>
      </c>
      <c r="AI19" s="24">
        <f>IF(AND(C19&gt;=('Input for base case'!$F$14+'Input for base case'!$F$16), C19&lt;('Input for base case'!$F$14+'Input for base case'!$F$17)),((AB18*(1-Parameters!$D$40)*Parameters!$D$10*(1-('Input for base case'!$F$22*Parameters!$D$7)))+(AC18*(1-Parameters!$D$40)*(1-1/Parameters!$D$38)*(1-('Input for base case'!$F$7*Parameters!$D$17*(1-Parameters!$D$27)*Parameters!$D$26*(1-(Parameters!$B$94 + Parameters!$B$95))*(Parameters!$D$24)*Parameters!$D$28*Parameters!$D$30))) + (AD18*(1-Parameters!$D$40)*(1-(1/Parameters!$D$38))*(1-ART_drop_factor)) +(AH18*(1-Parameters!$D$40)*Parameters!$D$11*(1-('Input for base case'!$F$22*Parameters!$D$7)))+(AI18*(1-Parameters!$D$40)*(1-1/Parameters!$D$38)) + (AJ18*(1-Parameters!$D$40)*(1-(1/Parameters!$D$38))*(1-ART_drop_factor))),0)</f>
        <v>0</v>
      </c>
      <c r="AJ19" s="24">
        <f>IF(AND(C19&gt;=('Input for base case'!$F$14+'Input for base case'!$F$16), C19&lt;('Input for base case'!$F$14+'Input for base case'!$F$17)),((AC18*(1-Parameters!$D$40)*(1-1/Parameters!$D$38)*('Input for base case'!$F$7*Parameters!$D$17*Parameters!$D$26*(1-Parameters!$D$27)*(1-(Parameters!$B$94 + Parameters!$B$95))*(Parameters!$D$24)*Parameters!$D$28*Parameters!$D$30))+(AD18*(1-Parameters!$D$40)*(1-(1/Parameters!$D$38))*ART_drop_factor)+(AJ18*(1-Parameters!$D$40)*(1-(1/Parameters!$D$38))*ART_drop_factor)),0)</f>
        <v>0</v>
      </c>
      <c r="AK19" s="22">
        <f>IF(AND(C19&gt;=('Input for base case'!$F$14+'Input for base case'!$F$16), C19&lt;('Input for base case'!$F$14+'Input for base case'!$F$17)),((AC18*(1-Parameters!$D$40)*(1/Parameters!$D$38)*(1-('Input for base case'!$F$7*Parameters!$D$17*(1-Parameters!$D$27)*Parameters!$D$26*(1-(Parameters!$B$94 + Parameters!$B$95))*(Parameters!$D$23)*Parameters!$D$28)))+(AE18*(1-Parameters!$D$40)*(1-('Input for base case'!$F$7*Parameters!$D$17*(1-Parameters!$D$27)*Parameters!$D$26*(1-(Parameters!$B$94 + Parameters!$B$95))*(Parameters!$D$23)*Parameters!$D$28)))+(AI18*(1-Parameters!$D$40)*(1/Parameters!$D$38))+(AK18*(1-Parameters!$D$40))),0)</f>
        <v>0</v>
      </c>
      <c r="AL19" s="24">
        <f>IF(AND(C19&gt;=('Input for base case'!$F$14+'Input for base case'!$F$16), C19&lt;('Input for base case'!$F$14+'Input for base case'!$F$17)),((AC18*(1-Parameters!$D$40)*(1/Parameters!$D$38)*'Input for base case'!$F$7*Parameters!$D$17*Parameters!$D$26*(1-Parameters!$D$27)*(1-(Parameters!$B$94 + Parameters!$B$95))*Parameters!$D$28*(Parameters!$D$23)*(1-Parameters!$D$30))+(AE18*(1-Parameters!$D$40)*'Input for base case'!$F$7*Parameters!$D$17*Parameters!$D$26*(1-Parameters!$D$27)*(1-(Parameters!$B$94 + Parameters!$B$95))*Parameters!$D$28*(Parameters!$D$23)*(1-Parameters!$D$30))+(AF18*(1-Parameters!$D$40)) + (AG18*(1-Parameters!$D$40)*(1-ART_drop_factor)) +(AL18*(1-Parameters!$D$40)) + (AM18*(1-Parameters!$D$40)*(1-ART_drop_factor))),0)</f>
        <v>0</v>
      </c>
      <c r="AM19" s="22">
        <f>IF(AND(C19&gt;=('Input for base case'!$F$14+'Input for base case'!$F$16), C19&lt;('Input for base case'!$F$14+'Input for base case'!$F$17)),((AC18*(1-Parameters!$D$40)*(1/Parameters!$D$38)*('Input for base case'!$F$7*Parameters!$D$17*(Parameters!$D$23)*Parameters!$D$26*(1-Parameters!$D$27)*(1-(Parameters!$B$94 + Parameters!$B$95))*Parameters!$D$28*Parameters!$D$30))+(AD18*(1-Parameters!$D$40)*(1/Parameters!$D$38))+(AE18*(1-Parameters!$D$40)*('Input for base case'!$F$7*Parameters!$D$17*(Parameters!$D$23)*Parameters!$D$26*(1-Parameters!$D$27)*(1-(Parameters!$B$94 + Parameters!$B$95))*Parameters!$D$28*Parameters!$D$30))+(AM18*(1-Parameters!$D$40)*ART_drop_factor)+(AJ18*(1-Parameters!$D$40)*(1/Parameters!$D$38))+(AG18*(1-Parameters!$D$40)*ART_drop_factor)),0)</f>
        <v>0</v>
      </c>
      <c r="AN19" s="24">
        <f>IF(AND(C19&gt;=('Input for base case'!$F$14+'Input for base case'!$F$17), C19&lt;('Input for base case'!$F$14+'Input for base case'!$F$18)),((AH18*(1-Parameters!$D$40)*(1-(Parameters!$D$11*(1-('Input for base case'!$F$22*Parameters!$D$7))))) + (AN18*(1-Parameters!$D$40)*(1-(Parameters!$D$11*(1-('Input for base case'!$F$22*Parameters!$D$7)))))),0)</f>
        <v>0</v>
      </c>
      <c r="AO19" s="22">
        <f>IF(AND(C19&gt;=('Input for base case'!$F$14+'Input for base case'!$F$17), C19&lt;('Input for base case'!$F$14+'Input for base case'!$F$18)),((AH18*(1-Parameters!$D$40)*Parameters!$D$11*(1-('Input for base case'!$F$22*Parameters!$D$7)))+(AI18*(1-Parameters!$D$40)*(1-1/Parameters!$D$38)*(1-('Input for base case'!$F$8*Parameters!$D$18*(1-Parameters!$D$27)*Parameters!$D$26*(Parameters!$D$24)*Parameters!$D$28*Parameters!$D$30))) + (AJ18*(1-Parameters!$D$40)*(1-(1/Parameters!$D$38))*(1-ART_drop_factor)) +(AN18*(1-Parameters!$D$40)*Parameters!$D$11*(1-('Input for base case'!$F$22*Parameters!$D$7)))+(AO18*(1-Parameters!$D$40)*(1-1/Parameters!$D$38)) + (AP18*(1-Parameters!$D$40)*(1-(1/Parameters!$D$38))*(1-ART_drop_factor))),0)</f>
        <v>0</v>
      </c>
      <c r="AP19" s="24">
        <f>IF(AND(C19&gt;=('Input for base case'!$F$14+'Input for base case'!$F$17), C19&lt;('Input for base case'!$F$14+'Input for base case'!$F$18)),((AI18*(1-Parameters!$D$40)*(1-1/Parameters!$D$38)*('Input for base case'!$F$8*Parameters!$D$18*Parameters!$D$26*(1-Parameters!$D$27)*(Parameters!$D$24)*Parameters!$D$28*Parameters!$D$30))+(AJ18*(1-Parameters!$D$40)*(1-(1/Parameters!$D$38))*ART_drop_factor)+(AP18*(1-Parameters!$D$40)*(1-(1/Parameters!$D$38))*ART_drop_factor)),0)</f>
        <v>0</v>
      </c>
      <c r="AQ19" s="22">
        <f>IF(AND(C19&gt;=('Input for base case'!$F$14+'Input for base case'!$F$17), C19&lt;('Input for base case'!$F$14+'Input for base case'!$F$18)),((AI18*(1-Parameters!$D$40)*(1/Parameters!$D$38)*(1-('Input for base case'!$F$8*Parameters!$D$18*(1-Parameters!$D$27)*Parameters!$D$26*(Parameters!$D$23)*Parameters!$D$28)))+(AK18*(1-Parameters!$D$40)*(1-('Input for base case'!$F$8*Parameters!$D$18*(1-Parameters!$D$27)*Parameters!$D$26*(Parameters!$D$23)*Parameters!$D$28)))+(AO18*(1-Parameters!$D$40)*(1/Parameters!$D$38))+(AQ18*(1-Parameters!$D$40))),0)</f>
        <v>0</v>
      </c>
      <c r="AR19" s="24">
        <f>IF(AND(C19&gt;=('Input for base case'!$F$14+'Input for base case'!$F$17), C19&lt;('Input for base case'!$F$14+'Input for base case'!$F$18)),((AI18*(1-Parameters!$D$40)*(1/Parameters!$D$38)*'Input for base case'!$F$8*Parameters!$D$18*Parameters!$D$26*(1-Parameters!$D$27)*Parameters!$D$28*(Parameters!$D$23)*(1-Parameters!$D$30))+(AK18*(1-Parameters!$D$40)*'Input for base case'!$F$8*Parameters!$D$18*Parameters!$D$26*(1-Parameters!$D$27)*Parameters!$D$28*(Parameters!$D$23)*(1-Parameters!$D$30))+(AL18*(1-Parameters!$D$40)) + (AM18*(1-Parameters!$D$40)*(1-ART_drop_factor)) +(AR18*(1-Parameters!$D$40)) + (AS18*(1-Parameters!$D$40)*(1-ART_drop_factor))),0)</f>
        <v>0</v>
      </c>
      <c r="AS19" s="22">
        <f>IF(AND(C19&gt;=('Input for base case'!$F$14+'Input for base case'!$F$17), C19&lt;('Input for base case'!$F$14+'Input for base case'!$F$18)),((AI18*(1-Parameters!$D$40)*(1/Parameters!$D$38)*('Input for base case'!$F$8*Parameters!$D$18*(Parameters!$D$23)*Parameters!$D$26*(1-Parameters!$D$27)*Parameters!$D$28*Parameters!$D$30))+(AJ18*(1-Parameters!$D$40)*(1/Parameters!$D$38))+(AK18*(1-Parameters!$D$40)*('Input for base case'!$F$8*Parameters!$D$18*(Parameters!$D$23)*Parameters!$D$26*(1-Parameters!$D$27)*Parameters!$D$28*Parameters!$D$30))+(AS18*(1-Parameters!$D$40)*ART_drop_factor)+(AP18*(1-Parameters!$D$40)*(1/Parameters!$D$38))+(AM18*(1-Parameters!$D$40)*ART_drop_factor)),0)</f>
        <v>0</v>
      </c>
      <c r="AT19" s="24">
        <f>IF(AND(C19&gt;=('Input for base case'!$F$14+'Input for base case'!$F$18), C19&lt;('Input for base case'!$F$14+'Input for base case'!$F$19)),((AN18*(1-Parameters!$D$40)*(1-(Parameters!$D$11*(1-('Input for base case'!$F$22*Parameters!$D$7))))) + (AT18*(1-Parameters!$D$40)*(1-(Parameters!$D$12*(1-('Input for base case'!$F$22*Parameters!$D$7)))))),0)</f>
        <v>0</v>
      </c>
      <c r="AU19" s="22">
        <f>IF(AND(C19&gt;=('Input for base case'!$F$14+'Input for base case'!$F$18), C19&lt;('Input for base case'!$F$14+'Input for base case'!$F$19)),((AN18*(1-Parameters!$D$40)*Parameters!$D$11*(1-('Input for base case'!$F$22*Parameters!$D$7)))+(AO18*(1-Parameters!$D$40)*(1-1/Parameters!$D$38)*(1-('Input for base case'!$F$9*Parameters!$D$19*(1-Parameters!$D$27)*Parameters!$D$26*(Parameters!$D$24)*Parameters!$D$28*Parameters!$D$30))) + (AP18*(1-Parameters!$D$40)*(1-(1/Parameters!$D$38))*(1-ART_drop_factor)) +(AT18*(1-Parameters!$D$40)*Parameters!$D$12*(1-('Input for base case'!$F$22*Parameters!$D$7)))+(AU18*(1-Parameters!$D$40)*(1-1/Parameters!$D$38)) + (AV18*(1-Parameters!$D$40)*(1-(1/Parameters!$D$38))*(1-ART_drop_factor))),0)</f>
        <v>0</v>
      </c>
      <c r="AV19" s="24">
        <f>IF(AND(C19&gt;=('Input for base case'!$F$14+'Input for base case'!$F$18), C19&lt;('Input for base case'!$F$14+'Input for base case'!$F$19)),((AO18*(1-Parameters!$D$40)*(1-1/Parameters!$D$38)*('Input for base case'!$F$9*Parameters!$D$19*Parameters!$D$26*(1-Parameters!$D$27)*(Parameters!$D$24)*Parameters!$D$28*Parameters!$D$30))+(AP18*(1-Parameters!$D$40)*(1-(1/Parameters!$D$38))*ART_drop_factor)+(AV18*(1-Parameters!$D$40)*(1-(1/Parameters!$D$38))*ART_drop_factor)),0)</f>
        <v>0</v>
      </c>
      <c r="AW19" s="22">
        <f>IF(AND(C19&gt;=('Input for base case'!$F$14+'Input for base case'!$F$18), C19&lt;('Input for base case'!$F$14+'Input for base case'!$F$19)),((AO18*(1-Parameters!$D$40)*(1/Parameters!$D$38)*(1-('Input for base case'!$F$9*Parameters!$D$19*(1-Parameters!$D$27)*Parameters!$D$26*(Parameters!$D$23)*Parameters!$D$28)))+(AQ18*(1-Parameters!$D$40)*(1-('Input for base case'!$F$9*Parameters!$D$19*(1-Parameters!$D$27)*Parameters!$D$26*(Parameters!$D$23)*Parameters!$D$28)))+(AU18*(1-Parameters!$D$40)*(1/Parameters!$D$38))+(AW18*(1-Parameters!$D$40))),0)</f>
        <v>0</v>
      </c>
      <c r="AX19" s="24">
        <f>IF(AND(C19&gt;=('Input for base case'!$F$14+'Input for base case'!$F$18), C19&lt;('Input for base case'!$F$14+'Input for base case'!$F$19)),((AO18*(1-Parameters!$D$40)*(1/Parameters!$D$38)*'Input for base case'!$F$9*Parameters!$D$19*Parameters!$D$26*(1-Parameters!$D$27)*Parameters!$D$28*(Parameters!$D$23)*(1-Parameters!$D$30))+(AQ18*(1-Parameters!$D$40)*'Input for base case'!$F$9*Parameters!$D$19*Parameters!$D$26*(1-Parameters!$D$27)*Parameters!$D$28*(Parameters!$D$23)*(1-Parameters!$D$30)) + (AS18*(1-Parameters!$D$40)*(1-ART_drop_factor)) +(AR18*(1-Parameters!$D$40))+ (AY18*(1-Parameters!$D$40)*(1-ART_drop_factor)) + (AX18*(1-Parameters!$D$40))),0)</f>
        <v>0</v>
      </c>
      <c r="AY19" s="22">
        <f>IF(AND(C19&gt;=('Input for base case'!$F$14+'Input for base case'!$F$18), C19&lt;('Input for base case'!$F$14+'Input for base case'!$F$19)),((AO18*(1-Parameters!$D$40)*(1/Parameters!$D$38)*('Input for base case'!$F$9*Parameters!$D$19*(Parameters!$D$23)*Parameters!$D$26*(1-Parameters!$D$27)*Parameters!$D$28*Parameters!$D$30))+(AP18*(1-Parameters!$D$40)*(1/Parameters!$D$38))+(AQ18*(1-Parameters!$D$40)*('Input for base case'!$F$9*Parameters!$D$19*(Parameters!$D$23)*Parameters!$D$26*(1-Parameters!$D$27)*Parameters!$D$28*Parameters!$D$30))+(AY18*(1-Parameters!$D$40)*ART_drop_factor)+(AV18*(1-Parameters!$D$40)*(1/Parameters!$D$38))+(AS18*(1-Parameters!$D$40)*ART_drop_factor)),0)</f>
        <v>0</v>
      </c>
      <c r="AZ19" s="24">
        <f>IF(C19&gt;=('Input for base case'!$F$14+'Input for base case'!$F$19),((AT18*(1-Parameters!$D$40)*(1-(Parameters!$D$12*(1-('Input for base case'!$F$22*Parameters!$D$7))))) + (AZ18*(1-Parameters!$D$40)*(1-(Parameters!$D$12*(1-('Input for base case'!$F$22*Parameters!$D$7)))))),0)</f>
        <v>0</v>
      </c>
      <c r="BA19" s="22">
        <f>IF(C19&gt;=('Input for base case'!$F$14+'Input for base case'!$F$19),((AT18*(1-Parameters!$D$40)*Parameters!$D$12*(1-('Input for base case'!$F$22*Parameters!$D$7)))+(AU18*(1-Parameters!$D$40)*(1-1/Parameters!$D$38)*(1-('Input for base case'!$F$10*Parameters!$D$20*(1-Parameters!$D$27)*Parameters!$D$26*(Parameters!$D$24)*Parameters!$D$28*Parameters!$D$30))) + (AV18*(1-Parameters!$D$40)*(1-(1/Parameters!$D$38))*(1-ART_drop_factor)) +(AZ18*(1-Parameters!$D$40)*Parameters!$D$12*(1-('Input for base case'!$F$22*Parameters!$D$7)))+(BA18*(1-Parameters!$D$40)*(1-1/Parameters!$D$38)) + (BB18*(1-Parameters!$D$40)*(1-(1/Parameters!$D$38))*(1-ART_drop_factor))),0)</f>
        <v>0</v>
      </c>
      <c r="BB19" s="24">
        <f>IF(C19&gt;=('Input for base case'!$F$14+'Input for base case'!$F$19),((AU18*(1-Parameters!$D$40)*(1-1/Parameters!$D$38)*('Input for base case'!$F$10*Parameters!$D$20*Parameters!$D$26*(1-Parameters!$D$27)*(Parameters!$D$24)*Parameters!$D$28*Parameters!$D$30))+(AV18*(1-Parameters!$D$40)*(1-(1/Parameters!$D$38))*ART_drop_factor)+(BB18*(1-Parameters!$D$40)*(1-(1/Parameters!$D$38))*ART_drop_factor)),0)</f>
        <v>0</v>
      </c>
      <c r="BC19" s="22">
        <f>IF(C19&gt;=('Input for base case'!$F$14+'Input for base case'!$F$19),((AU18*(1-Parameters!$D$40)*(1/Parameters!$D$38)*(1-('Input for base case'!$F$10*Parameters!$D$20*(1-Parameters!$D$27)*Parameters!$D$26*(Parameters!$D$23)*Parameters!$D$28)))+(AW18*(1-Parameters!$D$40)*(1-('Input for base case'!$F$10*Parameters!$D$20*(1-Parameters!$D$27)*Parameters!$D$26*(Parameters!$D$23)*Parameters!$D$28)))+(BA18*(1-Parameters!$D$40)*(1/Parameters!$D$38))+(BC18*(1-Parameters!$D$40))),0)</f>
        <v>0</v>
      </c>
      <c r="BD19" s="24">
        <f>IF(C19&gt;=('Input for base case'!$F$14+'Input for base case'!$F$19),((AU18*(1-Parameters!$D$40)*(1/Parameters!$D$38)*'Input for base case'!$F$10*Parameters!$D$20*Parameters!$D$26*(1-Parameters!$D$27)*Parameters!$D$28*(Parameters!$D$23)*(1-Parameters!$D$30))+(AW18*(1-Parameters!$D$40)*'Input for base case'!$F$10*Parameters!$D$20*Parameters!$D$26*(1-Parameters!$D$27)*Parameters!$D$28*(Parameters!$D$23)*(1-Parameters!$D$30))+(AX18*(1-Parameters!$D$40)) + (AY18*(1-Parameters!$D$40)*(1-ART_drop_factor)) +(BD18*(1-Parameters!$D$40)) + (BE18*(1-Parameters!$D$40)*(1-ART_drop_factor))),0)</f>
        <v>0</v>
      </c>
      <c r="BE19" s="25">
        <f>IF(C19&gt;=('Input for base case'!$F$14+'Input for base case'!$F$19),((AU18*(1-Parameters!$D$40)*(1/Parameters!$D$38)*('Input for base case'!$F$10*Parameters!$D$20*(Parameters!$D$23)*Parameters!$D$26*(1-Parameters!$D$27)*Parameters!$D$28*Parameters!$D$30))+(AV18*(1-Parameters!$D$40)*(1/Parameters!$D$38))+(AW18*(1-Parameters!$D$40)*('Input for base case'!$F$10*Parameters!$D$20*(Parameters!$D$23)*Parameters!$D$26*(1-Parameters!$D$27)*Parameters!$D$28*Parameters!$D$30))+(BE18*(1-Parameters!$D$40)*ART_drop_factor)+(BB18*(1-Parameters!$D$40)*(1/Parameters!$D$38))+(AY18*(1-Parameters!$D$40)*ART_drop_factor)),0)</f>
        <v>0</v>
      </c>
      <c r="BF19" s="135">
        <f>(Parameters!$D$40*(SUM(Model!D18:U18,Model!AH18:BE18)))+(Parameters!$D$41*(SUM(Model!V18:AG18)))</f>
        <v>94.05812763996731</v>
      </c>
      <c r="BG19" s="60"/>
    </row>
    <row r="20" spans="3:59" x14ac:dyDescent="0.2">
      <c r="C20" s="20">
        <v>15</v>
      </c>
      <c r="D20" s="21">
        <f>IF((C20&gt;='Input for base case'!$F$12),0,(D19*(1-Parameters!$D$40)*(1-(Parameters!$D$8*(1-('Input for base case'!$F$22*Parameters!$D$7))))))</f>
        <v>1518809.8732632697</v>
      </c>
      <c r="E20" s="21">
        <f>IF((C20&gt;='Input for base case'!$F$12),0,(D19*(1-Parameters!$D$40)*Parameters!$D$8*(1-('Input for base case'!$F$22*Parameters!$D$7))+(E19*(1-Parameters!$D$40)*(1-1/Parameters!$D$38)) + (F19*(1-Parameters!$D$40)*(1-(1/Parameters!$D$38))*(1-ART_drop_factor))))</f>
        <v>4591.9603167167561</v>
      </c>
      <c r="F20" s="26">
        <f>IF((C20&gt;='Input for base case'!$F$12),0,(F19*(1-Parameters!$D$40)*(1-(1/Parameters!$D$38))*ART_drop_factor))</f>
        <v>0</v>
      </c>
      <c r="G20" s="21">
        <f>IF((C20&gt;='Input for base case'!$F$12),0,((G19*(1-Parameters!$D$40)+(E19*(1-Parameters!$D$40)*(1/Parameters!$D$38)))))</f>
        <v>50070.522931394597</v>
      </c>
      <c r="H20" s="21">
        <f>IF((C20&gt;='Input for base case'!$F$12),0,(H19*(1-Parameters!$D$40) + I19*(1-Parameters!$D$40)*(1-ART_drop_factor)))</f>
        <v>7456.585677969123</v>
      </c>
      <c r="I20" s="21">
        <f>IF((C20&gt;='Input for base case'!$F$12),0,(((F19*(1-Parameters!$D$40)*(1/Parameters!$D$38)) + I19*(1-Parameters!$D$40)*ART_drop_factor)))</f>
        <v>49223.826074567281</v>
      </c>
      <c r="J20" s="23">
        <f>IF(AND(C20&gt;='Input for base case'!$F$12,C20&lt;'Input for base case'!$F$13),((D19*(1-Parameters!$D$40)*(1-(Parameters!$D$8*(1-('Input for base case'!$F$22*Parameters!$D$7))))) + (J19*(1-Parameters!$D$40)*(1-(Parameters!$D$9*(1-('Input for base case'!$F$22*Parameters!$D$7)))))),0)</f>
        <v>0</v>
      </c>
      <c r="K20" s="23">
        <f>IF(AND(C20&gt;='Input for base case'!$F$12,C20&lt;'Input for base case'!$F$13),((D19*(1-Parameters!$D$40)*(Parameters!$D$8*(1-('Input for base case'!$F$22*Parameters!$D$7))))+(E19*(1-Parameters!$D$40)*(1-1/Parameters!$D$38)*(1-('Input for base case'!$F$5*Parameters!$D$14*(1-Parameters!$D$27)*Parameters!$D$26*(Parameters!$D$24))*Parameters!$D$28*Parameters!$D$30)))+ (F19*(1-Parameters!$D$40)*(1-(1/Parameters!$D$38))*(1-ART_drop_factor)) + (J19*(1-Parameters!$D$40)*Parameters!$D$9*(1-('Input for base case'!$F$22*Parameters!$D$7)))+(K19*(1-Parameters!$D$40)*(1-1/Parameters!$D$38)) + (L19*(1-Parameters!$D$40)*(1-(1/Parameters!$D$38))*(1-ART_drop_factor)),0)</f>
        <v>0</v>
      </c>
      <c r="L20" s="23">
        <f>IF(AND(C20&gt;='Input for base case'!$F$12,C20&lt;'Input for base case'!$F$13),((E19*(1-Parameters!$D$40)*(1-1/Parameters!$D$38)*('Input for base case'!$F$5*Parameters!$D$14*Parameters!$D$26*(1-Parameters!$D$27)*(Parameters!$D$24)*Parameters!$D$28*Parameters!$D$30))+(F19*(1-Parameters!$D$40)*(1-(1/Parameters!$D$38))*ART_drop_factor)+(L19*(1-Parameters!$D$40)*(1-(1/Parameters!$D$38))*ART_drop_factor)),0)</f>
        <v>0</v>
      </c>
      <c r="M20" s="23">
        <f>IF(AND(C20&gt;='Input for base case'!$F$12,C20&lt;'Input for base case'!$F$13),((E19*(1-Parameters!$D$40)*(1/Parameters!$D$38)*(1-('Input for base case'!$F$5*Parameters!$D$14*(1-Parameters!$D$27)*Parameters!$D$26*(Parameters!$D$23))*Parameters!$D$28))+(G19*(1-Parameters!$D$40)*(1-('Input for base case'!$F$5*Parameters!$D$14*(1-Parameters!$D$27)*Parameters!$D$26*(Parameters!$D$23)*Parameters!$D$28)))+(K19*(1-Parameters!$D$40)*(1/Parameters!$D$38))+(M19*(1-Parameters!$D$40))),0)</f>
        <v>0</v>
      </c>
      <c r="N20" s="23">
        <f>IF(AND(C20&gt;='Input for base case'!$F$12,C20&lt;'Input for base case'!$F$13),((E19*(1-Parameters!$D$40)*(1/Parameters!$D$38)*'Input for base case'!$F$5*Parameters!$D$14*Parameters!$D$26*(1-Parameters!$D$27)*Parameters!$D$28*(Parameters!$D$23)*(1-Parameters!$D$30))+(G19*(1-Parameters!$D$40)*'Input for base case'!$F$5*Parameters!$D$14*Parameters!$D$26*(1-Parameters!$D$27)*Parameters!$D$28*(Parameters!$D$23)*(1-Parameters!$D$30))+(H19*(1-Parameters!$D$40)) +(N19*(1-Parameters!$D$40)) + (O19*(1-Parameters!$D$40)*(1-ART_drop_factor)) + (I19*(1-Parameters!$D$40)*(1-ART_drop_factor))),0)</f>
        <v>0</v>
      </c>
      <c r="O20" s="23">
        <f>IF(AND(C20&gt;='Input for base case'!$F$12,C20&lt;'Input for base case'!$F$13),((E19*(1-Parameters!$D$40)*(1/Parameters!$D$38)*('Input for base case'!$F$5*Parameters!$D$14*(Parameters!$D$23)*Parameters!$D$26*(1-Parameters!$D$27)*Parameters!$D$28*Parameters!$D$30))+(F19*(1-Parameters!$D$40)*(1/Parameters!$D$38))+(G19*(1-Parameters!$D$40)*('Input for base case'!$F$5*Parameters!$D$14*(Parameters!$D$23)*Parameters!$D$26*(1-Parameters!$D$27)*Parameters!$D$28*Parameters!$D$30))+(O19*(1-Parameters!$D$40)*ART_drop_factor)+(L19*(1-Parameters!$D$40)*(1/Parameters!$D$38))+(I19*(1-Parameters!$D$40)*ART_drop_factor)),0)</f>
        <v>0</v>
      </c>
      <c r="P20" s="24">
        <f>IF(AND(C20&gt;='Input for base case'!$F$13,C20&lt;'Input for base case'!$F$14),((J19*(1-Parameters!$D$40)*(1-(Parameters!$D$9*(1-('Input for base case'!$F$22*Parameters!$D$7))))) + (P19*(1-Parameters!$D$40)*(1-(Parameters!$D$9*(1-('Input for base case'!$F$22*Parameters!$D$7)))))),0)</f>
        <v>0</v>
      </c>
      <c r="Q20" s="22">
        <f>IF(AND(C20&gt;='Input for base case'!$F$13,C20&lt;'Input for base case'!$F$14),((J19*(1-Parameters!$D$40)*Parameters!$D$9*(1-('Input for base case'!$F$22*Parameters!$D$7)))+(K19*(1-Parameters!$D$40)*(1-1/Parameters!$D$38)*(1-('Input for base case'!$F$6*Parameters!$D$15*(1-Parameters!$D$27)*Parameters!$D$26*(Parameters!$D$24))*Parameters!$D$28*Parameters!$D$30))) + (L19*(1-Parameters!$D$40)*(1-(1/Parameters!$D$38))*(1-ART_drop_factor)) +(P19*(1-Parameters!$D$40)*Parameters!$D$9*(1-('Input for base case'!$F$22*Parameters!$D$7)))+(Q19*(1-Parameters!$D$40)*(1-1/Parameters!$D$38)) + (R19*(1-Parameters!$D$40)*(1-(1/Parameters!$D$38))*(1-ART_drop_factor)),0)</f>
        <v>0</v>
      </c>
      <c r="R20" s="24">
        <f>IF(AND(C20&gt;='Input for base case'!$F$13,C20&lt;'Input for base case'!$F$14),((K19*(1-Parameters!$D$40)*(1-1/Parameters!$D$38)*('Input for base case'!$F$6*Parameters!$D$15*Parameters!$D$26*(1-Parameters!$D$27)*(Parameters!$D$24)*Parameters!$D$28*Parameters!$D$30))+(L19*(1-Parameters!$D$40)*(1-(1/Parameters!$D$38))*ART_drop_factor)+(R19*(1-Parameters!$D$40)*(1-(1/Parameters!$D$38))*ART_drop_factor)),0)</f>
        <v>0</v>
      </c>
      <c r="S20" s="22">
        <f>IF(AND(C20&gt;='Input for base case'!$F$13,C20&lt;'Input for base case'!$F$14),((K19*(1-Parameters!$D$40)*(1/Parameters!$D$38)*(1-('Input for base case'!$F$6*Parameters!$D$15*(1-Parameters!$D$27)*Parameters!$D$26*(Parameters!$D$23)*Parameters!$D$28)))+(M19*(1-Parameters!$D$40)*(1-('Input for base case'!$F$6*Parameters!$D$15*(1-Parameters!$D$27)*Parameters!$D$26*(Parameters!$D$23)*Parameters!$D$28)))+(Q19*(1-Parameters!$D$40)*(1/Parameters!$D$38))+(S19*(1-Parameters!$D$40))),0)</f>
        <v>0</v>
      </c>
      <c r="T20" s="24">
        <f>IF(AND(C20&gt;='Input for base case'!$F$13,C20&lt;'Input for base case'!$F$14),((K19*(1-Parameters!$D$40)*(1/Parameters!$D$38)*'Input for base case'!$F$6*Parameters!$D$15*Parameters!$D$26*(1-Parameters!$D$27)*Parameters!$D$28*(Parameters!$D$23)*(1-Parameters!$D$30))+(M19*(1-Parameters!$D$40)*'Input for base case'!$F$6*Parameters!$D$15*Parameters!$D$26*(1-Parameters!$D$27)*Parameters!$D$28*(Parameters!$D$23)*(1-Parameters!$D$30))+(N19*(1-Parameters!$D$40))+(T19*(1-Parameters!$D$40)) + (U19*(1-Parameters!$D$40)*(1-ART_drop_factor)) + (O19*(1-Parameters!$D$40)*(1-ART_drop_factor))),0)</f>
        <v>0</v>
      </c>
      <c r="U20" s="22">
        <f>IF(AND(C20&gt;='Input for base case'!$F$13,C20&lt;'Input for base case'!$F$14),((K19*(1-Parameters!$D$40)*(1/Parameters!$D$38)*('Input for base case'!$F$6*Parameters!$D$15*(Parameters!$D$23)*Parameters!$D$26*(1-Parameters!$D$27)*Parameters!$D$28*Parameters!$D$30))+(L19*(1-Parameters!$D$40)*(1/Parameters!$D$38))+(M19*(1-Parameters!$D$40)*('Input for base case'!$F$6*Parameters!$D$15*(Parameters!$D$23)*Parameters!$D$26*(1-Parameters!$D$27)*Parameters!$D$28*Parameters!$D$30))+(U19*(1-Parameters!$D$40)*ART_drop_factor)+(R19*(1-Parameters!$D$40)*(1/Parameters!$D$38))+(O19*(1-Parameters!$D$40))*ART_drop_factor),0)</f>
        <v>0</v>
      </c>
      <c r="V20" s="24">
        <f>IF(C20='Input for base case'!$F$14,((P19*(1-Parameters!$D$41)*(1-(Parameters!$D$9*(1-('Input for base case'!$F$22*Parameters!$D$7))))) + (V19*(1-Parameters!$D$41)*(1-(Parameters!$D$9*(1-('Input for base case'!$F$22*Parameters!$D$7)))))),0)</f>
        <v>0</v>
      </c>
      <c r="W20" s="22">
        <f>IF(C20='Input for base case'!$F$14,((P19*(1-Parameters!$D$41)*Parameters!$D$9*(1-('Input for base case'!$F$22*Parameters!$D$7)))+(Q19*(1-Parameters!$D$41)*(1-1/Parameters!$D$38)*(1-('Input for base case'!$F$6*Parameters!$D$16*(1-Parameters!$D$27)*Parameters!$D$26*(1-Parameters!$B$94)*(Parameters!$D$24))*Parameters!$D$28*Parameters!$D$30)))+(V19*(1-Parameters!$D$41)*Parameters!$D$9*(1-('Input for base case'!$F$22*Parameters!$D$7)))+ (R19*(1-Parameters!$D$41)*(1-(1/Parameters!$D$38))*(1-ART_drop_factor)) + (W19*(1-Parameters!$D$41)*(1-1/Parameters!$D$38)) + (X19*(1-Parameters!$D$41)*(1-(1/Parameters!$D$38))*(1-ART_drop_factor)),0)</f>
        <v>0</v>
      </c>
      <c r="X20" s="24">
        <f>IF(C20='Input for base case'!$F$14,((Q19*(1-Parameters!$D$41)*(1-1/Parameters!$D$38)*('Input for base case'!$F$6*Parameters!$D$16*Parameters!$D$26*(1-Parameters!$D$27)*(1-Parameters!$B$94)*(Parameters!$D$24)*Parameters!$D$28*Parameters!$D$30))+(R19*(1-Parameters!$D$41)*(1-(1/Parameters!$D$38))*ART_drop_factor)+(X19*(1-Parameters!$D$41)*(1-(1/Parameters!$D$38))*ART_drop_factor)),0)</f>
        <v>0</v>
      </c>
      <c r="Y20" s="22">
        <f>IF(C20='Input for base case'!$F$14,((Q19*(1-Parameters!$D$41)*(1/Parameters!$D$38)*(1-('Input for base case'!$F$6*Parameters!$D$16*(1-Parameters!$D$27)*Parameters!$D$26*(1-Parameters!$B$94)*(Parameters!$D$23)*Parameters!$D$28)))+(S19*(1-Parameters!$D$41)*(1-('Input for base case'!$F$6*Parameters!$D$16*(1-Parameters!$D$27)*Parameters!$D$26*(1-Parameters!$B$94)*(Parameters!$D$23)*Parameters!$D$28)))+(W19*(1-Parameters!$D$41)*(1/Parameters!$D$38))+(Y19*(1-Parameters!$D$41))),0)</f>
        <v>0</v>
      </c>
      <c r="Z20" s="24">
        <f>IF(C20='Input for base case'!$F$14,((Q19*(1-Parameters!$D$41)*(1/Parameters!$D$38)*'Input for base case'!$F$6*Parameters!$D$16*Parameters!$D$26*(1-Parameters!$D$27)*(1-Parameters!$B$94)*Parameters!$D$28*(Parameters!$D$23)*(1-Parameters!$D$30))+(S19*(1-Parameters!$D$41)*'Input for base case'!$F$6*Parameters!$D$16*Parameters!$D$26*(1-Parameters!$D$27)*(1-Parameters!$B$94)*Parameters!$D$28*(Parameters!$D$23)*(1-Parameters!$D$30))+(T19*(1-Parameters!$D$41)) + (U19*(1-Parameters!$D$41)*(1-ART_drop_factor)) + (Z19*(1-Parameters!$D$41)) + (AA19*(1-Parameters!$D$41)*(1-ART_drop_factor))),0)</f>
        <v>0</v>
      </c>
      <c r="AA20" s="22">
        <f>IF(C20='Input for base case'!$F$14,((Q19*(1-Parameters!$D$41)*(1/Parameters!$D$38)*('Input for base case'!$F$6*Parameters!$D$16*(Parameters!$D$23)*Parameters!$D$26*(1-Parameters!$D$27)*(1-Parameters!$B$94)*Parameters!$D$28*Parameters!$D$30))+(R19*(1-Parameters!$D$41)*(1/Parameters!$D$38))+(S19*(1-Parameters!$D$41)*('Input for base case'!$F$6*Parameters!$D$16*(1-Parameters!$B$94)*(Parameters!$D$23)*Parameters!$D$26*(1-Parameters!$D$27)*Parameters!$D$28*Parameters!$D$30))+(AA19*(1-Parameters!$D$41)*ART_drop_factor)+(X19*(1-Parameters!$D$41)*(1/Parameters!$D$38))+(U19*(1-Parameters!$D$41)*ART_drop_factor)),0)</f>
        <v>0</v>
      </c>
      <c r="AB20" s="24">
        <f>IF(AND(C20&gt;'Input for base case'!$F$14,C20&lt;('Input for base case'!$F$14+'Input for base case'!$F$16)),((V19*(1-Parameters!$D$41)*(1-(Parameters!$D$9*(1-('Input for base case'!$F$22*Parameters!$D$7)))))+(AB19*(1-Parameters!$D$41)*(1-(Parameters!$D$10*(1-('Input for base case'!$F$22*Parameters!$D$7)))))),0)</f>
        <v>0</v>
      </c>
      <c r="AC20" s="24">
        <f>IF(AND(C20&gt;'Input for base case'!$F$14, C20&lt;('Input for base case'!$F$14+'Input for base case'!$F$16)),((V19*(1-Parameters!$D$41)*Parameters!$D$9*(1-('Input for base case'!$F$22*Parameters!$D$7)))+(W19*(1-Parameters!$D$41)*(1-1/Parameters!$D$38)) + (X19*(1-Parameters!$D$41)*(1-(1/Parameters!$D$38))*(1-ART_drop_factor)) +(AB19*(1-Parameters!$D$41)*Parameters!$D$10*(1-('Input for base case'!$F$22*Parameters!$D$7))))+(AC19*(1-Parameters!$D$41)*(1-1/Parameters!$D$38)) + (AD19*(1-Parameters!$D$41)*(1-(1/Parameters!$D$38))*(1-ART_drop_factor)),0)</f>
        <v>0</v>
      </c>
      <c r="AD20" s="24">
        <f>IF(AND(C20&gt;'Input for base case'!$F$14, C20&lt;('Input for base case'!$F$14+'Input for base case'!$F$16)),((X19*(1-Parameters!$D$41)*(1-(1/Parameters!$D$38))*ART_drop_factor)+(AD19*(1-Parameters!$D$41)*(1-(1/Parameters!$D$38))*ART_drop_factor)),0)</f>
        <v>0</v>
      </c>
      <c r="AE20" s="24">
        <f>IF(AND(C20&gt;'Input for base case'!$F$14, C20&lt;('Input for base case'!$F$14+'Input for base case'!$F$16)),((W19*(1-Parameters!$D$41)*(1/Parameters!$D$38))+(Y19*(1-Parameters!$D$41))+(AC19*(1-Parameters!$D$41)*(1/Parameters!$D$38))+(AE19*(1-Parameters!$D$41))),0)</f>
        <v>0</v>
      </c>
      <c r="AF20" s="24">
        <f>IF(AND(C20&gt;'Input for base case'!$F$14, C20&lt;('Input for base case'!$F$14+'Input for base case'!$F$16)),((Z19*(1-Parameters!$D$41)) + (AA19*(1-Parameters!$D$41)*(1-ART_drop_factor)) +(AF19*(1-Parameters!$D$41)) + (AG19*(1-Parameters!$D$41)*(1-ART_drop_factor))),0)</f>
        <v>0</v>
      </c>
      <c r="AG20" s="24">
        <f>IF(AND(C20&gt;'Input for base case'!$F$14, C20&lt;('Input for base case'!$F$14+'Input for base case'!$F$16)),((X19*(1-Parameters!$D$41)*(1/Parameters!$D$38))+(AG19*(1-Parameters!$D$41)*ART_drop_factor)+(AD19*(1-Parameters!$D$41)*(1/Parameters!$D$38))+(AA19*(1-Parameters!$D$41)*ART_drop_factor)),0)</f>
        <v>0</v>
      </c>
      <c r="AH20" s="24">
        <f>IF(AND(C20&gt;=('Input for base case'!$F$14+'Input for base case'!$F$16),C20&lt;('Input for base case'!$F$14+'Input for base case'!$F$17)),((AB19*(1-Parameters!$D$40)*(1-(Parameters!$D$10*(1-('Input for base case'!$F$22*Parameters!$D$7)))))+(AH19*(1-Parameters!$D$40)*(1-(Parameters!$D$11*(1-('Input for base case'!$F$22*Parameters!$D$7)))))),0)</f>
        <v>0</v>
      </c>
      <c r="AI20" s="24">
        <f>IF(AND(C20&gt;=('Input for base case'!$F$14+'Input for base case'!$F$16), C20&lt;('Input for base case'!$F$14+'Input for base case'!$F$17)),((AB19*(1-Parameters!$D$40)*Parameters!$D$10*(1-('Input for base case'!$F$22*Parameters!$D$7)))+(AC19*(1-Parameters!$D$40)*(1-1/Parameters!$D$38)*(1-('Input for base case'!$F$7*Parameters!$D$17*(1-Parameters!$D$27)*Parameters!$D$26*(1-(Parameters!$B$94 + Parameters!$B$95))*(Parameters!$D$24)*Parameters!$D$28*Parameters!$D$30))) + (AD19*(1-Parameters!$D$40)*(1-(1/Parameters!$D$38))*(1-ART_drop_factor)) +(AH19*(1-Parameters!$D$40)*Parameters!$D$11*(1-('Input for base case'!$F$22*Parameters!$D$7)))+(AI19*(1-Parameters!$D$40)*(1-1/Parameters!$D$38)) + (AJ19*(1-Parameters!$D$40)*(1-(1/Parameters!$D$38))*(1-ART_drop_factor))),0)</f>
        <v>0</v>
      </c>
      <c r="AJ20" s="24">
        <f>IF(AND(C20&gt;=('Input for base case'!$F$14+'Input for base case'!$F$16), C20&lt;('Input for base case'!$F$14+'Input for base case'!$F$17)),((AC19*(1-Parameters!$D$40)*(1-1/Parameters!$D$38)*('Input for base case'!$F$7*Parameters!$D$17*Parameters!$D$26*(1-Parameters!$D$27)*(1-(Parameters!$B$94 + Parameters!$B$95))*(Parameters!$D$24)*Parameters!$D$28*Parameters!$D$30))+(AD19*(1-Parameters!$D$40)*(1-(1/Parameters!$D$38))*ART_drop_factor)+(AJ19*(1-Parameters!$D$40)*(1-(1/Parameters!$D$38))*ART_drop_factor)),0)</f>
        <v>0</v>
      </c>
      <c r="AK20" s="22">
        <f>IF(AND(C20&gt;=('Input for base case'!$F$14+'Input for base case'!$F$16), C20&lt;('Input for base case'!$F$14+'Input for base case'!$F$17)),((AC19*(1-Parameters!$D$40)*(1/Parameters!$D$38)*(1-('Input for base case'!$F$7*Parameters!$D$17*(1-Parameters!$D$27)*Parameters!$D$26*(1-(Parameters!$B$94 + Parameters!$B$95))*(Parameters!$D$23)*Parameters!$D$28)))+(AE19*(1-Parameters!$D$40)*(1-('Input for base case'!$F$7*Parameters!$D$17*(1-Parameters!$D$27)*Parameters!$D$26*(1-(Parameters!$B$94 + Parameters!$B$95))*(Parameters!$D$23)*Parameters!$D$28)))+(AI19*(1-Parameters!$D$40)*(1/Parameters!$D$38))+(AK19*(1-Parameters!$D$40))),0)</f>
        <v>0</v>
      </c>
      <c r="AL20" s="24">
        <f>IF(AND(C20&gt;=('Input for base case'!$F$14+'Input for base case'!$F$16), C20&lt;('Input for base case'!$F$14+'Input for base case'!$F$17)),((AC19*(1-Parameters!$D$40)*(1/Parameters!$D$38)*'Input for base case'!$F$7*Parameters!$D$17*Parameters!$D$26*(1-Parameters!$D$27)*(1-(Parameters!$B$94 + Parameters!$B$95))*Parameters!$D$28*(Parameters!$D$23)*(1-Parameters!$D$30))+(AE19*(1-Parameters!$D$40)*'Input for base case'!$F$7*Parameters!$D$17*Parameters!$D$26*(1-Parameters!$D$27)*(1-(Parameters!$B$94 + Parameters!$B$95))*Parameters!$D$28*(Parameters!$D$23)*(1-Parameters!$D$30))+(AF19*(1-Parameters!$D$40)) + (AG19*(1-Parameters!$D$40)*(1-ART_drop_factor)) +(AL19*(1-Parameters!$D$40)) + (AM19*(1-Parameters!$D$40)*(1-ART_drop_factor))),0)</f>
        <v>0</v>
      </c>
      <c r="AM20" s="22">
        <f>IF(AND(C20&gt;=('Input for base case'!$F$14+'Input for base case'!$F$16), C20&lt;('Input for base case'!$F$14+'Input for base case'!$F$17)),((AC19*(1-Parameters!$D$40)*(1/Parameters!$D$38)*('Input for base case'!$F$7*Parameters!$D$17*(Parameters!$D$23)*Parameters!$D$26*(1-Parameters!$D$27)*(1-(Parameters!$B$94 + Parameters!$B$95))*Parameters!$D$28*Parameters!$D$30))+(AD19*(1-Parameters!$D$40)*(1/Parameters!$D$38))+(AE19*(1-Parameters!$D$40)*('Input for base case'!$F$7*Parameters!$D$17*(Parameters!$D$23)*Parameters!$D$26*(1-Parameters!$D$27)*(1-(Parameters!$B$94 + Parameters!$B$95))*Parameters!$D$28*Parameters!$D$30))+(AM19*(1-Parameters!$D$40)*ART_drop_factor)+(AJ19*(1-Parameters!$D$40)*(1/Parameters!$D$38))+(AG19*(1-Parameters!$D$40)*ART_drop_factor)),0)</f>
        <v>0</v>
      </c>
      <c r="AN20" s="24">
        <f>IF(AND(C20&gt;=('Input for base case'!$F$14+'Input for base case'!$F$17), C20&lt;('Input for base case'!$F$14+'Input for base case'!$F$18)),((AH19*(1-Parameters!$D$40)*(1-(Parameters!$D$11*(1-('Input for base case'!$F$22*Parameters!$D$7))))) + (AN19*(1-Parameters!$D$40)*(1-(Parameters!$D$11*(1-('Input for base case'!$F$22*Parameters!$D$7)))))),0)</f>
        <v>0</v>
      </c>
      <c r="AO20" s="22">
        <f>IF(AND(C20&gt;=('Input for base case'!$F$14+'Input for base case'!$F$17), C20&lt;('Input for base case'!$F$14+'Input for base case'!$F$18)),((AH19*(1-Parameters!$D$40)*Parameters!$D$11*(1-('Input for base case'!$F$22*Parameters!$D$7)))+(AI19*(1-Parameters!$D$40)*(1-1/Parameters!$D$38)*(1-('Input for base case'!$F$8*Parameters!$D$18*(1-Parameters!$D$27)*Parameters!$D$26*(Parameters!$D$24)*Parameters!$D$28*Parameters!$D$30))) + (AJ19*(1-Parameters!$D$40)*(1-(1/Parameters!$D$38))*(1-ART_drop_factor)) +(AN19*(1-Parameters!$D$40)*Parameters!$D$11*(1-('Input for base case'!$F$22*Parameters!$D$7)))+(AO19*(1-Parameters!$D$40)*(1-1/Parameters!$D$38)) + (AP19*(1-Parameters!$D$40)*(1-(1/Parameters!$D$38))*(1-ART_drop_factor))),0)</f>
        <v>0</v>
      </c>
      <c r="AP20" s="24">
        <f>IF(AND(C20&gt;=('Input for base case'!$F$14+'Input for base case'!$F$17), C20&lt;('Input for base case'!$F$14+'Input for base case'!$F$18)),((AI19*(1-Parameters!$D$40)*(1-1/Parameters!$D$38)*('Input for base case'!$F$8*Parameters!$D$18*Parameters!$D$26*(1-Parameters!$D$27)*(Parameters!$D$24)*Parameters!$D$28*Parameters!$D$30))+(AJ19*(1-Parameters!$D$40)*(1-(1/Parameters!$D$38))*ART_drop_factor)+(AP19*(1-Parameters!$D$40)*(1-(1/Parameters!$D$38))*ART_drop_factor)),0)</f>
        <v>0</v>
      </c>
      <c r="AQ20" s="22">
        <f>IF(AND(C20&gt;=('Input for base case'!$F$14+'Input for base case'!$F$17), C20&lt;('Input for base case'!$F$14+'Input for base case'!$F$18)),((AI19*(1-Parameters!$D$40)*(1/Parameters!$D$38)*(1-('Input for base case'!$F$8*Parameters!$D$18*(1-Parameters!$D$27)*Parameters!$D$26*(Parameters!$D$23)*Parameters!$D$28)))+(AK19*(1-Parameters!$D$40)*(1-('Input for base case'!$F$8*Parameters!$D$18*(1-Parameters!$D$27)*Parameters!$D$26*(Parameters!$D$23)*Parameters!$D$28)))+(AO19*(1-Parameters!$D$40)*(1/Parameters!$D$38))+(AQ19*(1-Parameters!$D$40))),0)</f>
        <v>0</v>
      </c>
      <c r="AR20" s="24">
        <f>IF(AND(C20&gt;=('Input for base case'!$F$14+'Input for base case'!$F$17), C20&lt;('Input for base case'!$F$14+'Input for base case'!$F$18)),((AI19*(1-Parameters!$D$40)*(1/Parameters!$D$38)*'Input for base case'!$F$8*Parameters!$D$18*Parameters!$D$26*(1-Parameters!$D$27)*Parameters!$D$28*(Parameters!$D$23)*(1-Parameters!$D$30))+(AK19*(1-Parameters!$D$40)*'Input for base case'!$F$8*Parameters!$D$18*Parameters!$D$26*(1-Parameters!$D$27)*Parameters!$D$28*(Parameters!$D$23)*(1-Parameters!$D$30))+(AL19*(1-Parameters!$D$40)) + (AM19*(1-Parameters!$D$40)*(1-ART_drop_factor)) +(AR19*(1-Parameters!$D$40)) + (AS19*(1-Parameters!$D$40)*(1-ART_drop_factor))),0)</f>
        <v>0</v>
      </c>
      <c r="AS20" s="22">
        <f>IF(AND(C20&gt;=('Input for base case'!$F$14+'Input for base case'!$F$17), C20&lt;('Input for base case'!$F$14+'Input for base case'!$F$18)),((AI19*(1-Parameters!$D$40)*(1/Parameters!$D$38)*('Input for base case'!$F$8*Parameters!$D$18*(Parameters!$D$23)*Parameters!$D$26*(1-Parameters!$D$27)*Parameters!$D$28*Parameters!$D$30))+(AJ19*(1-Parameters!$D$40)*(1/Parameters!$D$38))+(AK19*(1-Parameters!$D$40)*('Input for base case'!$F$8*Parameters!$D$18*(Parameters!$D$23)*Parameters!$D$26*(1-Parameters!$D$27)*Parameters!$D$28*Parameters!$D$30))+(AS19*(1-Parameters!$D$40)*ART_drop_factor)+(AP19*(1-Parameters!$D$40)*(1/Parameters!$D$38))+(AM19*(1-Parameters!$D$40)*ART_drop_factor)),0)</f>
        <v>0</v>
      </c>
      <c r="AT20" s="24">
        <f>IF(AND(C20&gt;=('Input for base case'!$F$14+'Input for base case'!$F$18), C20&lt;('Input for base case'!$F$14+'Input for base case'!$F$19)),((AN19*(1-Parameters!$D$40)*(1-(Parameters!$D$11*(1-('Input for base case'!$F$22*Parameters!$D$7))))) + (AT19*(1-Parameters!$D$40)*(1-(Parameters!$D$12*(1-('Input for base case'!$F$22*Parameters!$D$7)))))),0)</f>
        <v>0</v>
      </c>
      <c r="AU20" s="22">
        <f>IF(AND(C20&gt;=('Input for base case'!$F$14+'Input for base case'!$F$18), C20&lt;('Input for base case'!$F$14+'Input for base case'!$F$19)),((AN19*(1-Parameters!$D$40)*Parameters!$D$11*(1-('Input for base case'!$F$22*Parameters!$D$7)))+(AO19*(1-Parameters!$D$40)*(1-1/Parameters!$D$38)*(1-('Input for base case'!$F$9*Parameters!$D$19*(1-Parameters!$D$27)*Parameters!$D$26*(Parameters!$D$24)*Parameters!$D$28*Parameters!$D$30))) + (AP19*(1-Parameters!$D$40)*(1-(1/Parameters!$D$38))*(1-ART_drop_factor)) +(AT19*(1-Parameters!$D$40)*Parameters!$D$12*(1-('Input for base case'!$F$22*Parameters!$D$7)))+(AU19*(1-Parameters!$D$40)*(1-1/Parameters!$D$38)) + (AV19*(1-Parameters!$D$40)*(1-(1/Parameters!$D$38))*(1-ART_drop_factor))),0)</f>
        <v>0</v>
      </c>
      <c r="AV20" s="24">
        <f>IF(AND(C20&gt;=('Input for base case'!$F$14+'Input for base case'!$F$18), C20&lt;('Input for base case'!$F$14+'Input for base case'!$F$19)),((AO19*(1-Parameters!$D$40)*(1-1/Parameters!$D$38)*('Input for base case'!$F$9*Parameters!$D$19*Parameters!$D$26*(1-Parameters!$D$27)*(Parameters!$D$24)*Parameters!$D$28*Parameters!$D$30))+(AP19*(1-Parameters!$D$40)*(1-(1/Parameters!$D$38))*ART_drop_factor)+(AV19*(1-Parameters!$D$40)*(1-(1/Parameters!$D$38))*ART_drop_factor)),0)</f>
        <v>0</v>
      </c>
      <c r="AW20" s="22">
        <f>IF(AND(C20&gt;=('Input for base case'!$F$14+'Input for base case'!$F$18), C20&lt;('Input for base case'!$F$14+'Input for base case'!$F$19)),((AO19*(1-Parameters!$D$40)*(1/Parameters!$D$38)*(1-('Input for base case'!$F$9*Parameters!$D$19*(1-Parameters!$D$27)*Parameters!$D$26*(Parameters!$D$23)*Parameters!$D$28)))+(AQ19*(1-Parameters!$D$40)*(1-('Input for base case'!$F$9*Parameters!$D$19*(1-Parameters!$D$27)*Parameters!$D$26*(Parameters!$D$23)*Parameters!$D$28)))+(AU19*(1-Parameters!$D$40)*(1/Parameters!$D$38))+(AW19*(1-Parameters!$D$40))),0)</f>
        <v>0</v>
      </c>
      <c r="AX20" s="24">
        <f>IF(AND(C20&gt;=('Input for base case'!$F$14+'Input for base case'!$F$18), C20&lt;('Input for base case'!$F$14+'Input for base case'!$F$19)),((AO19*(1-Parameters!$D$40)*(1/Parameters!$D$38)*'Input for base case'!$F$9*Parameters!$D$19*Parameters!$D$26*(1-Parameters!$D$27)*Parameters!$D$28*(Parameters!$D$23)*(1-Parameters!$D$30))+(AQ19*(1-Parameters!$D$40)*'Input for base case'!$F$9*Parameters!$D$19*Parameters!$D$26*(1-Parameters!$D$27)*Parameters!$D$28*(Parameters!$D$23)*(1-Parameters!$D$30)) + (AS19*(1-Parameters!$D$40)*(1-ART_drop_factor)) +(AR19*(1-Parameters!$D$40))+ (AY19*(1-Parameters!$D$40)*(1-ART_drop_factor)) + (AX19*(1-Parameters!$D$40))),0)</f>
        <v>0</v>
      </c>
      <c r="AY20" s="22">
        <f>IF(AND(C20&gt;=('Input for base case'!$F$14+'Input for base case'!$F$18), C20&lt;('Input for base case'!$F$14+'Input for base case'!$F$19)),((AO19*(1-Parameters!$D$40)*(1/Parameters!$D$38)*('Input for base case'!$F$9*Parameters!$D$19*(Parameters!$D$23)*Parameters!$D$26*(1-Parameters!$D$27)*Parameters!$D$28*Parameters!$D$30))+(AP19*(1-Parameters!$D$40)*(1/Parameters!$D$38))+(AQ19*(1-Parameters!$D$40)*('Input for base case'!$F$9*Parameters!$D$19*(Parameters!$D$23)*Parameters!$D$26*(1-Parameters!$D$27)*Parameters!$D$28*Parameters!$D$30))+(AY19*(1-Parameters!$D$40)*ART_drop_factor)+(AV19*(1-Parameters!$D$40)*(1/Parameters!$D$38))+(AS19*(1-Parameters!$D$40)*ART_drop_factor)),0)</f>
        <v>0</v>
      </c>
      <c r="AZ20" s="24">
        <f>IF(C20&gt;=('Input for base case'!$F$14+'Input for base case'!$F$19),((AT19*(1-Parameters!$D$40)*(1-(Parameters!$D$12*(1-('Input for base case'!$F$22*Parameters!$D$7))))) + (AZ19*(1-Parameters!$D$40)*(1-(Parameters!$D$12*(1-('Input for base case'!$F$22*Parameters!$D$7)))))),0)</f>
        <v>0</v>
      </c>
      <c r="BA20" s="22">
        <f>IF(C20&gt;=('Input for base case'!$F$14+'Input for base case'!$F$19),((AT19*(1-Parameters!$D$40)*Parameters!$D$12*(1-('Input for base case'!$F$22*Parameters!$D$7)))+(AU19*(1-Parameters!$D$40)*(1-1/Parameters!$D$38)*(1-('Input for base case'!$F$10*Parameters!$D$20*(1-Parameters!$D$27)*Parameters!$D$26*(Parameters!$D$24)*Parameters!$D$28*Parameters!$D$30))) + (AV19*(1-Parameters!$D$40)*(1-(1/Parameters!$D$38))*(1-ART_drop_factor)) +(AZ19*(1-Parameters!$D$40)*Parameters!$D$12*(1-('Input for base case'!$F$22*Parameters!$D$7)))+(BA19*(1-Parameters!$D$40)*(1-1/Parameters!$D$38)) + (BB19*(1-Parameters!$D$40)*(1-(1/Parameters!$D$38))*(1-ART_drop_factor))),0)</f>
        <v>0</v>
      </c>
      <c r="BB20" s="24">
        <f>IF(C20&gt;=('Input for base case'!$F$14+'Input for base case'!$F$19),((AU19*(1-Parameters!$D$40)*(1-1/Parameters!$D$38)*('Input for base case'!$F$10*Parameters!$D$20*Parameters!$D$26*(1-Parameters!$D$27)*(Parameters!$D$24)*Parameters!$D$28*Parameters!$D$30))+(AV19*(1-Parameters!$D$40)*(1-(1/Parameters!$D$38))*ART_drop_factor)+(BB19*(1-Parameters!$D$40)*(1-(1/Parameters!$D$38))*ART_drop_factor)),0)</f>
        <v>0</v>
      </c>
      <c r="BC20" s="22">
        <f>IF(C20&gt;=('Input for base case'!$F$14+'Input for base case'!$F$19),((AU19*(1-Parameters!$D$40)*(1/Parameters!$D$38)*(1-('Input for base case'!$F$10*Parameters!$D$20*(1-Parameters!$D$27)*Parameters!$D$26*(Parameters!$D$23)*Parameters!$D$28)))+(AW19*(1-Parameters!$D$40)*(1-('Input for base case'!$F$10*Parameters!$D$20*(1-Parameters!$D$27)*Parameters!$D$26*(Parameters!$D$23)*Parameters!$D$28)))+(BA19*(1-Parameters!$D$40)*(1/Parameters!$D$38))+(BC19*(1-Parameters!$D$40))),0)</f>
        <v>0</v>
      </c>
      <c r="BD20" s="24">
        <f>IF(C20&gt;=('Input for base case'!$F$14+'Input for base case'!$F$19),((AU19*(1-Parameters!$D$40)*(1/Parameters!$D$38)*'Input for base case'!$F$10*Parameters!$D$20*Parameters!$D$26*(1-Parameters!$D$27)*Parameters!$D$28*(Parameters!$D$23)*(1-Parameters!$D$30))+(AW19*(1-Parameters!$D$40)*'Input for base case'!$F$10*Parameters!$D$20*Parameters!$D$26*(1-Parameters!$D$27)*Parameters!$D$28*(Parameters!$D$23)*(1-Parameters!$D$30))+(AX19*(1-Parameters!$D$40)) + (AY19*(1-Parameters!$D$40)*(1-ART_drop_factor)) +(BD19*(1-Parameters!$D$40)) + (BE19*(1-Parameters!$D$40)*(1-ART_drop_factor))),0)</f>
        <v>0</v>
      </c>
      <c r="BE20" s="25">
        <f>IF(C20&gt;=('Input for base case'!$F$14+'Input for base case'!$F$19),((AU19*(1-Parameters!$D$40)*(1/Parameters!$D$38)*('Input for base case'!$F$10*Parameters!$D$20*(Parameters!$D$23)*Parameters!$D$26*(1-Parameters!$D$27)*Parameters!$D$28*Parameters!$D$30))+(AV19*(1-Parameters!$D$40)*(1/Parameters!$D$38))+(AW19*(1-Parameters!$D$40)*('Input for base case'!$F$10*Parameters!$D$20*(Parameters!$D$23)*Parameters!$D$26*(1-Parameters!$D$27)*Parameters!$D$28*Parameters!$D$30))+(BE19*(1-Parameters!$D$40)*ART_drop_factor)+(BB19*(1-Parameters!$D$40)*(1/Parameters!$D$38))+(AY19*(1-Parameters!$D$40)*ART_drop_factor)),0)</f>
        <v>0</v>
      </c>
      <c r="BF20" s="135">
        <f>(Parameters!$D$40*(SUM(Model!D19:U19,Model!AH19:BE19)))+(Parameters!$D$41*(SUM(Model!V19:AG19)))</f>
        <v>94.052701209526589</v>
      </c>
      <c r="BG20" s="60"/>
    </row>
    <row r="21" spans="3:59" x14ac:dyDescent="0.2">
      <c r="C21" s="20">
        <v>16</v>
      </c>
      <c r="D21" s="21">
        <f>IF((C21&gt;='Input for base case'!$F$12),0,(D20*(1-Parameters!$D$40)*(1-(Parameters!$D$8*(1-('Input for base case'!$F$22*Parameters!$D$7))))))</f>
        <v>1518219.9030264774</v>
      </c>
      <c r="E21" s="21">
        <f>IF((C21&gt;='Input for base case'!$F$12),0,(D20*(1-Parameters!$D$40)*Parameters!$D$8*(1-('Input for base case'!$F$22*Parameters!$D$7))+(E20*(1-Parameters!$D$40)*(1-1/Parameters!$D$38)) + (F20*(1-Parameters!$D$40)*(1-(1/Parameters!$D$38))*(1-ART_drop_factor))))</f>
        <v>4583.8536088616238</v>
      </c>
      <c r="F21" s="26">
        <f>IF((C21&gt;='Input for base case'!$F$12),0,(F20*(1-Parameters!$D$40)*(1-(1/Parameters!$D$38))*ART_drop_factor))</f>
        <v>0</v>
      </c>
      <c r="G21" s="21">
        <f>IF((C21&gt;='Input for base case'!$F$12),0,((G20*(1-Parameters!$D$40)+(E20*(1-Parameters!$D$40)*(1/Parameters!$D$38)))))</f>
        <v>50577.822624704801</v>
      </c>
      <c r="H21" s="21">
        <f>IF((C21&gt;='Input for base case'!$F$12),0,(H20*(1-Parameters!$D$40) + I20*(1-Parameters!$D$40)*(1-ART_drop_factor)))</f>
        <v>7620.2100477145268</v>
      </c>
      <c r="I21" s="21">
        <f>IF((C21&gt;='Input for base case'!$F$12),0,(((F20*(1-Parameters!$D$40)*(1/Parameters!$D$38)) + I20*(1-Parameters!$D$40)*ART_drop_factor)))</f>
        <v>49056.931681066926</v>
      </c>
      <c r="J21" s="23">
        <f>IF(AND(C21&gt;='Input for base case'!$F$12,C21&lt;'Input for base case'!$F$13),((D20*(1-Parameters!$D$40)*(1-(Parameters!$D$8*(1-('Input for base case'!$F$22*Parameters!$D$7))))) + (J20*(1-Parameters!$D$40)*(1-(Parameters!$D$9*(1-('Input for base case'!$F$22*Parameters!$D$7)))))),0)</f>
        <v>0</v>
      </c>
      <c r="K21" s="23">
        <f>IF(AND(C21&gt;='Input for base case'!$F$12,C21&lt;'Input for base case'!$F$13),((D20*(1-Parameters!$D$40)*(Parameters!$D$8*(1-('Input for base case'!$F$22*Parameters!$D$7))))+(E20*(1-Parameters!$D$40)*(1-1/Parameters!$D$38)*(1-('Input for base case'!$F$5*Parameters!$D$14*(1-Parameters!$D$27)*Parameters!$D$26*(Parameters!$D$24))*Parameters!$D$28*Parameters!$D$30)))+ (F20*(1-Parameters!$D$40)*(1-(1/Parameters!$D$38))*(1-ART_drop_factor)) + (J20*(1-Parameters!$D$40)*Parameters!$D$9*(1-('Input for base case'!$F$22*Parameters!$D$7)))+(K20*(1-Parameters!$D$40)*(1-1/Parameters!$D$38)) + (L20*(1-Parameters!$D$40)*(1-(1/Parameters!$D$38))*(1-ART_drop_factor)),0)</f>
        <v>0</v>
      </c>
      <c r="L21" s="23">
        <f>IF(AND(C21&gt;='Input for base case'!$F$12,C21&lt;'Input for base case'!$F$13),((E20*(1-Parameters!$D$40)*(1-1/Parameters!$D$38)*('Input for base case'!$F$5*Parameters!$D$14*Parameters!$D$26*(1-Parameters!$D$27)*(Parameters!$D$24)*Parameters!$D$28*Parameters!$D$30))+(F20*(1-Parameters!$D$40)*(1-(1/Parameters!$D$38))*ART_drop_factor)+(L20*(1-Parameters!$D$40)*(1-(1/Parameters!$D$38))*ART_drop_factor)),0)</f>
        <v>0</v>
      </c>
      <c r="M21" s="23">
        <f>IF(AND(C21&gt;='Input for base case'!$F$12,C21&lt;'Input for base case'!$F$13),((E20*(1-Parameters!$D$40)*(1/Parameters!$D$38)*(1-('Input for base case'!$F$5*Parameters!$D$14*(1-Parameters!$D$27)*Parameters!$D$26*(Parameters!$D$23))*Parameters!$D$28))+(G20*(1-Parameters!$D$40)*(1-('Input for base case'!$F$5*Parameters!$D$14*(1-Parameters!$D$27)*Parameters!$D$26*(Parameters!$D$23)*Parameters!$D$28)))+(K20*(1-Parameters!$D$40)*(1/Parameters!$D$38))+(M20*(1-Parameters!$D$40))),0)</f>
        <v>0</v>
      </c>
      <c r="N21" s="23">
        <f>IF(AND(C21&gt;='Input for base case'!$F$12,C21&lt;'Input for base case'!$F$13),((E20*(1-Parameters!$D$40)*(1/Parameters!$D$38)*'Input for base case'!$F$5*Parameters!$D$14*Parameters!$D$26*(1-Parameters!$D$27)*Parameters!$D$28*(Parameters!$D$23)*(1-Parameters!$D$30))+(G20*(1-Parameters!$D$40)*'Input for base case'!$F$5*Parameters!$D$14*Parameters!$D$26*(1-Parameters!$D$27)*Parameters!$D$28*(Parameters!$D$23)*(1-Parameters!$D$30))+(H20*(1-Parameters!$D$40)) +(N20*(1-Parameters!$D$40)) + (O20*(1-Parameters!$D$40)*(1-ART_drop_factor)) + (I20*(1-Parameters!$D$40)*(1-ART_drop_factor))),0)</f>
        <v>0</v>
      </c>
      <c r="O21" s="23">
        <f>IF(AND(C21&gt;='Input for base case'!$F$12,C21&lt;'Input for base case'!$F$13),((E20*(1-Parameters!$D$40)*(1/Parameters!$D$38)*('Input for base case'!$F$5*Parameters!$D$14*(Parameters!$D$23)*Parameters!$D$26*(1-Parameters!$D$27)*Parameters!$D$28*Parameters!$D$30))+(F20*(1-Parameters!$D$40)*(1/Parameters!$D$38))+(G20*(1-Parameters!$D$40)*('Input for base case'!$F$5*Parameters!$D$14*(Parameters!$D$23)*Parameters!$D$26*(1-Parameters!$D$27)*Parameters!$D$28*Parameters!$D$30))+(O20*(1-Parameters!$D$40)*ART_drop_factor)+(L20*(1-Parameters!$D$40)*(1/Parameters!$D$38))+(I20*(1-Parameters!$D$40)*ART_drop_factor)),0)</f>
        <v>0</v>
      </c>
      <c r="P21" s="24">
        <f>IF(AND(C21&gt;='Input for base case'!$F$13,C21&lt;'Input for base case'!$F$14),((J20*(1-Parameters!$D$40)*(1-(Parameters!$D$9*(1-('Input for base case'!$F$22*Parameters!$D$7))))) + (P20*(1-Parameters!$D$40)*(1-(Parameters!$D$9*(1-('Input for base case'!$F$22*Parameters!$D$7)))))),0)</f>
        <v>0</v>
      </c>
      <c r="Q21" s="22">
        <f>IF(AND(C21&gt;='Input for base case'!$F$13,C21&lt;'Input for base case'!$F$14),((J20*(1-Parameters!$D$40)*Parameters!$D$9*(1-('Input for base case'!$F$22*Parameters!$D$7)))+(K20*(1-Parameters!$D$40)*(1-1/Parameters!$D$38)*(1-('Input for base case'!$F$6*Parameters!$D$15*(1-Parameters!$D$27)*Parameters!$D$26*(Parameters!$D$24))*Parameters!$D$28*Parameters!$D$30))) + (L20*(1-Parameters!$D$40)*(1-(1/Parameters!$D$38))*(1-ART_drop_factor)) +(P20*(1-Parameters!$D$40)*Parameters!$D$9*(1-('Input for base case'!$F$22*Parameters!$D$7)))+(Q20*(1-Parameters!$D$40)*(1-1/Parameters!$D$38)) + (R20*(1-Parameters!$D$40)*(1-(1/Parameters!$D$38))*(1-ART_drop_factor)),0)</f>
        <v>0</v>
      </c>
      <c r="R21" s="24">
        <f>IF(AND(C21&gt;='Input for base case'!$F$13,C21&lt;'Input for base case'!$F$14),((K20*(1-Parameters!$D$40)*(1-1/Parameters!$D$38)*('Input for base case'!$F$6*Parameters!$D$15*Parameters!$D$26*(1-Parameters!$D$27)*(Parameters!$D$24)*Parameters!$D$28*Parameters!$D$30))+(L20*(1-Parameters!$D$40)*(1-(1/Parameters!$D$38))*ART_drop_factor)+(R20*(1-Parameters!$D$40)*(1-(1/Parameters!$D$38))*ART_drop_factor)),0)</f>
        <v>0</v>
      </c>
      <c r="S21" s="22">
        <f>IF(AND(C21&gt;='Input for base case'!$F$13,C21&lt;'Input for base case'!$F$14),((K20*(1-Parameters!$D$40)*(1/Parameters!$D$38)*(1-('Input for base case'!$F$6*Parameters!$D$15*(1-Parameters!$D$27)*Parameters!$D$26*(Parameters!$D$23)*Parameters!$D$28)))+(M20*(1-Parameters!$D$40)*(1-('Input for base case'!$F$6*Parameters!$D$15*(1-Parameters!$D$27)*Parameters!$D$26*(Parameters!$D$23)*Parameters!$D$28)))+(Q20*(1-Parameters!$D$40)*(1/Parameters!$D$38))+(S20*(1-Parameters!$D$40))),0)</f>
        <v>0</v>
      </c>
      <c r="T21" s="24">
        <f>IF(AND(C21&gt;='Input for base case'!$F$13,C21&lt;'Input for base case'!$F$14),((K20*(1-Parameters!$D$40)*(1/Parameters!$D$38)*'Input for base case'!$F$6*Parameters!$D$15*Parameters!$D$26*(1-Parameters!$D$27)*Parameters!$D$28*(Parameters!$D$23)*(1-Parameters!$D$30))+(M20*(1-Parameters!$D$40)*'Input for base case'!$F$6*Parameters!$D$15*Parameters!$D$26*(1-Parameters!$D$27)*Parameters!$D$28*(Parameters!$D$23)*(1-Parameters!$D$30))+(N20*(1-Parameters!$D$40))+(T20*(1-Parameters!$D$40)) + (U20*(1-Parameters!$D$40)*(1-ART_drop_factor)) + (O20*(1-Parameters!$D$40)*(1-ART_drop_factor))),0)</f>
        <v>0</v>
      </c>
      <c r="U21" s="22">
        <f>IF(AND(C21&gt;='Input for base case'!$F$13,C21&lt;'Input for base case'!$F$14),((K20*(1-Parameters!$D$40)*(1/Parameters!$D$38)*('Input for base case'!$F$6*Parameters!$D$15*(Parameters!$D$23)*Parameters!$D$26*(1-Parameters!$D$27)*Parameters!$D$28*Parameters!$D$30))+(L20*(1-Parameters!$D$40)*(1/Parameters!$D$38))+(M20*(1-Parameters!$D$40)*('Input for base case'!$F$6*Parameters!$D$15*(Parameters!$D$23)*Parameters!$D$26*(1-Parameters!$D$27)*Parameters!$D$28*Parameters!$D$30))+(U20*(1-Parameters!$D$40)*ART_drop_factor)+(R20*(1-Parameters!$D$40)*(1/Parameters!$D$38))+(O20*(1-Parameters!$D$40))*ART_drop_factor),0)</f>
        <v>0</v>
      </c>
      <c r="V21" s="24">
        <f>IF(C21='Input for base case'!$F$14,((P20*(1-Parameters!$D$41)*(1-(Parameters!$D$9*(1-('Input for base case'!$F$22*Parameters!$D$7))))) + (V20*(1-Parameters!$D$41)*(1-(Parameters!$D$9*(1-('Input for base case'!$F$22*Parameters!$D$7)))))),0)</f>
        <v>0</v>
      </c>
      <c r="W21" s="22">
        <f>IF(C21='Input for base case'!$F$14,((P20*(1-Parameters!$D$41)*Parameters!$D$9*(1-('Input for base case'!$F$22*Parameters!$D$7)))+(Q20*(1-Parameters!$D$41)*(1-1/Parameters!$D$38)*(1-('Input for base case'!$F$6*Parameters!$D$16*(1-Parameters!$D$27)*Parameters!$D$26*(1-Parameters!$B$94)*(Parameters!$D$24))*Parameters!$D$28*Parameters!$D$30)))+(V20*(1-Parameters!$D$41)*Parameters!$D$9*(1-('Input for base case'!$F$22*Parameters!$D$7)))+ (R20*(1-Parameters!$D$41)*(1-(1/Parameters!$D$38))*(1-ART_drop_factor)) + (W20*(1-Parameters!$D$41)*(1-1/Parameters!$D$38)) + (X20*(1-Parameters!$D$41)*(1-(1/Parameters!$D$38))*(1-ART_drop_factor)),0)</f>
        <v>0</v>
      </c>
      <c r="X21" s="24">
        <f>IF(C21='Input for base case'!$F$14,((Q20*(1-Parameters!$D$41)*(1-1/Parameters!$D$38)*('Input for base case'!$F$6*Parameters!$D$16*Parameters!$D$26*(1-Parameters!$D$27)*(1-Parameters!$B$94)*(Parameters!$D$24)*Parameters!$D$28*Parameters!$D$30))+(R20*(1-Parameters!$D$41)*(1-(1/Parameters!$D$38))*ART_drop_factor)+(X20*(1-Parameters!$D$41)*(1-(1/Parameters!$D$38))*ART_drop_factor)),0)</f>
        <v>0</v>
      </c>
      <c r="Y21" s="22">
        <f>IF(C21='Input for base case'!$F$14,((Q20*(1-Parameters!$D$41)*(1/Parameters!$D$38)*(1-('Input for base case'!$F$6*Parameters!$D$16*(1-Parameters!$D$27)*Parameters!$D$26*(1-Parameters!$B$94)*(Parameters!$D$23)*Parameters!$D$28)))+(S20*(1-Parameters!$D$41)*(1-('Input for base case'!$F$6*Parameters!$D$16*(1-Parameters!$D$27)*Parameters!$D$26*(1-Parameters!$B$94)*(Parameters!$D$23)*Parameters!$D$28)))+(W20*(1-Parameters!$D$41)*(1/Parameters!$D$38))+(Y20*(1-Parameters!$D$41))),0)</f>
        <v>0</v>
      </c>
      <c r="Z21" s="24">
        <f>IF(C21='Input for base case'!$F$14,((Q20*(1-Parameters!$D$41)*(1/Parameters!$D$38)*'Input for base case'!$F$6*Parameters!$D$16*Parameters!$D$26*(1-Parameters!$D$27)*(1-Parameters!$B$94)*Parameters!$D$28*(Parameters!$D$23)*(1-Parameters!$D$30))+(S20*(1-Parameters!$D$41)*'Input for base case'!$F$6*Parameters!$D$16*Parameters!$D$26*(1-Parameters!$D$27)*(1-Parameters!$B$94)*Parameters!$D$28*(Parameters!$D$23)*(1-Parameters!$D$30))+(T20*(1-Parameters!$D$41)) + (U20*(1-Parameters!$D$41)*(1-ART_drop_factor)) + (Z20*(1-Parameters!$D$41)) + (AA20*(1-Parameters!$D$41)*(1-ART_drop_factor))),0)</f>
        <v>0</v>
      </c>
      <c r="AA21" s="22">
        <f>IF(C21='Input for base case'!$F$14,((Q20*(1-Parameters!$D$41)*(1/Parameters!$D$38)*('Input for base case'!$F$6*Parameters!$D$16*(Parameters!$D$23)*Parameters!$D$26*(1-Parameters!$D$27)*(1-Parameters!$B$94)*Parameters!$D$28*Parameters!$D$30))+(R20*(1-Parameters!$D$41)*(1/Parameters!$D$38))+(S20*(1-Parameters!$D$41)*('Input for base case'!$F$6*Parameters!$D$16*(1-Parameters!$B$94)*(Parameters!$D$23)*Parameters!$D$26*(1-Parameters!$D$27)*Parameters!$D$28*Parameters!$D$30))+(AA20*(1-Parameters!$D$41)*ART_drop_factor)+(X20*(1-Parameters!$D$41)*(1/Parameters!$D$38))+(U20*(1-Parameters!$D$41)*ART_drop_factor)),0)</f>
        <v>0</v>
      </c>
      <c r="AB21" s="24">
        <f>IF(AND(C21&gt;'Input for base case'!$F$14,C21&lt;('Input for base case'!$F$14+'Input for base case'!$F$16)),((V20*(1-Parameters!$D$41)*(1-(Parameters!$D$9*(1-('Input for base case'!$F$22*Parameters!$D$7)))))+(AB20*(1-Parameters!$D$41)*(1-(Parameters!$D$10*(1-('Input for base case'!$F$22*Parameters!$D$7)))))),0)</f>
        <v>0</v>
      </c>
      <c r="AC21" s="24">
        <f>IF(AND(C21&gt;'Input for base case'!$F$14, C21&lt;('Input for base case'!$F$14+'Input for base case'!$F$16)),((V20*(1-Parameters!$D$41)*Parameters!$D$9*(1-('Input for base case'!$F$22*Parameters!$D$7)))+(W20*(1-Parameters!$D$41)*(1-1/Parameters!$D$38)) + (X20*(1-Parameters!$D$41)*(1-(1/Parameters!$D$38))*(1-ART_drop_factor)) +(AB20*(1-Parameters!$D$41)*Parameters!$D$10*(1-('Input for base case'!$F$22*Parameters!$D$7))))+(AC20*(1-Parameters!$D$41)*(1-1/Parameters!$D$38)) + (AD20*(1-Parameters!$D$41)*(1-(1/Parameters!$D$38))*(1-ART_drop_factor)),0)</f>
        <v>0</v>
      </c>
      <c r="AD21" s="24">
        <f>IF(AND(C21&gt;'Input for base case'!$F$14, C21&lt;('Input for base case'!$F$14+'Input for base case'!$F$16)),((X20*(1-Parameters!$D$41)*(1-(1/Parameters!$D$38))*ART_drop_factor)+(AD20*(1-Parameters!$D$41)*(1-(1/Parameters!$D$38))*ART_drop_factor)),0)</f>
        <v>0</v>
      </c>
      <c r="AE21" s="24">
        <f>IF(AND(C21&gt;'Input for base case'!$F$14, C21&lt;('Input for base case'!$F$14+'Input for base case'!$F$16)),((W20*(1-Parameters!$D$41)*(1/Parameters!$D$38))+(Y20*(1-Parameters!$D$41))+(AC20*(1-Parameters!$D$41)*(1/Parameters!$D$38))+(AE20*(1-Parameters!$D$41))),0)</f>
        <v>0</v>
      </c>
      <c r="AF21" s="24">
        <f>IF(AND(C21&gt;'Input for base case'!$F$14, C21&lt;('Input for base case'!$F$14+'Input for base case'!$F$16)),((Z20*(1-Parameters!$D$41)) + (AA20*(1-Parameters!$D$41)*(1-ART_drop_factor)) +(AF20*(1-Parameters!$D$41)) + (AG20*(1-Parameters!$D$41)*(1-ART_drop_factor))),0)</f>
        <v>0</v>
      </c>
      <c r="AG21" s="24">
        <f>IF(AND(C21&gt;'Input for base case'!$F$14, C21&lt;('Input for base case'!$F$14+'Input for base case'!$F$16)),((X20*(1-Parameters!$D$41)*(1/Parameters!$D$38))+(AG20*(1-Parameters!$D$41)*ART_drop_factor)+(AD20*(1-Parameters!$D$41)*(1/Parameters!$D$38))+(AA20*(1-Parameters!$D$41)*ART_drop_factor)),0)</f>
        <v>0</v>
      </c>
      <c r="AH21" s="24">
        <f>IF(AND(C21&gt;=('Input for base case'!$F$14+'Input for base case'!$F$16),C21&lt;('Input for base case'!$F$14+'Input for base case'!$F$17)),((AB20*(1-Parameters!$D$40)*(1-(Parameters!$D$10*(1-('Input for base case'!$F$22*Parameters!$D$7)))))+(AH20*(1-Parameters!$D$40)*(1-(Parameters!$D$11*(1-('Input for base case'!$F$22*Parameters!$D$7)))))),0)</f>
        <v>0</v>
      </c>
      <c r="AI21" s="24">
        <f>IF(AND(C21&gt;=('Input for base case'!$F$14+'Input for base case'!$F$16), C21&lt;('Input for base case'!$F$14+'Input for base case'!$F$17)),((AB20*(1-Parameters!$D$40)*Parameters!$D$10*(1-('Input for base case'!$F$22*Parameters!$D$7)))+(AC20*(1-Parameters!$D$40)*(1-1/Parameters!$D$38)*(1-('Input for base case'!$F$7*Parameters!$D$17*(1-Parameters!$D$27)*Parameters!$D$26*(1-(Parameters!$B$94 + Parameters!$B$95))*(Parameters!$D$24)*Parameters!$D$28*Parameters!$D$30))) + (AD20*(1-Parameters!$D$40)*(1-(1/Parameters!$D$38))*(1-ART_drop_factor)) +(AH20*(1-Parameters!$D$40)*Parameters!$D$11*(1-('Input for base case'!$F$22*Parameters!$D$7)))+(AI20*(1-Parameters!$D$40)*(1-1/Parameters!$D$38)) + (AJ20*(1-Parameters!$D$40)*(1-(1/Parameters!$D$38))*(1-ART_drop_factor))),0)</f>
        <v>0</v>
      </c>
      <c r="AJ21" s="24">
        <f>IF(AND(C21&gt;=('Input for base case'!$F$14+'Input for base case'!$F$16), C21&lt;('Input for base case'!$F$14+'Input for base case'!$F$17)),((AC20*(1-Parameters!$D$40)*(1-1/Parameters!$D$38)*('Input for base case'!$F$7*Parameters!$D$17*Parameters!$D$26*(1-Parameters!$D$27)*(1-(Parameters!$B$94 + Parameters!$B$95))*(Parameters!$D$24)*Parameters!$D$28*Parameters!$D$30))+(AD20*(1-Parameters!$D$40)*(1-(1/Parameters!$D$38))*ART_drop_factor)+(AJ20*(1-Parameters!$D$40)*(1-(1/Parameters!$D$38))*ART_drop_factor)),0)</f>
        <v>0</v>
      </c>
      <c r="AK21" s="22">
        <f>IF(AND(C21&gt;=('Input for base case'!$F$14+'Input for base case'!$F$16), C21&lt;('Input for base case'!$F$14+'Input for base case'!$F$17)),((AC20*(1-Parameters!$D$40)*(1/Parameters!$D$38)*(1-('Input for base case'!$F$7*Parameters!$D$17*(1-Parameters!$D$27)*Parameters!$D$26*(1-(Parameters!$B$94 + Parameters!$B$95))*(Parameters!$D$23)*Parameters!$D$28)))+(AE20*(1-Parameters!$D$40)*(1-('Input for base case'!$F$7*Parameters!$D$17*(1-Parameters!$D$27)*Parameters!$D$26*(1-(Parameters!$B$94 + Parameters!$B$95))*(Parameters!$D$23)*Parameters!$D$28)))+(AI20*(1-Parameters!$D$40)*(1/Parameters!$D$38))+(AK20*(1-Parameters!$D$40))),0)</f>
        <v>0</v>
      </c>
      <c r="AL21" s="24">
        <f>IF(AND(C21&gt;=('Input for base case'!$F$14+'Input for base case'!$F$16), C21&lt;('Input for base case'!$F$14+'Input for base case'!$F$17)),((AC20*(1-Parameters!$D$40)*(1/Parameters!$D$38)*'Input for base case'!$F$7*Parameters!$D$17*Parameters!$D$26*(1-Parameters!$D$27)*(1-(Parameters!$B$94 + Parameters!$B$95))*Parameters!$D$28*(Parameters!$D$23)*(1-Parameters!$D$30))+(AE20*(1-Parameters!$D$40)*'Input for base case'!$F$7*Parameters!$D$17*Parameters!$D$26*(1-Parameters!$D$27)*(1-(Parameters!$B$94 + Parameters!$B$95))*Parameters!$D$28*(Parameters!$D$23)*(1-Parameters!$D$30))+(AF20*(1-Parameters!$D$40)) + (AG20*(1-Parameters!$D$40)*(1-ART_drop_factor)) +(AL20*(1-Parameters!$D$40)) + (AM20*(1-Parameters!$D$40)*(1-ART_drop_factor))),0)</f>
        <v>0</v>
      </c>
      <c r="AM21" s="22">
        <f>IF(AND(C21&gt;=('Input for base case'!$F$14+'Input for base case'!$F$16), C21&lt;('Input for base case'!$F$14+'Input for base case'!$F$17)),((AC20*(1-Parameters!$D$40)*(1/Parameters!$D$38)*('Input for base case'!$F$7*Parameters!$D$17*(Parameters!$D$23)*Parameters!$D$26*(1-Parameters!$D$27)*(1-(Parameters!$B$94 + Parameters!$B$95))*Parameters!$D$28*Parameters!$D$30))+(AD20*(1-Parameters!$D$40)*(1/Parameters!$D$38))+(AE20*(1-Parameters!$D$40)*('Input for base case'!$F$7*Parameters!$D$17*(Parameters!$D$23)*Parameters!$D$26*(1-Parameters!$D$27)*(1-(Parameters!$B$94 + Parameters!$B$95))*Parameters!$D$28*Parameters!$D$30))+(AM20*(1-Parameters!$D$40)*ART_drop_factor)+(AJ20*(1-Parameters!$D$40)*(1/Parameters!$D$38))+(AG20*(1-Parameters!$D$40)*ART_drop_factor)),0)</f>
        <v>0</v>
      </c>
      <c r="AN21" s="24">
        <f>IF(AND(C21&gt;=('Input for base case'!$F$14+'Input for base case'!$F$17), C21&lt;('Input for base case'!$F$14+'Input for base case'!$F$18)),((AH20*(1-Parameters!$D$40)*(1-(Parameters!$D$11*(1-('Input for base case'!$F$22*Parameters!$D$7))))) + (AN20*(1-Parameters!$D$40)*(1-(Parameters!$D$11*(1-('Input for base case'!$F$22*Parameters!$D$7)))))),0)</f>
        <v>0</v>
      </c>
      <c r="AO21" s="22">
        <f>IF(AND(C21&gt;=('Input for base case'!$F$14+'Input for base case'!$F$17), C21&lt;('Input for base case'!$F$14+'Input for base case'!$F$18)),((AH20*(1-Parameters!$D$40)*Parameters!$D$11*(1-('Input for base case'!$F$22*Parameters!$D$7)))+(AI20*(1-Parameters!$D$40)*(1-1/Parameters!$D$38)*(1-('Input for base case'!$F$8*Parameters!$D$18*(1-Parameters!$D$27)*Parameters!$D$26*(Parameters!$D$24)*Parameters!$D$28*Parameters!$D$30))) + (AJ20*(1-Parameters!$D$40)*(1-(1/Parameters!$D$38))*(1-ART_drop_factor)) +(AN20*(1-Parameters!$D$40)*Parameters!$D$11*(1-('Input for base case'!$F$22*Parameters!$D$7)))+(AO20*(1-Parameters!$D$40)*(1-1/Parameters!$D$38)) + (AP20*(1-Parameters!$D$40)*(1-(1/Parameters!$D$38))*(1-ART_drop_factor))),0)</f>
        <v>0</v>
      </c>
      <c r="AP21" s="24">
        <f>IF(AND(C21&gt;=('Input for base case'!$F$14+'Input for base case'!$F$17), C21&lt;('Input for base case'!$F$14+'Input for base case'!$F$18)),((AI20*(1-Parameters!$D$40)*(1-1/Parameters!$D$38)*('Input for base case'!$F$8*Parameters!$D$18*Parameters!$D$26*(1-Parameters!$D$27)*(Parameters!$D$24)*Parameters!$D$28*Parameters!$D$30))+(AJ20*(1-Parameters!$D$40)*(1-(1/Parameters!$D$38))*ART_drop_factor)+(AP20*(1-Parameters!$D$40)*(1-(1/Parameters!$D$38))*ART_drop_factor)),0)</f>
        <v>0</v>
      </c>
      <c r="AQ21" s="22">
        <f>IF(AND(C21&gt;=('Input for base case'!$F$14+'Input for base case'!$F$17), C21&lt;('Input for base case'!$F$14+'Input for base case'!$F$18)),((AI20*(1-Parameters!$D$40)*(1/Parameters!$D$38)*(1-('Input for base case'!$F$8*Parameters!$D$18*(1-Parameters!$D$27)*Parameters!$D$26*(Parameters!$D$23)*Parameters!$D$28)))+(AK20*(1-Parameters!$D$40)*(1-('Input for base case'!$F$8*Parameters!$D$18*(1-Parameters!$D$27)*Parameters!$D$26*(Parameters!$D$23)*Parameters!$D$28)))+(AO20*(1-Parameters!$D$40)*(1/Parameters!$D$38))+(AQ20*(1-Parameters!$D$40))),0)</f>
        <v>0</v>
      </c>
      <c r="AR21" s="24">
        <f>IF(AND(C21&gt;=('Input for base case'!$F$14+'Input for base case'!$F$17), C21&lt;('Input for base case'!$F$14+'Input for base case'!$F$18)),((AI20*(1-Parameters!$D$40)*(1/Parameters!$D$38)*'Input for base case'!$F$8*Parameters!$D$18*Parameters!$D$26*(1-Parameters!$D$27)*Parameters!$D$28*(Parameters!$D$23)*(1-Parameters!$D$30))+(AK20*(1-Parameters!$D$40)*'Input for base case'!$F$8*Parameters!$D$18*Parameters!$D$26*(1-Parameters!$D$27)*Parameters!$D$28*(Parameters!$D$23)*(1-Parameters!$D$30))+(AL20*(1-Parameters!$D$40)) + (AM20*(1-Parameters!$D$40)*(1-ART_drop_factor)) +(AR20*(1-Parameters!$D$40)) + (AS20*(1-Parameters!$D$40)*(1-ART_drop_factor))),0)</f>
        <v>0</v>
      </c>
      <c r="AS21" s="22">
        <f>IF(AND(C21&gt;=('Input for base case'!$F$14+'Input for base case'!$F$17), C21&lt;('Input for base case'!$F$14+'Input for base case'!$F$18)),((AI20*(1-Parameters!$D$40)*(1/Parameters!$D$38)*('Input for base case'!$F$8*Parameters!$D$18*(Parameters!$D$23)*Parameters!$D$26*(1-Parameters!$D$27)*Parameters!$D$28*Parameters!$D$30))+(AJ20*(1-Parameters!$D$40)*(1/Parameters!$D$38))+(AK20*(1-Parameters!$D$40)*('Input for base case'!$F$8*Parameters!$D$18*(Parameters!$D$23)*Parameters!$D$26*(1-Parameters!$D$27)*Parameters!$D$28*Parameters!$D$30))+(AS20*(1-Parameters!$D$40)*ART_drop_factor)+(AP20*(1-Parameters!$D$40)*(1/Parameters!$D$38))+(AM20*(1-Parameters!$D$40)*ART_drop_factor)),0)</f>
        <v>0</v>
      </c>
      <c r="AT21" s="24">
        <f>IF(AND(C21&gt;=('Input for base case'!$F$14+'Input for base case'!$F$18), C21&lt;('Input for base case'!$F$14+'Input for base case'!$F$19)),((AN20*(1-Parameters!$D$40)*(1-(Parameters!$D$11*(1-('Input for base case'!$F$22*Parameters!$D$7))))) + (AT20*(1-Parameters!$D$40)*(1-(Parameters!$D$12*(1-('Input for base case'!$F$22*Parameters!$D$7)))))),0)</f>
        <v>0</v>
      </c>
      <c r="AU21" s="22">
        <f>IF(AND(C21&gt;=('Input for base case'!$F$14+'Input for base case'!$F$18), C21&lt;('Input for base case'!$F$14+'Input for base case'!$F$19)),((AN20*(1-Parameters!$D$40)*Parameters!$D$11*(1-('Input for base case'!$F$22*Parameters!$D$7)))+(AO20*(1-Parameters!$D$40)*(1-1/Parameters!$D$38)*(1-('Input for base case'!$F$9*Parameters!$D$19*(1-Parameters!$D$27)*Parameters!$D$26*(Parameters!$D$24)*Parameters!$D$28*Parameters!$D$30))) + (AP20*(1-Parameters!$D$40)*(1-(1/Parameters!$D$38))*(1-ART_drop_factor)) +(AT20*(1-Parameters!$D$40)*Parameters!$D$12*(1-('Input for base case'!$F$22*Parameters!$D$7)))+(AU20*(1-Parameters!$D$40)*(1-1/Parameters!$D$38)) + (AV20*(1-Parameters!$D$40)*(1-(1/Parameters!$D$38))*(1-ART_drop_factor))),0)</f>
        <v>0</v>
      </c>
      <c r="AV21" s="24">
        <f>IF(AND(C21&gt;=('Input for base case'!$F$14+'Input for base case'!$F$18), C21&lt;('Input for base case'!$F$14+'Input for base case'!$F$19)),((AO20*(1-Parameters!$D$40)*(1-1/Parameters!$D$38)*('Input for base case'!$F$9*Parameters!$D$19*Parameters!$D$26*(1-Parameters!$D$27)*(Parameters!$D$24)*Parameters!$D$28*Parameters!$D$30))+(AP20*(1-Parameters!$D$40)*(1-(1/Parameters!$D$38))*ART_drop_factor)+(AV20*(1-Parameters!$D$40)*(1-(1/Parameters!$D$38))*ART_drop_factor)),0)</f>
        <v>0</v>
      </c>
      <c r="AW21" s="22">
        <f>IF(AND(C21&gt;=('Input for base case'!$F$14+'Input for base case'!$F$18), C21&lt;('Input for base case'!$F$14+'Input for base case'!$F$19)),((AO20*(1-Parameters!$D$40)*(1/Parameters!$D$38)*(1-('Input for base case'!$F$9*Parameters!$D$19*(1-Parameters!$D$27)*Parameters!$D$26*(Parameters!$D$23)*Parameters!$D$28)))+(AQ20*(1-Parameters!$D$40)*(1-('Input for base case'!$F$9*Parameters!$D$19*(1-Parameters!$D$27)*Parameters!$D$26*(Parameters!$D$23)*Parameters!$D$28)))+(AU20*(1-Parameters!$D$40)*(1/Parameters!$D$38))+(AW20*(1-Parameters!$D$40))),0)</f>
        <v>0</v>
      </c>
      <c r="AX21" s="24">
        <f>IF(AND(C21&gt;=('Input for base case'!$F$14+'Input for base case'!$F$18), C21&lt;('Input for base case'!$F$14+'Input for base case'!$F$19)),((AO20*(1-Parameters!$D$40)*(1/Parameters!$D$38)*'Input for base case'!$F$9*Parameters!$D$19*Parameters!$D$26*(1-Parameters!$D$27)*Parameters!$D$28*(Parameters!$D$23)*(1-Parameters!$D$30))+(AQ20*(1-Parameters!$D$40)*'Input for base case'!$F$9*Parameters!$D$19*Parameters!$D$26*(1-Parameters!$D$27)*Parameters!$D$28*(Parameters!$D$23)*(1-Parameters!$D$30)) + (AS20*(1-Parameters!$D$40)*(1-ART_drop_factor)) +(AR20*(1-Parameters!$D$40))+ (AY20*(1-Parameters!$D$40)*(1-ART_drop_factor)) + (AX20*(1-Parameters!$D$40))),0)</f>
        <v>0</v>
      </c>
      <c r="AY21" s="22">
        <f>IF(AND(C21&gt;=('Input for base case'!$F$14+'Input for base case'!$F$18), C21&lt;('Input for base case'!$F$14+'Input for base case'!$F$19)),((AO20*(1-Parameters!$D$40)*(1/Parameters!$D$38)*('Input for base case'!$F$9*Parameters!$D$19*(Parameters!$D$23)*Parameters!$D$26*(1-Parameters!$D$27)*Parameters!$D$28*Parameters!$D$30))+(AP20*(1-Parameters!$D$40)*(1/Parameters!$D$38))+(AQ20*(1-Parameters!$D$40)*('Input for base case'!$F$9*Parameters!$D$19*(Parameters!$D$23)*Parameters!$D$26*(1-Parameters!$D$27)*Parameters!$D$28*Parameters!$D$30))+(AY20*(1-Parameters!$D$40)*ART_drop_factor)+(AV20*(1-Parameters!$D$40)*(1/Parameters!$D$38))+(AS20*(1-Parameters!$D$40)*ART_drop_factor)),0)</f>
        <v>0</v>
      </c>
      <c r="AZ21" s="24">
        <f>IF(C21&gt;=('Input for base case'!$F$14+'Input for base case'!$F$19),((AT20*(1-Parameters!$D$40)*(1-(Parameters!$D$12*(1-('Input for base case'!$F$22*Parameters!$D$7))))) + (AZ20*(1-Parameters!$D$40)*(1-(Parameters!$D$12*(1-('Input for base case'!$F$22*Parameters!$D$7)))))),0)</f>
        <v>0</v>
      </c>
      <c r="BA21" s="22">
        <f>IF(C21&gt;=('Input for base case'!$F$14+'Input for base case'!$F$19),((AT20*(1-Parameters!$D$40)*Parameters!$D$12*(1-('Input for base case'!$F$22*Parameters!$D$7)))+(AU20*(1-Parameters!$D$40)*(1-1/Parameters!$D$38)*(1-('Input for base case'!$F$10*Parameters!$D$20*(1-Parameters!$D$27)*Parameters!$D$26*(Parameters!$D$24)*Parameters!$D$28*Parameters!$D$30))) + (AV20*(1-Parameters!$D$40)*(1-(1/Parameters!$D$38))*(1-ART_drop_factor)) +(AZ20*(1-Parameters!$D$40)*Parameters!$D$12*(1-('Input for base case'!$F$22*Parameters!$D$7)))+(BA20*(1-Parameters!$D$40)*(1-1/Parameters!$D$38)) + (BB20*(1-Parameters!$D$40)*(1-(1/Parameters!$D$38))*(1-ART_drop_factor))),0)</f>
        <v>0</v>
      </c>
      <c r="BB21" s="24">
        <f>IF(C21&gt;=('Input for base case'!$F$14+'Input for base case'!$F$19),((AU20*(1-Parameters!$D$40)*(1-1/Parameters!$D$38)*('Input for base case'!$F$10*Parameters!$D$20*Parameters!$D$26*(1-Parameters!$D$27)*(Parameters!$D$24)*Parameters!$D$28*Parameters!$D$30))+(AV20*(1-Parameters!$D$40)*(1-(1/Parameters!$D$38))*ART_drop_factor)+(BB20*(1-Parameters!$D$40)*(1-(1/Parameters!$D$38))*ART_drop_factor)),0)</f>
        <v>0</v>
      </c>
      <c r="BC21" s="22">
        <f>IF(C21&gt;=('Input for base case'!$F$14+'Input for base case'!$F$19),((AU20*(1-Parameters!$D$40)*(1/Parameters!$D$38)*(1-('Input for base case'!$F$10*Parameters!$D$20*(1-Parameters!$D$27)*Parameters!$D$26*(Parameters!$D$23)*Parameters!$D$28)))+(AW20*(1-Parameters!$D$40)*(1-('Input for base case'!$F$10*Parameters!$D$20*(1-Parameters!$D$27)*Parameters!$D$26*(Parameters!$D$23)*Parameters!$D$28)))+(BA20*(1-Parameters!$D$40)*(1/Parameters!$D$38))+(BC20*(1-Parameters!$D$40))),0)</f>
        <v>0</v>
      </c>
      <c r="BD21" s="24">
        <f>IF(C21&gt;=('Input for base case'!$F$14+'Input for base case'!$F$19),((AU20*(1-Parameters!$D$40)*(1/Parameters!$D$38)*'Input for base case'!$F$10*Parameters!$D$20*Parameters!$D$26*(1-Parameters!$D$27)*Parameters!$D$28*(Parameters!$D$23)*(1-Parameters!$D$30))+(AW20*(1-Parameters!$D$40)*'Input for base case'!$F$10*Parameters!$D$20*Parameters!$D$26*(1-Parameters!$D$27)*Parameters!$D$28*(Parameters!$D$23)*(1-Parameters!$D$30))+(AX20*(1-Parameters!$D$40)) + (AY20*(1-Parameters!$D$40)*(1-ART_drop_factor)) +(BD20*(1-Parameters!$D$40)) + (BE20*(1-Parameters!$D$40)*(1-ART_drop_factor))),0)</f>
        <v>0</v>
      </c>
      <c r="BE21" s="25">
        <f>IF(C21&gt;=('Input for base case'!$F$14+'Input for base case'!$F$19),((AU20*(1-Parameters!$D$40)*(1/Parameters!$D$38)*('Input for base case'!$F$10*Parameters!$D$20*(Parameters!$D$23)*Parameters!$D$26*(1-Parameters!$D$27)*Parameters!$D$28*Parameters!$D$30))+(AV20*(1-Parameters!$D$40)*(1/Parameters!$D$38))+(AW20*(1-Parameters!$D$40)*('Input for base case'!$F$10*Parameters!$D$20*(Parameters!$D$23)*Parameters!$D$26*(1-Parameters!$D$27)*Parameters!$D$28*Parameters!$D$30))+(BE20*(1-Parameters!$D$40)*ART_drop_factor)+(BB20*(1-Parameters!$D$40)*(1/Parameters!$D$38))+(AY20*(1-Parameters!$D$40)*ART_drop_factor)),0)</f>
        <v>0</v>
      </c>
      <c r="BF21" s="135">
        <f>(Parameters!$D$40*(SUM(Model!D20:U20,Model!AH20:BE20)))+(Parameters!$D$41*(SUM(Model!V20:AG20)))</f>
        <v>94.047275092149107</v>
      </c>
      <c r="BG21" s="60"/>
    </row>
    <row r="22" spans="3:59" x14ac:dyDescent="0.2">
      <c r="C22" s="20">
        <v>17</v>
      </c>
      <c r="D22" s="21">
        <f>IF((C22&gt;='Input for base case'!$F$12),0,(D21*(1-Parameters!$D$40)*(1-(Parameters!$D$8*(1-('Input for base case'!$F$22*Parameters!$D$7))))))</f>
        <v>1517630.1619591727</v>
      </c>
      <c r="E22" s="21">
        <f>IF((C22&gt;='Input for base case'!$F$12),0,(D21*(1-Parameters!$D$40)*Parameters!$D$8*(1-('Input for base case'!$F$22*Parameters!$D$7))+(E21*(1-Parameters!$D$40)*(1-1/Parameters!$D$38)) + (F21*(1-Parameters!$D$40)*(1-(1/Parameters!$D$38))*(1-ART_drop_factor))))</f>
        <v>4576.4529293092437</v>
      </c>
      <c r="F22" s="26">
        <f>IF((C22&gt;='Input for base case'!$F$12),0,(F21*(1-Parameters!$D$40)*(1-(1/Parameters!$D$38))*ART_drop_factor))</f>
        <v>0</v>
      </c>
      <c r="G22" s="21">
        <f>IF((C22&gt;='Input for base case'!$F$12),0,((G21*(1-Parameters!$D$40)+(E21*(1-Parameters!$D$40)*(1/Parameters!$D$38)))))</f>
        <v>51084.192357373846</v>
      </c>
      <c r="H22" s="21">
        <f>IF((C22&gt;='Input for base case'!$F$12),0,(H21*(1-Parameters!$D$40) + I21*(1-Parameters!$D$40)*(1-ART_drop_factor)))</f>
        <v>7783.2687472455091</v>
      </c>
      <c r="I22" s="21">
        <f>IF((C22&gt;='Input for base case'!$F$12),0,(((F21*(1-Parameters!$D$40)*(1/Parameters!$D$38)) + I21*(1-Parameters!$D$40)*ART_drop_factor)))</f>
        <v>48890.603146436209</v>
      </c>
      <c r="J22" s="23">
        <f>IF(AND(C22&gt;='Input for base case'!$F$12,C22&lt;'Input for base case'!$F$13),((D21*(1-Parameters!$D$40)*(1-(Parameters!$D$8*(1-('Input for base case'!$F$22*Parameters!$D$7))))) + (J21*(1-Parameters!$D$40)*(1-(Parameters!$D$9*(1-('Input for base case'!$F$22*Parameters!$D$7)))))),0)</f>
        <v>0</v>
      </c>
      <c r="K22" s="23">
        <f>IF(AND(C22&gt;='Input for base case'!$F$12,C22&lt;'Input for base case'!$F$13),((D21*(1-Parameters!$D$40)*(Parameters!$D$8*(1-('Input for base case'!$F$22*Parameters!$D$7))))+(E21*(1-Parameters!$D$40)*(1-1/Parameters!$D$38)*(1-('Input for base case'!$F$5*Parameters!$D$14*(1-Parameters!$D$27)*Parameters!$D$26*(Parameters!$D$24))*Parameters!$D$28*Parameters!$D$30)))+ (F21*(1-Parameters!$D$40)*(1-(1/Parameters!$D$38))*(1-ART_drop_factor)) + (J21*(1-Parameters!$D$40)*Parameters!$D$9*(1-('Input for base case'!$F$22*Parameters!$D$7)))+(K21*(1-Parameters!$D$40)*(1-1/Parameters!$D$38)) + (L21*(1-Parameters!$D$40)*(1-(1/Parameters!$D$38))*(1-ART_drop_factor)),0)</f>
        <v>0</v>
      </c>
      <c r="L22" s="23">
        <f>IF(AND(C22&gt;='Input for base case'!$F$12,C22&lt;'Input for base case'!$F$13),((E21*(1-Parameters!$D$40)*(1-1/Parameters!$D$38)*('Input for base case'!$F$5*Parameters!$D$14*Parameters!$D$26*(1-Parameters!$D$27)*(Parameters!$D$24)*Parameters!$D$28*Parameters!$D$30))+(F21*(1-Parameters!$D$40)*(1-(1/Parameters!$D$38))*ART_drop_factor)+(L21*(1-Parameters!$D$40)*(1-(1/Parameters!$D$38))*ART_drop_factor)),0)</f>
        <v>0</v>
      </c>
      <c r="M22" s="23">
        <f>IF(AND(C22&gt;='Input for base case'!$F$12,C22&lt;'Input for base case'!$F$13),((E21*(1-Parameters!$D$40)*(1/Parameters!$D$38)*(1-('Input for base case'!$F$5*Parameters!$D$14*(1-Parameters!$D$27)*Parameters!$D$26*(Parameters!$D$23))*Parameters!$D$28))+(G21*(1-Parameters!$D$40)*(1-('Input for base case'!$F$5*Parameters!$D$14*(1-Parameters!$D$27)*Parameters!$D$26*(Parameters!$D$23)*Parameters!$D$28)))+(K21*(1-Parameters!$D$40)*(1/Parameters!$D$38))+(M21*(1-Parameters!$D$40))),0)</f>
        <v>0</v>
      </c>
      <c r="N22" s="23">
        <f>IF(AND(C22&gt;='Input for base case'!$F$12,C22&lt;'Input for base case'!$F$13),((E21*(1-Parameters!$D$40)*(1/Parameters!$D$38)*'Input for base case'!$F$5*Parameters!$D$14*Parameters!$D$26*(1-Parameters!$D$27)*Parameters!$D$28*(Parameters!$D$23)*(1-Parameters!$D$30))+(G21*(1-Parameters!$D$40)*'Input for base case'!$F$5*Parameters!$D$14*Parameters!$D$26*(1-Parameters!$D$27)*Parameters!$D$28*(Parameters!$D$23)*(1-Parameters!$D$30))+(H21*(1-Parameters!$D$40)) +(N21*(1-Parameters!$D$40)) + (O21*(1-Parameters!$D$40)*(1-ART_drop_factor)) + (I21*(1-Parameters!$D$40)*(1-ART_drop_factor))),0)</f>
        <v>0</v>
      </c>
      <c r="O22" s="23">
        <f>IF(AND(C22&gt;='Input for base case'!$F$12,C22&lt;'Input for base case'!$F$13),((E21*(1-Parameters!$D$40)*(1/Parameters!$D$38)*('Input for base case'!$F$5*Parameters!$D$14*(Parameters!$D$23)*Parameters!$D$26*(1-Parameters!$D$27)*Parameters!$D$28*Parameters!$D$30))+(F21*(1-Parameters!$D$40)*(1/Parameters!$D$38))+(G21*(1-Parameters!$D$40)*('Input for base case'!$F$5*Parameters!$D$14*(Parameters!$D$23)*Parameters!$D$26*(1-Parameters!$D$27)*Parameters!$D$28*Parameters!$D$30))+(O21*(1-Parameters!$D$40)*ART_drop_factor)+(L21*(1-Parameters!$D$40)*(1/Parameters!$D$38))+(I21*(1-Parameters!$D$40)*ART_drop_factor)),0)</f>
        <v>0</v>
      </c>
      <c r="P22" s="24">
        <f>IF(AND(C22&gt;='Input for base case'!$F$13,C22&lt;'Input for base case'!$F$14),((J21*(1-Parameters!$D$40)*(1-(Parameters!$D$9*(1-('Input for base case'!$F$22*Parameters!$D$7))))) + (P21*(1-Parameters!$D$40)*(1-(Parameters!$D$9*(1-('Input for base case'!$F$22*Parameters!$D$7)))))),0)</f>
        <v>0</v>
      </c>
      <c r="Q22" s="22">
        <f>IF(AND(C22&gt;='Input for base case'!$F$13,C22&lt;'Input for base case'!$F$14),((J21*(1-Parameters!$D$40)*Parameters!$D$9*(1-('Input for base case'!$F$22*Parameters!$D$7)))+(K21*(1-Parameters!$D$40)*(1-1/Parameters!$D$38)*(1-('Input for base case'!$F$6*Parameters!$D$15*(1-Parameters!$D$27)*Parameters!$D$26*(Parameters!$D$24))*Parameters!$D$28*Parameters!$D$30))) + (L21*(1-Parameters!$D$40)*(1-(1/Parameters!$D$38))*(1-ART_drop_factor)) +(P21*(1-Parameters!$D$40)*Parameters!$D$9*(1-('Input for base case'!$F$22*Parameters!$D$7)))+(Q21*(1-Parameters!$D$40)*(1-1/Parameters!$D$38)) + (R21*(1-Parameters!$D$40)*(1-(1/Parameters!$D$38))*(1-ART_drop_factor)),0)</f>
        <v>0</v>
      </c>
      <c r="R22" s="24">
        <f>IF(AND(C22&gt;='Input for base case'!$F$13,C22&lt;'Input for base case'!$F$14),((K21*(1-Parameters!$D$40)*(1-1/Parameters!$D$38)*('Input for base case'!$F$6*Parameters!$D$15*Parameters!$D$26*(1-Parameters!$D$27)*(Parameters!$D$24)*Parameters!$D$28*Parameters!$D$30))+(L21*(1-Parameters!$D$40)*(1-(1/Parameters!$D$38))*ART_drop_factor)+(R21*(1-Parameters!$D$40)*(1-(1/Parameters!$D$38))*ART_drop_factor)),0)</f>
        <v>0</v>
      </c>
      <c r="S22" s="22">
        <f>IF(AND(C22&gt;='Input for base case'!$F$13,C22&lt;'Input for base case'!$F$14),((K21*(1-Parameters!$D$40)*(1/Parameters!$D$38)*(1-('Input for base case'!$F$6*Parameters!$D$15*(1-Parameters!$D$27)*Parameters!$D$26*(Parameters!$D$23)*Parameters!$D$28)))+(M21*(1-Parameters!$D$40)*(1-('Input for base case'!$F$6*Parameters!$D$15*(1-Parameters!$D$27)*Parameters!$D$26*(Parameters!$D$23)*Parameters!$D$28)))+(Q21*(1-Parameters!$D$40)*(1/Parameters!$D$38))+(S21*(1-Parameters!$D$40))),0)</f>
        <v>0</v>
      </c>
      <c r="T22" s="24">
        <f>IF(AND(C22&gt;='Input for base case'!$F$13,C22&lt;'Input for base case'!$F$14),((K21*(1-Parameters!$D$40)*(1/Parameters!$D$38)*'Input for base case'!$F$6*Parameters!$D$15*Parameters!$D$26*(1-Parameters!$D$27)*Parameters!$D$28*(Parameters!$D$23)*(1-Parameters!$D$30))+(M21*(1-Parameters!$D$40)*'Input for base case'!$F$6*Parameters!$D$15*Parameters!$D$26*(1-Parameters!$D$27)*Parameters!$D$28*(Parameters!$D$23)*(1-Parameters!$D$30))+(N21*(1-Parameters!$D$40))+(T21*(1-Parameters!$D$40)) + (U21*(1-Parameters!$D$40)*(1-ART_drop_factor)) + (O21*(1-Parameters!$D$40)*(1-ART_drop_factor))),0)</f>
        <v>0</v>
      </c>
      <c r="U22" s="22">
        <f>IF(AND(C22&gt;='Input for base case'!$F$13,C22&lt;'Input for base case'!$F$14),((K21*(1-Parameters!$D$40)*(1/Parameters!$D$38)*('Input for base case'!$F$6*Parameters!$D$15*(Parameters!$D$23)*Parameters!$D$26*(1-Parameters!$D$27)*Parameters!$D$28*Parameters!$D$30))+(L21*(1-Parameters!$D$40)*(1/Parameters!$D$38))+(M21*(1-Parameters!$D$40)*('Input for base case'!$F$6*Parameters!$D$15*(Parameters!$D$23)*Parameters!$D$26*(1-Parameters!$D$27)*Parameters!$D$28*Parameters!$D$30))+(U21*(1-Parameters!$D$40)*ART_drop_factor)+(R21*(1-Parameters!$D$40)*(1/Parameters!$D$38))+(O21*(1-Parameters!$D$40))*ART_drop_factor),0)</f>
        <v>0</v>
      </c>
      <c r="V22" s="24">
        <f>IF(C22='Input for base case'!$F$14,((P21*(1-Parameters!$D$41)*(1-(Parameters!$D$9*(1-('Input for base case'!$F$22*Parameters!$D$7))))) + (V21*(1-Parameters!$D$41)*(1-(Parameters!$D$9*(1-('Input for base case'!$F$22*Parameters!$D$7)))))),0)</f>
        <v>0</v>
      </c>
      <c r="W22" s="22">
        <f>IF(C22='Input for base case'!$F$14,((P21*(1-Parameters!$D$41)*Parameters!$D$9*(1-('Input for base case'!$F$22*Parameters!$D$7)))+(Q21*(1-Parameters!$D$41)*(1-1/Parameters!$D$38)*(1-('Input for base case'!$F$6*Parameters!$D$16*(1-Parameters!$D$27)*Parameters!$D$26*(1-Parameters!$B$94)*(Parameters!$D$24))*Parameters!$D$28*Parameters!$D$30)))+(V21*(1-Parameters!$D$41)*Parameters!$D$9*(1-('Input for base case'!$F$22*Parameters!$D$7)))+ (R21*(1-Parameters!$D$41)*(1-(1/Parameters!$D$38))*(1-ART_drop_factor)) + (W21*(1-Parameters!$D$41)*(1-1/Parameters!$D$38)) + (X21*(1-Parameters!$D$41)*(1-(1/Parameters!$D$38))*(1-ART_drop_factor)),0)</f>
        <v>0</v>
      </c>
      <c r="X22" s="24">
        <f>IF(C22='Input for base case'!$F$14,((Q21*(1-Parameters!$D$41)*(1-1/Parameters!$D$38)*('Input for base case'!$F$6*Parameters!$D$16*Parameters!$D$26*(1-Parameters!$D$27)*(1-Parameters!$B$94)*(Parameters!$D$24)*Parameters!$D$28*Parameters!$D$30))+(R21*(1-Parameters!$D$41)*(1-(1/Parameters!$D$38))*ART_drop_factor)+(X21*(1-Parameters!$D$41)*(1-(1/Parameters!$D$38))*ART_drop_factor)),0)</f>
        <v>0</v>
      </c>
      <c r="Y22" s="22">
        <f>IF(C22='Input for base case'!$F$14,((Q21*(1-Parameters!$D$41)*(1/Parameters!$D$38)*(1-('Input for base case'!$F$6*Parameters!$D$16*(1-Parameters!$D$27)*Parameters!$D$26*(1-Parameters!$B$94)*(Parameters!$D$23)*Parameters!$D$28)))+(S21*(1-Parameters!$D$41)*(1-('Input for base case'!$F$6*Parameters!$D$16*(1-Parameters!$D$27)*Parameters!$D$26*(1-Parameters!$B$94)*(Parameters!$D$23)*Parameters!$D$28)))+(W21*(1-Parameters!$D$41)*(1/Parameters!$D$38))+(Y21*(1-Parameters!$D$41))),0)</f>
        <v>0</v>
      </c>
      <c r="Z22" s="24">
        <f>IF(C22='Input for base case'!$F$14,((Q21*(1-Parameters!$D$41)*(1/Parameters!$D$38)*'Input for base case'!$F$6*Parameters!$D$16*Parameters!$D$26*(1-Parameters!$D$27)*(1-Parameters!$B$94)*Parameters!$D$28*(Parameters!$D$23)*(1-Parameters!$D$30))+(S21*(1-Parameters!$D$41)*'Input for base case'!$F$6*Parameters!$D$16*Parameters!$D$26*(1-Parameters!$D$27)*(1-Parameters!$B$94)*Parameters!$D$28*(Parameters!$D$23)*(1-Parameters!$D$30))+(T21*(1-Parameters!$D$41)) + (U21*(1-Parameters!$D$41)*(1-ART_drop_factor)) + (Z21*(1-Parameters!$D$41)) + (AA21*(1-Parameters!$D$41)*(1-ART_drop_factor))),0)</f>
        <v>0</v>
      </c>
      <c r="AA22" s="22">
        <f>IF(C22='Input for base case'!$F$14,((Q21*(1-Parameters!$D$41)*(1/Parameters!$D$38)*('Input for base case'!$F$6*Parameters!$D$16*(Parameters!$D$23)*Parameters!$D$26*(1-Parameters!$D$27)*(1-Parameters!$B$94)*Parameters!$D$28*Parameters!$D$30))+(R21*(1-Parameters!$D$41)*(1/Parameters!$D$38))+(S21*(1-Parameters!$D$41)*('Input for base case'!$F$6*Parameters!$D$16*(1-Parameters!$B$94)*(Parameters!$D$23)*Parameters!$D$26*(1-Parameters!$D$27)*Parameters!$D$28*Parameters!$D$30))+(AA21*(1-Parameters!$D$41)*ART_drop_factor)+(X21*(1-Parameters!$D$41)*(1/Parameters!$D$38))+(U21*(1-Parameters!$D$41)*ART_drop_factor)),0)</f>
        <v>0</v>
      </c>
      <c r="AB22" s="24">
        <f>IF(AND(C22&gt;'Input for base case'!$F$14,C22&lt;('Input for base case'!$F$14+'Input for base case'!$F$16)),((V21*(1-Parameters!$D$41)*(1-(Parameters!$D$9*(1-('Input for base case'!$F$22*Parameters!$D$7)))))+(AB21*(1-Parameters!$D$41)*(1-(Parameters!$D$10*(1-('Input for base case'!$F$22*Parameters!$D$7)))))),0)</f>
        <v>0</v>
      </c>
      <c r="AC22" s="24">
        <f>IF(AND(C22&gt;'Input for base case'!$F$14, C22&lt;('Input for base case'!$F$14+'Input for base case'!$F$16)),((V21*(1-Parameters!$D$41)*Parameters!$D$9*(1-('Input for base case'!$F$22*Parameters!$D$7)))+(W21*(1-Parameters!$D$41)*(1-1/Parameters!$D$38)) + (X21*(1-Parameters!$D$41)*(1-(1/Parameters!$D$38))*(1-ART_drop_factor)) +(AB21*(1-Parameters!$D$41)*Parameters!$D$10*(1-('Input for base case'!$F$22*Parameters!$D$7))))+(AC21*(1-Parameters!$D$41)*(1-1/Parameters!$D$38)) + (AD21*(1-Parameters!$D$41)*(1-(1/Parameters!$D$38))*(1-ART_drop_factor)),0)</f>
        <v>0</v>
      </c>
      <c r="AD22" s="24">
        <f>IF(AND(C22&gt;'Input for base case'!$F$14, C22&lt;('Input for base case'!$F$14+'Input for base case'!$F$16)),((X21*(1-Parameters!$D$41)*(1-(1/Parameters!$D$38))*ART_drop_factor)+(AD21*(1-Parameters!$D$41)*(1-(1/Parameters!$D$38))*ART_drop_factor)),0)</f>
        <v>0</v>
      </c>
      <c r="AE22" s="24">
        <f>IF(AND(C22&gt;'Input for base case'!$F$14, C22&lt;('Input for base case'!$F$14+'Input for base case'!$F$16)),((W21*(1-Parameters!$D$41)*(1/Parameters!$D$38))+(Y21*(1-Parameters!$D$41))+(AC21*(1-Parameters!$D$41)*(1/Parameters!$D$38))+(AE21*(1-Parameters!$D$41))),0)</f>
        <v>0</v>
      </c>
      <c r="AF22" s="24">
        <f>IF(AND(C22&gt;'Input for base case'!$F$14, C22&lt;('Input for base case'!$F$14+'Input for base case'!$F$16)),((Z21*(1-Parameters!$D$41)) + (AA21*(1-Parameters!$D$41)*(1-ART_drop_factor)) +(AF21*(1-Parameters!$D$41)) + (AG21*(1-Parameters!$D$41)*(1-ART_drop_factor))),0)</f>
        <v>0</v>
      </c>
      <c r="AG22" s="24">
        <f>IF(AND(C22&gt;'Input for base case'!$F$14, C22&lt;('Input for base case'!$F$14+'Input for base case'!$F$16)),((X21*(1-Parameters!$D$41)*(1/Parameters!$D$38))+(AG21*(1-Parameters!$D$41)*ART_drop_factor)+(AD21*(1-Parameters!$D$41)*(1/Parameters!$D$38))+(AA21*(1-Parameters!$D$41)*ART_drop_factor)),0)</f>
        <v>0</v>
      </c>
      <c r="AH22" s="24">
        <f>IF(AND(C22&gt;=('Input for base case'!$F$14+'Input for base case'!$F$16),C22&lt;('Input for base case'!$F$14+'Input for base case'!$F$17)),((AB21*(1-Parameters!$D$40)*(1-(Parameters!$D$10*(1-('Input for base case'!$F$22*Parameters!$D$7)))))+(AH21*(1-Parameters!$D$40)*(1-(Parameters!$D$11*(1-('Input for base case'!$F$22*Parameters!$D$7)))))),0)</f>
        <v>0</v>
      </c>
      <c r="AI22" s="24">
        <f>IF(AND(C22&gt;=('Input for base case'!$F$14+'Input for base case'!$F$16), C22&lt;('Input for base case'!$F$14+'Input for base case'!$F$17)),((AB21*(1-Parameters!$D$40)*Parameters!$D$10*(1-('Input for base case'!$F$22*Parameters!$D$7)))+(AC21*(1-Parameters!$D$40)*(1-1/Parameters!$D$38)*(1-('Input for base case'!$F$7*Parameters!$D$17*(1-Parameters!$D$27)*Parameters!$D$26*(1-(Parameters!$B$94 + Parameters!$B$95))*(Parameters!$D$24)*Parameters!$D$28*Parameters!$D$30))) + (AD21*(1-Parameters!$D$40)*(1-(1/Parameters!$D$38))*(1-ART_drop_factor)) +(AH21*(1-Parameters!$D$40)*Parameters!$D$11*(1-('Input for base case'!$F$22*Parameters!$D$7)))+(AI21*(1-Parameters!$D$40)*(1-1/Parameters!$D$38)) + (AJ21*(1-Parameters!$D$40)*(1-(1/Parameters!$D$38))*(1-ART_drop_factor))),0)</f>
        <v>0</v>
      </c>
      <c r="AJ22" s="24">
        <f>IF(AND(C22&gt;=('Input for base case'!$F$14+'Input for base case'!$F$16), C22&lt;('Input for base case'!$F$14+'Input for base case'!$F$17)),((AC21*(1-Parameters!$D$40)*(1-1/Parameters!$D$38)*('Input for base case'!$F$7*Parameters!$D$17*Parameters!$D$26*(1-Parameters!$D$27)*(1-(Parameters!$B$94 + Parameters!$B$95))*(Parameters!$D$24)*Parameters!$D$28*Parameters!$D$30))+(AD21*(1-Parameters!$D$40)*(1-(1/Parameters!$D$38))*ART_drop_factor)+(AJ21*(1-Parameters!$D$40)*(1-(1/Parameters!$D$38))*ART_drop_factor)),0)</f>
        <v>0</v>
      </c>
      <c r="AK22" s="22">
        <f>IF(AND(C22&gt;=('Input for base case'!$F$14+'Input for base case'!$F$16), C22&lt;('Input for base case'!$F$14+'Input for base case'!$F$17)),((AC21*(1-Parameters!$D$40)*(1/Parameters!$D$38)*(1-('Input for base case'!$F$7*Parameters!$D$17*(1-Parameters!$D$27)*Parameters!$D$26*(1-(Parameters!$B$94 + Parameters!$B$95))*(Parameters!$D$23)*Parameters!$D$28)))+(AE21*(1-Parameters!$D$40)*(1-('Input for base case'!$F$7*Parameters!$D$17*(1-Parameters!$D$27)*Parameters!$D$26*(1-(Parameters!$B$94 + Parameters!$B$95))*(Parameters!$D$23)*Parameters!$D$28)))+(AI21*(1-Parameters!$D$40)*(1/Parameters!$D$38))+(AK21*(1-Parameters!$D$40))),0)</f>
        <v>0</v>
      </c>
      <c r="AL22" s="24">
        <f>IF(AND(C22&gt;=('Input for base case'!$F$14+'Input for base case'!$F$16), C22&lt;('Input for base case'!$F$14+'Input for base case'!$F$17)),((AC21*(1-Parameters!$D$40)*(1/Parameters!$D$38)*'Input for base case'!$F$7*Parameters!$D$17*Parameters!$D$26*(1-Parameters!$D$27)*(1-(Parameters!$B$94 + Parameters!$B$95))*Parameters!$D$28*(Parameters!$D$23)*(1-Parameters!$D$30))+(AE21*(1-Parameters!$D$40)*'Input for base case'!$F$7*Parameters!$D$17*Parameters!$D$26*(1-Parameters!$D$27)*(1-(Parameters!$B$94 + Parameters!$B$95))*Parameters!$D$28*(Parameters!$D$23)*(1-Parameters!$D$30))+(AF21*(1-Parameters!$D$40)) + (AG21*(1-Parameters!$D$40)*(1-ART_drop_factor)) +(AL21*(1-Parameters!$D$40)) + (AM21*(1-Parameters!$D$40)*(1-ART_drop_factor))),0)</f>
        <v>0</v>
      </c>
      <c r="AM22" s="22">
        <f>IF(AND(C22&gt;=('Input for base case'!$F$14+'Input for base case'!$F$16), C22&lt;('Input for base case'!$F$14+'Input for base case'!$F$17)),((AC21*(1-Parameters!$D$40)*(1/Parameters!$D$38)*('Input for base case'!$F$7*Parameters!$D$17*(Parameters!$D$23)*Parameters!$D$26*(1-Parameters!$D$27)*(1-(Parameters!$B$94 + Parameters!$B$95))*Parameters!$D$28*Parameters!$D$30))+(AD21*(1-Parameters!$D$40)*(1/Parameters!$D$38))+(AE21*(1-Parameters!$D$40)*('Input for base case'!$F$7*Parameters!$D$17*(Parameters!$D$23)*Parameters!$D$26*(1-Parameters!$D$27)*(1-(Parameters!$B$94 + Parameters!$B$95))*Parameters!$D$28*Parameters!$D$30))+(AM21*(1-Parameters!$D$40)*ART_drop_factor)+(AJ21*(1-Parameters!$D$40)*(1/Parameters!$D$38))+(AG21*(1-Parameters!$D$40)*ART_drop_factor)),0)</f>
        <v>0</v>
      </c>
      <c r="AN22" s="24">
        <f>IF(AND(C22&gt;=('Input for base case'!$F$14+'Input for base case'!$F$17), C22&lt;('Input for base case'!$F$14+'Input for base case'!$F$18)),((AH21*(1-Parameters!$D$40)*(1-(Parameters!$D$11*(1-('Input for base case'!$F$22*Parameters!$D$7))))) + (AN21*(1-Parameters!$D$40)*(1-(Parameters!$D$11*(1-('Input for base case'!$F$22*Parameters!$D$7)))))),0)</f>
        <v>0</v>
      </c>
      <c r="AO22" s="22">
        <f>IF(AND(C22&gt;=('Input for base case'!$F$14+'Input for base case'!$F$17), C22&lt;('Input for base case'!$F$14+'Input for base case'!$F$18)),((AH21*(1-Parameters!$D$40)*Parameters!$D$11*(1-('Input for base case'!$F$22*Parameters!$D$7)))+(AI21*(1-Parameters!$D$40)*(1-1/Parameters!$D$38)*(1-('Input for base case'!$F$8*Parameters!$D$18*(1-Parameters!$D$27)*Parameters!$D$26*(Parameters!$D$24)*Parameters!$D$28*Parameters!$D$30))) + (AJ21*(1-Parameters!$D$40)*(1-(1/Parameters!$D$38))*(1-ART_drop_factor)) +(AN21*(1-Parameters!$D$40)*Parameters!$D$11*(1-('Input for base case'!$F$22*Parameters!$D$7)))+(AO21*(1-Parameters!$D$40)*(1-1/Parameters!$D$38)) + (AP21*(1-Parameters!$D$40)*(1-(1/Parameters!$D$38))*(1-ART_drop_factor))),0)</f>
        <v>0</v>
      </c>
      <c r="AP22" s="24">
        <f>IF(AND(C22&gt;=('Input for base case'!$F$14+'Input for base case'!$F$17), C22&lt;('Input for base case'!$F$14+'Input for base case'!$F$18)),((AI21*(1-Parameters!$D$40)*(1-1/Parameters!$D$38)*('Input for base case'!$F$8*Parameters!$D$18*Parameters!$D$26*(1-Parameters!$D$27)*(Parameters!$D$24)*Parameters!$D$28*Parameters!$D$30))+(AJ21*(1-Parameters!$D$40)*(1-(1/Parameters!$D$38))*ART_drop_factor)+(AP21*(1-Parameters!$D$40)*(1-(1/Parameters!$D$38))*ART_drop_factor)),0)</f>
        <v>0</v>
      </c>
      <c r="AQ22" s="22">
        <f>IF(AND(C22&gt;=('Input for base case'!$F$14+'Input for base case'!$F$17), C22&lt;('Input for base case'!$F$14+'Input for base case'!$F$18)),((AI21*(1-Parameters!$D$40)*(1/Parameters!$D$38)*(1-('Input for base case'!$F$8*Parameters!$D$18*(1-Parameters!$D$27)*Parameters!$D$26*(Parameters!$D$23)*Parameters!$D$28)))+(AK21*(1-Parameters!$D$40)*(1-('Input for base case'!$F$8*Parameters!$D$18*(1-Parameters!$D$27)*Parameters!$D$26*(Parameters!$D$23)*Parameters!$D$28)))+(AO21*(1-Parameters!$D$40)*(1/Parameters!$D$38))+(AQ21*(1-Parameters!$D$40))),0)</f>
        <v>0</v>
      </c>
      <c r="AR22" s="24">
        <f>IF(AND(C22&gt;=('Input for base case'!$F$14+'Input for base case'!$F$17), C22&lt;('Input for base case'!$F$14+'Input for base case'!$F$18)),((AI21*(1-Parameters!$D$40)*(1/Parameters!$D$38)*'Input for base case'!$F$8*Parameters!$D$18*Parameters!$D$26*(1-Parameters!$D$27)*Parameters!$D$28*(Parameters!$D$23)*(1-Parameters!$D$30))+(AK21*(1-Parameters!$D$40)*'Input for base case'!$F$8*Parameters!$D$18*Parameters!$D$26*(1-Parameters!$D$27)*Parameters!$D$28*(Parameters!$D$23)*(1-Parameters!$D$30))+(AL21*(1-Parameters!$D$40)) + (AM21*(1-Parameters!$D$40)*(1-ART_drop_factor)) +(AR21*(1-Parameters!$D$40)) + (AS21*(1-Parameters!$D$40)*(1-ART_drop_factor))),0)</f>
        <v>0</v>
      </c>
      <c r="AS22" s="22">
        <f>IF(AND(C22&gt;=('Input for base case'!$F$14+'Input for base case'!$F$17), C22&lt;('Input for base case'!$F$14+'Input for base case'!$F$18)),((AI21*(1-Parameters!$D$40)*(1/Parameters!$D$38)*('Input for base case'!$F$8*Parameters!$D$18*(Parameters!$D$23)*Parameters!$D$26*(1-Parameters!$D$27)*Parameters!$D$28*Parameters!$D$30))+(AJ21*(1-Parameters!$D$40)*(1/Parameters!$D$38))+(AK21*(1-Parameters!$D$40)*('Input for base case'!$F$8*Parameters!$D$18*(Parameters!$D$23)*Parameters!$D$26*(1-Parameters!$D$27)*Parameters!$D$28*Parameters!$D$30))+(AS21*(1-Parameters!$D$40)*ART_drop_factor)+(AP21*(1-Parameters!$D$40)*(1/Parameters!$D$38))+(AM21*(1-Parameters!$D$40)*ART_drop_factor)),0)</f>
        <v>0</v>
      </c>
      <c r="AT22" s="24">
        <f>IF(AND(C22&gt;=('Input for base case'!$F$14+'Input for base case'!$F$18), C22&lt;('Input for base case'!$F$14+'Input for base case'!$F$19)),((AN21*(1-Parameters!$D$40)*(1-(Parameters!$D$11*(1-('Input for base case'!$F$22*Parameters!$D$7))))) + (AT21*(1-Parameters!$D$40)*(1-(Parameters!$D$12*(1-('Input for base case'!$F$22*Parameters!$D$7)))))),0)</f>
        <v>0</v>
      </c>
      <c r="AU22" s="22">
        <f>IF(AND(C22&gt;=('Input for base case'!$F$14+'Input for base case'!$F$18), C22&lt;('Input for base case'!$F$14+'Input for base case'!$F$19)),((AN21*(1-Parameters!$D$40)*Parameters!$D$11*(1-('Input for base case'!$F$22*Parameters!$D$7)))+(AO21*(1-Parameters!$D$40)*(1-1/Parameters!$D$38)*(1-('Input for base case'!$F$9*Parameters!$D$19*(1-Parameters!$D$27)*Parameters!$D$26*(Parameters!$D$24)*Parameters!$D$28*Parameters!$D$30))) + (AP21*(1-Parameters!$D$40)*(1-(1/Parameters!$D$38))*(1-ART_drop_factor)) +(AT21*(1-Parameters!$D$40)*Parameters!$D$12*(1-('Input for base case'!$F$22*Parameters!$D$7)))+(AU21*(1-Parameters!$D$40)*(1-1/Parameters!$D$38)) + (AV21*(1-Parameters!$D$40)*(1-(1/Parameters!$D$38))*(1-ART_drop_factor))),0)</f>
        <v>0</v>
      </c>
      <c r="AV22" s="24">
        <f>IF(AND(C22&gt;=('Input for base case'!$F$14+'Input for base case'!$F$18), C22&lt;('Input for base case'!$F$14+'Input for base case'!$F$19)),((AO21*(1-Parameters!$D$40)*(1-1/Parameters!$D$38)*('Input for base case'!$F$9*Parameters!$D$19*Parameters!$D$26*(1-Parameters!$D$27)*(Parameters!$D$24)*Parameters!$D$28*Parameters!$D$30))+(AP21*(1-Parameters!$D$40)*(1-(1/Parameters!$D$38))*ART_drop_factor)+(AV21*(1-Parameters!$D$40)*(1-(1/Parameters!$D$38))*ART_drop_factor)),0)</f>
        <v>0</v>
      </c>
      <c r="AW22" s="22">
        <f>IF(AND(C22&gt;=('Input for base case'!$F$14+'Input for base case'!$F$18), C22&lt;('Input for base case'!$F$14+'Input for base case'!$F$19)),((AO21*(1-Parameters!$D$40)*(1/Parameters!$D$38)*(1-('Input for base case'!$F$9*Parameters!$D$19*(1-Parameters!$D$27)*Parameters!$D$26*(Parameters!$D$23)*Parameters!$D$28)))+(AQ21*(1-Parameters!$D$40)*(1-('Input for base case'!$F$9*Parameters!$D$19*(1-Parameters!$D$27)*Parameters!$D$26*(Parameters!$D$23)*Parameters!$D$28)))+(AU21*(1-Parameters!$D$40)*(1/Parameters!$D$38))+(AW21*(1-Parameters!$D$40))),0)</f>
        <v>0</v>
      </c>
      <c r="AX22" s="24">
        <f>IF(AND(C22&gt;=('Input for base case'!$F$14+'Input for base case'!$F$18), C22&lt;('Input for base case'!$F$14+'Input for base case'!$F$19)),((AO21*(1-Parameters!$D$40)*(1/Parameters!$D$38)*'Input for base case'!$F$9*Parameters!$D$19*Parameters!$D$26*(1-Parameters!$D$27)*Parameters!$D$28*(Parameters!$D$23)*(1-Parameters!$D$30))+(AQ21*(1-Parameters!$D$40)*'Input for base case'!$F$9*Parameters!$D$19*Parameters!$D$26*(1-Parameters!$D$27)*Parameters!$D$28*(Parameters!$D$23)*(1-Parameters!$D$30)) + (AS21*(1-Parameters!$D$40)*(1-ART_drop_factor)) +(AR21*(1-Parameters!$D$40))+ (AY21*(1-Parameters!$D$40)*(1-ART_drop_factor)) + (AX21*(1-Parameters!$D$40))),0)</f>
        <v>0</v>
      </c>
      <c r="AY22" s="22">
        <f>IF(AND(C22&gt;=('Input for base case'!$F$14+'Input for base case'!$F$18), C22&lt;('Input for base case'!$F$14+'Input for base case'!$F$19)),((AO21*(1-Parameters!$D$40)*(1/Parameters!$D$38)*('Input for base case'!$F$9*Parameters!$D$19*(Parameters!$D$23)*Parameters!$D$26*(1-Parameters!$D$27)*Parameters!$D$28*Parameters!$D$30))+(AP21*(1-Parameters!$D$40)*(1/Parameters!$D$38))+(AQ21*(1-Parameters!$D$40)*('Input for base case'!$F$9*Parameters!$D$19*(Parameters!$D$23)*Parameters!$D$26*(1-Parameters!$D$27)*Parameters!$D$28*Parameters!$D$30))+(AY21*(1-Parameters!$D$40)*ART_drop_factor)+(AV21*(1-Parameters!$D$40)*(1/Parameters!$D$38))+(AS21*(1-Parameters!$D$40)*ART_drop_factor)),0)</f>
        <v>0</v>
      </c>
      <c r="AZ22" s="24">
        <f>IF(C22&gt;=('Input for base case'!$F$14+'Input for base case'!$F$19),((AT21*(1-Parameters!$D$40)*(1-(Parameters!$D$12*(1-('Input for base case'!$F$22*Parameters!$D$7))))) + (AZ21*(1-Parameters!$D$40)*(1-(Parameters!$D$12*(1-('Input for base case'!$F$22*Parameters!$D$7)))))),0)</f>
        <v>0</v>
      </c>
      <c r="BA22" s="22">
        <f>IF(C22&gt;=('Input for base case'!$F$14+'Input for base case'!$F$19),((AT21*(1-Parameters!$D$40)*Parameters!$D$12*(1-('Input for base case'!$F$22*Parameters!$D$7)))+(AU21*(1-Parameters!$D$40)*(1-1/Parameters!$D$38)*(1-('Input for base case'!$F$10*Parameters!$D$20*(1-Parameters!$D$27)*Parameters!$D$26*(Parameters!$D$24)*Parameters!$D$28*Parameters!$D$30))) + (AV21*(1-Parameters!$D$40)*(1-(1/Parameters!$D$38))*(1-ART_drop_factor)) +(AZ21*(1-Parameters!$D$40)*Parameters!$D$12*(1-('Input for base case'!$F$22*Parameters!$D$7)))+(BA21*(1-Parameters!$D$40)*(1-1/Parameters!$D$38)) + (BB21*(1-Parameters!$D$40)*(1-(1/Parameters!$D$38))*(1-ART_drop_factor))),0)</f>
        <v>0</v>
      </c>
      <c r="BB22" s="24">
        <f>IF(C22&gt;=('Input for base case'!$F$14+'Input for base case'!$F$19),((AU21*(1-Parameters!$D$40)*(1-1/Parameters!$D$38)*('Input for base case'!$F$10*Parameters!$D$20*Parameters!$D$26*(1-Parameters!$D$27)*(Parameters!$D$24)*Parameters!$D$28*Parameters!$D$30))+(AV21*(1-Parameters!$D$40)*(1-(1/Parameters!$D$38))*ART_drop_factor)+(BB21*(1-Parameters!$D$40)*(1-(1/Parameters!$D$38))*ART_drop_factor)),0)</f>
        <v>0</v>
      </c>
      <c r="BC22" s="22">
        <f>IF(C22&gt;=('Input for base case'!$F$14+'Input for base case'!$F$19),((AU21*(1-Parameters!$D$40)*(1/Parameters!$D$38)*(1-('Input for base case'!$F$10*Parameters!$D$20*(1-Parameters!$D$27)*Parameters!$D$26*(Parameters!$D$23)*Parameters!$D$28)))+(AW21*(1-Parameters!$D$40)*(1-('Input for base case'!$F$10*Parameters!$D$20*(1-Parameters!$D$27)*Parameters!$D$26*(Parameters!$D$23)*Parameters!$D$28)))+(BA21*(1-Parameters!$D$40)*(1/Parameters!$D$38))+(BC21*(1-Parameters!$D$40))),0)</f>
        <v>0</v>
      </c>
      <c r="BD22" s="24">
        <f>IF(C22&gt;=('Input for base case'!$F$14+'Input for base case'!$F$19),((AU21*(1-Parameters!$D$40)*(1/Parameters!$D$38)*'Input for base case'!$F$10*Parameters!$D$20*Parameters!$D$26*(1-Parameters!$D$27)*Parameters!$D$28*(Parameters!$D$23)*(1-Parameters!$D$30))+(AW21*(1-Parameters!$D$40)*'Input for base case'!$F$10*Parameters!$D$20*Parameters!$D$26*(1-Parameters!$D$27)*Parameters!$D$28*(Parameters!$D$23)*(1-Parameters!$D$30))+(AX21*(1-Parameters!$D$40)) + (AY21*(1-Parameters!$D$40)*(1-ART_drop_factor)) +(BD21*(1-Parameters!$D$40)) + (BE21*(1-Parameters!$D$40)*(1-ART_drop_factor))),0)</f>
        <v>0</v>
      </c>
      <c r="BE22" s="25">
        <f>IF(C22&gt;=('Input for base case'!$F$14+'Input for base case'!$F$19),((AU21*(1-Parameters!$D$40)*(1/Parameters!$D$38)*('Input for base case'!$F$10*Parameters!$D$20*(Parameters!$D$23)*Parameters!$D$26*(1-Parameters!$D$27)*Parameters!$D$28*Parameters!$D$30))+(AV21*(1-Parameters!$D$40)*(1/Parameters!$D$38))+(AW21*(1-Parameters!$D$40)*('Input for base case'!$F$10*Parameters!$D$20*(Parameters!$D$23)*Parameters!$D$26*(1-Parameters!$D$27)*Parameters!$D$28*Parameters!$D$30))+(BE21*(1-Parameters!$D$40)*ART_drop_factor)+(BB21*(1-Parameters!$D$40)*(1/Parameters!$D$38))+(AY21*(1-Parameters!$D$40)*ART_drop_factor)),0)</f>
        <v>0</v>
      </c>
      <c r="BF22" s="135">
        <f>(Parameters!$D$40*(SUM(Model!D21:U21,Model!AH21:BE21)))+(Parameters!$D$41*(SUM(Model!V21:AG21)))</f>
        <v>94.041849287816859</v>
      </c>
      <c r="BG22" s="60"/>
    </row>
    <row r="23" spans="3:59" x14ac:dyDescent="0.2">
      <c r="C23" s="20">
        <v>18</v>
      </c>
      <c r="D23" s="21">
        <f>IF((C23&gt;='Input for base case'!$F$12),0,(D22*(1-Parameters!$D$40)*(1-(Parameters!$D$8*(1-('Input for base case'!$F$22*Parameters!$D$7))))))</f>
        <v>1517040.6499723364</v>
      </c>
      <c r="E23" s="21">
        <f>IF((C23&gt;='Input for base case'!$F$12),0,(D22*(1-Parameters!$D$40)*Parameters!$D$8*(1-('Input for base case'!$F$22*Parameters!$D$7))+(E22*(1-Parameters!$D$40)*(1-1/Parameters!$D$38)) + (F22*(1-Parameters!$D$40)*(1-(1/Parameters!$D$38))*(1-ART_drop_factor))))</f>
        <v>4569.6798700616828</v>
      </c>
      <c r="F23" s="26">
        <f>IF((C23&gt;='Input for base case'!$F$12),0,(F22*(1-Parameters!$D$40)*(1-(1/Parameters!$D$38))*ART_drop_factor))</f>
        <v>0</v>
      </c>
      <c r="G23" s="21">
        <f>IF((C23&gt;='Input for base case'!$F$12),0,((G22*(1-Parameters!$D$40)+(E22*(1-Parameters!$D$40)*(1/Parameters!$D$38)))))</f>
        <v>51589.710626116677</v>
      </c>
      <c r="H23" s="21">
        <f>IF((C23&gt;='Input for base case'!$F$12),0,(H22*(1-Parameters!$D$40) + I22*(1-Parameters!$D$40)*(1-ART_drop_factor)))</f>
        <v>7945.7636951073073</v>
      </c>
      <c r="I23" s="21">
        <f>IF((C23&gt;='Input for base case'!$F$12),0,(((F22*(1-Parameters!$D$40)*(1/Parameters!$D$38)) + I22*(1-Parameters!$D$40)*ART_drop_factor)))</f>
        <v>48724.838552119007</v>
      </c>
      <c r="J23" s="23">
        <f>IF(AND(C23&gt;='Input for base case'!$F$12,C23&lt;'Input for base case'!$F$13),((D22*(1-Parameters!$D$40)*(1-(Parameters!$D$8*(1-('Input for base case'!$F$22*Parameters!$D$7))))) + (J22*(1-Parameters!$D$40)*(1-(Parameters!$D$9*(1-('Input for base case'!$F$22*Parameters!$D$7)))))),0)</f>
        <v>0</v>
      </c>
      <c r="K23" s="23">
        <f>IF(AND(C23&gt;='Input for base case'!$F$12,C23&lt;'Input for base case'!$F$13),((D22*(1-Parameters!$D$40)*(Parameters!$D$8*(1-('Input for base case'!$F$22*Parameters!$D$7))))+(E22*(1-Parameters!$D$40)*(1-1/Parameters!$D$38)*(1-('Input for base case'!$F$5*Parameters!$D$14*(1-Parameters!$D$27)*Parameters!$D$26*(Parameters!$D$24))*Parameters!$D$28*Parameters!$D$30)))+ (F22*(1-Parameters!$D$40)*(1-(1/Parameters!$D$38))*(1-ART_drop_factor)) + (J22*(1-Parameters!$D$40)*Parameters!$D$9*(1-('Input for base case'!$F$22*Parameters!$D$7)))+(K22*(1-Parameters!$D$40)*(1-1/Parameters!$D$38)) + (L22*(1-Parameters!$D$40)*(1-(1/Parameters!$D$38))*(1-ART_drop_factor)),0)</f>
        <v>0</v>
      </c>
      <c r="L23" s="23">
        <f>IF(AND(C23&gt;='Input for base case'!$F$12,C23&lt;'Input for base case'!$F$13),((E22*(1-Parameters!$D$40)*(1-1/Parameters!$D$38)*('Input for base case'!$F$5*Parameters!$D$14*Parameters!$D$26*(1-Parameters!$D$27)*(Parameters!$D$24)*Parameters!$D$28*Parameters!$D$30))+(F22*(1-Parameters!$D$40)*(1-(1/Parameters!$D$38))*ART_drop_factor)+(L22*(1-Parameters!$D$40)*(1-(1/Parameters!$D$38))*ART_drop_factor)),0)</f>
        <v>0</v>
      </c>
      <c r="M23" s="23">
        <f>IF(AND(C23&gt;='Input for base case'!$F$12,C23&lt;'Input for base case'!$F$13),((E22*(1-Parameters!$D$40)*(1/Parameters!$D$38)*(1-('Input for base case'!$F$5*Parameters!$D$14*(1-Parameters!$D$27)*Parameters!$D$26*(Parameters!$D$23))*Parameters!$D$28))+(G22*(1-Parameters!$D$40)*(1-('Input for base case'!$F$5*Parameters!$D$14*(1-Parameters!$D$27)*Parameters!$D$26*(Parameters!$D$23)*Parameters!$D$28)))+(K22*(1-Parameters!$D$40)*(1/Parameters!$D$38))+(M22*(1-Parameters!$D$40))),0)</f>
        <v>0</v>
      </c>
      <c r="N23" s="23">
        <f>IF(AND(C23&gt;='Input for base case'!$F$12,C23&lt;'Input for base case'!$F$13),((E22*(1-Parameters!$D$40)*(1/Parameters!$D$38)*'Input for base case'!$F$5*Parameters!$D$14*Parameters!$D$26*(1-Parameters!$D$27)*Parameters!$D$28*(Parameters!$D$23)*(1-Parameters!$D$30))+(G22*(1-Parameters!$D$40)*'Input for base case'!$F$5*Parameters!$D$14*Parameters!$D$26*(1-Parameters!$D$27)*Parameters!$D$28*(Parameters!$D$23)*(1-Parameters!$D$30))+(H22*(1-Parameters!$D$40)) +(N22*(1-Parameters!$D$40)) + (O22*(1-Parameters!$D$40)*(1-ART_drop_factor)) + (I22*(1-Parameters!$D$40)*(1-ART_drop_factor))),0)</f>
        <v>0</v>
      </c>
      <c r="O23" s="23">
        <f>IF(AND(C23&gt;='Input for base case'!$F$12,C23&lt;'Input for base case'!$F$13),((E22*(1-Parameters!$D$40)*(1/Parameters!$D$38)*('Input for base case'!$F$5*Parameters!$D$14*(Parameters!$D$23)*Parameters!$D$26*(1-Parameters!$D$27)*Parameters!$D$28*Parameters!$D$30))+(F22*(1-Parameters!$D$40)*(1/Parameters!$D$38))+(G22*(1-Parameters!$D$40)*('Input for base case'!$F$5*Parameters!$D$14*(Parameters!$D$23)*Parameters!$D$26*(1-Parameters!$D$27)*Parameters!$D$28*Parameters!$D$30))+(O22*(1-Parameters!$D$40)*ART_drop_factor)+(L22*(1-Parameters!$D$40)*(1/Parameters!$D$38))+(I22*(1-Parameters!$D$40)*ART_drop_factor)),0)</f>
        <v>0</v>
      </c>
      <c r="P23" s="24">
        <f>IF(AND(C23&gt;='Input for base case'!$F$13,C23&lt;'Input for base case'!$F$14),((J22*(1-Parameters!$D$40)*(1-(Parameters!$D$9*(1-('Input for base case'!$F$22*Parameters!$D$7))))) + (P22*(1-Parameters!$D$40)*(1-(Parameters!$D$9*(1-('Input for base case'!$F$22*Parameters!$D$7)))))),0)</f>
        <v>0</v>
      </c>
      <c r="Q23" s="22">
        <f>IF(AND(C23&gt;='Input for base case'!$F$13,C23&lt;'Input for base case'!$F$14),((J22*(1-Parameters!$D$40)*Parameters!$D$9*(1-('Input for base case'!$F$22*Parameters!$D$7)))+(K22*(1-Parameters!$D$40)*(1-1/Parameters!$D$38)*(1-('Input for base case'!$F$6*Parameters!$D$15*(1-Parameters!$D$27)*Parameters!$D$26*(Parameters!$D$24))*Parameters!$D$28*Parameters!$D$30))) + (L22*(1-Parameters!$D$40)*(1-(1/Parameters!$D$38))*(1-ART_drop_factor)) +(P22*(1-Parameters!$D$40)*Parameters!$D$9*(1-('Input for base case'!$F$22*Parameters!$D$7)))+(Q22*(1-Parameters!$D$40)*(1-1/Parameters!$D$38)) + (R22*(1-Parameters!$D$40)*(1-(1/Parameters!$D$38))*(1-ART_drop_factor)),0)</f>
        <v>0</v>
      </c>
      <c r="R23" s="24">
        <f>IF(AND(C23&gt;='Input for base case'!$F$13,C23&lt;'Input for base case'!$F$14),((K22*(1-Parameters!$D$40)*(1-1/Parameters!$D$38)*('Input for base case'!$F$6*Parameters!$D$15*Parameters!$D$26*(1-Parameters!$D$27)*(Parameters!$D$24)*Parameters!$D$28*Parameters!$D$30))+(L22*(1-Parameters!$D$40)*(1-(1/Parameters!$D$38))*ART_drop_factor)+(R22*(1-Parameters!$D$40)*(1-(1/Parameters!$D$38))*ART_drop_factor)),0)</f>
        <v>0</v>
      </c>
      <c r="S23" s="22">
        <f>IF(AND(C23&gt;='Input for base case'!$F$13,C23&lt;'Input for base case'!$F$14),((K22*(1-Parameters!$D$40)*(1/Parameters!$D$38)*(1-('Input for base case'!$F$6*Parameters!$D$15*(1-Parameters!$D$27)*Parameters!$D$26*(Parameters!$D$23)*Parameters!$D$28)))+(M22*(1-Parameters!$D$40)*(1-('Input for base case'!$F$6*Parameters!$D$15*(1-Parameters!$D$27)*Parameters!$D$26*(Parameters!$D$23)*Parameters!$D$28)))+(Q22*(1-Parameters!$D$40)*(1/Parameters!$D$38))+(S22*(1-Parameters!$D$40))),0)</f>
        <v>0</v>
      </c>
      <c r="T23" s="24">
        <f>IF(AND(C23&gt;='Input for base case'!$F$13,C23&lt;'Input for base case'!$F$14),((K22*(1-Parameters!$D$40)*(1/Parameters!$D$38)*'Input for base case'!$F$6*Parameters!$D$15*Parameters!$D$26*(1-Parameters!$D$27)*Parameters!$D$28*(Parameters!$D$23)*(1-Parameters!$D$30))+(M22*(1-Parameters!$D$40)*'Input for base case'!$F$6*Parameters!$D$15*Parameters!$D$26*(1-Parameters!$D$27)*Parameters!$D$28*(Parameters!$D$23)*(1-Parameters!$D$30))+(N22*(1-Parameters!$D$40))+(T22*(1-Parameters!$D$40)) + (U22*(1-Parameters!$D$40)*(1-ART_drop_factor)) + (O22*(1-Parameters!$D$40)*(1-ART_drop_factor))),0)</f>
        <v>0</v>
      </c>
      <c r="U23" s="22">
        <f>IF(AND(C23&gt;='Input for base case'!$F$13,C23&lt;'Input for base case'!$F$14),((K22*(1-Parameters!$D$40)*(1/Parameters!$D$38)*('Input for base case'!$F$6*Parameters!$D$15*(Parameters!$D$23)*Parameters!$D$26*(1-Parameters!$D$27)*Parameters!$D$28*Parameters!$D$30))+(L22*(1-Parameters!$D$40)*(1/Parameters!$D$38))+(M22*(1-Parameters!$D$40)*('Input for base case'!$F$6*Parameters!$D$15*(Parameters!$D$23)*Parameters!$D$26*(1-Parameters!$D$27)*Parameters!$D$28*Parameters!$D$30))+(U22*(1-Parameters!$D$40)*ART_drop_factor)+(R22*(1-Parameters!$D$40)*(1/Parameters!$D$38))+(O22*(1-Parameters!$D$40))*ART_drop_factor),0)</f>
        <v>0</v>
      </c>
      <c r="V23" s="24">
        <f>IF(C23='Input for base case'!$F$14,((P22*(1-Parameters!$D$41)*(1-(Parameters!$D$9*(1-('Input for base case'!$F$22*Parameters!$D$7))))) + (V22*(1-Parameters!$D$41)*(1-(Parameters!$D$9*(1-('Input for base case'!$F$22*Parameters!$D$7)))))),0)</f>
        <v>0</v>
      </c>
      <c r="W23" s="22">
        <f>IF(C23='Input for base case'!$F$14,((P22*(1-Parameters!$D$41)*Parameters!$D$9*(1-('Input for base case'!$F$22*Parameters!$D$7)))+(Q22*(1-Parameters!$D$41)*(1-1/Parameters!$D$38)*(1-('Input for base case'!$F$6*Parameters!$D$16*(1-Parameters!$D$27)*Parameters!$D$26*(1-Parameters!$B$94)*(Parameters!$D$24))*Parameters!$D$28*Parameters!$D$30)))+(V22*(1-Parameters!$D$41)*Parameters!$D$9*(1-('Input for base case'!$F$22*Parameters!$D$7)))+ (R22*(1-Parameters!$D$41)*(1-(1/Parameters!$D$38))*(1-ART_drop_factor)) + (W22*(1-Parameters!$D$41)*(1-1/Parameters!$D$38)) + (X22*(1-Parameters!$D$41)*(1-(1/Parameters!$D$38))*(1-ART_drop_factor)),0)</f>
        <v>0</v>
      </c>
      <c r="X23" s="24">
        <f>IF(C23='Input for base case'!$F$14,((Q22*(1-Parameters!$D$41)*(1-1/Parameters!$D$38)*('Input for base case'!$F$6*Parameters!$D$16*Parameters!$D$26*(1-Parameters!$D$27)*(1-Parameters!$B$94)*(Parameters!$D$24)*Parameters!$D$28*Parameters!$D$30))+(R22*(1-Parameters!$D$41)*(1-(1/Parameters!$D$38))*ART_drop_factor)+(X22*(1-Parameters!$D$41)*(1-(1/Parameters!$D$38))*ART_drop_factor)),0)</f>
        <v>0</v>
      </c>
      <c r="Y23" s="22">
        <f>IF(C23='Input for base case'!$F$14,((Q22*(1-Parameters!$D$41)*(1/Parameters!$D$38)*(1-('Input for base case'!$F$6*Parameters!$D$16*(1-Parameters!$D$27)*Parameters!$D$26*(1-Parameters!$B$94)*(Parameters!$D$23)*Parameters!$D$28)))+(S22*(1-Parameters!$D$41)*(1-('Input for base case'!$F$6*Parameters!$D$16*(1-Parameters!$D$27)*Parameters!$D$26*(1-Parameters!$B$94)*(Parameters!$D$23)*Parameters!$D$28)))+(W22*(1-Parameters!$D$41)*(1/Parameters!$D$38))+(Y22*(1-Parameters!$D$41))),0)</f>
        <v>0</v>
      </c>
      <c r="Z23" s="24">
        <f>IF(C23='Input for base case'!$F$14,((Q22*(1-Parameters!$D$41)*(1/Parameters!$D$38)*'Input for base case'!$F$6*Parameters!$D$16*Parameters!$D$26*(1-Parameters!$D$27)*(1-Parameters!$B$94)*Parameters!$D$28*(Parameters!$D$23)*(1-Parameters!$D$30))+(S22*(1-Parameters!$D$41)*'Input for base case'!$F$6*Parameters!$D$16*Parameters!$D$26*(1-Parameters!$D$27)*(1-Parameters!$B$94)*Parameters!$D$28*(Parameters!$D$23)*(1-Parameters!$D$30))+(T22*(1-Parameters!$D$41)) + (U22*(1-Parameters!$D$41)*(1-ART_drop_factor)) + (Z22*(1-Parameters!$D$41)) + (AA22*(1-Parameters!$D$41)*(1-ART_drop_factor))),0)</f>
        <v>0</v>
      </c>
      <c r="AA23" s="22">
        <f>IF(C23='Input for base case'!$F$14,((Q22*(1-Parameters!$D$41)*(1/Parameters!$D$38)*('Input for base case'!$F$6*Parameters!$D$16*(Parameters!$D$23)*Parameters!$D$26*(1-Parameters!$D$27)*(1-Parameters!$B$94)*Parameters!$D$28*Parameters!$D$30))+(R22*(1-Parameters!$D$41)*(1/Parameters!$D$38))+(S22*(1-Parameters!$D$41)*('Input for base case'!$F$6*Parameters!$D$16*(1-Parameters!$B$94)*(Parameters!$D$23)*Parameters!$D$26*(1-Parameters!$D$27)*Parameters!$D$28*Parameters!$D$30))+(AA22*(1-Parameters!$D$41)*ART_drop_factor)+(X22*(1-Parameters!$D$41)*(1/Parameters!$D$38))+(U22*(1-Parameters!$D$41)*ART_drop_factor)),0)</f>
        <v>0</v>
      </c>
      <c r="AB23" s="24">
        <f>IF(AND(C23&gt;'Input for base case'!$F$14,C23&lt;('Input for base case'!$F$14+'Input for base case'!$F$16)),((V22*(1-Parameters!$D$41)*(1-(Parameters!$D$9*(1-('Input for base case'!$F$22*Parameters!$D$7)))))+(AB22*(1-Parameters!$D$41)*(1-(Parameters!$D$10*(1-('Input for base case'!$F$22*Parameters!$D$7)))))),0)</f>
        <v>0</v>
      </c>
      <c r="AC23" s="24">
        <f>IF(AND(C23&gt;'Input for base case'!$F$14, C23&lt;('Input for base case'!$F$14+'Input for base case'!$F$16)),((V22*(1-Parameters!$D$41)*Parameters!$D$9*(1-('Input for base case'!$F$22*Parameters!$D$7)))+(W22*(1-Parameters!$D$41)*(1-1/Parameters!$D$38)) + (X22*(1-Parameters!$D$41)*(1-(1/Parameters!$D$38))*(1-ART_drop_factor)) +(AB22*(1-Parameters!$D$41)*Parameters!$D$10*(1-('Input for base case'!$F$22*Parameters!$D$7))))+(AC22*(1-Parameters!$D$41)*(1-1/Parameters!$D$38)) + (AD22*(1-Parameters!$D$41)*(1-(1/Parameters!$D$38))*(1-ART_drop_factor)),0)</f>
        <v>0</v>
      </c>
      <c r="AD23" s="24">
        <f>IF(AND(C23&gt;'Input for base case'!$F$14, C23&lt;('Input for base case'!$F$14+'Input for base case'!$F$16)),((X22*(1-Parameters!$D$41)*(1-(1/Parameters!$D$38))*ART_drop_factor)+(AD22*(1-Parameters!$D$41)*(1-(1/Parameters!$D$38))*ART_drop_factor)),0)</f>
        <v>0</v>
      </c>
      <c r="AE23" s="24">
        <f>IF(AND(C23&gt;'Input for base case'!$F$14, C23&lt;('Input for base case'!$F$14+'Input for base case'!$F$16)),((W22*(1-Parameters!$D$41)*(1/Parameters!$D$38))+(Y22*(1-Parameters!$D$41))+(AC22*(1-Parameters!$D$41)*(1/Parameters!$D$38))+(AE22*(1-Parameters!$D$41))),0)</f>
        <v>0</v>
      </c>
      <c r="AF23" s="24">
        <f>IF(AND(C23&gt;'Input for base case'!$F$14, C23&lt;('Input for base case'!$F$14+'Input for base case'!$F$16)),((Z22*(1-Parameters!$D$41)) + (AA22*(1-Parameters!$D$41)*(1-ART_drop_factor)) +(AF22*(1-Parameters!$D$41)) + (AG22*(1-Parameters!$D$41)*(1-ART_drop_factor))),0)</f>
        <v>0</v>
      </c>
      <c r="AG23" s="24">
        <f>IF(AND(C23&gt;'Input for base case'!$F$14, C23&lt;('Input for base case'!$F$14+'Input for base case'!$F$16)),((X22*(1-Parameters!$D$41)*(1/Parameters!$D$38))+(AG22*(1-Parameters!$D$41)*ART_drop_factor)+(AD22*(1-Parameters!$D$41)*(1/Parameters!$D$38))+(AA22*(1-Parameters!$D$41)*ART_drop_factor)),0)</f>
        <v>0</v>
      </c>
      <c r="AH23" s="24">
        <f>IF(AND(C23&gt;=('Input for base case'!$F$14+'Input for base case'!$F$16),C23&lt;('Input for base case'!$F$14+'Input for base case'!$F$17)),((AB22*(1-Parameters!$D$40)*(1-(Parameters!$D$10*(1-('Input for base case'!$F$22*Parameters!$D$7)))))+(AH22*(1-Parameters!$D$40)*(1-(Parameters!$D$11*(1-('Input for base case'!$F$22*Parameters!$D$7)))))),0)</f>
        <v>0</v>
      </c>
      <c r="AI23" s="24">
        <f>IF(AND(C23&gt;=('Input for base case'!$F$14+'Input for base case'!$F$16), C23&lt;('Input for base case'!$F$14+'Input for base case'!$F$17)),((AB22*(1-Parameters!$D$40)*Parameters!$D$10*(1-('Input for base case'!$F$22*Parameters!$D$7)))+(AC22*(1-Parameters!$D$40)*(1-1/Parameters!$D$38)*(1-('Input for base case'!$F$7*Parameters!$D$17*(1-Parameters!$D$27)*Parameters!$D$26*(1-(Parameters!$B$94 + Parameters!$B$95))*(Parameters!$D$24)*Parameters!$D$28*Parameters!$D$30))) + (AD22*(1-Parameters!$D$40)*(1-(1/Parameters!$D$38))*(1-ART_drop_factor)) +(AH22*(1-Parameters!$D$40)*Parameters!$D$11*(1-('Input for base case'!$F$22*Parameters!$D$7)))+(AI22*(1-Parameters!$D$40)*(1-1/Parameters!$D$38)) + (AJ22*(1-Parameters!$D$40)*(1-(1/Parameters!$D$38))*(1-ART_drop_factor))),0)</f>
        <v>0</v>
      </c>
      <c r="AJ23" s="24">
        <f>IF(AND(C23&gt;=('Input for base case'!$F$14+'Input for base case'!$F$16), C23&lt;('Input for base case'!$F$14+'Input for base case'!$F$17)),((AC22*(1-Parameters!$D$40)*(1-1/Parameters!$D$38)*('Input for base case'!$F$7*Parameters!$D$17*Parameters!$D$26*(1-Parameters!$D$27)*(1-(Parameters!$B$94 + Parameters!$B$95))*(Parameters!$D$24)*Parameters!$D$28*Parameters!$D$30))+(AD22*(1-Parameters!$D$40)*(1-(1/Parameters!$D$38))*ART_drop_factor)+(AJ22*(1-Parameters!$D$40)*(1-(1/Parameters!$D$38))*ART_drop_factor)),0)</f>
        <v>0</v>
      </c>
      <c r="AK23" s="22">
        <f>IF(AND(C23&gt;=('Input for base case'!$F$14+'Input for base case'!$F$16), C23&lt;('Input for base case'!$F$14+'Input for base case'!$F$17)),((AC22*(1-Parameters!$D$40)*(1/Parameters!$D$38)*(1-('Input for base case'!$F$7*Parameters!$D$17*(1-Parameters!$D$27)*Parameters!$D$26*(1-(Parameters!$B$94 + Parameters!$B$95))*(Parameters!$D$23)*Parameters!$D$28)))+(AE22*(1-Parameters!$D$40)*(1-('Input for base case'!$F$7*Parameters!$D$17*(1-Parameters!$D$27)*Parameters!$D$26*(1-(Parameters!$B$94 + Parameters!$B$95))*(Parameters!$D$23)*Parameters!$D$28)))+(AI22*(1-Parameters!$D$40)*(1/Parameters!$D$38))+(AK22*(1-Parameters!$D$40))),0)</f>
        <v>0</v>
      </c>
      <c r="AL23" s="24">
        <f>IF(AND(C23&gt;=('Input for base case'!$F$14+'Input for base case'!$F$16), C23&lt;('Input for base case'!$F$14+'Input for base case'!$F$17)),((AC22*(1-Parameters!$D$40)*(1/Parameters!$D$38)*'Input for base case'!$F$7*Parameters!$D$17*Parameters!$D$26*(1-Parameters!$D$27)*(1-(Parameters!$B$94 + Parameters!$B$95))*Parameters!$D$28*(Parameters!$D$23)*(1-Parameters!$D$30))+(AE22*(1-Parameters!$D$40)*'Input for base case'!$F$7*Parameters!$D$17*Parameters!$D$26*(1-Parameters!$D$27)*(1-(Parameters!$B$94 + Parameters!$B$95))*Parameters!$D$28*(Parameters!$D$23)*(1-Parameters!$D$30))+(AF22*(1-Parameters!$D$40)) + (AG22*(1-Parameters!$D$40)*(1-ART_drop_factor)) +(AL22*(1-Parameters!$D$40)) + (AM22*(1-Parameters!$D$40)*(1-ART_drop_factor))),0)</f>
        <v>0</v>
      </c>
      <c r="AM23" s="22">
        <f>IF(AND(C23&gt;=('Input for base case'!$F$14+'Input for base case'!$F$16), C23&lt;('Input for base case'!$F$14+'Input for base case'!$F$17)),((AC22*(1-Parameters!$D$40)*(1/Parameters!$D$38)*('Input for base case'!$F$7*Parameters!$D$17*(Parameters!$D$23)*Parameters!$D$26*(1-Parameters!$D$27)*(1-(Parameters!$B$94 + Parameters!$B$95))*Parameters!$D$28*Parameters!$D$30))+(AD22*(1-Parameters!$D$40)*(1/Parameters!$D$38))+(AE22*(1-Parameters!$D$40)*('Input for base case'!$F$7*Parameters!$D$17*(Parameters!$D$23)*Parameters!$D$26*(1-Parameters!$D$27)*(1-(Parameters!$B$94 + Parameters!$B$95))*Parameters!$D$28*Parameters!$D$30))+(AM22*(1-Parameters!$D$40)*ART_drop_factor)+(AJ22*(1-Parameters!$D$40)*(1/Parameters!$D$38))+(AG22*(1-Parameters!$D$40)*ART_drop_factor)),0)</f>
        <v>0</v>
      </c>
      <c r="AN23" s="24">
        <f>IF(AND(C23&gt;=('Input for base case'!$F$14+'Input for base case'!$F$17), C23&lt;('Input for base case'!$F$14+'Input for base case'!$F$18)),((AH22*(1-Parameters!$D$40)*(1-(Parameters!$D$11*(1-('Input for base case'!$F$22*Parameters!$D$7))))) + (AN22*(1-Parameters!$D$40)*(1-(Parameters!$D$11*(1-('Input for base case'!$F$22*Parameters!$D$7)))))),0)</f>
        <v>0</v>
      </c>
      <c r="AO23" s="22">
        <f>IF(AND(C23&gt;=('Input for base case'!$F$14+'Input for base case'!$F$17), C23&lt;('Input for base case'!$F$14+'Input for base case'!$F$18)),((AH22*(1-Parameters!$D$40)*Parameters!$D$11*(1-('Input for base case'!$F$22*Parameters!$D$7)))+(AI22*(1-Parameters!$D$40)*(1-1/Parameters!$D$38)*(1-('Input for base case'!$F$8*Parameters!$D$18*(1-Parameters!$D$27)*Parameters!$D$26*(Parameters!$D$24)*Parameters!$D$28*Parameters!$D$30))) + (AJ22*(1-Parameters!$D$40)*(1-(1/Parameters!$D$38))*(1-ART_drop_factor)) +(AN22*(1-Parameters!$D$40)*Parameters!$D$11*(1-('Input for base case'!$F$22*Parameters!$D$7)))+(AO22*(1-Parameters!$D$40)*(1-1/Parameters!$D$38)) + (AP22*(1-Parameters!$D$40)*(1-(1/Parameters!$D$38))*(1-ART_drop_factor))),0)</f>
        <v>0</v>
      </c>
      <c r="AP23" s="24">
        <f>IF(AND(C23&gt;=('Input for base case'!$F$14+'Input for base case'!$F$17), C23&lt;('Input for base case'!$F$14+'Input for base case'!$F$18)),((AI22*(1-Parameters!$D$40)*(1-1/Parameters!$D$38)*('Input for base case'!$F$8*Parameters!$D$18*Parameters!$D$26*(1-Parameters!$D$27)*(Parameters!$D$24)*Parameters!$D$28*Parameters!$D$30))+(AJ22*(1-Parameters!$D$40)*(1-(1/Parameters!$D$38))*ART_drop_factor)+(AP22*(1-Parameters!$D$40)*(1-(1/Parameters!$D$38))*ART_drop_factor)),0)</f>
        <v>0</v>
      </c>
      <c r="AQ23" s="22">
        <f>IF(AND(C23&gt;=('Input for base case'!$F$14+'Input for base case'!$F$17), C23&lt;('Input for base case'!$F$14+'Input for base case'!$F$18)),((AI22*(1-Parameters!$D$40)*(1/Parameters!$D$38)*(1-('Input for base case'!$F$8*Parameters!$D$18*(1-Parameters!$D$27)*Parameters!$D$26*(Parameters!$D$23)*Parameters!$D$28)))+(AK22*(1-Parameters!$D$40)*(1-('Input for base case'!$F$8*Parameters!$D$18*(1-Parameters!$D$27)*Parameters!$D$26*(Parameters!$D$23)*Parameters!$D$28)))+(AO22*(1-Parameters!$D$40)*(1/Parameters!$D$38))+(AQ22*(1-Parameters!$D$40))),0)</f>
        <v>0</v>
      </c>
      <c r="AR23" s="24">
        <f>IF(AND(C23&gt;=('Input for base case'!$F$14+'Input for base case'!$F$17), C23&lt;('Input for base case'!$F$14+'Input for base case'!$F$18)),((AI22*(1-Parameters!$D$40)*(1/Parameters!$D$38)*'Input for base case'!$F$8*Parameters!$D$18*Parameters!$D$26*(1-Parameters!$D$27)*Parameters!$D$28*(Parameters!$D$23)*(1-Parameters!$D$30))+(AK22*(1-Parameters!$D$40)*'Input for base case'!$F$8*Parameters!$D$18*Parameters!$D$26*(1-Parameters!$D$27)*Parameters!$D$28*(Parameters!$D$23)*(1-Parameters!$D$30))+(AL22*(1-Parameters!$D$40)) + (AM22*(1-Parameters!$D$40)*(1-ART_drop_factor)) +(AR22*(1-Parameters!$D$40)) + (AS22*(1-Parameters!$D$40)*(1-ART_drop_factor))),0)</f>
        <v>0</v>
      </c>
      <c r="AS23" s="22">
        <f>IF(AND(C23&gt;=('Input for base case'!$F$14+'Input for base case'!$F$17), C23&lt;('Input for base case'!$F$14+'Input for base case'!$F$18)),((AI22*(1-Parameters!$D$40)*(1/Parameters!$D$38)*('Input for base case'!$F$8*Parameters!$D$18*(Parameters!$D$23)*Parameters!$D$26*(1-Parameters!$D$27)*Parameters!$D$28*Parameters!$D$30))+(AJ22*(1-Parameters!$D$40)*(1/Parameters!$D$38))+(AK22*(1-Parameters!$D$40)*('Input for base case'!$F$8*Parameters!$D$18*(Parameters!$D$23)*Parameters!$D$26*(1-Parameters!$D$27)*Parameters!$D$28*Parameters!$D$30))+(AS22*(1-Parameters!$D$40)*ART_drop_factor)+(AP22*(1-Parameters!$D$40)*(1/Parameters!$D$38))+(AM22*(1-Parameters!$D$40)*ART_drop_factor)),0)</f>
        <v>0</v>
      </c>
      <c r="AT23" s="24">
        <f>IF(AND(C23&gt;=('Input for base case'!$F$14+'Input for base case'!$F$18), C23&lt;('Input for base case'!$F$14+'Input for base case'!$F$19)),((AN22*(1-Parameters!$D$40)*(1-(Parameters!$D$11*(1-('Input for base case'!$F$22*Parameters!$D$7))))) + (AT22*(1-Parameters!$D$40)*(1-(Parameters!$D$12*(1-('Input for base case'!$F$22*Parameters!$D$7)))))),0)</f>
        <v>0</v>
      </c>
      <c r="AU23" s="22">
        <f>IF(AND(C23&gt;=('Input for base case'!$F$14+'Input for base case'!$F$18), C23&lt;('Input for base case'!$F$14+'Input for base case'!$F$19)),((AN22*(1-Parameters!$D$40)*Parameters!$D$11*(1-('Input for base case'!$F$22*Parameters!$D$7)))+(AO22*(1-Parameters!$D$40)*(1-1/Parameters!$D$38)*(1-('Input for base case'!$F$9*Parameters!$D$19*(1-Parameters!$D$27)*Parameters!$D$26*(Parameters!$D$24)*Parameters!$D$28*Parameters!$D$30))) + (AP22*(1-Parameters!$D$40)*(1-(1/Parameters!$D$38))*(1-ART_drop_factor)) +(AT22*(1-Parameters!$D$40)*Parameters!$D$12*(1-('Input for base case'!$F$22*Parameters!$D$7)))+(AU22*(1-Parameters!$D$40)*(1-1/Parameters!$D$38)) + (AV22*(1-Parameters!$D$40)*(1-(1/Parameters!$D$38))*(1-ART_drop_factor))),0)</f>
        <v>0</v>
      </c>
      <c r="AV23" s="24">
        <f>IF(AND(C23&gt;=('Input for base case'!$F$14+'Input for base case'!$F$18), C23&lt;('Input for base case'!$F$14+'Input for base case'!$F$19)),((AO22*(1-Parameters!$D$40)*(1-1/Parameters!$D$38)*('Input for base case'!$F$9*Parameters!$D$19*Parameters!$D$26*(1-Parameters!$D$27)*(Parameters!$D$24)*Parameters!$D$28*Parameters!$D$30))+(AP22*(1-Parameters!$D$40)*(1-(1/Parameters!$D$38))*ART_drop_factor)+(AV22*(1-Parameters!$D$40)*(1-(1/Parameters!$D$38))*ART_drop_factor)),0)</f>
        <v>0</v>
      </c>
      <c r="AW23" s="22">
        <f>IF(AND(C23&gt;=('Input for base case'!$F$14+'Input for base case'!$F$18), C23&lt;('Input for base case'!$F$14+'Input for base case'!$F$19)),((AO22*(1-Parameters!$D$40)*(1/Parameters!$D$38)*(1-('Input for base case'!$F$9*Parameters!$D$19*(1-Parameters!$D$27)*Parameters!$D$26*(Parameters!$D$23)*Parameters!$D$28)))+(AQ22*(1-Parameters!$D$40)*(1-('Input for base case'!$F$9*Parameters!$D$19*(1-Parameters!$D$27)*Parameters!$D$26*(Parameters!$D$23)*Parameters!$D$28)))+(AU22*(1-Parameters!$D$40)*(1/Parameters!$D$38))+(AW22*(1-Parameters!$D$40))),0)</f>
        <v>0</v>
      </c>
      <c r="AX23" s="24">
        <f>IF(AND(C23&gt;=('Input for base case'!$F$14+'Input for base case'!$F$18), C23&lt;('Input for base case'!$F$14+'Input for base case'!$F$19)),((AO22*(1-Parameters!$D$40)*(1/Parameters!$D$38)*'Input for base case'!$F$9*Parameters!$D$19*Parameters!$D$26*(1-Parameters!$D$27)*Parameters!$D$28*(Parameters!$D$23)*(1-Parameters!$D$30))+(AQ22*(1-Parameters!$D$40)*'Input for base case'!$F$9*Parameters!$D$19*Parameters!$D$26*(1-Parameters!$D$27)*Parameters!$D$28*(Parameters!$D$23)*(1-Parameters!$D$30)) + (AS22*(1-Parameters!$D$40)*(1-ART_drop_factor)) +(AR22*(1-Parameters!$D$40))+ (AY22*(1-Parameters!$D$40)*(1-ART_drop_factor)) + (AX22*(1-Parameters!$D$40))),0)</f>
        <v>0</v>
      </c>
      <c r="AY23" s="22">
        <f>IF(AND(C23&gt;=('Input for base case'!$F$14+'Input for base case'!$F$18), C23&lt;('Input for base case'!$F$14+'Input for base case'!$F$19)),((AO22*(1-Parameters!$D$40)*(1/Parameters!$D$38)*('Input for base case'!$F$9*Parameters!$D$19*(Parameters!$D$23)*Parameters!$D$26*(1-Parameters!$D$27)*Parameters!$D$28*Parameters!$D$30))+(AP22*(1-Parameters!$D$40)*(1/Parameters!$D$38))+(AQ22*(1-Parameters!$D$40)*('Input for base case'!$F$9*Parameters!$D$19*(Parameters!$D$23)*Parameters!$D$26*(1-Parameters!$D$27)*Parameters!$D$28*Parameters!$D$30))+(AY22*(1-Parameters!$D$40)*ART_drop_factor)+(AV22*(1-Parameters!$D$40)*(1/Parameters!$D$38))+(AS22*(1-Parameters!$D$40)*ART_drop_factor)),0)</f>
        <v>0</v>
      </c>
      <c r="AZ23" s="24">
        <f>IF(C23&gt;=('Input for base case'!$F$14+'Input for base case'!$F$19),((AT22*(1-Parameters!$D$40)*(1-(Parameters!$D$12*(1-('Input for base case'!$F$22*Parameters!$D$7))))) + (AZ22*(1-Parameters!$D$40)*(1-(Parameters!$D$12*(1-('Input for base case'!$F$22*Parameters!$D$7)))))),0)</f>
        <v>0</v>
      </c>
      <c r="BA23" s="22">
        <f>IF(C23&gt;=('Input for base case'!$F$14+'Input for base case'!$F$19),((AT22*(1-Parameters!$D$40)*Parameters!$D$12*(1-('Input for base case'!$F$22*Parameters!$D$7)))+(AU22*(1-Parameters!$D$40)*(1-1/Parameters!$D$38)*(1-('Input for base case'!$F$10*Parameters!$D$20*(1-Parameters!$D$27)*Parameters!$D$26*(Parameters!$D$24)*Parameters!$D$28*Parameters!$D$30))) + (AV22*(1-Parameters!$D$40)*(1-(1/Parameters!$D$38))*(1-ART_drop_factor)) +(AZ22*(1-Parameters!$D$40)*Parameters!$D$12*(1-('Input for base case'!$F$22*Parameters!$D$7)))+(BA22*(1-Parameters!$D$40)*(1-1/Parameters!$D$38)) + (BB22*(1-Parameters!$D$40)*(1-(1/Parameters!$D$38))*(1-ART_drop_factor))),0)</f>
        <v>0</v>
      </c>
      <c r="BB23" s="24">
        <f>IF(C23&gt;=('Input for base case'!$F$14+'Input for base case'!$F$19),((AU22*(1-Parameters!$D$40)*(1-1/Parameters!$D$38)*('Input for base case'!$F$10*Parameters!$D$20*Parameters!$D$26*(1-Parameters!$D$27)*(Parameters!$D$24)*Parameters!$D$28*Parameters!$D$30))+(AV22*(1-Parameters!$D$40)*(1-(1/Parameters!$D$38))*ART_drop_factor)+(BB22*(1-Parameters!$D$40)*(1-(1/Parameters!$D$38))*ART_drop_factor)),0)</f>
        <v>0</v>
      </c>
      <c r="BC23" s="22">
        <f>IF(C23&gt;=('Input for base case'!$F$14+'Input for base case'!$F$19),((AU22*(1-Parameters!$D$40)*(1/Parameters!$D$38)*(1-('Input for base case'!$F$10*Parameters!$D$20*(1-Parameters!$D$27)*Parameters!$D$26*(Parameters!$D$23)*Parameters!$D$28)))+(AW22*(1-Parameters!$D$40)*(1-('Input for base case'!$F$10*Parameters!$D$20*(1-Parameters!$D$27)*Parameters!$D$26*(Parameters!$D$23)*Parameters!$D$28)))+(BA22*(1-Parameters!$D$40)*(1/Parameters!$D$38))+(BC22*(1-Parameters!$D$40))),0)</f>
        <v>0</v>
      </c>
      <c r="BD23" s="24">
        <f>IF(C23&gt;=('Input for base case'!$F$14+'Input for base case'!$F$19),((AU22*(1-Parameters!$D$40)*(1/Parameters!$D$38)*'Input for base case'!$F$10*Parameters!$D$20*Parameters!$D$26*(1-Parameters!$D$27)*Parameters!$D$28*(Parameters!$D$23)*(1-Parameters!$D$30))+(AW22*(1-Parameters!$D$40)*'Input for base case'!$F$10*Parameters!$D$20*Parameters!$D$26*(1-Parameters!$D$27)*Parameters!$D$28*(Parameters!$D$23)*(1-Parameters!$D$30))+(AX22*(1-Parameters!$D$40)) + (AY22*(1-Parameters!$D$40)*(1-ART_drop_factor)) +(BD22*(1-Parameters!$D$40)) + (BE22*(1-Parameters!$D$40)*(1-ART_drop_factor))),0)</f>
        <v>0</v>
      </c>
      <c r="BE23" s="25">
        <f>IF(C23&gt;=('Input for base case'!$F$14+'Input for base case'!$F$19),((AU22*(1-Parameters!$D$40)*(1/Parameters!$D$38)*('Input for base case'!$F$10*Parameters!$D$20*(Parameters!$D$23)*Parameters!$D$26*(1-Parameters!$D$27)*Parameters!$D$28*Parameters!$D$30))+(AV22*(1-Parameters!$D$40)*(1/Parameters!$D$38))+(AW22*(1-Parameters!$D$40)*('Input for base case'!$F$10*Parameters!$D$20*(Parameters!$D$23)*Parameters!$D$26*(1-Parameters!$D$27)*Parameters!$D$28*Parameters!$D$30))+(BE22*(1-Parameters!$D$40)*ART_drop_factor)+(BB22*(1-Parameters!$D$40)*(1/Parameters!$D$38))+(AY22*(1-Parameters!$D$40)*ART_drop_factor)),0)</f>
        <v>0</v>
      </c>
      <c r="BF23" s="135">
        <f>(Parameters!$D$40*(SUM(Model!D22:U22,Model!AH22:BE22)))+(Parameters!$D$41*(SUM(Model!V22:AG22)))</f>
        <v>94.036423796511798</v>
      </c>
      <c r="BG23" s="60"/>
    </row>
    <row r="24" spans="3:59" x14ac:dyDescent="0.2">
      <c r="C24" s="20">
        <v>19</v>
      </c>
      <c r="D24" s="21">
        <f>IF((C24&gt;='Input for base case'!$F$12),0,(D23*(1-Parameters!$D$40)*(1-(Parameters!$D$8*(1-('Input for base case'!$F$22*Parameters!$D$7))))))</f>
        <v>1516451.3669769838</v>
      </c>
      <c r="E24" s="21">
        <f>IF((C24&gt;='Input for base case'!$F$12),0,(D23*(1-Parameters!$D$40)*Parameters!$D$8*(1-('Input for base case'!$F$22*Parameters!$D$7))+(E23*(1-Parameters!$D$40)*(1-1/Parameters!$D$38)) + (F23*(1-Parameters!$D$40)*(1-(1/Parameters!$D$38))*(1-ART_drop_factor))))</f>
        <v>4563.4647391122598</v>
      </c>
      <c r="F24" s="26">
        <f>IF((C24&gt;='Input for base case'!$F$12),0,(F23*(1-Parameters!$D$40)*(1-(1/Parameters!$D$38))*ART_drop_factor))</f>
        <v>0</v>
      </c>
      <c r="G24" s="21">
        <f>IF((C24&gt;='Input for base case'!$F$12),0,((G23*(1-Parameters!$D$40)+(E23*(1-Parameters!$D$40)*(1/Parameters!$D$38)))))</f>
        <v>52094.447211622428</v>
      </c>
      <c r="H24" s="21">
        <f>IF((C24&gt;='Input for base case'!$F$12),0,(H23*(1-Parameters!$D$40) + I23*(1-Parameters!$D$40)*(1-ART_drop_factor)))</f>
        <v>8107.6968033402554</v>
      </c>
      <c r="I24" s="21">
        <f>IF((C24&gt;='Input for base case'!$F$12),0,(((F23*(1-Parameters!$D$40)*(1/Parameters!$D$38)) + I23*(1-Parameters!$D$40)*ART_drop_factor)))</f>
        <v>48559.63598606411</v>
      </c>
      <c r="J24" s="23">
        <f>IF(AND(C24&gt;='Input for base case'!$F$12,C24&lt;'Input for base case'!$F$13),((D23*(1-Parameters!$D$40)*(1-(Parameters!$D$8*(1-('Input for base case'!$F$22*Parameters!$D$7))))) + (J23*(1-Parameters!$D$40)*(1-(Parameters!$D$9*(1-('Input for base case'!$F$22*Parameters!$D$7)))))),0)</f>
        <v>0</v>
      </c>
      <c r="K24" s="23">
        <f>IF(AND(C24&gt;='Input for base case'!$F$12,C24&lt;'Input for base case'!$F$13),((D23*(1-Parameters!$D$40)*(Parameters!$D$8*(1-('Input for base case'!$F$22*Parameters!$D$7))))+(E23*(1-Parameters!$D$40)*(1-1/Parameters!$D$38)*(1-('Input for base case'!$F$5*Parameters!$D$14*(1-Parameters!$D$27)*Parameters!$D$26*(Parameters!$D$24))*Parameters!$D$28*Parameters!$D$30)))+ (F23*(1-Parameters!$D$40)*(1-(1/Parameters!$D$38))*(1-ART_drop_factor)) + (J23*(1-Parameters!$D$40)*Parameters!$D$9*(1-('Input for base case'!$F$22*Parameters!$D$7)))+(K23*(1-Parameters!$D$40)*(1-1/Parameters!$D$38)) + (L23*(1-Parameters!$D$40)*(1-(1/Parameters!$D$38))*(1-ART_drop_factor)),0)</f>
        <v>0</v>
      </c>
      <c r="L24" s="23">
        <f>IF(AND(C24&gt;='Input for base case'!$F$12,C24&lt;'Input for base case'!$F$13),((E23*(1-Parameters!$D$40)*(1-1/Parameters!$D$38)*('Input for base case'!$F$5*Parameters!$D$14*Parameters!$D$26*(1-Parameters!$D$27)*(Parameters!$D$24)*Parameters!$D$28*Parameters!$D$30))+(F23*(1-Parameters!$D$40)*(1-(1/Parameters!$D$38))*ART_drop_factor)+(L23*(1-Parameters!$D$40)*(1-(1/Parameters!$D$38))*ART_drop_factor)),0)</f>
        <v>0</v>
      </c>
      <c r="M24" s="23">
        <f>IF(AND(C24&gt;='Input for base case'!$F$12,C24&lt;'Input for base case'!$F$13),((E23*(1-Parameters!$D$40)*(1/Parameters!$D$38)*(1-('Input for base case'!$F$5*Parameters!$D$14*(1-Parameters!$D$27)*Parameters!$D$26*(Parameters!$D$23))*Parameters!$D$28))+(G23*(1-Parameters!$D$40)*(1-('Input for base case'!$F$5*Parameters!$D$14*(1-Parameters!$D$27)*Parameters!$D$26*(Parameters!$D$23)*Parameters!$D$28)))+(K23*(1-Parameters!$D$40)*(1/Parameters!$D$38))+(M23*(1-Parameters!$D$40))),0)</f>
        <v>0</v>
      </c>
      <c r="N24" s="23">
        <f>IF(AND(C24&gt;='Input for base case'!$F$12,C24&lt;'Input for base case'!$F$13),((E23*(1-Parameters!$D$40)*(1/Parameters!$D$38)*'Input for base case'!$F$5*Parameters!$D$14*Parameters!$D$26*(1-Parameters!$D$27)*Parameters!$D$28*(Parameters!$D$23)*(1-Parameters!$D$30))+(G23*(1-Parameters!$D$40)*'Input for base case'!$F$5*Parameters!$D$14*Parameters!$D$26*(1-Parameters!$D$27)*Parameters!$D$28*(Parameters!$D$23)*(1-Parameters!$D$30))+(H23*(1-Parameters!$D$40)) +(N23*(1-Parameters!$D$40)) + (O23*(1-Parameters!$D$40)*(1-ART_drop_factor)) + (I23*(1-Parameters!$D$40)*(1-ART_drop_factor))),0)</f>
        <v>0</v>
      </c>
      <c r="O24" s="23">
        <f>IF(AND(C24&gt;='Input for base case'!$F$12,C24&lt;'Input for base case'!$F$13),((E23*(1-Parameters!$D$40)*(1/Parameters!$D$38)*('Input for base case'!$F$5*Parameters!$D$14*(Parameters!$D$23)*Parameters!$D$26*(1-Parameters!$D$27)*Parameters!$D$28*Parameters!$D$30))+(F23*(1-Parameters!$D$40)*(1/Parameters!$D$38))+(G23*(1-Parameters!$D$40)*('Input for base case'!$F$5*Parameters!$D$14*(Parameters!$D$23)*Parameters!$D$26*(1-Parameters!$D$27)*Parameters!$D$28*Parameters!$D$30))+(O23*(1-Parameters!$D$40)*ART_drop_factor)+(L23*(1-Parameters!$D$40)*(1/Parameters!$D$38))+(I23*(1-Parameters!$D$40)*ART_drop_factor)),0)</f>
        <v>0</v>
      </c>
      <c r="P24" s="24">
        <f>IF(AND(C24&gt;='Input for base case'!$F$13,C24&lt;'Input for base case'!$F$14),((J23*(1-Parameters!$D$40)*(1-(Parameters!$D$9*(1-('Input for base case'!$F$22*Parameters!$D$7))))) + (P23*(1-Parameters!$D$40)*(1-(Parameters!$D$9*(1-('Input for base case'!$F$22*Parameters!$D$7)))))),0)</f>
        <v>0</v>
      </c>
      <c r="Q24" s="22">
        <f>IF(AND(C24&gt;='Input for base case'!$F$13,C24&lt;'Input for base case'!$F$14),((J23*(1-Parameters!$D$40)*Parameters!$D$9*(1-('Input for base case'!$F$22*Parameters!$D$7)))+(K23*(1-Parameters!$D$40)*(1-1/Parameters!$D$38)*(1-('Input for base case'!$F$6*Parameters!$D$15*(1-Parameters!$D$27)*Parameters!$D$26*(Parameters!$D$24))*Parameters!$D$28*Parameters!$D$30))) + (L23*(1-Parameters!$D$40)*(1-(1/Parameters!$D$38))*(1-ART_drop_factor)) +(P23*(1-Parameters!$D$40)*Parameters!$D$9*(1-('Input for base case'!$F$22*Parameters!$D$7)))+(Q23*(1-Parameters!$D$40)*(1-1/Parameters!$D$38)) + (R23*(1-Parameters!$D$40)*(1-(1/Parameters!$D$38))*(1-ART_drop_factor)),0)</f>
        <v>0</v>
      </c>
      <c r="R24" s="24">
        <f>IF(AND(C24&gt;='Input for base case'!$F$13,C24&lt;'Input for base case'!$F$14),((K23*(1-Parameters!$D$40)*(1-1/Parameters!$D$38)*('Input for base case'!$F$6*Parameters!$D$15*Parameters!$D$26*(1-Parameters!$D$27)*(Parameters!$D$24)*Parameters!$D$28*Parameters!$D$30))+(L23*(1-Parameters!$D$40)*(1-(1/Parameters!$D$38))*ART_drop_factor)+(R23*(1-Parameters!$D$40)*(1-(1/Parameters!$D$38))*ART_drop_factor)),0)</f>
        <v>0</v>
      </c>
      <c r="S24" s="22">
        <f>IF(AND(C24&gt;='Input for base case'!$F$13,C24&lt;'Input for base case'!$F$14),((K23*(1-Parameters!$D$40)*(1/Parameters!$D$38)*(1-('Input for base case'!$F$6*Parameters!$D$15*(1-Parameters!$D$27)*Parameters!$D$26*(Parameters!$D$23)*Parameters!$D$28)))+(M23*(1-Parameters!$D$40)*(1-('Input for base case'!$F$6*Parameters!$D$15*(1-Parameters!$D$27)*Parameters!$D$26*(Parameters!$D$23)*Parameters!$D$28)))+(Q23*(1-Parameters!$D$40)*(1/Parameters!$D$38))+(S23*(1-Parameters!$D$40))),0)</f>
        <v>0</v>
      </c>
      <c r="T24" s="24">
        <f>IF(AND(C24&gt;='Input for base case'!$F$13,C24&lt;'Input for base case'!$F$14),((K23*(1-Parameters!$D$40)*(1/Parameters!$D$38)*'Input for base case'!$F$6*Parameters!$D$15*Parameters!$D$26*(1-Parameters!$D$27)*Parameters!$D$28*(Parameters!$D$23)*(1-Parameters!$D$30))+(M23*(1-Parameters!$D$40)*'Input for base case'!$F$6*Parameters!$D$15*Parameters!$D$26*(1-Parameters!$D$27)*Parameters!$D$28*(Parameters!$D$23)*(1-Parameters!$D$30))+(N23*(1-Parameters!$D$40))+(T23*(1-Parameters!$D$40)) + (U23*(1-Parameters!$D$40)*(1-ART_drop_factor)) + (O23*(1-Parameters!$D$40)*(1-ART_drop_factor))),0)</f>
        <v>0</v>
      </c>
      <c r="U24" s="22">
        <f>IF(AND(C24&gt;='Input for base case'!$F$13,C24&lt;'Input for base case'!$F$14),((K23*(1-Parameters!$D$40)*(1/Parameters!$D$38)*('Input for base case'!$F$6*Parameters!$D$15*(Parameters!$D$23)*Parameters!$D$26*(1-Parameters!$D$27)*Parameters!$D$28*Parameters!$D$30))+(L23*(1-Parameters!$D$40)*(1/Parameters!$D$38))+(M23*(1-Parameters!$D$40)*('Input for base case'!$F$6*Parameters!$D$15*(Parameters!$D$23)*Parameters!$D$26*(1-Parameters!$D$27)*Parameters!$D$28*Parameters!$D$30))+(U23*(1-Parameters!$D$40)*ART_drop_factor)+(R23*(1-Parameters!$D$40)*(1/Parameters!$D$38))+(O23*(1-Parameters!$D$40))*ART_drop_factor),0)</f>
        <v>0</v>
      </c>
      <c r="V24" s="24">
        <f>IF(C24='Input for base case'!$F$14,((P23*(1-Parameters!$D$41)*(1-(Parameters!$D$9*(1-('Input for base case'!$F$22*Parameters!$D$7))))) + (V23*(1-Parameters!$D$41)*(1-(Parameters!$D$9*(1-('Input for base case'!$F$22*Parameters!$D$7)))))),0)</f>
        <v>0</v>
      </c>
      <c r="W24" s="22">
        <f>IF(C24='Input for base case'!$F$14,((P23*(1-Parameters!$D$41)*Parameters!$D$9*(1-('Input for base case'!$F$22*Parameters!$D$7)))+(Q23*(1-Parameters!$D$41)*(1-1/Parameters!$D$38)*(1-('Input for base case'!$F$6*Parameters!$D$16*(1-Parameters!$D$27)*Parameters!$D$26*(1-Parameters!$B$94)*(Parameters!$D$24))*Parameters!$D$28*Parameters!$D$30)))+(V23*(1-Parameters!$D$41)*Parameters!$D$9*(1-('Input for base case'!$F$22*Parameters!$D$7)))+ (R23*(1-Parameters!$D$41)*(1-(1/Parameters!$D$38))*(1-ART_drop_factor)) + (W23*(1-Parameters!$D$41)*(1-1/Parameters!$D$38)) + (X23*(1-Parameters!$D$41)*(1-(1/Parameters!$D$38))*(1-ART_drop_factor)),0)</f>
        <v>0</v>
      </c>
      <c r="X24" s="24">
        <f>IF(C24='Input for base case'!$F$14,((Q23*(1-Parameters!$D$41)*(1-1/Parameters!$D$38)*('Input for base case'!$F$6*Parameters!$D$16*Parameters!$D$26*(1-Parameters!$D$27)*(1-Parameters!$B$94)*(Parameters!$D$24)*Parameters!$D$28*Parameters!$D$30))+(R23*(1-Parameters!$D$41)*(1-(1/Parameters!$D$38))*ART_drop_factor)+(X23*(1-Parameters!$D$41)*(1-(1/Parameters!$D$38))*ART_drop_factor)),0)</f>
        <v>0</v>
      </c>
      <c r="Y24" s="22">
        <f>IF(C24='Input for base case'!$F$14,((Q23*(1-Parameters!$D$41)*(1/Parameters!$D$38)*(1-('Input for base case'!$F$6*Parameters!$D$16*(1-Parameters!$D$27)*Parameters!$D$26*(1-Parameters!$B$94)*(Parameters!$D$23)*Parameters!$D$28)))+(S23*(1-Parameters!$D$41)*(1-('Input for base case'!$F$6*Parameters!$D$16*(1-Parameters!$D$27)*Parameters!$D$26*(1-Parameters!$B$94)*(Parameters!$D$23)*Parameters!$D$28)))+(W23*(1-Parameters!$D$41)*(1/Parameters!$D$38))+(Y23*(1-Parameters!$D$41))),0)</f>
        <v>0</v>
      </c>
      <c r="Z24" s="24">
        <f>IF(C24='Input for base case'!$F$14,((Q23*(1-Parameters!$D$41)*(1/Parameters!$D$38)*'Input for base case'!$F$6*Parameters!$D$16*Parameters!$D$26*(1-Parameters!$D$27)*(1-Parameters!$B$94)*Parameters!$D$28*(Parameters!$D$23)*(1-Parameters!$D$30))+(S23*(1-Parameters!$D$41)*'Input for base case'!$F$6*Parameters!$D$16*Parameters!$D$26*(1-Parameters!$D$27)*(1-Parameters!$B$94)*Parameters!$D$28*(Parameters!$D$23)*(1-Parameters!$D$30))+(T23*(1-Parameters!$D$41)) + (U23*(1-Parameters!$D$41)*(1-ART_drop_factor)) + (Z23*(1-Parameters!$D$41)) + (AA23*(1-Parameters!$D$41)*(1-ART_drop_factor))),0)</f>
        <v>0</v>
      </c>
      <c r="AA24" s="22">
        <f>IF(C24='Input for base case'!$F$14,((Q23*(1-Parameters!$D$41)*(1/Parameters!$D$38)*('Input for base case'!$F$6*Parameters!$D$16*(Parameters!$D$23)*Parameters!$D$26*(1-Parameters!$D$27)*(1-Parameters!$B$94)*Parameters!$D$28*Parameters!$D$30))+(R23*(1-Parameters!$D$41)*(1/Parameters!$D$38))+(S23*(1-Parameters!$D$41)*('Input for base case'!$F$6*Parameters!$D$16*(1-Parameters!$B$94)*(Parameters!$D$23)*Parameters!$D$26*(1-Parameters!$D$27)*Parameters!$D$28*Parameters!$D$30))+(AA23*(1-Parameters!$D$41)*ART_drop_factor)+(X23*(1-Parameters!$D$41)*(1/Parameters!$D$38))+(U23*(1-Parameters!$D$41)*ART_drop_factor)),0)</f>
        <v>0</v>
      </c>
      <c r="AB24" s="24">
        <f>IF(AND(C24&gt;'Input for base case'!$F$14,C24&lt;('Input for base case'!$F$14+'Input for base case'!$F$16)),((V23*(1-Parameters!$D$41)*(1-(Parameters!$D$9*(1-('Input for base case'!$F$22*Parameters!$D$7)))))+(AB23*(1-Parameters!$D$41)*(1-(Parameters!$D$10*(1-('Input for base case'!$F$22*Parameters!$D$7)))))),0)</f>
        <v>0</v>
      </c>
      <c r="AC24" s="24">
        <f>IF(AND(C24&gt;'Input for base case'!$F$14, C24&lt;('Input for base case'!$F$14+'Input for base case'!$F$16)),((V23*(1-Parameters!$D$41)*Parameters!$D$9*(1-('Input for base case'!$F$22*Parameters!$D$7)))+(W23*(1-Parameters!$D$41)*(1-1/Parameters!$D$38)) + (X23*(1-Parameters!$D$41)*(1-(1/Parameters!$D$38))*(1-ART_drop_factor)) +(AB23*(1-Parameters!$D$41)*Parameters!$D$10*(1-('Input for base case'!$F$22*Parameters!$D$7))))+(AC23*(1-Parameters!$D$41)*(1-1/Parameters!$D$38)) + (AD23*(1-Parameters!$D$41)*(1-(1/Parameters!$D$38))*(1-ART_drop_factor)),0)</f>
        <v>0</v>
      </c>
      <c r="AD24" s="24">
        <f>IF(AND(C24&gt;'Input for base case'!$F$14, C24&lt;('Input for base case'!$F$14+'Input for base case'!$F$16)),((X23*(1-Parameters!$D$41)*(1-(1/Parameters!$D$38))*ART_drop_factor)+(AD23*(1-Parameters!$D$41)*(1-(1/Parameters!$D$38))*ART_drop_factor)),0)</f>
        <v>0</v>
      </c>
      <c r="AE24" s="24">
        <f>IF(AND(C24&gt;'Input for base case'!$F$14, C24&lt;('Input for base case'!$F$14+'Input for base case'!$F$16)),((W23*(1-Parameters!$D$41)*(1/Parameters!$D$38))+(Y23*(1-Parameters!$D$41))+(AC23*(1-Parameters!$D$41)*(1/Parameters!$D$38))+(AE23*(1-Parameters!$D$41))),0)</f>
        <v>0</v>
      </c>
      <c r="AF24" s="24">
        <f>IF(AND(C24&gt;'Input for base case'!$F$14, C24&lt;('Input for base case'!$F$14+'Input for base case'!$F$16)),((Z23*(1-Parameters!$D$41)) + (AA23*(1-Parameters!$D$41)*(1-ART_drop_factor)) +(AF23*(1-Parameters!$D$41)) + (AG23*(1-Parameters!$D$41)*(1-ART_drop_factor))),0)</f>
        <v>0</v>
      </c>
      <c r="AG24" s="24">
        <f>IF(AND(C24&gt;'Input for base case'!$F$14, C24&lt;('Input for base case'!$F$14+'Input for base case'!$F$16)),((X23*(1-Parameters!$D$41)*(1/Parameters!$D$38))+(AG23*(1-Parameters!$D$41)*ART_drop_factor)+(AD23*(1-Parameters!$D$41)*(1/Parameters!$D$38))+(AA23*(1-Parameters!$D$41)*ART_drop_factor)),0)</f>
        <v>0</v>
      </c>
      <c r="AH24" s="24">
        <f>IF(AND(C24&gt;=('Input for base case'!$F$14+'Input for base case'!$F$16),C24&lt;('Input for base case'!$F$14+'Input for base case'!$F$17)),((AB23*(1-Parameters!$D$40)*(1-(Parameters!$D$10*(1-('Input for base case'!$F$22*Parameters!$D$7)))))+(AH23*(1-Parameters!$D$40)*(1-(Parameters!$D$11*(1-('Input for base case'!$F$22*Parameters!$D$7)))))),0)</f>
        <v>0</v>
      </c>
      <c r="AI24" s="24">
        <f>IF(AND(C24&gt;=('Input for base case'!$F$14+'Input for base case'!$F$16), C24&lt;('Input for base case'!$F$14+'Input for base case'!$F$17)),((AB23*(1-Parameters!$D$40)*Parameters!$D$10*(1-('Input for base case'!$F$22*Parameters!$D$7)))+(AC23*(1-Parameters!$D$40)*(1-1/Parameters!$D$38)*(1-('Input for base case'!$F$7*Parameters!$D$17*(1-Parameters!$D$27)*Parameters!$D$26*(1-(Parameters!$B$94 + Parameters!$B$95))*(Parameters!$D$24)*Parameters!$D$28*Parameters!$D$30))) + (AD23*(1-Parameters!$D$40)*(1-(1/Parameters!$D$38))*(1-ART_drop_factor)) +(AH23*(1-Parameters!$D$40)*Parameters!$D$11*(1-('Input for base case'!$F$22*Parameters!$D$7)))+(AI23*(1-Parameters!$D$40)*(1-1/Parameters!$D$38)) + (AJ23*(1-Parameters!$D$40)*(1-(1/Parameters!$D$38))*(1-ART_drop_factor))),0)</f>
        <v>0</v>
      </c>
      <c r="AJ24" s="24">
        <f>IF(AND(C24&gt;=('Input for base case'!$F$14+'Input for base case'!$F$16), C24&lt;('Input for base case'!$F$14+'Input for base case'!$F$17)),((AC23*(1-Parameters!$D$40)*(1-1/Parameters!$D$38)*('Input for base case'!$F$7*Parameters!$D$17*Parameters!$D$26*(1-Parameters!$D$27)*(1-(Parameters!$B$94 + Parameters!$B$95))*(Parameters!$D$24)*Parameters!$D$28*Parameters!$D$30))+(AD23*(1-Parameters!$D$40)*(1-(1/Parameters!$D$38))*ART_drop_factor)+(AJ23*(1-Parameters!$D$40)*(1-(1/Parameters!$D$38))*ART_drop_factor)),0)</f>
        <v>0</v>
      </c>
      <c r="AK24" s="22">
        <f>IF(AND(C24&gt;=('Input for base case'!$F$14+'Input for base case'!$F$16), C24&lt;('Input for base case'!$F$14+'Input for base case'!$F$17)),((AC23*(1-Parameters!$D$40)*(1/Parameters!$D$38)*(1-('Input for base case'!$F$7*Parameters!$D$17*(1-Parameters!$D$27)*Parameters!$D$26*(1-(Parameters!$B$94 + Parameters!$B$95))*(Parameters!$D$23)*Parameters!$D$28)))+(AE23*(1-Parameters!$D$40)*(1-('Input for base case'!$F$7*Parameters!$D$17*(1-Parameters!$D$27)*Parameters!$D$26*(1-(Parameters!$B$94 + Parameters!$B$95))*(Parameters!$D$23)*Parameters!$D$28)))+(AI23*(1-Parameters!$D$40)*(1/Parameters!$D$38))+(AK23*(1-Parameters!$D$40))),0)</f>
        <v>0</v>
      </c>
      <c r="AL24" s="24">
        <f>IF(AND(C24&gt;=('Input for base case'!$F$14+'Input for base case'!$F$16), C24&lt;('Input for base case'!$F$14+'Input for base case'!$F$17)),((AC23*(1-Parameters!$D$40)*(1/Parameters!$D$38)*'Input for base case'!$F$7*Parameters!$D$17*Parameters!$D$26*(1-Parameters!$D$27)*(1-(Parameters!$B$94 + Parameters!$B$95))*Parameters!$D$28*(Parameters!$D$23)*(1-Parameters!$D$30))+(AE23*(1-Parameters!$D$40)*'Input for base case'!$F$7*Parameters!$D$17*Parameters!$D$26*(1-Parameters!$D$27)*(1-(Parameters!$B$94 + Parameters!$B$95))*Parameters!$D$28*(Parameters!$D$23)*(1-Parameters!$D$30))+(AF23*(1-Parameters!$D$40)) + (AG23*(1-Parameters!$D$40)*(1-ART_drop_factor)) +(AL23*(1-Parameters!$D$40)) + (AM23*(1-Parameters!$D$40)*(1-ART_drop_factor))),0)</f>
        <v>0</v>
      </c>
      <c r="AM24" s="22">
        <f>IF(AND(C24&gt;=('Input for base case'!$F$14+'Input for base case'!$F$16), C24&lt;('Input for base case'!$F$14+'Input for base case'!$F$17)),((AC23*(1-Parameters!$D$40)*(1/Parameters!$D$38)*('Input for base case'!$F$7*Parameters!$D$17*(Parameters!$D$23)*Parameters!$D$26*(1-Parameters!$D$27)*(1-(Parameters!$B$94 + Parameters!$B$95))*Parameters!$D$28*Parameters!$D$30))+(AD23*(1-Parameters!$D$40)*(1/Parameters!$D$38))+(AE23*(1-Parameters!$D$40)*('Input for base case'!$F$7*Parameters!$D$17*(Parameters!$D$23)*Parameters!$D$26*(1-Parameters!$D$27)*(1-(Parameters!$B$94 + Parameters!$B$95))*Parameters!$D$28*Parameters!$D$30))+(AM23*(1-Parameters!$D$40)*ART_drop_factor)+(AJ23*(1-Parameters!$D$40)*(1/Parameters!$D$38))+(AG23*(1-Parameters!$D$40)*ART_drop_factor)),0)</f>
        <v>0</v>
      </c>
      <c r="AN24" s="24">
        <f>IF(AND(C24&gt;=('Input for base case'!$F$14+'Input for base case'!$F$17), C24&lt;('Input for base case'!$F$14+'Input for base case'!$F$18)),((AH23*(1-Parameters!$D$40)*(1-(Parameters!$D$11*(1-('Input for base case'!$F$22*Parameters!$D$7))))) + (AN23*(1-Parameters!$D$40)*(1-(Parameters!$D$11*(1-('Input for base case'!$F$22*Parameters!$D$7)))))),0)</f>
        <v>0</v>
      </c>
      <c r="AO24" s="22">
        <f>IF(AND(C24&gt;=('Input for base case'!$F$14+'Input for base case'!$F$17), C24&lt;('Input for base case'!$F$14+'Input for base case'!$F$18)),((AH23*(1-Parameters!$D$40)*Parameters!$D$11*(1-('Input for base case'!$F$22*Parameters!$D$7)))+(AI23*(1-Parameters!$D$40)*(1-1/Parameters!$D$38)*(1-('Input for base case'!$F$8*Parameters!$D$18*(1-Parameters!$D$27)*Parameters!$D$26*(Parameters!$D$24)*Parameters!$D$28*Parameters!$D$30))) + (AJ23*(1-Parameters!$D$40)*(1-(1/Parameters!$D$38))*(1-ART_drop_factor)) +(AN23*(1-Parameters!$D$40)*Parameters!$D$11*(1-('Input for base case'!$F$22*Parameters!$D$7)))+(AO23*(1-Parameters!$D$40)*(1-1/Parameters!$D$38)) + (AP23*(1-Parameters!$D$40)*(1-(1/Parameters!$D$38))*(1-ART_drop_factor))),0)</f>
        <v>0</v>
      </c>
      <c r="AP24" s="24">
        <f>IF(AND(C24&gt;=('Input for base case'!$F$14+'Input for base case'!$F$17), C24&lt;('Input for base case'!$F$14+'Input for base case'!$F$18)),((AI23*(1-Parameters!$D$40)*(1-1/Parameters!$D$38)*('Input for base case'!$F$8*Parameters!$D$18*Parameters!$D$26*(1-Parameters!$D$27)*(Parameters!$D$24)*Parameters!$D$28*Parameters!$D$30))+(AJ23*(1-Parameters!$D$40)*(1-(1/Parameters!$D$38))*ART_drop_factor)+(AP23*(1-Parameters!$D$40)*(1-(1/Parameters!$D$38))*ART_drop_factor)),0)</f>
        <v>0</v>
      </c>
      <c r="AQ24" s="22">
        <f>IF(AND(C24&gt;=('Input for base case'!$F$14+'Input for base case'!$F$17), C24&lt;('Input for base case'!$F$14+'Input for base case'!$F$18)),((AI23*(1-Parameters!$D$40)*(1/Parameters!$D$38)*(1-('Input for base case'!$F$8*Parameters!$D$18*(1-Parameters!$D$27)*Parameters!$D$26*(Parameters!$D$23)*Parameters!$D$28)))+(AK23*(1-Parameters!$D$40)*(1-('Input for base case'!$F$8*Parameters!$D$18*(1-Parameters!$D$27)*Parameters!$D$26*(Parameters!$D$23)*Parameters!$D$28)))+(AO23*(1-Parameters!$D$40)*(1/Parameters!$D$38))+(AQ23*(1-Parameters!$D$40))),0)</f>
        <v>0</v>
      </c>
      <c r="AR24" s="24">
        <f>IF(AND(C24&gt;=('Input for base case'!$F$14+'Input for base case'!$F$17), C24&lt;('Input for base case'!$F$14+'Input for base case'!$F$18)),((AI23*(1-Parameters!$D$40)*(1/Parameters!$D$38)*'Input for base case'!$F$8*Parameters!$D$18*Parameters!$D$26*(1-Parameters!$D$27)*Parameters!$D$28*(Parameters!$D$23)*(1-Parameters!$D$30))+(AK23*(1-Parameters!$D$40)*'Input for base case'!$F$8*Parameters!$D$18*Parameters!$D$26*(1-Parameters!$D$27)*Parameters!$D$28*(Parameters!$D$23)*(1-Parameters!$D$30))+(AL23*(1-Parameters!$D$40)) + (AM23*(1-Parameters!$D$40)*(1-ART_drop_factor)) +(AR23*(1-Parameters!$D$40)) + (AS23*(1-Parameters!$D$40)*(1-ART_drop_factor))),0)</f>
        <v>0</v>
      </c>
      <c r="AS24" s="22">
        <f>IF(AND(C24&gt;=('Input for base case'!$F$14+'Input for base case'!$F$17), C24&lt;('Input for base case'!$F$14+'Input for base case'!$F$18)),((AI23*(1-Parameters!$D$40)*(1/Parameters!$D$38)*('Input for base case'!$F$8*Parameters!$D$18*(Parameters!$D$23)*Parameters!$D$26*(1-Parameters!$D$27)*Parameters!$D$28*Parameters!$D$30))+(AJ23*(1-Parameters!$D$40)*(1/Parameters!$D$38))+(AK23*(1-Parameters!$D$40)*('Input for base case'!$F$8*Parameters!$D$18*(Parameters!$D$23)*Parameters!$D$26*(1-Parameters!$D$27)*Parameters!$D$28*Parameters!$D$30))+(AS23*(1-Parameters!$D$40)*ART_drop_factor)+(AP23*(1-Parameters!$D$40)*(1/Parameters!$D$38))+(AM23*(1-Parameters!$D$40)*ART_drop_factor)),0)</f>
        <v>0</v>
      </c>
      <c r="AT24" s="24">
        <f>IF(AND(C24&gt;=('Input for base case'!$F$14+'Input for base case'!$F$18), C24&lt;('Input for base case'!$F$14+'Input for base case'!$F$19)),((AN23*(1-Parameters!$D$40)*(1-(Parameters!$D$11*(1-('Input for base case'!$F$22*Parameters!$D$7))))) + (AT23*(1-Parameters!$D$40)*(1-(Parameters!$D$12*(1-('Input for base case'!$F$22*Parameters!$D$7)))))),0)</f>
        <v>0</v>
      </c>
      <c r="AU24" s="22">
        <f>IF(AND(C24&gt;=('Input for base case'!$F$14+'Input for base case'!$F$18), C24&lt;('Input for base case'!$F$14+'Input for base case'!$F$19)),((AN23*(1-Parameters!$D$40)*Parameters!$D$11*(1-('Input for base case'!$F$22*Parameters!$D$7)))+(AO23*(1-Parameters!$D$40)*(1-1/Parameters!$D$38)*(1-('Input for base case'!$F$9*Parameters!$D$19*(1-Parameters!$D$27)*Parameters!$D$26*(Parameters!$D$24)*Parameters!$D$28*Parameters!$D$30))) + (AP23*(1-Parameters!$D$40)*(1-(1/Parameters!$D$38))*(1-ART_drop_factor)) +(AT23*(1-Parameters!$D$40)*Parameters!$D$12*(1-('Input for base case'!$F$22*Parameters!$D$7)))+(AU23*(1-Parameters!$D$40)*(1-1/Parameters!$D$38)) + (AV23*(1-Parameters!$D$40)*(1-(1/Parameters!$D$38))*(1-ART_drop_factor))),0)</f>
        <v>0</v>
      </c>
      <c r="AV24" s="24">
        <f>IF(AND(C24&gt;=('Input for base case'!$F$14+'Input for base case'!$F$18), C24&lt;('Input for base case'!$F$14+'Input for base case'!$F$19)),((AO23*(1-Parameters!$D$40)*(1-1/Parameters!$D$38)*('Input for base case'!$F$9*Parameters!$D$19*Parameters!$D$26*(1-Parameters!$D$27)*(Parameters!$D$24)*Parameters!$D$28*Parameters!$D$30))+(AP23*(1-Parameters!$D$40)*(1-(1/Parameters!$D$38))*ART_drop_factor)+(AV23*(1-Parameters!$D$40)*(1-(1/Parameters!$D$38))*ART_drop_factor)),0)</f>
        <v>0</v>
      </c>
      <c r="AW24" s="22">
        <f>IF(AND(C24&gt;=('Input for base case'!$F$14+'Input for base case'!$F$18), C24&lt;('Input for base case'!$F$14+'Input for base case'!$F$19)),((AO23*(1-Parameters!$D$40)*(1/Parameters!$D$38)*(1-('Input for base case'!$F$9*Parameters!$D$19*(1-Parameters!$D$27)*Parameters!$D$26*(Parameters!$D$23)*Parameters!$D$28)))+(AQ23*(1-Parameters!$D$40)*(1-('Input for base case'!$F$9*Parameters!$D$19*(1-Parameters!$D$27)*Parameters!$D$26*(Parameters!$D$23)*Parameters!$D$28)))+(AU23*(1-Parameters!$D$40)*(1/Parameters!$D$38))+(AW23*(1-Parameters!$D$40))),0)</f>
        <v>0</v>
      </c>
      <c r="AX24" s="24">
        <f>IF(AND(C24&gt;=('Input for base case'!$F$14+'Input for base case'!$F$18), C24&lt;('Input for base case'!$F$14+'Input for base case'!$F$19)),((AO23*(1-Parameters!$D$40)*(1/Parameters!$D$38)*'Input for base case'!$F$9*Parameters!$D$19*Parameters!$D$26*(1-Parameters!$D$27)*Parameters!$D$28*(Parameters!$D$23)*(1-Parameters!$D$30))+(AQ23*(1-Parameters!$D$40)*'Input for base case'!$F$9*Parameters!$D$19*Parameters!$D$26*(1-Parameters!$D$27)*Parameters!$D$28*(Parameters!$D$23)*(1-Parameters!$D$30)) + (AS23*(1-Parameters!$D$40)*(1-ART_drop_factor)) +(AR23*(1-Parameters!$D$40))+ (AY23*(1-Parameters!$D$40)*(1-ART_drop_factor)) + (AX23*(1-Parameters!$D$40))),0)</f>
        <v>0</v>
      </c>
      <c r="AY24" s="22">
        <f>IF(AND(C24&gt;=('Input for base case'!$F$14+'Input for base case'!$F$18), C24&lt;('Input for base case'!$F$14+'Input for base case'!$F$19)),((AO23*(1-Parameters!$D$40)*(1/Parameters!$D$38)*('Input for base case'!$F$9*Parameters!$D$19*(Parameters!$D$23)*Parameters!$D$26*(1-Parameters!$D$27)*Parameters!$D$28*Parameters!$D$30))+(AP23*(1-Parameters!$D$40)*(1/Parameters!$D$38))+(AQ23*(1-Parameters!$D$40)*('Input for base case'!$F$9*Parameters!$D$19*(Parameters!$D$23)*Parameters!$D$26*(1-Parameters!$D$27)*Parameters!$D$28*Parameters!$D$30))+(AY23*(1-Parameters!$D$40)*ART_drop_factor)+(AV23*(1-Parameters!$D$40)*(1/Parameters!$D$38))+(AS23*(1-Parameters!$D$40)*ART_drop_factor)),0)</f>
        <v>0</v>
      </c>
      <c r="AZ24" s="24">
        <f>IF(C24&gt;=('Input for base case'!$F$14+'Input for base case'!$F$19),((AT23*(1-Parameters!$D$40)*(1-(Parameters!$D$12*(1-('Input for base case'!$F$22*Parameters!$D$7))))) + (AZ23*(1-Parameters!$D$40)*(1-(Parameters!$D$12*(1-('Input for base case'!$F$22*Parameters!$D$7)))))),0)</f>
        <v>0</v>
      </c>
      <c r="BA24" s="22">
        <f>IF(C24&gt;=('Input for base case'!$F$14+'Input for base case'!$F$19),((AT23*(1-Parameters!$D$40)*Parameters!$D$12*(1-('Input for base case'!$F$22*Parameters!$D$7)))+(AU23*(1-Parameters!$D$40)*(1-1/Parameters!$D$38)*(1-('Input for base case'!$F$10*Parameters!$D$20*(1-Parameters!$D$27)*Parameters!$D$26*(Parameters!$D$24)*Parameters!$D$28*Parameters!$D$30))) + (AV23*(1-Parameters!$D$40)*(1-(1/Parameters!$D$38))*(1-ART_drop_factor)) +(AZ23*(1-Parameters!$D$40)*Parameters!$D$12*(1-('Input for base case'!$F$22*Parameters!$D$7)))+(BA23*(1-Parameters!$D$40)*(1-1/Parameters!$D$38)) + (BB23*(1-Parameters!$D$40)*(1-(1/Parameters!$D$38))*(1-ART_drop_factor))),0)</f>
        <v>0</v>
      </c>
      <c r="BB24" s="24">
        <f>IF(C24&gt;=('Input for base case'!$F$14+'Input for base case'!$F$19),((AU23*(1-Parameters!$D$40)*(1-1/Parameters!$D$38)*('Input for base case'!$F$10*Parameters!$D$20*Parameters!$D$26*(1-Parameters!$D$27)*(Parameters!$D$24)*Parameters!$D$28*Parameters!$D$30))+(AV23*(1-Parameters!$D$40)*(1-(1/Parameters!$D$38))*ART_drop_factor)+(BB23*(1-Parameters!$D$40)*(1-(1/Parameters!$D$38))*ART_drop_factor)),0)</f>
        <v>0</v>
      </c>
      <c r="BC24" s="22">
        <f>IF(C24&gt;=('Input for base case'!$F$14+'Input for base case'!$F$19),((AU23*(1-Parameters!$D$40)*(1/Parameters!$D$38)*(1-('Input for base case'!$F$10*Parameters!$D$20*(1-Parameters!$D$27)*Parameters!$D$26*(Parameters!$D$23)*Parameters!$D$28)))+(AW23*(1-Parameters!$D$40)*(1-('Input for base case'!$F$10*Parameters!$D$20*(1-Parameters!$D$27)*Parameters!$D$26*(Parameters!$D$23)*Parameters!$D$28)))+(BA23*(1-Parameters!$D$40)*(1/Parameters!$D$38))+(BC23*(1-Parameters!$D$40))),0)</f>
        <v>0</v>
      </c>
      <c r="BD24" s="24">
        <f>IF(C24&gt;=('Input for base case'!$F$14+'Input for base case'!$F$19),((AU23*(1-Parameters!$D$40)*(1/Parameters!$D$38)*'Input for base case'!$F$10*Parameters!$D$20*Parameters!$D$26*(1-Parameters!$D$27)*Parameters!$D$28*(Parameters!$D$23)*(1-Parameters!$D$30))+(AW23*(1-Parameters!$D$40)*'Input for base case'!$F$10*Parameters!$D$20*Parameters!$D$26*(1-Parameters!$D$27)*Parameters!$D$28*(Parameters!$D$23)*(1-Parameters!$D$30))+(AX23*(1-Parameters!$D$40)) + (AY23*(1-Parameters!$D$40)*(1-ART_drop_factor)) +(BD23*(1-Parameters!$D$40)) + (BE23*(1-Parameters!$D$40)*(1-ART_drop_factor))),0)</f>
        <v>0</v>
      </c>
      <c r="BE24" s="25">
        <f>IF(C24&gt;=('Input for base case'!$F$14+'Input for base case'!$F$19),((AU23*(1-Parameters!$D$40)*(1/Parameters!$D$38)*('Input for base case'!$F$10*Parameters!$D$20*(Parameters!$D$23)*Parameters!$D$26*(1-Parameters!$D$27)*Parameters!$D$28*Parameters!$D$30))+(AV23*(1-Parameters!$D$40)*(1/Parameters!$D$38))+(AW23*(1-Parameters!$D$40)*('Input for base case'!$F$10*Parameters!$D$20*(Parameters!$D$23)*Parameters!$D$26*(1-Parameters!$D$27)*Parameters!$D$28*Parameters!$D$30))+(BE23*(1-Parameters!$D$40)*ART_drop_factor)+(BB23*(1-Parameters!$D$40)*(1/Parameters!$D$38))+(AY23*(1-Parameters!$D$40)*ART_drop_factor)),0)</f>
        <v>0</v>
      </c>
      <c r="BF24" s="135">
        <f>(Parameters!$D$40*(SUM(Model!D23:U23,Model!AH23:BE23)))+(Parameters!$D$41*(SUM(Model!V23:AG23)))</f>
        <v>94.030998618215847</v>
      </c>
      <c r="BG24" s="60"/>
    </row>
    <row r="25" spans="3:59" x14ac:dyDescent="0.2">
      <c r="C25" s="20">
        <v>20</v>
      </c>
      <c r="D25" s="21">
        <f>IF((C25&gt;='Input for base case'!$F$12),0,(D24*(1-Parameters!$D$40)*(1-(Parameters!$D$8*(1-('Input for base case'!$F$22*Parameters!$D$7))))))</f>
        <v>1515862.312884165</v>
      </c>
      <c r="E25" s="21">
        <f>IF((C25&gt;='Input for base case'!$F$12),0,(D24*(1-Parameters!$D$40)*Parameters!$D$8*(1-('Input for base case'!$F$22*Parameters!$D$7))+(E24*(1-Parameters!$D$40)*(1-1/Parameters!$D$38)) + (F24*(1-Parameters!$D$40)*(1-(1/Parameters!$D$38))*(1-ART_drop_factor))))</f>
        <v>4557.7455915551072</v>
      </c>
      <c r="F25" s="26">
        <f>IF((C25&gt;='Input for base case'!$F$12),0,(F24*(1-Parameters!$D$40)*(1-(1/Parameters!$D$38))*ART_drop_factor))</f>
        <v>0</v>
      </c>
      <c r="G25" s="21">
        <f>IF((C25&gt;='Input for base case'!$F$12),0,((G24*(1-Parameters!$D$40)+(E24*(1-Parameters!$D$40)*(1/Parameters!$D$38)))))</f>
        <v>52598.46414744488</v>
      </c>
      <c r="H25" s="21">
        <f>IF((C25&gt;='Input for base case'!$F$12),0,(H24*(1-Parameters!$D$40) + I24*(1-Parameters!$D$40)*(1-ART_drop_factor)))</f>
        <v>8269.0699775018402</v>
      </c>
      <c r="I25" s="21">
        <f>IF((C25&gt;='Input for base case'!$F$12),0,(((F24*(1-Parameters!$D$40)*(1/Parameters!$D$38)) + I24*(1-Parameters!$D$40)*ART_drop_factor)))</f>
        <v>48394.993542703138</v>
      </c>
      <c r="J25" s="23">
        <f>IF(AND(C25&gt;='Input for base case'!$F$12,C25&lt;'Input for base case'!$F$13),((D24*(1-Parameters!$D$40)*(1-(Parameters!$D$8*(1-('Input for base case'!$F$22*Parameters!$D$7))))) + (J24*(1-Parameters!$D$40)*(1-(Parameters!$D$9*(1-('Input for base case'!$F$22*Parameters!$D$7)))))),0)</f>
        <v>0</v>
      </c>
      <c r="K25" s="23">
        <f>IF(AND(C25&gt;='Input for base case'!$F$12,C25&lt;'Input for base case'!$F$13),((D24*(1-Parameters!$D$40)*(Parameters!$D$8*(1-('Input for base case'!$F$22*Parameters!$D$7))))+(E24*(1-Parameters!$D$40)*(1-1/Parameters!$D$38)*(1-('Input for base case'!$F$5*Parameters!$D$14*(1-Parameters!$D$27)*Parameters!$D$26*(Parameters!$D$24))*Parameters!$D$28*Parameters!$D$30)))+ (F24*(1-Parameters!$D$40)*(1-(1/Parameters!$D$38))*(1-ART_drop_factor)) + (J24*(1-Parameters!$D$40)*Parameters!$D$9*(1-('Input for base case'!$F$22*Parameters!$D$7)))+(K24*(1-Parameters!$D$40)*(1-1/Parameters!$D$38)) + (L24*(1-Parameters!$D$40)*(1-(1/Parameters!$D$38))*(1-ART_drop_factor)),0)</f>
        <v>0</v>
      </c>
      <c r="L25" s="23">
        <f>IF(AND(C25&gt;='Input for base case'!$F$12,C25&lt;'Input for base case'!$F$13),((E24*(1-Parameters!$D$40)*(1-1/Parameters!$D$38)*('Input for base case'!$F$5*Parameters!$D$14*Parameters!$D$26*(1-Parameters!$D$27)*(Parameters!$D$24)*Parameters!$D$28*Parameters!$D$30))+(F24*(1-Parameters!$D$40)*(1-(1/Parameters!$D$38))*ART_drop_factor)+(L24*(1-Parameters!$D$40)*(1-(1/Parameters!$D$38))*ART_drop_factor)),0)</f>
        <v>0</v>
      </c>
      <c r="M25" s="23">
        <f>IF(AND(C25&gt;='Input for base case'!$F$12,C25&lt;'Input for base case'!$F$13),((E24*(1-Parameters!$D$40)*(1/Parameters!$D$38)*(1-('Input for base case'!$F$5*Parameters!$D$14*(1-Parameters!$D$27)*Parameters!$D$26*(Parameters!$D$23))*Parameters!$D$28))+(G24*(1-Parameters!$D$40)*(1-('Input for base case'!$F$5*Parameters!$D$14*(1-Parameters!$D$27)*Parameters!$D$26*(Parameters!$D$23)*Parameters!$D$28)))+(K24*(1-Parameters!$D$40)*(1/Parameters!$D$38))+(M24*(1-Parameters!$D$40))),0)</f>
        <v>0</v>
      </c>
      <c r="N25" s="23">
        <f>IF(AND(C25&gt;='Input for base case'!$F$12,C25&lt;'Input for base case'!$F$13),((E24*(1-Parameters!$D$40)*(1/Parameters!$D$38)*'Input for base case'!$F$5*Parameters!$D$14*Parameters!$D$26*(1-Parameters!$D$27)*Parameters!$D$28*(Parameters!$D$23)*(1-Parameters!$D$30))+(G24*(1-Parameters!$D$40)*'Input for base case'!$F$5*Parameters!$D$14*Parameters!$D$26*(1-Parameters!$D$27)*Parameters!$D$28*(Parameters!$D$23)*(1-Parameters!$D$30))+(H24*(1-Parameters!$D$40)) +(N24*(1-Parameters!$D$40)) + (O24*(1-Parameters!$D$40)*(1-ART_drop_factor)) + (I24*(1-Parameters!$D$40)*(1-ART_drop_factor))),0)</f>
        <v>0</v>
      </c>
      <c r="O25" s="23">
        <f>IF(AND(C25&gt;='Input for base case'!$F$12,C25&lt;'Input for base case'!$F$13),((E24*(1-Parameters!$D$40)*(1/Parameters!$D$38)*('Input for base case'!$F$5*Parameters!$D$14*(Parameters!$D$23)*Parameters!$D$26*(1-Parameters!$D$27)*Parameters!$D$28*Parameters!$D$30))+(F24*(1-Parameters!$D$40)*(1/Parameters!$D$38))+(G24*(1-Parameters!$D$40)*('Input for base case'!$F$5*Parameters!$D$14*(Parameters!$D$23)*Parameters!$D$26*(1-Parameters!$D$27)*Parameters!$D$28*Parameters!$D$30))+(O24*(1-Parameters!$D$40)*ART_drop_factor)+(L24*(1-Parameters!$D$40)*(1/Parameters!$D$38))+(I24*(1-Parameters!$D$40)*ART_drop_factor)),0)</f>
        <v>0</v>
      </c>
      <c r="P25" s="24">
        <f>IF(AND(C25&gt;='Input for base case'!$F$13,C25&lt;'Input for base case'!$F$14),((J24*(1-Parameters!$D$40)*(1-(Parameters!$D$9*(1-('Input for base case'!$F$22*Parameters!$D$7))))) + (P24*(1-Parameters!$D$40)*(1-(Parameters!$D$9*(1-('Input for base case'!$F$22*Parameters!$D$7)))))),0)</f>
        <v>0</v>
      </c>
      <c r="Q25" s="22">
        <f>IF(AND(C25&gt;='Input for base case'!$F$13,C25&lt;'Input for base case'!$F$14),((J24*(1-Parameters!$D$40)*Parameters!$D$9*(1-('Input for base case'!$F$22*Parameters!$D$7)))+(K24*(1-Parameters!$D$40)*(1-1/Parameters!$D$38)*(1-('Input for base case'!$F$6*Parameters!$D$15*(1-Parameters!$D$27)*Parameters!$D$26*(Parameters!$D$24))*Parameters!$D$28*Parameters!$D$30))) + (L24*(1-Parameters!$D$40)*(1-(1/Parameters!$D$38))*(1-ART_drop_factor)) +(P24*(1-Parameters!$D$40)*Parameters!$D$9*(1-('Input for base case'!$F$22*Parameters!$D$7)))+(Q24*(1-Parameters!$D$40)*(1-1/Parameters!$D$38)) + (R24*(1-Parameters!$D$40)*(1-(1/Parameters!$D$38))*(1-ART_drop_factor)),0)</f>
        <v>0</v>
      </c>
      <c r="R25" s="24">
        <f>IF(AND(C25&gt;='Input for base case'!$F$13,C25&lt;'Input for base case'!$F$14),((K24*(1-Parameters!$D$40)*(1-1/Parameters!$D$38)*('Input for base case'!$F$6*Parameters!$D$15*Parameters!$D$26*(1-Parameters!$D$27)*(Parameters!$D$24)*Parameters!$D$28*Parameters!$D$30))+(L24*(1-Parameters!$D$40)*(1-(1/Parameters!$D$38))*ART_drop_factor)+(R24*(1-Parameters!$D$40)*(1-(1/Parameters!$D$38))*ART_drop_factor)),0)</f>
        <v>0</v>
      </c>
      <c r="S25" s="22">
        <f>IF(AND(C25&gt;='Input for base case'!$F$13,C25&lt;'Input for base case'!$F$14),((K24*(1-Parameters!$D$40)*(1/Parameters!$D$38)*(1-('Input for base case'!$F$6*Parameters!$D$15*(1-Parameters!$D$27)*Parameters!$D$26*(Parameters!$D$23)*Parameters!$D$28)))+(M24*(1-Parameters!$D$40)*(1-('Input for base case'!$F$6*Parameters!$D$15*(1-Parameters!$D$27)*Parameters!$D$26*(Parameters!$D$23)*Parameters!$D$28)))+(Q24*(1-Parameters!$D$40)*(1/Parameters!$D$38))+(S24*(1-Parameters!$D$40))),0)</f>
        <v>0</v>
      </c>
      <c r="T25" s="24">
        <f>IF(AND(C25&gt;='Input for base case'!$F$13,C25&lt;'Input for base case'!$F$14),((K24*(1-Parameters!$D$40)*(1/Parameters!$D$38)*'Input for base case'!$F$6*Parameters!$D$15*Parameters!$D$26*(1-Parameters!$D$27)*Parameters!$D$28*(Parameters!$D$23)*(1-Parameters!$D$30))+(M24*(1-Parameters!$D$40)*'Input for base case'!$F$6*Parameters!$D$15*Parameters!$D$26*(1-Parameters!$D$27)*Parameters!$D$28*(Parameters!$D$23)*(1-Parameters!$D$30))+(N24*(1-Parameters!$D$40))+(T24*(1-Parameters!$D$40)) + (U24*(1-Parameters!$D$40)*(1-ART_drop_factor)) + (O24*(1-Parameters!$D$40)*(1-ART_drop_factor))),0)</f>
        <v>0</v>
      </c>
      <c r="U25" s="22">
        <f>IF(AND(C25&gt;='Input for base case'!$F$13,C25&lt;'Input for base case'!$F$14),((K24*(1-Parameters!$D$40)*(1/Parameters!$D$38)*('Input for base case'!$F$6*Parameters!$D$15*(Parameters!$D$23)*Parameters!$D$26*(1-Parameters!$D$27)*Parameters!$D$28*Parameters!$D$30))+(L24*(1-Parameters!$D$40)*(1/Parameters!$D$38))+(M24*(1-Parameters!$D$40)*('Input for base case'!$F$6*Parameters!$D$15*(Parameters!$D$23)*Parameters!$D$26*(1-Parameters!$D$27)*Parameters!$D$28*Parameters!$D$30))+(U24*(1-Parameters!$D$40)*ART_drop_factor)+(R24*(1-Parameters!$D$40)*(1/Parameters!$D$38))+(O24*(1-Parameters!$D$40))*ART_drop_factor),0)</f>
        <v>0</v>
      </c>
      <c r="V25" s="24">
        <f>IF(C25='Input for base case'!$F$14,((P24*(1-Parameters!$D$41)*(1-(Parameters!$D$9*(1-('Input for base case'!$F$22*Parameters!$D$7))))) + (V24*(1-Parameters!$D$41)*(1-(Parameters!$D$9*(1-('Input for base case'!$F$22*Parameters!$D$7)))))),0)</f>
        <v>0</v>
      </c>
      <c r="W25" s="22">
        <f>IF(C25='Input for base case'!$F$14,((P24*(1-Parameters!$D$41)*Parameters!$D$9*(1-('Input for base case'!$F$22*Parameters!$D$7)))+(Q24*(1-Parameters!$D$41)*(1-1/Parameters!$D$38)*(1-('Input for base case'!$F$6*Parameters!$D$16*(1-Parameters!$D$27)*Parameters!$D$26*(1-Parameters!$B$94)*(Parameters!$D$24))*Parameters!$D$28*Parameters!$D$30)))+(V24*(1-Parameters!$D$41)*Parameters!$D$9*(1-('Input for base case'!$F$22*Parameters!$D$7)))+ (R24*(1-Parameters!$D$41)*(1-(1/Parameters!$D$38))*(1-ART_drop_factor)) + (W24*(1-Parameters!$D$41)*(1-1/Parameters!$D$38)) + (X24*(1-Parameters!$D$41)*(1-(1/Parameters!$D$38))*(1-ART_drop_factor)),0)</f>
        <v>0</v>
      </c>
      <c r="X25" s="24">
        <f>IF(C25='Input for base case'!$F$14,((Q24*(1-Parameters!$D$41)*(1-1/Parameters!$D$38)*('Input for base case'!$F$6*Parameters!$D$16*Parameters!$D$26*(1-Parameters!$D$27)*(1-Parameters!$B$94)*(Parameters!$D$24)*Parameters!$D$28*Parameters!$D$30))+(R24*(1-Parameters!$D$41)*(1-(1/Parameters!$D$38))*ART_drop_factor)+(X24*(1-Parameters!$D$41)*(1-(1/Parameters!$D$38))*ART_drop_factor)),0)</f>
        <v>0</v>
      </c>
      <c r="Y25" s="22">
        <f>IF(C25='Input for base case'!$F$14,((Q24*(1-Parameters!$D$41)*(1/Parameters!$D$38)*(1-('Input for base case'!$F$6*Parameters!$D$16*(1-Parameters!$D$27)*Parameters!$D$26*(1-Parameters!$B$94)*(Parameters!$D$23)*Parameters!$D$28)))+(S24*(1-Parameters!$D$41)*(1-('Input for base case'!$F$6*Parameters!$D$16*(1-Parameters!$D$27)*Parameters!$D$26*(1-Parameters!$B$94)*(Parameters!$D$23)*Parameters!$D$28)))+(W24*(1-Parameters!$D$41)*(1/Parameters!$D$38))+(Y24*(1-Parameters!$D$41))),0)</f>
        <v>0</v>
      </c>
      <c r="Z25" s="24">
        <f>IF(C25='Input for base case'!$F$14,((Q24*(1-Parameters!$D$41)*(1/Parameters!$D$38)*'Input for base case'!$F$6*Parameters!$D$16*Parameters!$D$26*(1-Parameters!$D$27)*(1-Parameters!$B$94)*Parameters!$D$28*(Parameters!$D$23)*(1-Parameters!$D$30))+(S24*(1-Parameters!$D$41)*'Input for base case'!$F$6*Parameters!$D$16*Parameters!$D$26*(1-Parameters!$D$27)*(1-Parameters!$B$94)*Parameters!$D$28*(Parameters!$D$23)*(1-Parameters!$D$30))+(T24*(1-Parameters!$D$41)) + (U24*(1-Parameters!$D$41)*(1-ART_drop_factor)) + (Z24*(1-Parameters!$D$41)) + (AA24*(1-Parameters!$D$41)*(1-ART_drop_factor))),0)</f>
        <v>0</v>
      </c>
      <c r="AA25" s="22">
        <f>IF(C25='Input for base case'!$F$14,((Q24*(1-Parameters!$D$41)*(1/Parameters!$D$38)*('Input for base case'!$F$6*Parameters!$D$16*(Parameters!$D$23)*Parameters!$D$26*(1-Parameters!$D$27)*(1-Parameters!$B$94)*Parameters!$D$28*Parameters!$D$30))+(R24*(1-Parameters!$D$41)*(1/Parameters!$D$38))+(S24*(1-Parameters!$D$41)*('Input for base case'!$F$6*Parameters!$D$16*(1-Parameters!$B$94)*(Parameters!$D$23)*Parameters!$D$26*(1-Parameters!$D$27)*Parameters!$D$28*Parameters!$D$30))+(AA24*(1-Parameters!$D$41)*ART_drop_factor)+(X24*(1-Parameters!$D$41)*(1/Parameters!$D$38))+(U24*(1-Parameters!$D$41)*ART_drop_factor)),0)</f>
        <v>0</v>
      </c>
      <c r="AB25" s="24">
        <f>IF(AND(C25&gt;'Input for base case'!$F$14,C25&lt;('Input for base case'!$F$14+'Input for base case'!$F$16)),((V24*(1-Parameters!$D$41)*(1-(Parameters!$D$9*(1-('Input for base case'!$F$22*Parameters!$D$7)))))+(AB24*(1-Parameters!$D$41)*(1-(Parameters!$D$10*(1-('Input for base case'!$F$22*Parameters!$D$7)))))),0)</f>
        <v>0</v>
      </c>
      <c r="AC25" s="24">
        <f>IF(AND(C25&gt;'Input for base case'!$F$14, C25&lt;('Input for base case'!$F$14+'Input for base case'!$F$16)),((V24*(1-Parameters!$D$41)*Parameters!$D$9*(1-('Input for base case'!$F$22*Parameters!$D$7)))+(W24*(1-Parameters!$D$41)*(1-1/Parameters!$D$38)) + (X24*(1-Parameters!$D$41)*(1-(1/Parameters!$D$38))*(1-ART_drop_factor)) +(AB24*(1-Parameters!$D$41)*Parameters!$D$10*(1-('Input for base case'!$F$22*Parameters!$D$7))))+(AC24*(1-Parameters!$D$41)*(1-1/Parameters!$D$38)) + (AD24*(1-Parameters!$D$41)*(1-(1/Parameters!$D$38))*(1-ART_drop_factor)),0)</f>
        <v>0</v>
      </c>
      <c r="AD25" s="24">
        <f>IF(AND(C25&gt;'Input for base case'!$F$14, C25&lt;('Input for base case'!$F$14+'Input for base case'!$F$16)),((X24*(1-Parameters!$D$41)*(1-(1/Parameters!$D$38))*ART_drop_factor)+(AD24*(1-Parameters!$D$41)*(1-(1/Parameters!$D$38))*ART_drop_factor)),0)</f>
        <v>0</v>
      </c>
      <c r="AE25" s="24">
        <f>IF(AND(C25&gt;'Input for base case'!$F$14, C25&lt;('Input for base case'!$F$14+'Input for base case'!$F$16)),((W24*(1-Parameters!$D$41)*(1/Parameters!$D$38))+(Y24*(1-Parameters!$D$41))+(AC24*(1-Parameters!$D$41)*(1/Parameters!$D$38))+(AE24*(1-Parameters!$D$41))),0)</f>
        <v>0</v>
      </c>
      <c r="AF25" s="24">
        <f>IF(AND(C25&gt;'Input for base case'!$F$14, C25&lt;('Input for base case'!$F$14+'Input for base case'!$F$16)),((Z24*(1-Parameters!$D$41)) + (AA24*(1-Parameters!$D$41)*(1-ART_drop_factor)) +(AF24*(1-Parameters!$D$41)) + (AG24*(1-Parameters!$D$41)*(1-ART_drop_factor))),0)</f>
        <v>0</v>
      </c>
      <c r="AG25" s="24">
        <f>IF(AND(C25&gt;'Input for base case'!$F$14, C25&lt;('Input for base case'!$F$14+'Input for base case'!$F$16)),((X24*(1-Parameters!$D$41)*(1/Parameters!$D$38))+(AG24*(1-Parameters!$D$41)*ART_drop_factor)+(AD24*(1-Parameters!$D$41)*(1/Parameters!$D$38))+(AA24*(1-Parameters!$D$41)*ART_drop_factor)),0)</f>
        <v>0</v>
      </c>
      <c r="AH25" s="24">
        <f>IF(AND(C25&gt;=('Input for base case'!$F$14+'Input for base case'!$F$16),C25&lt;('Input for base case'!$F$14+'Input for base case'!$F$17)),((AB24*(1-Parameters!$D$40)*(1-(Parameters!$D$10*(1-('Input for base case'!$F$22*Parameters!$D$7)))))+(AH24*(1-Parameters!$D$40)*(1-(Parameters!$D$11*(1-('Input for base case'!$F$22*Parameters!$D$7)))))),0)</f>
        <v>0</v>
      </c>
      <c r="AI25" s="24">
        <f>IF(AND(C25&gt;=('Input for base case'!$F$14+'Input for base case'!$F$16), C25&lt;('Input for base case'!$F$14+'Input for base case'!$F$17)),((AB24*(1-Parameters!$D$40)*Parameters!$D$10*(1-('Input for base case'!$F$22*Parameters!$D$7)))+(AC24*(1-Parameters!$D$40)*(1-1/Parameters!$D$38)*(1-('Input for base case'!$F$7*Parameters!$D$17*(1-Parameters!$D$27)*Parameters!$D$26*(1-(Parameters!$B$94 + Parameters!$B$95))*(Parameters!$D$24)*Parameters!$D$28*Parameters!$D$30))) + (AD24*(1-Parameters!$D$40)*(1-(1/Parameters!$D$38))*(1-ART_drop_factor)) +(AH24*(1-Parameters!$D$40)*Parameters!$D$11*(1-('Input for base case'!$F$22*Parameters!$D$7)))+(AI24*(1-Parameters!$D$40)*(1-1/Parameters!$D$38)) + (AJ24*(1-Parameters!$D$40)*(1-(1/Parameters!$D$38))*(1-ART_drop_factor))),0)</f>
        <v>0</v>
      </c>
      <c r="AJ25" s="24">
        <f>IF(AND(C25&gt;=('Input for base case'!$F$14+'Input for base case'!$F$16), C25&lt;('Input for base case'!$F$14+'Input for base case'!$F$17)),((AC24*(1-Parameters!$D$40)*(1-1/Parameters!$D$38)*('Input for base case'!$F$7*Parameters!$D$17*Parameters!$D$26*(1-Parameters!$D$27)*(1-(Parameters!$B$94 + Parameters!$B$95))*(Parameters!$D$24)*Parameters!$D$28*Parameters!$D$30))+(AD24*(1-Parameters!$D$40)*(1-(1/Parameters!$D$38))*ART_drop_factor)+(AJ24*(1-Parameters!$D$40)*(1-(1/Parameters!$D$38))*ART_drop_factor)),0)</f>
        <v>0</v>
      </c>
      <c r="AK25" s="22">
        <f>IF(AND(C25&gt;=('Input for base case'!$F$14+'Input for base case'!$F$16), C25&lt;('Input for base case'!$F$14+'Input for base case'!$F$17)),((AC24*(1-Parameters!$D$40)*(1/Parameters!$D$38)*(1-('Input for base case'!$F$7*Parameters!$D$17*(1-Parameters!$D$27)*Parameters!$D$26*(1-(Parameters!$B$94 + Parameters!$B$95))*(Parameters!$D$23)*Parameters!$D$28)))+(AE24*(1-Parameters!$D$40)*(1-('Input for base case'!$F$7*Parameters!$D$17*(1-Parameters!$D$27)*Parameters!$D$26*(1-(Parameters!$B$94 + Parameters!$B$95))*(Parameters!$D$23)*Parameters!$D$28)))+(AI24*(1-Parameters!$D$40)*(1/Parameters!$D$38))+(AK24*(1-Parameters!$D$40))),0)</f>
        <v>0</v>
      </c>
      <c r="AL25" s="24">
        <f>IF(AND(C25&gt;=('Input for base case'!$F$14+'Input for base case'!$F$16), C25&lt;('Input for base case'!$F$14+'Input for base case'!$F$17)),((AC24*(1-Parameters!$D$40)*(1/Parameters!$D$38)*'Input for base case'!$F$7*Parameters!$D$17*Parameters!$D$26*(1-Parameters!$D$27)*(1-(Parameters!$B$94 + Parameters!$B$95))*Parameters!$D$28*(Parameters!$D$23)*(1-Parameters!$D$30))+(AE24*(1-Parameters!$D$40)*'Input for base case'!$F$7*Parameters!$D$17*Parameters!$D$26*(1-Parameters!$D$27)*(1-(Parameters!$B$94 + Parameters!$B$95))*Parameters!$D$28*(Parameters!$D$23)*(1-Parameters!$D$30))+(AF24*(1-Parameters!$D$40)) + (AG24*(1-Parameters!$D$40)*(1-ART_drop_factor)) +(AL24*(1-Parameters!$D$40)) + (AM24*(1-Parameters!$D$40)*(1-ART_drop_factor))),0)</f>
        <v>0</v>
      </c>
      <c r="AM25" s="22">
        <f>IF(AND(C25&gt;=('Input for base case'!$F$14+'Input for base case'!$F$16), C25&lt;('Input for base case'!$F$14+'Input for base case'!$F$17)),((AC24*(1-Parameters!$D$40)*(1/Parameters!$D$38)*('Input for base case'!$F$7*Parameters!$D$17*(Parameters!$D$23)*Parameters!$D$26*(1-Parameters!$D$27)*(1-(Parameters!$B$94 + Parameters!$B$95))*Parameters!$D$28*Parameters!$D$30))+(AD24*(1-Parameters!$D$40)*(1/Parameters!$D$38))+(AE24*(1-Parameters!$D$40)*('Input for base case'!$F$7*Parameters!$D$17*(Parameters!$D$23)*Parameters!$D$26*(1-Parameters!$D$27)*(1-(Parameters!$B$94 + Parameters!$B$95))*Parameters!$D$28*Parameters!$D$30))+(AM24*(1-Parameters!$D$40)*ART_drop_factor)+(AJ24*(1-Parameters!$D$40)*(1/Parameters!$D$38))+(AG24*(1-Parameters!$D$40)*ART_drop_factor)),0)</f>
        <v>0</v>
      </c>
      <c r="AN25" s="24">
        <f>IF(AND(C25&gt;=('Input for base case'!$F$14+'Input for base case'!$F$17), C25&lt;('Input for base case'!$F$14+'Input for base case'!$F$18)),((AH24*(1-Parameters!$D$40)*(1-(Parameters!$D$11*(1-('Input for base case'!$F$22*Parameters!$D$7))))) + (AN24*(1-Parameters!$D$40)*(1-(Parameters!$D$11*(1-('Input for base case'!$F$22*Parameters!$D$7)))))),0)</f>
        <v>0</v>
      </c>
      <c r="AO25" s="22">
        <f>IF(AND(C25&gt;=('Input for base case'!$F$14+'Input for base case'!$F$17), C25&lt;('Input for base case'!$F$14+'Input for base case'!$F$18)),((AH24*(1-Parameters!$D$40)*Parameters!$D$11*(1-('Input for base case'!$F$22*Parameters!$D$7)))+(AI24*(1-Parameters!$D$40)*(1-1/Parameters!$D$38)*(1-('Input for base case'!$F$8*Parameters!$D$18*(1-Parameters!$D$27)*Parameters!$D$26*(Parameters!$D$24)*Parameters!$D$28*Parameters!$D$30))) + (AJ24*(1-Parameters!$D$40)*(1-(1/Parameters!$D$38))*(1-ART_drop_factor)) +(AN24*(1-Parameters!$D$40)*Parameters!$D$11*(1-('Input for base case'!$F$22*Parameters!$D$7)))+(AO24*(1-Parameters!$D$40)*(1-1/Parameters!$D$38)) + (AP24*(1-Parameters!$D$40)*(1-(1/Parameters!$D$38))*(1-ART_drop_factor))),0)</f>
        <v>0</v>
      </c>
      <c r="AP25" s="24">
        <f>IF(AND(C25&gt;=('Input for base case'!$F$14+'Input for base case'!$F$17), C25&lt;('Input for base case'!$F$14+'Input for base case'!$F$18)),((AI24*(1-Parameters!$D$40)*(1-1/Parameters!$D$38)*('Input for base case'!$F$8*Parameters!$D$18*Parameters!$D$26*(1-Parameters!$D$27)*(Parameters!$D$24)*Parameters!$D$28*Parameters!$D$30))+(AJ24*(1-Parameters!$D$40)*(1-(1/Parameters!$D$38))*ART_drop_factor)+(AP24*(1-Parameters!$D$40)*(1-(1/Parameters!$D$38))*ART_drop_factor)),0)</f>
        <v>0</v>
      </c>
      <c r="AQ25" s="22">
        <f>IF(AND(C25&gt;=('Input for base case'!$F$14+'Input for base case'!$F$17), C25&lt;('Input for base case'!$F$14+'Input for base case'!$F$18)),((AI24*(1-Parameters!$D$40)*(1/Parameters!$D$38)*(1-('Input for base case'!$F$8*Parameters!$D$18*(1-Parameters!$D$27)*Parameters!$D$26*(Parameters!$D$23)*Parameters!$D$28)))+(AK24*(1-Parameters!$D$40)*(1-('Input for base case'!$F$8*Parameters!$D$18*(1-Parameters!$D$27)*Parameters!$D$26*(Parameters!$D$23)*Parameters!$D$28)))+(AO24*(1-Parameters!$D$40)*(1/Parameters!$D$38))+(AQ24*(1-Parameters!$D$40))),0)</f>
        <v>0</v>
      </c>
      <c r="AR25" s="24">
        <f>IF(AND(C25&gt;=('Input for base case'!$F$14+'Input for base case'!$F$17), C25&lt;('Input for base case'!$F$14+'Input for base case'!$F$18)),((AI24*(1-Parameters!$D$40)*(1/Parameters!$D$38)*'Input for base case'!$F$8*Parameters!$D$18*Parameters!$D$26*(1-Parameters!$D$27)*Parameters!$D$28*(Parameters!$D$23)*(1-Parameters!$D$30))+(AK24*(1-Parameters!$D$40)*'Input for base case'!$F$8*Parameters!$D$18*Parameters!$D$26*(1-Parameters!$D$27)*Parameters!$D$28*(Parameters!$D$23)*(1-Parameters!$D$30))+(AL24*(1-Parameters!$D$40)) + (AM24*(1-Parameters!$D$40)*(1-ART_drop_factor)) +(AR24*(1-Parameters!$D$40)) + (AS24*(1-Parameters!$D$40)*(1-ART_drop_factor))),0)</f>
        <v>0</v>
      </c>
      <c r="AS25" s="22">
        <f>IF(AND(C25&gt;=('Input for base case'!$F$14+'Input for base case'!$F$17), C25&lt;('Input for base case'!$F$14+'Input for base case'!$F$18)),((AI24*(1-Parameters!$D$40)*(1/Parameters!$D$38)*('Input for base case'!$F$8*Parameters!$D$18*(Parameters!$D$23)*Parameters!$D$26*(1-Parameters!$D$27)*Parameters!$D$28*Parameters!$D$30))+(AJ24*(1-Parameters!$D$40)*(1/Parameters!$D$38))+(AK24*(1-Parameters!$D$40)*('Input for base case'!$F$8*Parameters!$D$18*(Parameters!$D$23)*Parameters!$D$26*(1-Parameters!$D$27)*Parameters!$D$28*Parameters!$D$30))+(AS24*(1-Parameters!$D$40)*ART_drop_factor)+(AP24*(1-Parameters!$D$40)*(1/Parameters!$D$38))+(AM24*(1-Parameters!$D$40)*ART_drop_factor)),0)</f>
        <v>0</v>
      </c>
      <c r="AT25" s="24">
        <f>IF(AND(C25&gt;=('Input for base case'!$F$14+'Input for base case'!$F$18), C25&lt;('Input for base case'!$F$14+'Input for base case'!$F$19)),((AN24*(1-Parameters!$D$40)*(1-(Parameters!$D$11*(1-('Input for base case'!$F$22*Parameters!$D$7))))) + (AT24*(1-Parameters!$D$40)*(1-(Parameters!$D$12*(1-('Input for base case'!$F$22*Parameters!$D$7)))))),0)</f>
        <v>0</v>
      </c>
      <c r="AU25" s="22">
        <f>IF(AND(C25&gt;=('Input for base case'!$F$14+'Input for base case'!$F$18), C25&lt;('Input for base case'!$F$14+'Input for base case'!$F$19)),((AN24*(1-Parameters!$D$40)*Parameters!$D$11*(1-('Input for base case'!$F$22*Parameters!$D$7)))+(AO24*(1-Parameters!$D$40)*(1-1/Parameters!$D$38)*(1-('Input for base case'!$F$9*Parameters!$D$19*(1-Parameters!$D$27)*Parameters!$D$26*(Parameters!$D$24)*Parameters!$D$28*Parameters!$D$30))) + (AP24*(1-Parameters!$D$40)*(1-(1/Parameters!$D$38))*(1-ART_drop_factor)) +(AT24*(1-Parameters!$D$40)*Parameters!$D$12*(1-('Input for base case'!$F$22*Parameters!$D$7)))+(AU24*(1-Parameters!$D$40)*(1-1/Parameters!$D$38)) + (AV24*(1-Parameters!$D$40)*(1-(1/Parameters!$D$38))*(1-ART_drop_factor))),0)</f>
        <v>0</v>
      </c>
      <c r="AV25" s="24">
        <f>IF(AND(C25&gt;=('Input for base case'!$F$14+'Input for base case'!$F$18), C25&lt;('Input for base case'!$F$14+'Input for base case'!$F$19)),((AO24*(1-Parameters!$D$40)*(1-1/Parameters!$D$38)*('Input for base case'!$F$9*Parameters!$D$19*Parameters!$D$26*(1-Parameters!$D$27)*(Parameters!$D$24)*Parameters!$D$28*Parameters!$D$30))+(AP24*(1-Parameters!$D$40)*(1-(1/Parameters!$D$38))*ART_drop_factor)+(AV24*(1-Parameters!$D$40)*(1-(1/Parameters!$D$38))*ART_drop_factor)),0)</f>
        <v>0</v>
      </c>
      <c r="AW25" s="22">
        <f>IF(AND(C25&gt;=('Input for base case'!$F$14+'Input for base case'!$F$18), C25&lt;('Input for base case'!$F$14+'Input for base case'!$F$19)),((AO24*(1-Parameters!$D$40)*(1/Parameters!$D$38)*(1-('Input for base case'!$F$9*Parameters!$D$19*(1-Parameters!$D$27)*Parameters!$D$26*(Parameters!$D$23)*Parameters!$D$28)))+(AQ24*(1-Parameters!$D$40)*(1-('Input for base case'!$F$9*Parameters!$D$19*(1-Parameters!$D$27)*Parameters!$D$26*(Parameters!$D$23)*Parameters!$D$28)))+(AU24*(1-Parameters!$D$40)*(1/Parameters!$D$38))+(AW24*(1-Parameters!$D$40))),0)</f>
        <v>0</v>
      </c>
      <c r="AX25" s="24">
        <f>IF(AND(C25&gt;=('Input for base case'!$F$14+'Input for base case'!$F$18), C25&lt;('Input for base case'!$F$14+'Input for base case'!$F$19)),((AO24*(1-Parameters!$D$40)*(1/Parameters!$D$38)*'Input for base case'!$F$9*Parameters!$D$19*Parameters!$D$26*(1-Parameters!$D$27)*Parameters!$D$28*(Parameters!$D$23)*(1-Parameters!$D$30))+(AQ24*(1-Parameters!$D$40)*'Input for base case'!$F$9*Parameters!$D$19*Parameters!$D$26*(1-Parameters!$D$27)*Parameters!$D$28*(Parameters!$D$23)*(1-Parameters!$D$30)) + (AS24*(1-Parameters!$D$40)*(1-ART_drop_factor)) +(AR24*(1-Parameters!$D$40))+ (AY24*(1-Parameters!$D$40)*(1-ART_drop_factor)) + (AX24*(1-Parameters!$D$40))),0)</f>
        <v>0</v>
      </c>
      <c r="AY25" s="22">
        <f>IF(AND(C25&gt;=('Input for base case'!$F$14+'Input for base case'!$F$18), C25&lt;('Input for base case'!$F$14+'Input for base case'!$F$19)),((AO24*(1-Parameters!$D$40)*(1/Parameters!$D$38)*('Input for base case'!$F$9*Parameters!$D$19*(Parameters!$D$23)*Parameters!$D$26*(1-Parameters!$D$27)*Parameters!$D$28*Parameters!$D$30))+(AP24*(1-Parameters!$D$40)*(1/Parameters!$D$38))+(AQ24*(1-Parameters!$D$40)*('Input for base case'!$F$9*Parameters!$D$19*(Parameters!$D$23)*Parameters!$D$26*(1-Parameters!$D$27)*Parameters!$D$28*Parameters!$D$30))+(AY24*(1-Parameters!$D$40)*ART_drop_factor)+(AV24*(1-Parameters!$D$40)*(1/Parameters!$D$38))+(AS24*(1-Parameters!$D$40)*ART_drop_factor)),0)</f>
        <v>0</v>
      </c>
      <c r="AZ25" s="24">
        <f>IF(C25&gt;=('Input for base case'!$F$14+'Input for base case'!$F$19),((AT24*(1-Parameters!$D$40)*(1-(Parameters!$D$12*(1-('Input for base case'!$F$22*Parameters!$D$7))))) + (AZ24*(1-Parameters!$D$40)*(1-(Parameters!$D$12*(1-('Input for base case'!$F$22*Parameters!$D$7)))))),0)</f>
        <v>0</v>
      </c>
      <c r="BA25" s="22">
        <f>IF(C25&gt;=('Input for base case'!$F$14+'Input for base case'!$F$19),((AT24*(1-Parameters!$D$40)*Parameters!$D$12*(1-('Input for base case'!$F$22*Parameters!$D$7)))+(AU24*(1-Parameters!$D$40)*(1-1/Parameters!$D$38)*(1-('Input for base case'!$F$10*Parameters!$D$20*(1-Parameters!$D$27)*Parameters!$D$26*(Parameters!$D$24)*Parameters!$D$28*Parameters!$D$30))) + (AV24*(1-Parameters!$D$40)*(1-(1/Parameters!$D$38))*(1-ART_drop_factor)) +(AZ24*(1-Parameters!$D$40)*Parameters!$D$12*(1-('Input for base case'!$F$22*Parameters!$D$7)))+(BA24*(1-Parameters!$D$40)*(1-1/Parameters!$D$38)) + (BB24*(1-Parameters!$D$40)*(1-(1/Parameters!$D$38))*(1-ART_drop_factor))),0)</f>
        <v>0</v>
      </c>
      <c r="BB25" s="24">
        <f>IF(C25&gt;=('Input for base case'!$F$14+'Input for base case'!$F$19),((AU24*(1-Parameters!$D$40)*(1-1/Parameters!$D$38)*('Input for base case'!$F$10*Parameters!$D$20*Parameters!$D$26*(1-Parameters!$D$27)*(Parameters!$D$24)*Parameters!$D$28*Parameters!$D$30))+(AV24*(1-Parameters!$D$40)*(1-(1/Parameters!$D$38))*ART_drop_factor)+(BB24*(1-Parameters!$D$40)*(1-(1/Parameters!$D$38))*ART_drop_factor)),0)</f>
        <v>0</v>
      </c>
      <c r="BC25" s="22">
        <f>IF(C25&gt;=('Input for base case'!$F$14+'Input for base case'!$F$19),((AU24*(1-Parameters!$D$40)*(1/Parameters!$D$38)*(1-('Input for base case'!$F$10*Parameters!$D$20*(1-Parameters!$D$27)*Parameters!$D$26*(Parameters!$D$23)*Parameters!$D$28)))+(AW24*(1-Parameters!$D$40)*(1-('Input for base case'!$F$10*Parameters!$D$20*(1-Parameters!$D$27)*Parameters!$D$26*(Parameters!$D$23)*Parameters!$D$28)))+(BA24*(1-Parameters!$D$40)*(1/Parameters!$D$38))+(BC24*(1-Parameters!$D$40))),0)</f>
        <v>0</v>
      </c>
      <c r="BD25" s="24">
        <f>IF(C25&gt;=('Input for base case'!$F$14+'Input for base case'!$F$19),((AU24*(1-Parameters!$D$40)*(1/Parameters!$D$38)*'Input for base case'!$F$10*Parameters!$D$20*Parameters!$D$26*(1-Parameters!$D$27)*Parameters!$D$28*(Parameters!$D$23)*(1-Parameters!$D$30))+(AW24*(1-Parameters!$D$40)*'Input for base case'!$F$10*Parameters!$D$20*Parameters!$D$26*(1-Parameters!$D$27)*Parameters!$D$28*(Parameters!$D$23)*(1-Parameters!$D$30))+(AX24*(1-Parameters!$D$40)) + (AY24*(1-Parameters!$D$40)*(1-ART_drop_factor)) +(BD24*(1-Parameters!$D$40)) + (BE24*(1-Parameters!$D$40)*(1-ART_drop_factor))),0)</f>
        <v>0</v>
      </c>
      <c r="BE25" s="25">
        <f>IF(C25&gt;=('Input for base case'!$F$14+'Input for base case'!$F$19),((AU24*(1-Parameters!$D$40)*(1/Parameters!$D$38)*('Input for base case'!$F$10*Parameters!$D$20*(Parameters!$D$23)*Parameters!$D$26*(1-Parameters!$D$27)*Parameters!$D$28*Parameters!$D$30))+(AV24*(1-Parameters!$D$40)*(1/Parameters!$D$38))+(AW24*(1-Parameters!$D$40)*('Input for base case'!$F$10*Parameters!$D$20*(Parameters!$D$23)*Parameters!$D$26*(1-Parameters!$D$27)*Parameters!$D$28*Parameters!$D$30))+(BE24*(1-Parameters!$D$40)*ART_drop_factor)+(BB24*(1-Parameters!$D$40)*(1/Parameters!$D$38))+(AY24*(1-Parameters!$D$40)*ART_drop_factor)),0)</f>
        <v>0</v>
      </c>
      <c r="BF25" s="135">
        <f>(Parameters!$D$40*(SUM(Model!D24:U24,Model!AH24:BE24)))+(Parameters!$D$41*(SUM(Model!V24:AG24)))</f>
        <v>94.025573752910958</v>
      </c>
      <c r="BG25" s="60"/>
    </row>
    <row r="26" spans="3:59" x14ac:dyDescent="0.2">
      <c r="C26" s="20">
        <v>21</v>
      </c>
      <c r="D26" s="21">
        <f>IF((C26&gt;='Input for base case'!$F$12),0,(D25*(1-Parameters!$D$40)*(1-(Parameters!$D$8*(1-('Input for base case'!$F$22*Parameters!$D$7))))))</f>
        <v>1515273.4876049645</v>
      </c>
      <c r="E26" s="21">
        <f>IF((C26&gt;='Input for base case'!$F$12),0,(D25*(1-Parameters!$D$40)*Parameters!$D$8*(1-('Input for base case'!$F$22*Parameters!$D$7))+(E25*(1-Parameters!$D$40)*(1-1/Parameters!$D$38)) + (F25*(1-Parameters!$D$40)*(1-(1/Parameters!$D$38))*(1-ART_drop_factor))))</f>
        <v>4552.4673683989186</v>
      </c>
      <c r="F26" s="26">
        <f>IF((C26&gt;='Input for base case'!$F$12),0,(F25*(1-Parameters!$D$40)*(1-(1/Parameters!$D$38))*ART_drop_factor))</f>
        <v>0</v>
      </c>
      <c r="G26" s="21">
        <f>IF((C26&gt;='Input for base case'!$F$12),0,((G25*(1-Parameters!$D$40)+(E25*(1-Parameters!$D$40)*(1/Parameters!$D$38)))))</f>
        <v>53101.816581188701</v>
      </c>
      <c r="H26" s="21">
        <f>IF((C26&gt;='Input for base case'!$F$12),0,(H25*(1-Parameters!$D$40) + I25*(1-Parameters!$D$40)*(1-ART_drop_factor)))</f>
        <v>8429.8851166886798</v>
      </c>
      <c r="I26" s="21">
        <f>IF((C26&gt;='Input for base case'!$F$12),0,(((F25*(1-Parameters!$D$40)*(1/Parameters!$D$38)) + I25*(1-Parameters!$D$40)*ART_drop_factor)))</f>
        <v>48230.909322928601</v>
      </c>
      <c r="J26" s="23">
        <f>IF(AND(C26&gt;='Input for base case'!$F$12,C26&lt;'Input for base case'!$F$13),((D25*(1-Parameters!$D$40)*(1-(Parameters!$D$8*(1-('Input for base case'!$F$22*Parameters!$D$7))))) + (J25*(1-Parameters!$D$40)*(1-(Parameters!$D$9*(1-('Input for base case'!$F$22*Parameters!$D$7)))))),0)</f>
        <v>0</v>
      </c>
      <c r="K26" s="23">
        <f>IF(AND(C26&gt;='Input for base case'!$F$12,C26&lt;'Input for base case'!$F$13),((D25*(1-Parameters!$D$40)*(Parameters!$D$8*(1-('Input for base case'!$F$22*Parameters!$D$7))))+(E25*(1-Parameters!$D$40)*(1-1/Parameters!$D$38)*(1-('Input for base case'!$F$5*Parameters!$D$14*(1-Parameters!$D$27)*Parameters!$D$26*(Parameters!$D$24))*Parameters!$D$28*Parameters!$D$30)))+ (F25*(1-Parameters!$D$40)*(1-(1/Parameters!$D$38))*(1-ART_drop_factor)) + (J25*(1-Parameters!$D$40)*Parameters!$D$9*(1-('Input for base case'!$F$22*Parameters!$D$7)))+(K25*(1-Parameters!$D$40)*(1-1/Parameters!$D$38)) + (L25*(1-Parameters!$D$40)*(1-(1/Parameters!$D$38))*(1-ART_drop_factor)),0)</f>
        <v>0</v>
      </c>
      <c r="L26" s="23">
        <f>IF(AND(C26&gt;='Input for base case'!$F$12,C26&lt;'Input for base case'!$F$13),((E25*(1-Parameters!$D$40)*(1-1/Parameters!$D$38)*('Input for base case'!$F$5*Parameters!$D$14*Parameters!$D$26*(1-Parameters!$D$27)*(Parameters!$D$24)*Parameters!$D$28*Parameters!$D$30))+(F25*(1-Parameters!$D$40)*(1-(1/Parameters!$D$38))*ART_drop_factor)+(L25*(1-Parameters!$D$40)*(1-(1/Parameters!$D$38))*ART_drop_factor)),0)</f>
        <v>0</v>
      </c>
      <c r="M26" s="23">
        <f>IF(AND(C26&gt;='Input for base case'!$F$12,C26&lt;'Input for base case'!$F$13),((E25*(1-Parameters!$D$40)*(1/Parameters!$D$38)*(1-('Input for base case'!$F$5*Parameters!$D$14*(1-Parameters!$D$27)*Parameters!$D$26*(Parameters!$D$23))*Parameters!$D$28))+(G25*(1-Parameters!$D$40)*(1-('Input for base case'!$F$5*Parameters!$D$14*(1-Parameters!$D$27)*Parameters!$D$26*(Parameters!$D$23)*Parameters!$D$28)))+(K25*(1-Parameters!$D$40)*(1/Parameters!$D$38))+(M25*(1-Parameters!$D$40))),0)</f>
        <v>0</v>
      </c>
      <c r="N26" s="23">
        <f>IF(AND(C26&gt;='Input for base case'!$F$12,C26&lt;'Input for base case'!$F$13),((E25*(1-Parameters!$D$40)*(1/Parameters!$D$38)*'Input for base case'!$F$5*Parameters!$D$14*Parameters!$D$26*(1-Parameters!$D$27)*Parameters!$D$28*(Parameters!$D$23)*(1-Parameters!$D$30))+(G25*(1-Parameters!$D$40)*'Input for base case'!$F$5*Parameters!$D$14*Parameters!$D$26*(1-Parameters!$D$27)*Parameters!$D$28*(Parameters!$D$23)*(1-Parameters!$D$30))+(H25*(1-Parameters!$D$40)) +(N25*(1-Parameters!$D$40)) + (O25*(1-Parameters!$D$40)*(1-ART_drop_factor)) + (I25*(1-Parameters!$D$40)*(1-ART_drop_factor))),0)</f>
        <v>0</v>
      </c>
      <c r="O26" s="23">
        <f>IF(AND(C26&gt;='Input for base case'!$F$12,C26&lt;'Input for base case'!$F$13),((E25*(1-Parameters!$D$40)*(1/Parameters!$D$38)*('Input for base case'!$F$5*Parameters!$D$14*(Parameters!$D$23)*Parameters!$D$26*(1-Parameters!$D$27)*Parameters!$D$28*Parameters!$D$30))+(F25*(1-Parameters!$D$40)*(1/Parameters!$D$38))+(G25*(1-Parameters!$D$40)*('Input for base case'!$F$5*Parameters!$D$14*(Parameters!$D$23)*Parameters!$D$26*(1-Parameters!$D$27)*Parameters!$D$28*Parameters!$D$30))+(O25*(1-Parameters!$D$40)*ART_drop_factor)+(L25*(1-Parameters!$D$40)*(1/Parameters!$D$38))+(I25*(1-Parameters!$D$40)*ART_drop_factor)),0)</f>
        <v>0</v>
      </c>
      <c r="P26" s="24">
        <f>IF(AND(C26&gt;='Input for base case'!$F$13,C26&lt;'Input for base case'!$F$14),((J25*(1-Parameters!$D$40)*(1-(Parameters!$D$9*(1-('Input for base case'!$F$22*Parameters!$D$7))))) + (P25*(1-Parameters!$D$40)*(1-(Parameters!$D$9*(1-('Input for base case'!$F$22*Parameters!$D$7)))))),0)</f>
        <v>0</v>
      </c>
      <c r="Q26" s="22">
        <f>IF(AND(C26&gt;='Input for base case'!$F$13,C26&lt;'Input for base case'!$F$14),((J25*(1-Parameters!$D$40)*Parameters!$D$9*(1-('Input for base case'!$F$22*Parameters!$D$7)))+(K25*(1-Parameters!$D$40)*(1-1/Parameters!$D$38)*(1-('Input for base case'!$F$6*Parameters!$D$15*(1-Parameters!$D$27)*Parameters!$D$26*(Parameters!$D$24))*Parameters!$D$28*Parameters!$D$30))) + (L25*(1-Parameters!$D$40)*(1-(1/Parameters!$D$38))*(1-ART_drop_factor)) +(P25*(1-Parameters!$D$40)*Parameters!$D$9*(1-('Input for base case'!$F$22*Parameters!$D$7)))+(Q25*(1-Parameters!$D$40)*(1-1/Parameters!$D$38)) + (R25*(1-Parameters!$D$40)*(1-(1/Parameters!$D$38))*(1-ART_drop_factor)),0)</f>
        <v>0</v>
      </c>
      <c r="R26" s="24">
        <f>IF(AND(C26&gt;='Input for base case'!$F$13,C26&lt;'Input for base case'!$F$14),((K25*(1-Parameters!$D$40)*(1-1/Parameters!$D$38)*('Input for base case'!$F$6*Parameters!$D$15*Parameters!$D$26*(1-Parameters!$D$27)*(Parameters!$D$24)*Parameters!$D$28*Parameters!$D$30))+(L25*(1-Parameters!$D$40)*(1-(1/Parameters!$D$38))*ART_drop_factor)+(R25*(1-Parameters!$D$40)*(1-(1/Parameters!$D$38))*ART_drop_factor)),0)</f>
        <v>0</v>
      </c>
      <c r="S26" s="22">
        <f>IF(AND(C26&gt;='Input for base case'!$F$13,C26&lt;'Input for base case'!$F$14),((K25*(1-Parameters!$D$40)*(1/Parameters!$D$38)*(1-('Input for base case'!$F$6*Parameters!$D$15*(1-Parameters!$D$27)*Parameters!$D$26*(Parameters!$D$23)*Parameters!$D$28)))+(M25*(1-Parameters!$D$40)*(1-('Input for base case'!$F$6*Parameters!$D$15*(1-Parameters!$D$27)*Parameters!$D$26*(Parameters!$D$23)*Parameters!$D$28)))+(Q25*(1-Parameters!$D$40)*(1/Parameters!$D$38))+(S25*(1-Parameters!$D$40))),0)</f>
        <v>0</v>
      </c>
      <c r="T26" s="24">
        <f>IF(AND(C26&gt;='Input for base case'!$F$13,C26&lt;'Input for base case'!$F$14),((K25*(1-Parameters!$D$40)*(1/Parameters!$D$38)*'Input for base case'!$F$6*Parameters!$D$15*Parameters!$D$26*(1-Parameters!$D$27)*Parameters!$D$28*(Parameters!$D$23)*(1-Parameters!$D$30))+(M25*(1-Parameters!$D$40)*'Input for base case'!$F$6*Parameters!$D$15*Parameters!$D$26*(1-Parameters!$D$27)*Parameters!$D$28*(Parameters!$D$23)*(1-Parameters!$D$30))+(N25*(1-Parameters!$D$40))+(T25*(1-Parameters!$D$40)) + (U25*(1-Parameters!$D$40)*(1-ART_drop_factor)) + (O25*(1-Parameters!$D$40)*(1-ART_drop_factor))),0)</f>
        <v>0</v>
      </c>
      <c r="U26" s="22">
        <f>IF(AND(C26&gt;='Input for base case'!$F$13,C26&lt;'Input for base case'!$F$14),((K25*(1-Parameters!$D$40)*(1/Parameters!$D$38)*('Input for base case'!$F$6*Parameters!$D$15*(Parameters!$D$23)*Parameters!$D$26*(1-Parameters!$D$27)*Parameters!$D$28*Parameters!$D$30))+(L25*(1-Parameters!$D$40)*(1/Parameters!$D$38))+(M25*(1-Parameters!$D$40)*('Input for base case'!$F$6*Parameters!$D$15*(Parameters!$D$23)*Parameters!$D$26*(1-Parameters!$D$27)*Parameters!$D$28*Parameters!$D$30))+(U25*(1-Parameters!$D$40)*ART_drop_factor)+(R25*(1-Parameters!$D$40)*(1/Parameters!$D$38))+(O25*(1-Parameters!$D$40))*ART_drop_factor),0)</f>
        <v>0</v>
      </c>
      <c r="V26" s="24">
        <f>IF(C26='Input for base case'!$F$14,((P25*(1-Parameters!$D$41)*(1-(Parameters!$D$9*(1-('Input for base case'!$F$22*Parameters!$D$7))))) + (V25*(1-Parameters!$D$41)*(1-(Parameters!$D$9*(1-('Input for base case'!$F$22*Parameters!$D$7)))))),0)</f>
        <v>0</v>
      </c>
      <c r="W26" s="22">
        <f>IF(C26='Input for base case'!$F$14,((P25*(1-Parameters!$D$41)*Parameters!$D$9*(1-('Input for base case'!$F$22*Parameters!$D$7)))+(Q25*(1-Parameters!$D$41)*(1-1/Parameters!$D$38)*(1-('Input for base case'!$F$6*Parameters!$D$16*(1-Parameters!$D$27)*Parameters!$D$26*(1-Parameters!$B$94)*(Parameters!$D$24))*Parameters!$D$28*Parameters!$D$30)))+(V25*(1-Parameters!$D$41)*Parameters!$D$9*(1-('Input for base case'!$F$22*Parameters!$D$7)))+ (R25*(1-Parameters!$D$41)*(1-(1/Parameters!$D$38))*(1-ART_drop_factor)) + (W25*(1-Parameters!$D$41)*(1-1/Parameters!$D$38)) + (X25*(1-Parameters!$D$41)*(1-(1/Parameters!$D$38))*(1-ART_drop_factor)),0)</f>
        <v>0</v>
      </c>
      <c r="X26" s="24">
        <f>IF(C26='Input for base case'!$F$14,((Q25*(1-Parameters!$D$41)*(1-1/Parameters!$D$38)*('Input for base case'!$F$6*Parameters!$D$16*Parameters!$D$26*(1-Parameters!$D$27)*(1-Parameters!$B$94)*(Parameters!$D$24)*Parameters!$D$28*Parameters!$D$30))+(R25*(1-Parameters!$D$41)*(1-(1/Parameters!$D$38))*ART_drop_factor)+(X25*(1-Parameters!$D$41)*(1-(1/Parameters!$D$38))*ART_drop_factor)),0)</f>
        <v>0</v>
      </c>
      <c r="Y26" s="22">
        <f>IF(C26='Input for base case'!$F$14,((Q25*(1-Parameters!$D$41)*(1/Parameters!$D$38)*(1-('Input for base case'!$F$6*Parameters!$D$16*(1-Parameters!$D$27)*Parameters!$D$26*(1-Parameters!$B$94)*(Parameters!$D$23)*Parameters!$D$28)))+(S25*(1-Parameters!$D$41)*(1-('Input for base case'!$F$6*Parameters!$D$16*(1-Parameters!$D$27)*Parameters!$D$26*(1-Parameters!$B$94)*(Parameters!$D$23)*Parameters!$D$28)))+(W25*(1-Parameters!$D$41)*(1/Parameters!$D$38))+(Y25*(1-Parameters!$D$41))),0)</f>
        <v>0</v>
      </c>
      <c r="Z26" s="24">
        <f>IF(C26='Input for base case'!$F$14,((Q25*(1-Parameters!$D$41)*(1/Parameters!$D$38)*'Input for base case'!$F$6*Parameters!$D$16*Parameters!$D$26*(1-Parameters!$D$27)*(1-Parameters!$B$94)*Parameters!$D$28*(Parameters!$D$23)*(1-Parameters!$D$30))+(S25*(1-Parameters!$D$41)*'Input for base case'!$F$6*Parameters!$D$16*Parameters!$D$26*(1-Parameters!$D$27)*(1-Parameters!$B$94)*Parameters!$D$28*(Parameters!$D$23)*(1-Parameters!$D$30))+(T25*(1-Parameters!$D$41)) + (U25*(1-Parameters!$D$41)*(1-ART_drop_factor)) + (Z25*(1-Parameters!$D$41)) + (AA25*(1-Parameters!$D$41)*(1-ART_drop_factor))),0)</f>
        <v>0</v>
      </c>
      <c r="AA26" s="22">
        <f>IF(C26='Input for base case'!$F$14,((Q25*(1-Parameters!$D$41)*(1/Parameters!$D$38)*('Input for base case'!$F$6*Parameters!$D$16*(Parameters!$D$23)*Parameters!$D$26*(1-Parameters!$D$27)*(1-Parameters!$B$94)*Parameters!$D$28*Parameters!$D$30))+(R25*(1-Parameters!$D$41)*(1/Parameters!$D$38))+(S25*(1-Parameters!$D$41)*('Input for base case'!$F$6*Parameters!$D$16*(1-Parameters!$B$94)*(Parameters!$D$23)*Parameters!$D$26*(1-Parameters!$D$27)*Parameters!$D$28*Parameters!$D$30))+(AA25*(1-Parameters!$D$41)*ART_drop_factor)+(X25*(1-Parameters!$D$41)*(1/Parameters!$D$38))+(U25*(1-Parameters!$D$41)*ART_drop_factor)),0)</f>
        <v>0</v>
      </c>
      <c r="AB26" s="24">
        <f>IF(AND(C26&gt;'Input for base case'!$F$14,C26&lt;('Input for base case'!$F$14+'Input for base case'!$F$16)),((V25*(1-Parameters!$D$41)*(1-(Parameters!$D$9*(1-('Input for base case'!$F$22*Parameters!$D$7)))))+(AB25*(1-Parameters!$D$41)*(1-(Parameters!$D$10*(1-('Input for base case'!$F$22*Parameters!$D$7)))))),0)</f>
        <v>0</v>
      </c>
      <c r="AC26" s="24">
        <f>IF(AND(C26&gt;'Input for base case'!$F$14, C26&lt;('Input for base case'!$F$14+'Input for base case'!$F$16)),((V25*(1-Parameters!$D$41)*Parameters!$D$9*(1-('Input for base case'!$F$22*Parameters!$D$7)))+(W25*(1-Parameters!$D$41)*(1-1/Parameters!$D$38)) + (X25*(1-Parameters!$D$41)*(1-(1/Parameters!$D$38))*(1-ART_drop_factor)) +(AB25*(1-Parameters!$D$41)*Parameters!$D$10*(1-('Input for base case'!$F$22*Parameters!$D$7))))+(AC25*(1-Parameters!$D$41)*(1-1/Parameters!$D$38)) + (AD25*(1-Parameters!$D$41)*(1-(1/Parameters!$D$38))*(1-ART_drop_factor)),0)</f>
        <v>0</v>
      </c>
      <c r="AD26" s="24">
        <f>IF(AND(C26&gt;'Input for base case'!$F$14, C26&lt;('Input for base case'!$F$14+'Input for base case'!$F$16)),((X25*(1-Parameters!$D$41)*(1-(1/Parameters!$D$38))*ART_drop_factor)+(AD25*(1-Parameters!$D$41)*(1-(1/Parameters!$D$38))*ART_drop_factor)),0)</f>
        <v>0</v>
      </c>
      <c r="AE26" s="24">
        <f>IF(AND(C26&gt;'Input for base case'!$F$14, C26&lt;('Input for base case'!$F$14+'Input for base case'!$F$16)),((W25*(1-Parameters!$D$41)*(1/Parameters!$D$38))+(Y25*(1-Parameters!$D$41))+(AC25*(1-Parameters!$D$41)*(1/Parameters!$D$38))+(AE25*(1-Parameters!$D$41))),0)</f>
        <v>0</v>
      </c>
      <c r="AF26" s="24">
        <f>IF(AND(C26&gt;'Input for base case'!$F$14, C26&lt;('Input for base case'!$F$14+'Input for base case'!$F$16)),((Z25*(1-Parameters!$D$41)) + (AA25*(1-Parameters!$D$41)*(1-ART_drop_factor)) +(AF25*(1-Parameters!$D$41)) + (AG25*(1-Parameters!$D$41)*(1-ART_drop_factor))),0)</f>
        <v>0</v>
      </c>
      <c r="AG26" s="24">
        <f>IF(AND(C26&gt;'Input for base case'!$F$14, C26&lt;('Input for base case'!$F$14+'Input for base case'!$F$16)),((X25*(1-Parameters!$D$41)*(1/Parameters!$D$38))+(AG25*(1-Parameters!$D$41)*ART_drop_factor)+(AD25*(1-Parameters!$D$41)*(1/Parameters!$D$38))+(AA25*(1-Parameters!$D$41)*ART_drop_factor)),0)</f>
        <v>0</v>
      </c>
      <c r="AH26" s="24">
        <f>IF(AND(C26&gt;=('Input for base case'!$F$14+'Input for base case'!$F$16),C26&lt;('Input for base case'!$F$14+'Input for base case'!$F$17)),((AB25*(1-Parameters!$D$40)*(1-(Parameters!$D$10*(1-('Input for base case'!$F$22*Parameters!$D$7)))))+(AH25*(1-Parameters!$D$40)*(1-(Parameters!$D$11*(1-('Input for base case'!$F$22*Parameters!$D$7)))))),0)</f>
        <v>0</v>
      </c>
      <c r="AI26" s="24">
        <f>IF(AND(C26&gt;=('Input for base case'!$F$14+'Input for base case'!$F$16), C26&lt;('Input for base case'!$F$14+'Input for base case'!$F$17)),((AB25*(1-Parameters!$D$40)*Parameters!$D$10*(1-('Input for base case'!$F$22*Parameters!$D$7)))+(AC25*(1-Parameters!$D$40)*(1-1/Parameters!$D$38)*(1-('Input for base case'!$F$7*Parameters!$D$17*(1-Parameters!$D$27)*Parameters!$D$26*(1-(Parameters!$B$94 + Parameters!$B$95))*(Parameters!$D$24)*Parameters!$D$28*Parameters!$D$30))) + (AD25*(1-Parameters!$D$40)*(1-(1/Parameters!$D$38))*(1-ART_drop_factor)) +(AH25*(1-Parameters!$D$40)*Parameters!$D$11*(1-('Input for base case'!$F$22*Parameters!$D$7)))+(AI25*(1-Parameters!$D$40)*(1-1/Parameters!$D$38)) + (AJ25*(1-Parameters!$D$40)*(1-(1/Parameters!$D$38))*(1-ART_drop_factor))),0)</f>
        <v>0</v>
      </c>
      <c r="AJ26" s="24">
        <f>IF(AND(C26&gt;=('Input for base case'!$F$14+'Input for base case'!$F$16), C26&lt;('Input for base case'!$F$14+'Input for base case'!$F$17)),((AC25*(1-Parameters!$D$40)*(1-1/Parameters!$D$38)*('Input for base case'!$F$7*Parameters!$D$17*Parameters!$D$26*(1-Parameters!$D$27)*(1-(Parameters!$B$94 + Parameters!$B$95))*(Parameters!$D$24)*Parameters!$D$28*Parameters!$D$30))+(AD25*(1-Parameters!$D$40)*(1-(1/Parameters!$D$38))*ART_drop_factor)+(AJ25*(1-Parameters!$D$40)*(1-(1/Parameters!$D$38))*ART_drop_factor)),0)</f>
        <v>0</v>
      </c>
      <c r="AK26" s="22">
        <f>IF(AND(C26&gt;=('Input for base case'!$F$14+'Input for base case'!$F$16), C26&lt;('Input for base case'!$F$14+'Input for base case'!$F$17)),((AC25*(1-Parameters!$D$40)*(1/Parameters!$D$38)*(1-('Input for base case'!$F$7*Parameters!$D$17*(1-Parameters!$D$27)*Parameters!$D$26*(1-(Parameters!$B$94 + Parameters!$B$95))*(Parameters!$D$23)*Parameters!$D$28)))+(AE25*(1-Parameters!$D$40)*(1-('Input for base case'!$F$7*Parameters!$D$17*(1-Parameters!$D$27)*Parameters!$D$26*(1-(Parameters!$B$94 + Parameters!$B$95))*(Parameters!$D$23)*Parameters!$D$28)))+(AI25*(1-Parameters!$D$40)*(1/Parameters!$D$38))+(AK25*(1-Parameters!$D$40))),0)</f>
        <v>0</v>
      </c>
      <c r="AL26" s="24">
        <f>IF(AND(C26&gt;=('Input for base case'!$F$14+'Input for base case'!$F$16), C26&lt;('Input for base case'!$F$14+'Input for base case'!$F$17)),((AC25*(1-Parameters!$D$40)*(1/Parameters!$D$38)*'Input for base case'!$F$7*Parameters!$D$17*Parameters!$D$26*(1-Parameters!$D$27)*(1-(Parameters!$B$94 + Parameters!$B$95))*Parameters!$D$28*(Parameters!$D$23)*(1-Parameters!$D$30))+(AE25*(1-Parameters!$D$40)*'Input for base case'!$F$7*Parameters!$D$17*Parameters!$D$26*(1-Parameters!$D$27)*(1-(Parameters!$B$94 + Parameters!$B$95))*Parameters!$D$28*(Parameters!$D$23)*(1-Parameters!$D$30))+(AF25*(1-Parameters!$D$40)) + (AG25*(1-Parameters!$D$40)*(1-ART_drop_factor)) +(AL25*(1-Parameters!$D$40)) + (AM25*(1-Parameters!$D$40)*(1-ART_drop_factor))),0)</f>
        <v>0</v>
      </c>
      <c r="AM26" s="22">
        <f>IF(AND(C26&gt;=('Input for base case'!$F$14+'Input for base case'!$F$16), C26&lt;('Input for base case'!$F$14+'Input for base case'!$F$17)),((AC25*(1-Parameters!$D$40)*(1/Parameters!$D$38)*('Input for base case'!$F$7*Parameters!$D$17*(Parameters!$D$23)*Parameters!$D$26*(1-Parameters!$D$27)*(1-(Parameters!$B$94 + Parameters!$B$95))*Parameters!$D$28*Parameters!$D$30))+(AD25*(1-Parameters!$D$40)*(1/Parameters!$D$38))+(AE25*(1-Parameters!$D$40)*('Input for base case'!$F$7*Parameters!$D$17*(Parameters!$D$23)*Parameters!$D$26*(1-Parameters!$D$27)*(1-(Parameters!$B$94 + Parameters!$B$95))*Parameters!$D$28*Parameters!$D$30))+(AM25*(1-Parameters!$D$40)*ART_drop_factor)+(AJ25*(1-Parameters!$D$40)*(1/Parameters!$D$38))+(AG25*(1-Parameters!$D$40)*ART_drop_factor)),0)</f>
        <v>0</v>
      </c>
      <c r="AN26" s="24">
        <f>IF(AND(C26&gt;=('Input for base case'!$F$14+'Input for base case'!$F$17), C26&lt;('Input for base case'!$F$14+'Input for base case'!$F$18)),((AH25*(1-Parameters!$D$40)*(1-(Parameters!$D$11*(1-('Input for base case'!$F$22*Parameters!$D$7))))) + (AN25*(1-Parameters!$D$40)*(1-(Parameters!$D$11*(1-('Input for base case'!$F$22*Parameters!$D$7)))))),0)</f>
        <v>0</v>
      </c>
      <c r="AO26" s="22">
        <f>IF(AND(C26&gt;=('Input for base case'!$F$14+'Input for base case'!$F$17), C26&lt;('Input for base case'!$F$14+'Input for base case'!$F$18)),((AH25*(1-Parameters!$D$40)*Parameters!$D$11*(1-('Input for base case'!$F$22*Parameters!$D$7)))+(AI25*(1-Parameters!$D$40)*(1-1/Parameters!$D$38)*(1-('Input for base case'!$F$8*Parameters!$D$18*(1-Parameters!$D$27)*Parameters!$D$26*(Parameters!$D$24)*Parameters!$D$28*Parameters!$D$30))) + (AJ25*(1-Parameters!$D$40)*(1-(1/Parameters!$D$38))*(1-ART_drop_factor)) +(AN25*(1-Parameters!$D$40)*Parameters!$D$11*(1-('Input for base case'!$F$22*Parameters!$D$7)))+(AO25*(1-Parameters!$D$40)*(1-1/Parameters!$D$38)) + (AP25*(1-Parameters!$D$40)*(1-(1/Parameters!$D$38))*(1-ART_drop_factor))),0)</f>
        <v>0</v>
      </c>
      <c r="AP26" s="24">
        <f>IF(AND(C26&gt;=('Input for base case'!$F$14+'Input for base case'!$F$17), C26&lt;('Input for base case'!$F$14+'Input for base case'!$F$18)),((AI25*(1-Parameters!$D$40)*(1-1/Parameters!$D$38)*('Input for base case'!$F$8*Parameters!$D$18*Parameters!$D$26*(1-Parameters!$D$27)*(Parameters!$D$24)*Parameters!$D$28*Parameters!$D$30))+(AJ25*(1-Parameters!$D$40)*(1-(1/Parameters!$D$38))*ART_drop_factor)+(AP25*(1-Parameters!$D$40)*(1-(1/Parameters!$D$38))*ART_drop_factor)),0)</f>
        <v>0</v>
      </c>
      <c r="AQ26" s="22">
        <f>IF(AND(C26&gt;=('Input for base case'!$F$14+'Input for base case'!$F$17), C26&lt;('Input for base case'!$F$14+'Input for base case'!$F$18)),((AI25*(1-Parameters!$D$40)*(1/Parameters!$D$38)*(1-('Input for base case'!$F$8*Parameters!$D$18*(1-Parameters!$D$27)*Parameters!$D$26*(Parameters!$D$23)*Parameters!$D$28)))+(AK25*(1-Parameters!$D$40)*(1-('Input for base case'!$F$8*Parameters!$D$18*(1-Parameters!$D$27)*Parameters!$D$26*(Parameters!$D$23)*Parameters!$D$28)))+(AO25*(1-Parameters!$D$40)*(1/Parameters!$D$38))+(AQ25*(1-Parameters!$D$40))),0)</f>
        <v>0</v>
      </c>
      <c r="AR26" s="24">
        <f>IF(AND(C26&gt;=('Input for base case'!$F$14+'Input for base case'!$F$17), C26&lt;('Input for base case'!$F$14+'Input for base case'!$F$18)),((AI25*(1-Parameters!$D$40)*(1/Parameters!$D$38)*'Input for base case'!$F$8*Parameters!$D$18*Parameters!$D$26*(1-Parameters!$D$27)*Parameters!$D$28*(Parameters!$D$23)*(1-Parameters!$D$30))+(AK25*(1-Parameters!$D$40)*'Input for base case'!$F$8*Parameters!$D$18*Parameters!$D$26*(1-Parameters!$D$27)*Parameters!$D$28*(Parameters!$D$23)*(1-Parameters!$D$30))+(AL25*(1-Parameters!$D$40)) + (AM25*(1-Parameters!$D$40)*(1-ART_drop_factor)) +(AR25*(1-Parameters!$D$40)) + (AS25*(1-Parameters!$D$40)*(1-ART_drop_factor))),0)</f>
        <v>0</v>
      </c>
      <c r="AS26" s="22">
        <f>IF(AND(C26&gt;=('Input for base case'!$F$14+'Input for base case'!$F$17), C26&lt;('Input for base case'!$F$14+'Input for base case'!$F$18)),((AI25*(1-Parameters!$D$40)*(1/Parameters!$D$38)*('Input for base case'!$F$8*Parameters!$D$18*(Parameters!$D$23)*Parameters!$D$26*(1-Parameters!$D$27)*Parameters!$D$28*Parameters!$D$30))+(AJ25*(1-Parameters!$D$40)*(1/Parameters!$D$38))+(AK25*(1-Parameters!$D$40)*('Input for base case'!$F$8*Parameters!$D$18*(Parameters!$D$23)*Parameters!$D$26*(1-Parameters!$D$27)*Parameters!$D$28*Parameters!$D$30))+(AS25*(1-Parameters!$D$40)*ART_drop_factor)+(AP25*(1-Parameters!$D$40)*(1/Parameters!$D$38))+(AM25*(1-Parameters!$D$40)*ART_drop_factor)),0)</f>
        <v>0</v>
      </c>
      <c r="AT26" s="24">
        <f>IF(AND(C26&gt;=('Input for base case'!$F$14+'Input for base case'!$F$18), C26&lt;('Input for base case'!$F$14+'Input for base case'!$F$19)),((AN25*(1-Parameters!$D$40)*(1-(Parameters!$D$11*(1-('Input for base case'!$F$22*Parameters!$D$7))))) + (AT25*(1-Parameters!$D$40)*(1-(Parameters!$D$12*(1-('Input for base case'!$F$22*Parameters!$D$7)))))),0)</f>
        <v>0</v>
      </c>
      <c r="AU26" s="22">
        <f>IF(AND(C26&gt;=('Input for base case'!$F$14+'Input for base case'!$F$18), C26&lt;('Input for base case'!$F$14+'Input for base case'!$F$19)),((AN25*(1-Parameters!$D$40)*Parameters!$D$11*(1-('Input for base case'!$F$22*Parameters!$D$7)))+(AO25*(1-Parameters!$D$40)*(1-1/Parameters!$D$38)*(1-('Input for base case'!$F$9*Parameters!$D$19*(1-Parameters!$D$27)*Parameters!$D$26*(Parameters!$D$24)*Parameters!$D$28*Parameters!$D$30))) + (AP25*(1-Parameters!$D$40)*(1-(1/Parameters!$D$38))*(1-ART_drop_factor)) +(AT25*(1-Parameters!$D$40)*Parameters!$D$12*(1-('Input for base case'!$F$22*Parameters!$D$7)))+(AU25*(1-Parameters!$D$40)*(1-1/Parameters!$D$38)) + (AV25*(1-Parameters!$D$40)*(1-(1/Parameters!$D$38))*(1-ART_drop_factor))),0)</f>
        <v>0</v>
      </c>
      <c r="AV26" s="24">
        <f>IF(AND(C26&gt;=('Input for base case'!$F$14+'Input for base case'!$F$18), C26&lt;('Input for base case'!$F$14+'Input for base case'!$F$19)),((AO25*(1-Parameters!$D$40)*(1-1/Parameters!$D$38)*('Input for base case'!$F$9*Parameters!$D$19*Parameters!$D$26*(1-Parameters!$D$27)*(Parameters!$D$24)*Parameters!$D$28*Parameters!$D$30))+(AP25*(1-Parameters!$D$40)*(1-(1/Parameters!$D$38))*ART_drop_factor)+(AV25*(1-Parameters!$D$40)*(1-(1/Parameters!$D$38))*ART_drop_factor)),0)</f>
        <v>0</v>
      </c>
      <c r="AW26" s="22">
        <f>IF(AND(C26&gt;=('Input for base case'!$F$14+'Input for base case'!$F$18), C26&lt;('Input for base case'!$F$14+'Input for base case'!$F$19)),((AO25*(1-Parameters!$D$40)*(1/Parameters!$D$38)*(1-('Input for base case'!$F$9*Parameters!$D$19*(1-Parameters!$D$27)*Parameters!$D$26*(Parameters!$D$23)*Parameters!$D$28)))+(AQ25*(1-Parameters!$D$40)*(1-('Input for base case'!$F$9*Parameters!$D$19*(1-Parameters!$D$27)*Parameters!$D$26*(Parameters!$D$23)*Parameters!$D$28)))+(AU25*(1-Parameters!$D$40)*(1/Parameters!$D$38))+(AW25*(1-Parameters!$D$40))),0)</f>
        <v>0</v>
      </c>
      <c r="AX26" s="24">
        <f>IF(AND(C26&gt;=('Input for base case'!$F$14+'Input for base case'!$F$18), C26&lt;('Input for base case'!$F$14+'Input for base case'!$F$19)),((AO25*(1-Parameters!$D$40)*(1/Parameters!$D$38)*'Input for base case'!$F$9*Parameters!$D$19*Parameters!$D$26*(1-Parameters!$D$27)*Parameters!$D$28*(Parameters!$D$23)*(1-Parameters!$D$30))+(AQ25*(1-Parameters!$D$40)*'Input for base case'!$F$9*Parameters!$D$19*Parameters!$D$26*(1-Parameters!$D$27)*Parameters!$D$28*(Parameters!$D$23)*(1-Parameters!$D$30)) + (AS25*(1-Parameters!$D$40)*(1-ART_drop_factor)) +(AR25*(1-Parameters!$D$40))+ (AY25*(1-Parameters!$D$40)*(1-ART_drop_factor)) + (AX25*(1-Parameters!$D$40))),0)</f>
        <v>0</v>
      </c>
      <c r="AY26" s="22">
        <f>IF(AND(C26&gt;=('Input for base case'!$F$14+'Input for base case'!$F$18), C26&lt;('Input for base case'!$F$14+'Input for base case'!$F$19)),((AO25*(1-Parameters!$D$40)*(1/Parameters!$D$38)*('Input for base case'!$F$9*Parameters!$D$19*(Parameters!$D$23)*Parameters!$D$26*(1-Parameters!$D$27)*Parameters!$D$28*Parameters!$D$30))+(AP25*(1-Parameters!$D$40)*(1/Parameters!$D$38))+(AQ25*(1-Parameters!$D$40)*('Input for base case'!$F$9*Parameters!$D$19*(Parameters!$D$23)*Parameters!$D$26*(1-Parameters!$D$27)*Parameters!$D$28*Parameters!$D$30))+(AY25*(1-Parameters!$D$40)*ART_drop_factor)+(AV25*(1-Parameters!$D$40)*(1/Parameters!$D$38))+(AS25*(1-Parameters!$D$40)*ART_drop_factor)),0)</f>
        <v>0</v>
      </c>
      <c r="AZ26" s="24">
        <f>IF(C26&gt;=('Input for base case'!$F$14+'Input for base case'!$F$19),((AT25*(1-Parameters!$D$40)*(1-(Parameters!$D$12*(1-('Input for base case'!$F$22*Parameters!$D$7))))) + (AZ25*(1-Parameters!$D$40)*(1-(Parameters!$D$12*(1-('Input for base case'!$F$22*Parameters!$D$7)))))),0)</f>
        <v>0</v>
      </c>
      <c r="BA26" s="22">
        <f>IF(C26&gt;=('Input for base case'!$F$14+'Input for base case'!$F$19),((AT25*(1-Parameters!$D$40)*Parameters!$D$12*(1-('Input for base case'!$F$22*Parameters!$D$7)))+(AU25*(1-Parameters!$D$40)*(1-1/Parameters!$D$38)*(1-('Input for base case'!$F$10*Parameters!$D$20*(1-Parameters!$D$27)*Parameters!$D$26*(Parameters!$D$24)*Parameters!$D$28*Parameters!$D$30))) + (AV25*(1-Parameters!$D$40)*(1-(1/Parameters!$D$38))*(1-ART_drop_factor)) +(AZ25*(1-Parameters!$D$40)*Parameters!$D$12*(1-('Input for base case'!$F$22*Parameters!$D$7)))+(BA25*(1-Parameters!$D$40)*(1-1/Parameters!$D$38)) + (BB25*(1-Parameters!$D$40)*(1-(1/Parameters!$D$38))*(1-ART_drop_factor))),0)</f>
        <v>0</v>
      </c>
      <c r="BB26" s="24">
        <f>IF(C26&gt;=('Input for base case'!$F$14+'Input for base case'!$F$19),((AU25*(1-Parameters!$D$40)*(1-1/Parameters!$D$38)*('Input for base case'!$F$10*Parameters!$D$20*Parameters!$D$26*(1-Parameters!$D$27)*(Parameters!$D$24)*Parameters!$D$28*Parameters!$D$30))+(AV25*(1-Parameters!$D$40)*(1-(1/Parameters!$D$38))*ART_drop_factor)+(BB25*(1-Parameters!$D$40)*(1-(1/Parameters!$D$38))*ART_drop_factor)),0)</f>
        <v>0</v>
      </c>
      <c r="BC26" s="22">
        <f>IF(C26&gt;=('Input for base case'!$F$14+'Input for base case'!$F$19),((AU25*(1-Parameters!$D$40)*(1/Parameters!$D$38)*(1-('Input for base case'!$F$10*Parameters!$D$20*(1-Parameters!$D$27)*Parameters!$D$26*(Parameters!$D$23)*Parameters!$D$28)))+(AW25*(1-Parameters!$D$40)*(1-('Input for base case'!$F$10*Parameters!$D$20*(1-Parameters!$D$27)*Parameters!$D$26*(Parameters!$D$23)*Parameters!$D$28)))+(BA25*(1-Parameters!$D$40)*(1/Parameters!$D$38))+(BC25*(1-Parameters!$D$40))),0)</f>
        <v>0</v>
      </c>
      <c r="BD26" s="24">
        <f>IF(C26&gt;=('Input for base case'!$F$14+'Input for base case'!$F$19),((AU25*(1-Parameters!$D$40)*(1/Parameters!$D$38)*'Input for base case'!$F$10*Parameters!$D$20*Parameters!$D$26*(1-Parameters!$D$27)*Parameters!$D$28*(Parameters!$D$23)*(1-Parameters!$D$30))+(AW25*(1-Parameters!$D$40)*'Input for base case'!$F$10*Parameters!$D$20*Parameters!$D$26*(1-Parameters!$D$27)*Parameters!$D$28*(Parameters!$D$23)*(1-Parameters!$D$30))+(AX25*(1-Parameters!$D$40)) + (AY25*(1-Parameters!$D$40)*(1-ART_drop_factor)) +(BD25*(1-Parameters!$D$40)) + (BE25*(1-Parameters!$D$40)*(1-ART_drop_factor))),0)</f>
        <v>0</v>
      </c>
      <c r="BE26" s="25">
        <f>IF(C26&gt;=('Input for base case'!$F$14+'Input for base case'!$F$19),((AU25*(1-Parameters!$D$40)*(1/Parameters!$D$38)*('Input for base case'!$F$10*Parameters!$D$20*(Parameters!$D$23)*Parameters!$D$26*(1-Parameters!$D$27)*Parameters!$D$28*Parameters!$D$30))+(AV25*(1-Parameters!$D$40)*(1/Parameters!$D$38))+(AW25*(1-Parameters!$D$40)*('Input for base case'!$F$10*Parameters!$D$20*(Parameters!$D$23)*Parameters!$D$26*(1-Parameters!$D$27)*Parameters!$D$28*Parameters!$D$30))+(BE25*(1-Parameters!$D$40)*ART_drop_factor)+(BB25*(1-Parameters!$D$40)*(1/Parameters!$D$38))+(AY25*(1-Parameters!$D$40)*ART_drop_factor)),0)</f>
        <v>0</v>
      </c>
      <c r="BF26" s="135">
        <f>(Parameters!$D$40*(SUM(Model!D25:U25,Model!AH25:BE25)))+(Parameters!$D$41*(SUM(Model!V25:AG25)))</f>
        <v>94.020149200579041</v>
      </c>
      <c r="BG26" s="60"/>
    </row>
    <row r="27" spans="3:59" x14ac:dyDescent="0.2">
      <c r="C27" s="20">
        <v>22</v>
      </c>
      <c r="D27" s="21">
        <f>IF((C27&gt;='Input for base case'!$F$12),0,(D26*(1-Parameters!$D$40)*(1-(Parameters!$D$8*(1-('Input for base case'!$F$22*Parameters!$D$7))))))</f>
        <v>0</v>
      </c>
      <c r="E27" s="21">
        <f>IF((C27&gt;='Input for base case'!$F$12),0,(D26*(1-Parameters!$D$40)*Parameters!$D$8*(1-('Input for base case'!$F$22*Parameters!$D$7))+(E26*(1-Parameters!$D$40)*(1-1/Parameters!$D$38)) + (F26*(1-Parameters!$D$40)*(1-(1/Parameters!$D$38))*(1-ART_drop_factor))))</f>
        <v>0</v>
      </c>
      <c r="F27" s="26">
        <f>IF((C27&gt;='Input for base case'!$F$12),0,(F26*(1-Parameters!$D$40)*(1-(1/Parameters!$D$38))*ART_drop_factor))</f>
        <v>0</v>
      </c>
      <c r="G27" s="21">
        <f>IF((C27&gt;='Input for base case'!$F$12),0,((G26*(1-Parameters!$D$40)+(E26*(1-Parameters!$D$40)*(1/Parameters!$D$38)))))</f>
        <v>0</v>
      </c>
      <c r="H27" s="21">
        <f>IF((C27&gt;='Input for base case'!$F$12),0,(H26*(1-Parameters!$D$40) + I26*(1-Parameters!$D$40)*(1-ART_drop_factor)))</f>
        <v>0</v>
      </c>
      <c r="I27" s="21">
        <f>IF((C27&gt;='Input for base case'!$F$12),0,(((F26*(1-Parameters!$D$40)*(1/Parameters!$D$38)) + I26*(1-Parameters!$D$40)*ART_drop_factor)))</f>
        <v>0</v>
      </c>
      <c r="J27" s="23">
        <f>IF(AND(C27&gt;='Input for base case'!$F$12,C27&lt;'Input for base case'!$F$13),((D26*(1-Parameters!$D$40)*(1-(Parameters!$D$8*(1-('Input for base case'!$F$22*Parameters!$D$7))))) + (J26*(1-Parameters!$D$40)*(1-(Parameters!$D$9*(1-('Input for base case'!$F$22*Parameters!$D$7)))))),0)</f>
        <v>1514684.8910505015</v>
      </c>
      <c r="K27" s="23">
        <f>IF(AND(C27&gt;='Input for base case'!$F$12,C27&lt;'Input for base case'!$F$13),((D26*(1-Parameters!$D$40)*(Parameters!$D$8*(1-('Input for base case'!$F$22*Parameters!$D$7))))+(E26*(1-Parameters!$D$40)*(1-1/Parameters!$D$38)*(1-('Input for base case'!$F$5*Parameters!$D$14*(1-Parameters!$D$27)*Parameters!$D$26*(Parameters!$D$24))*Parameters!$D$28*Parameters!$D$30)))+ (F26*(1-Parameters!$D$40)*(1-(1/Parameters!$D$38))*(1-ART_drop_factor)) + (J26*(1-Parameters!$D$40)*Parameters!$D$9*(1-('Input for base case'!$F$22*Parameters!$D$7)))+(K26*(1-Parameters!$D$40)*(1-1/Parameters!$D$38)) + (L26*(1-Parameters!$D$40)*(1-(1/Parameters!$D$38))*(1-ART_drop_factor)),0)</f>
        <v>2709.447914920444</v>
      </c>
      <c r="L27" s="23">
        <f>IF(AND(C27&gt;='Input for base case'!$F$12,C27&lt;'Input for base case'!$F$13),((E26*(1-Parameters!$D$40)*(1-1/Parameters!$D$38)*('Input for base case'!$F$5*Parameters!$D$14*Parameters!$D$26*(1-Parameters!$D$27)*(Parameters!$D$24)*Parameters!$D$28*Parameters!$D$30))+(F26*(1-Parameters!$D$40)*(1-(1/Parameters!$D$38))*ART_drop_factor)+(L26*(1-Parameters!$D$40)*(1-(1/Parameters!$D$38))*ART_drop_factor)),0)</f>
        <v>1838.133216191773</v>
      </c>
      <c r="M27" s="23">
        <f>IF(AND(C27&gt;='Input for base case'!$F$12,C27&lt;'Input for base case'!$F$13),((E26*(1-Parameters!$D$40)*(1/Parameters!$D$38)*(1-('Input for base case'!$F$5*Parameters!$D$14*(1-Parameters!$D$27)*Parameters!$D$26*(Parameters!$D$23))*Parameters!$D$28))+(G26*(1-Parameters!$D$40)*(1-('Input for base case'!$F$5*Parameters!$D$14*(1-Parameters!$D$27)*Parameters!$D$26*(Parameters!$D$23)*Parameters!$D$28)))+(K26*(1-Parameters!$D$40)*(1/Parameters!$D$38))+(M26*(1-Parameters!$D$40))),0)</f>
        <v>13466.22622511159</v>
      </c>
      <c r="N27" s="23">
        <f>IF(AND(C27&gt;='Input for base case'!$F$12,C27&lt;'Input for base case'!$F$13),((E26*(1-Parameters!$D$40)*(1/Parameters!$D$38)*'Input for base case'!$F$5*Parameters!$D$14*Parameters!$D$26*(1-Parameters!$D$27)*Parameters!$D$28*(Parameters!$D$23)*(1-Parameters!$D$30))+(G26*(1-Parameters!$D$40)*'Input for base case'!$F$5*Parameters!$D$14*Parameters!$D$26*(1-Parameters!$D$27)*Parameters!$D$28*(Parameters!$D$23)*(1-Parameters!$D$30))+(H26*(1-Parameters!$D$40)) +(N26*(1-Parameters!$D$40)) + (O26*(1-Parameters!$D$40)*(1-ART_drop_factor)) + (I26*(1-Parameters!$D$40)*(1-ART_drop_factor))),0)</f>
        <v>12202.593571895168</v>
      </c>
      <c r="O27" s="23">
        <f>IF(AND(C27&gt;='Input for base case'!$F$12,C27&lt;'Input for base case'!$F$13),((E26*(1-Parameters!$D$40)*(1/Parameters!$D$38)*('Input for base case'!$F$5*Parameters!$D$14*(Parameters!$D$23)*Parameters!$D$26*(1-Parameters!$D$27)*Parameters!$D$28*Parameters!$D$30))+(F26*(1-Parameters!$D$40)*(1/Parameters!$D$38))+(G26*(1-Parameters!$D$40)*('Input for base case'!$F$5*Parameters!$D$14*(Parameters!$D$23)*Parameters!$D$26*(1-Parameters!$D$27)*Parameters!$D$28*Parameters!$D$30))+(O26*(1-Parameters!$D$40)*ART_drop_factor)+(L26*(1-Parameters!$D$40)*(1/Parameters!$D$38))+(I26*(1-Parameters!$D$40)*ART_drop_factor)),0)</f>
        <v>84593.259290587856</v>
      </c>
      <c r="P27" s="24">
        <f>IF(AND(C27&gt;='Input for base case'!$F$13,C27&lt;'Input for base case'!$F$14),((J26*(1-Parameters!$D$40)*(1-(Parameters!$D$9*(1-('Input for base case'!$F$22*Parameters!$D$7))))) + (P26*(1-Parameters!$D$40)*(1-(Parameters!$D$9*(1-('Input for base case'!$F$22*Parameters!$D$7)))))),0)</f>
        <v>0</v>
      </c>
      <c r="Q27" s="22">
        <f>IF(AND(C27&gt;='Input for base case'!$F$13,C27&lt;'Input for base case'!$F$14),((J26*(1-Parameters!$D$40)*Parameters!$D$9*(1-('Input for base case'!$F$22*Parameters!$D$7)))+(K26*(1-Parameters!$D$40)*(1-1/Parameters!$D$38)*(1-('Input for base case'!$F$6*Parameters!$D$15*(1-Parameters!$D$27)*Parameters!$D$26*(Parameters!$D$24))*Parameters!$D$28*Parameters!$D$30))) + (L26*(1-Parameters!$D$40)*(1-(1/Parameters!$D$38))*(1-ART_drop_factor)) +(P26*(1-Parameters!$D$40)*Parameters!$D$9*(1-('Input for base case'!$F$22*Parameters!$D$7)))+(Q26*(1-Parameters!$D$40)*(1-1/Parameters!$D$38)) + (R26*(1-Parameters!$D$40)*(1-(1/Parameters!$D$38))*(1-ART_drop_factor)),0)</f>
        <v>0</v>
      </c>
      <c r="R27" s="24">
        <f>IF(AND(C27&gt;='Input for base case'!$F$13,C27&lt;'Input for base case'!$F$14),((K26*(1-Parameters!$D$40)*(1-1/Parameters!$D$38)*('Input for base case'!$F$6*Parameters!$D$15*Parameters!$D$26*(1-Parameters!$D$27)*(Parameters!$D$24)*Parameters!$D$28*Parameters!$D$30))+(L26*(1-Parameters!$D$40)*(1-(1/Parameters!$D$38))*ART_drop_factor)+(R26*(1-Parameters!$D$40)*(1-(1/Parameters!$D$38))*ART_drop_factor)),0)</f>
        <v>0</v>
      </c>
      <c r="S27" s="22">
        <f>IF(AND(C27&gt;='Input for base case'!$F$13,C27&lt;'Input for base case'!$F$14),((K26*(1-Parameters!$D$40)*(1/Parameters!$D$38)*(1-('Input for base case'!$F$6*Parameters!$D$15*(1-Parameters!$D$27)*Parameters!$D$26*(Parameters!$D$23)*Parameters!$D$28)))+(M26*(1-Parameters!$D$40)*(1-('Input for base case'!$F$6*Parameters!$D$15*(1-Parameters!$D$27)*Parameters!$D$26*(Parameters!$D$23)*Parameters!$D$28)))+(Q26*(1-Parameters!$D$40)*(1/Parameters!$D$38))+(S26*(1-Parameters!$D$40))),0)</f>
        <v>0</v>
      </c>
      <c r="T27" s="24">
        <f>IF(AND(C27&gt;='Input for base case'!$F$13,C27&lt;'Input for base case'!$F$14),((K26*(1-Parameters!$D$40)*(1/Parameters!$D$38)*'Input for base case'!$F$6*Parameters!$D$15*Parameters!$D$26*(1-Parameters!$D$27)*Parameters!$D$28*(Parameters!$D$23)*(1-Parameters!$D$30))+(M26*(1-Parameters!$D$40)*'Input for base case'!$F$6*Parameters!$D$15*Parameters!$D$26*(1-Parameters!$D$27)*Parameters!$D$28*(Parameters!$D$23)*(1-Parameters!$D$30))+(N26*(1-Parameters!$D$40))+(T26*(1-Parameters!$D$40)) + (U26*(1-Parameters!$D$40)*(1-ART_drop_factor)) + (O26*(1-Parameters!$D$40)*(1-ART_drop_factor))),0)</f>
        <v>0</v>
      </c>
      <c r="U27" s="22">
        <f>IF(AND(C27&gt;='Input for base case'!$F$13,C27&lt;'Input for base case'!$F$14),((K26*(1-Parameters!$D$40)*(1/Parameters!$D$38)*('Input for base case'!$F$6*Parameters!$D$15*(Parameters!$D$23)*Parameters!$D$26*(1-Parameters!$D$27)*Parameters!$D$28*Parameters!$D$30))+(L26*(1-Parameters!$D$40)*(1/Parameters!$D$38))+(M26*(1-Parameters!$D$40)*('Input for base case'!$F$6*Parameters!$D$15*(Parameters!$D$23)*Parameters!$D$26*(1-Parameters!$D$27)*Parameters!$D$28*Parameters!$D$30))+(U26*(1-Parameters!$D$40)*ART_drop_factor)+(R26*(1-Parameters!$D$40)*(1/Parameters!$D$38))+(O26*(1-Parameters!$D$40))*ART_drop_factor),0)</f>
        <v>0</v>
      </c>
      <c r="V27" s="24">
        <f>IF(C27='Input for base case'!$F$14,((P26*(1-Parameters!$D$41)*(1-(Parameters!$D$9*(1-('Input for base case'!$F$22*Parameters!$D$7))))) + (V26*(1-Parameters!$D$41)*(1-(Parameters!$D$9*(1-('Input for base case'!$F$22*Parameters!$D$7)))))),0)</f>
        <v>0</v>
      </c>
      <c r="W27" s="22">
        <f>IF(C27='Input for base case'!$F$14,((P26*(1-Parameters!$D$41)*Parameters!$D$9*(1-('Input for base case'!$F$22*Parameters!$D$7)))+(Q26*(1-Parameters!$D$41)*(1-1/Parameters!$D$38)*(1-('Input for base case'!$F$6*Parameters!$D$16*(1-Parameters!$D$27)*Parameters!$D$26*(1-Parameters!$B$94)*(Parameters!$D$24))*Parameters!$D$28*Parameters!$D$30)))+(V26*(1-Parameters!$D$41)*Parameters!$D$9*(1-('Input for base case'!$F$22*Parameters!$D$7)))+ (R26*(1-Parameters!$D$41)*(1-(1/Parameters!$D$38))*(1-ART_drop_factor)) + (W26*(1-Parameters!$D$41)*(1-1/Parameters!$D$38)) + (X26*(1-Parameters!$D$41)*(1-(1/Parameters!$D$38))*(1-ART_drop_factor)),0)</f>
        <v>0</v>
      </c>
      <c r="X27" s="24">
        <f>IF(C27='Input for base case'!$F$14,((Q26*(1-Parameters!$D$41)*(1-1/Parameters!$D$38)*('Input for base case'!$F$6*Parameters!$D$16*Parameters!$D$26*(1-Parameters!$D$27)*(1-Parameters!$B$94)*(Parameters!$D$24)*Parameters!$D$28*Parameters!$D$30))+(R26*(1-Parameters!$D$41)*(1-(1/Parameters!$D$38))*ART_drop_factor)+(X26*(1-Parameters!$D$41)*(1-(1/Parameters!$D$38))*ART_drop_factor)),0)</f>
        <v>0</v>
      </c>
      <c r="Y27" s="22">
        <f>IF(C27='Input for base case'!$F$14,((Q26*(1-Parameters!$D$41)*(1/Parameters!$D$38)*(1-('Input for base case'!$F$6*Parameters!$D$16*(1-Parameters!$D$27)*Parameters!$D$26*(1-Parameters!$B$94)*(Parameters!$D$23)*Parameters!$D$28)))+(S26*(1-Parameters!$D$41)*(1-('Input for base case'!$F$6*Parameters!$D$16*(1-Parameters!$D$27)*Parameters!$D$26*(1-Parameters!$B$94)*(Parameters!$D$23)*Parameters!$D$28)))+(W26*(1-Parameters!$D$41)*(1/Parameters!$D$38))+(Y26*(1-Parameters!$D$41))),0)</f>
        <v>0</v>
      </c>
      <c r="Z27" s="24">
        <f>IF(C27='Input for base case'!$F$14,((Q26*(1-Parameters!$D$41)*(1/Parameters!$D$38)*'Input for base case'!$F$6*Parameters!$D$16*Parameters!$D$26*(1-Parameters!$D$27)*(1-Parameters!$B$94)*Parameters!$D$28*(Parameters!$D$23)*(1-Parameters!$D$30))+(S26*(1-Parameters!$D$41)*'Input for base case'!$F$6*Parameters!$D$16*Parameters!$D$26*(1-Parameters!$D$27)*(1-Parameters!$B$94)*Parameters!$D$28*(Parameters!$D$23)*(1-Parameters!$D$30))+(T26*(1-Parameters!$D$41)) + (U26*(1-Parameters!$D$41)*(1-ART_drop_factor)) + (Z26*(1-Parameters!$D$41)) + (AA26*(1-Parameters!$D$41)*(1-ART_drop_factor))),0)</f>
        <v>0</v>
      </c>
      <c r="AA27" s="22">
        <f>IF(C27='Input for base case'!$F$14,((Q26*(1-Parameters!$D$41)*(1/Parameters!$D$38)*('Input for base case'!$F$6*Parameters!$D$16*(Parameters!$D$23)*Parameters!$D$26*(1-Parameters!$D$27)*(1-Parameters!$B$94)*Parameters!$D$28*Parameters!$D$30))+(R26*(1-Parameters!$D$41)*(1/Parameters!$D$38))+(S26*(1-Parameters!$D$41)*('Input for base case'!$F$6*Parameters!$D$16*(1-Parameters!$B$94)*(Parameters!$D$23)*Parameters!$D$26*(1-Parameters!$D$27)*Parameters!$D$28*Parameters!$D$30))+(AA26*(1-Parameters!$D$41)*ART_drop_factor)+(X26*(1-Parameters!$D$41)*(1/Parameters!$D$38))+(U26*(1-Parameters!$D$41)*ART_drop_factor)),0)</f>
        <v>0</v>
      </c>
      <c r="AB27" s="24">
        <f>IF(AND(C27&gt;'Input for base case'!$F$14,C27&lt;('Input for base case'!$F$14+'Input for base case'!$F$16)),((V26*(1-Parameters!$D$41)*(1-(Parameters!$D$9*(1-('Input for base case'!$F$22*Parameters!$D$7)))))+(AB26*(1-Parameters!$D$41)*(1-(Parameters!$D$10*(1-('Input for base case'!$F$22*Parameters!$D$7)))))),0)</f>
        <v>0</v>
      </c>
      <c r="AC27" s="24">
        <f>IF(AND(C27&gt;'Input for base case'!$F$14, C27&lt;('Input for base case'!$F$14+'Input for base case'!$F$16)),((V26*(1-Parameters!$D$41)*Parameters!$D$9*(1-('Input for base case'!$F$22*Parameters!$D$7)))+(W26*(1-Parameters!$D$41)*(1-1/Parameters!$D$38)) + (X26*(1-Parameters!$D$41)*(1-(1/Parameters!$D$38))*(1-ART_drop_factor)) +(AB26*(1-Parameters!$D$41)*Parameters!$D$10*(1-('Input for base case'!$F$22*Parameters!$D$7))))+(AC26*(1-Parameters!$D$41)*(1-1/Parameters!$D$38)) + (AD26*(1-Parameters!$D$41)*(1-(1/Parameters!$D$38))*(1-ART_drop_factor)),0)</f>
        <v>0</v>
      </c>
      <c r="AD27" s="24">
        <f>IF(AND(C27&gt;'Input for base case'!$F$14, C27&lt;('Input for base case'!$F$14+'Input for base case'!$F$16)),((X26*(1-Parameters!$D$41)*(1-(1/Parameters!$D$38))*ART_drop_factor)+(AD26*(1-Parameters!$D$41)*(1-(1/Parameters!$D$38))*ART_drop_factor)),0)</f>
        <v>0</v>
      </c>
      <c r="AE27" s="24">
        <f>IF(AND(C27&gt;'Input for base case'!$F$14, C27&lt;('Input for base case'!$F$14+'Input for base case'!$F$16)),((W26*(1-Parameters!$D$41)*(1/Parameters!$D$38))+(Y26*(1-Parameters!$D$41))+(AC26*(1-Parameters!$D$41)*(1/Parameters!$D$38))+(AE26*(1-Parameters!$D$41))),0)</f>
        <v>0</v>
      </c>
      <c r="AF27" s="24">
        <f>IF(AND(C27&gt;'Input for base case'!$F$14, C27&lt;('Input for base case'!$F$14+'Input for base case'!$F$16)),((Z26*(1-Parameters!$D$41)) + (AA26*(1-Parameters!$D$41)*(1-ART_drop_factor)) +(AF26*(1-Parameters!$D$41)) + (AG26*(1-Parameters!$D$41)*(1-ART_drop_factor))),0)</f>
        <v>0</v>
      </c>
      <c r="AG27" s="24">
        <f>IF(AND(C27&gt;'Input for base case'!$F$14, C27&lt;('Input for base case'!$F$14+'Input for base case'!$F$16)),((X26*(1-Parameters!$D$41)*(1/Parameters!$D$38))+(AG26*(1-Parameters!$D$41)*ART_drop_factor)+(AD26*(1-Parameters!$D$41)*(1/Parameters!$D$38))+(AA26*(1-Parameters!$D$41)*ART_drop_factor)),0)</f>
        <v>0</v>
      </c>
      <c r="AH27" s="24">
        <f>IF(AND(C27&gt;=('Input for base case'!$F$14+'Input for base case'!$F$16),C27&lt;('Input for base case'!$F$14+'Input for base case'!$F$17)),((AB26*(1-Parameters!$D$40)*(1-(Parameters!$D$10*(1-('Input for base case'!$F$22*Parameters!$D$7)))))+(AH26*(1-Parameters!$D$40)*(1-(Parameters!$D$11*(1-('Input for base case'!$F$22*Parameters!$D$7)))))),0)</f>
        <v>0</v>
      </c>
      <c r="AI27" s="24">
        <f>IF(AND(C27&gt;=('Input for base case'!$F$14+'Input for base case'!$F$16), C27&lt;('Input for base case'!$F$14+'Input for base case'!$F$17)),((AB26*(1-Parameters!$D$40)*Parameters!$D$10*(1-('Input for base case'!$F$22*Parameters!$D$7)))+(AC26*(1-Parameters!$D$40)*(1-1/Parameters!$D$38)*(1-('Input for base case'!$F$7*Parameters!$D$17*(1-Parameters!$D$27)*Parameters!$D$26*(1-(Parameters!$B$94 + Parameters!$B$95))*(Parameters!$D$24)*Parameters!$D$28*Parameters!$D$30))) + (AD26*(1-Parameters!$D$40)*(1-(1/Parameters!$D$38))*(1-ART_drop_factor)) +(AH26*(1-Parameters!$D$40)*Parameters!$D$11*(1-('Input for base case'!$F$22*Parameters!$D$7)))+(AI26*(1-Parameters!$D$40)*(1-1/Parameters!$D$38)) + (AJ26*(1-Parameters!$D$40)*(1-(1/Parameters!$D$38))*(1-ART_drop_factor))),0)</f>
        <v>0</v>
      </c>
      <c r="AJ27" s="24">
        <f>IF(AND(C27&gt;=('Input for base case'!$F$14+'Input for base case'!$F$16), C27&lt;('Input for base case'!$F$14+'Input for base case'!$F$17)),((AC26*(1-Parameters!$D$40)*(1-1/Parameters!$D$38)*('Input for base case'!$F$7*Parameters!$D$17*Parameters!$D$26*(1-Parameters!$D$27)*(1-(Parameters!$B$94 + Parameters!$B$95))*(Parameters!$D$24)*Parameters!$D$28*Parameters!$D$30))+(AD26*(1-Parameters!$D$40)*(1-(1/Parameters!$D$38))*ART_drop_factor)+(AJ26*(1-Parameters!$D$40)*(1-(1/Parameters!$D$38))*ART_drop_factor)),0)</f>
        <v>0</v>
      </c>
      <c r="AK27" s="22">
        <f>IF(AND(C27&gt;=('Input for base case'!$F$14+'Input for base case'!$F$16), C27&lt;('Input for base case'!$F$14+'Input for base case'!$F$17)),((AC26*(1-Parameters!$D$40)*(1/Parameters!$D$38)*(1-('Input for base case'!$F$7*Parameters!$D$17*(1-Parameters!$D$27)*Parameters!$D$26*(1-(Parameters!$B$94 + Parameters!$B$95))*(Parameters!$D$23)*Parameters!$D$28)))+(AE26*(1-Parameters!$D$40)*(1-('Input for base case'!$F$7*Parameters!$D$17*(1-Parameters!$D$27)*Parameters!$D$26*(1-(Parameters!$B$94 + Parameters!$B$95))*(Parameters!$D$23)*Parameters!$D$28)))+(AI26*(1-Parameters!$D$40)*(1/Parameters!$D$38))+(AK26*(1-Parameters!$D$40))),0)</f>
        <v>0</v>
      </c>
      <c r="AL27" s="24">
        <f>IF(AND(C27&gt;=('Input for base case'!$F$14+'Input for base case'!$F$16), C27&lt;('Input for base case'!$F$14+'Input for base case'!$F$17)),((AC26*(1-Parameters!$D$40)*(1/Parameters!$D$38)*'Input for base case'!$F$7*Parameters!$D$17*Parameters!$D$26*(1-Parameters!$D$27)*(1-(Parameters!$B$94 + Parameters!$B$95))*Parameters!$D$28*(Parameters!$D$23)*(1-Parameters!$D$30))+(AE26*(1-Parameters!$D$40)*'Input for base case'!$F$7*Parameters!$D$17*Parameters!$D$26*(1-Parameters!$D$27)*(1-(Parameters!$B$94 + Parameters!$B$95))*Parameters!$D$28*(Parameters!$D$23)*(1-Parameters!$D$30))+(AF26*(1-Parameters!$D$40)) + (AG26*(1-Parameters!$D$40)*(1-ART_drop_factor)) +(AL26*(1-Parameters!$D$40)) + (AM26*(1-Parameters!$D$40)*(1-ART_drop_factor))),0)</f>
        <v>0</v>
      </c>
      <c r="AM27" s="22">
        <f>IF(AND(C27&gt;=('Input for base case'!$F$14+'Input for base case'!$F$16), C27&lt;('Input for base case'!$F$14+'Input for base case'!$F$17)),((AC26*(1-Parameters!$D$40)*(1/Parameters!$D$38)*('Input for base case'!$F$7*Parameters!$D$17*(Parameters!$D$23)*Parameters!$D$26*(1-Parameters!$D$27)*(1-(Parameters!$B$94 + Parameters!$B$95))*Parameters!$D$28*Parameters!$D$30))+(AD26*(1-Parameters!$D$40)*(1/Parameters!$D$38))+(AE26*(1-Parameters!$D$40)*('Input for base case'!$F$7*Parameters!$D$17*(Parameters!$D$23)*Parameters!$D$26*(1-Parameters!$D$27)*(1-(Parameters!$B$94 + Parameters!$B$95))*Parameters!$D$28*Parameters!$D$30))+(AM26*(1-Parameters!$D$40)*ART_drop_factor)+(AJ26*(1-Parameters!$D$40)*(1/Parameters!$D$38))+(AG26*(1-Parameters!$D$40)*ART_drop_factor)),0)</f>
        <v>0</v>
      </c>
      <c r="AN27" s="24">
        <f>IF(AND(C27&gt;=('Input for base case'!$F$14+'Input for base case'!$F$17), C27&lt;('Input for base case'!$F$14+'Input for base case'!$F$18)),((AH26*(1-Parameters!$D$40)*(1-(Parameters!$D$11*(1-('Input for base case'!$F$22*Parameters!$D$7))))) + (AN26*(1-Parameters!$D$40)*(1-(Parameters!$D$11*(1-('Input for base case'!$F$22*Parameters!$D$7)))))),0)</f>
        <v>0</v>
      </c>
      <c r="AO27" s="22">
        <f>IF(AND(C27&gt;=('Input for base case'!$F$14+'Input for base case'!$F$17), C27&lt;('Input for base case'!$F$14+'Input for base case'!$F$18)),((AH26*(1-Parameters!$D$40)*Parameters!$D$11*(1-('Input for base case'!$F$22*Parameters!$D$7)))+(AI26*(1-Parameters!$D$40)*(1-1/Parameters!$D$38)*(1-('Input for base case'!$F$8*Parameters!$D$18*(1-Parameters!$D$27)*Parameters!$D$26*(Parameters!$D$24)*Parameters!$D$28*Parameters!$D$30))) + (AJ26*(1-Parameters!$D$40)*(1-(1/Parameters!$D$38))*(1-ART_drop_factor)) +(AN26*(1-Parameters!$D$40)*Parameters!$D$11*(1-('Input for base case'!$F$22*Parameters!$D$7)))+(AO26*(1-Parameters!$D$40)*(1-1/Parameters!$D$38)) + (AP26*(1-Parameters!$D$40)*(1-(1/Parameters!$D$38))*(1-ART_drop_factor))),0)</f>
        <v>0</v>
      </c>
      <c r="AP27" s="24">
        <f>IF(AND(C27&gt;=('Input for base case'!$F$14+'Input for base case'!$F$17), C27&lt;('Input for base case'!$F$14+'Input for base case'!$F$18)),((AI26*(1-Parameters!$D$40)*(1-1/Parameters!$D$38)*('Input for base case'!$F$8*Parameters!$D$18*Parameters!$D$26*(1-Parameters!$D$27)*(Parameters!$D$24)*Parameters!$D$28*Parameters!$D$30))+(AJ26*(1-Parameters!$D$40)*(1-(1/Parameters!$D$38))*ART_drop_factor)+(AP26*(1-Parameters!$D$40)*(1-(1/Parameters!$D$38))*ART_drop_factor)),0)</f>
        <v>0</v>
      </c>
      <c r="AQ27" s="22">
        <f>IF(AND(C27&gt;=('Input for base case'!$F$14+'Input for base case'!$F$17), C27&lt;('Input for base case'!$F$14+'Input for base case'!$F$18)),((AI26*(1-Parameters!$D$40)*(1/Parameters!$D$38)*(1-('Input for base case'!$F$8*Parameters!$D$18*(1-Parameters!$D$27)*Parameters!$D$26*(Parameters!$D$23)*Parameters!$D$28)))+(AK26*(1-Parameters!$D$40)*(1-('Input for base case'!$F$8*Parameters!$D$18*(1-Parameters!$D$27)*Parameters!$D$26*(Parameters!$D$23)*Parameters!$D$28)))+(AO26*(1-Parameters!$D$40)*(1/Parameters!$D$38))+(AQ26*(1-Parameters!$D$40))),0)</f>
        <v>0</v>
      </c>
      <c r="AR27" s="24">
        <f>IF(AND(C27&gt;=('Input for base case'!$F$14+'Input for base case'!$F$17), C27&lt;('Input for base case'!$F$14+'Input for base case'!$F$18)),((AI26*(1-Parameters!$D$40)*(1/Parameters!$D$38)*'Input for base case'!$F$8*Parameters!$D$18*Parameters!$D$26*(1-Parameters!$D$27)*Parameters!$D$28*(Parameters!$D$23)*(1-Parameters!$D$30))+(AK26*(1-Parameters!$D$40)*'Input for base case'!$F$8*Parameters!$D$18*Parameters!$D$26*(1-Parameters!$D$27)*Parameters!$D$28*(Parameters!$D$23)*(1-Parameters!$D$30))+(AL26*(1-Parameters!$D$40)) + (AM26*(1-Parameters!$D$40)*(1-ART_drop_factor)) +(AR26*(1-Parameters!$D$40)) + (AS26*(1-Parameters!$D$40)*(1-ART_drop_factor))),0)</f>
        <v>0</v>
      </c>
      <c r="AS27" s="22">
        <f>IF(AND(C27&gt;=('Input for base case'!$F$14+'Input for base case'!$F$17), C27&lt;('Input for base case'!$F$14+'Input for base case'!$F$18)),((AI26*(1-Parameters!$D$40)*(1/Parameters!$D$38)*('Input for base case'!$F$8*Parameters!$D$18*(Parameters!$D$23)*Parameters!$D$26*(1-Parameters!$D$27)*Parameters!$D$28*Parameters!$D$30))+(AJ26*(1-Parameters!$D$40)*(1/Parameters!$D$38))+(AK26*(1-Parameters!$D$40)*('Input for base case'!$F$8*Parameters!$D$18*(Parameters!$D$23)*Parameters!$D$26*(1-Parameters!$D$27)*Parameters!$D$28*Parameters!$D$30))+(AS26*(1-Parameters!$D$40)*ART_drop_factor)+(AP26*(1-Parameters!$D$40)*(1/Parameters!$D$38))+(AM26*(1-Parameters!$D$40)*ART_drop_factor)),0)</f>
        <v>0</v>
      </c>
      <c r="AT27" s="24">
        <f>IF(AND(C27&gt;=('Input for base case'!$F$14+'Input for base case'!$F$18), C27&lt;('Input for base case'!$F$14+'Input for base case'!$F$19)),((AN26*(1-Parameters!$D$40)*(1-(Parameters!$D$11*(1-('Input for base case'!$F$22*Parameters!$D$7))))) + (AT26*(1-Parameters!$D$40)*(1-(Parameters!$D$12*(1-('Input for base case'!$F$22*Parameters!$D$7)))))),0)</f>
        <v>0</v>
      </c>
      <c r="AU27" s="22">
        <f>IF(AND(C27&gt;=('Input for base case'!$F$14+'Input for base case'!$F$18), C27&lt;('Input for base case'!$F$14+'Input for base case'!$F$19)),((AN26*(1-Parameters!$D$40)*Parameters!$D$11*(1-('Input for base case'!$F$22*Parameters!$D$7)))+(AO26*(1-Parameters!$D$40)*(1-1/Parameters!$D$38)*(1-('Input for base case'!$F$9*Parameters!$D$19*(1-Parameters!$D$27)*Parameters!$D$26*(Parameters!$D$24)*Parameters!$D$28*Parameters!$D$30))) + (AP26*(1-Parameters!$D$40)*(1-(1/Parameters!$D$38))*(1-ART_drop_factor)) +(AT26*(1-Parameters!$D$40)*Parameters!$D$12*(1-('Input for base case'!$F$22*Parameters!$D$7)))+(AU26*(1-Parameters!$D$40)*(1-1/Parameters!$D$38)) + (AV26*(1-Parameters!$D$40)*(1-(1/Parameters!$D$38))*(1-ART_drop_factor))),0)</f>
        <v>0</v>
      </c>
      <c r="AV27" s="24">
        <f>IF(AND(C27&gt;=('Input for base case'!$F$14+'Input for base case'!$F$18), C27&lt;('Input for base case'!$F$14+'Input for base case'!$F$19)),((AO26*(1-Parameters!$D$40)*(1-1/Parameters!$D$38)*('Input for base case'!$F$9*Parameters!$D$19*Parameters!$D$26*(1-Parameters!$D$27)*(Parameters!$D$24)*Parameters!$D$28*Parameters!$D$30))+(AP26*(1-Parameters!$D$40)*(1-(1/Parameters!$D$38))*ART_drop_factor)+(AV26*(1-Parameters!$D$40)*(1-(1/Parameters!$D$38))*ART_drop_factor)),0)</f>
        <v>0</v>
      </c>
      <c r="AW27" s="22">
        <f>IF(AND(C27&gt;=('Input for base case'!$F$14+'Input for base case'!$F$18), C27&lt;('Input for base case'!$F$14+'Input for base case'!$F$19)),((AO26*(1-Parameters!$D$40)*(1/Parameters!$D$38)*(1-('Input for base case'!$F$9*Parameters!$D$19*(1-Parameters!$D$27)*Parameters!$D$26*(Parameters!$D$23)*Parameters!$D$28)))+(AQ26*(1-Parameters!$D$40)*(1-('Input for base case'!$F$9*Parameters!$D$19*(1-Parameters!$D$27)*Parameters!$D$26*(Parameters!$D$23)*Parameters!$D$28)))+(AU26*(1-Parameters!$D$40)*(1/Parameters!$D$38))+(AW26*(1-Parameters!$D$40))),0)</f>
        <v>0</v>
      </c>
      <c r="AX27" s="24">
        <f>IF(AND(C27&gt;=('Input for base case'!$F$14+'Input for base case'!$F$18), C27&lt;('Input for base case'!$F$14+'Input for base case'!$F$19)),((AO26*(1-Parameters!$D$40)*(1/Parameters!$D$38)*'Input for base case'!$F$9*Parameters!$D$19*Parameters!$D$26*(1-Parameters!$D$27)*Parameters!$D$28*(Parameters!$D$23)*(1-Parameters!$D$30))+(AQ26*(1-Parameters!$D$40)*'Input for base case'!$F$9*Parameters!$D$19*Parameters!$D$26*(1-Parameters!$D$27)*Parameters!$D$28*(Parameters!$D$23)*(1-Parameters!$D$30)) + (AS26*(1-Parameters!$D$40)*(1-ART_drop_factor)) +(AR26*(1-Parameters!$D$40))+ (AY26*(1-Parameters!$D$40)*(1-ART_drop_factor)) + (AX26*(1-Parameters!$D$40))),0)</f>
        <v>0</v>
      </c>
      <c r="AY27" s="22">
        <f>IF(AND(C27&gt;=('Input for base case'!$F$14+'Input for base case'!$F$18), C27&lt;('Input for base case'!$F$14+'Input for base case'!$F$19)),((AO26*(1-Parameters!$D$40)*(1/Parameters!$D$38)*('Input for base case'!$F$9*Parameters!$D$19*(Parameters!$D$23)*Parameters!$D$26*(1-Parameters!$D$27)*Parameters!$D$28*Parameters!$D$30))+(AP26*(1-Parameters!$D$40)*(1/Parameters!$D$38))+(AQ26*(1-Parameters!$D$40)*('Input for base case'!$F$9*Parameters!$D$19*(Parameters!$D$23)*Parameters!$D$26*(1-Parameters!$D$27)*Parameters!$D$28*Parameters!$D$30))+(AY26*(1-Parameters!$D$40)*ART_drop_factor)+(AV26*(1-Parameters!$D$40)*(1/Parameters!$D$38))+(AS26*(1-Parameters!$D$40)*ART_drop_factor)),0)</f>
        <v>0</v>
      </c>
      <c r="AZ27" s="24">
        <f>IF(C27&gt;=('Input for base case'!$F$14+'Input for base case'!$F$19),((AT26*(1-Parameters!$D$40)*(1-(Parameters!$D$12*(1-('Input for base case'!$F$22*Parameters!$D$7))))) + (AZ26*(1-Parameters!$D$40)*(1-(Parameters!$D$12*(1-('Input for base case'!$F$22*Parameters!$D$7)))))),0)</f>
        <v>0</v>
      </c>
      <c r="BA27" s="22">
        <f>IF(C27&gt;=('Input for base case'!$F$14+'Input for base case'!$F$19),((AT26*(1-Parameters!$D$40)*Parameters!$D$12*(1-('Input for base case'!$F$22*Parameters!$D$7)))+(AU26*(1-Parameters!$D$40)*(1-1/Parameters!$D$38)*(1-('Input for base case'!$F$10*Parameters!$D$20*(1-Parameters!$D$27)*Parameters!$D$26*(Parameters!$D$24)*Parameters!$D$28*Parameters!$D$30))) + (AV26*(1-Parameters!$D$40)*(1-(1/Parameters!$D$38))*(1-ART_drop_factor)) +(AZ26*(1-Parameters!$D$40)*Parameters!$D$12*(1-('Input for base case'!$F$22*Parameters!$D$7)))+(BA26*(1-Parameters!$D$40)*(1-1/Parameters!$D$38)) + (BB26*(1-Parameters!$D$40)*(1-(1/Parameters!$D$38))*(1-ART_drop_factor))),0)</f>
        <v>0</v>
      </c>
      <c r="BB27" s="24">
        <f>IF(C27&gt;=('Input for base case'!$F$14+'Input for base case'!$F$19),((AU26*(1-Parameters!$D$40)*(1-1/Parameters!$D$38)*('Input for base case'!$F$10*Parameters!$D$20*Parameters!$D$26*(1-Parameters!$D$27)*(Parameters!$D$24)*Parameters!$D$28*Parameters!$D$30))+(AV26*(1-Parameters!$D$40)*(1-(1/Parameters!$D$38))*ART_drop_factor)+(BB26*(1-Parameters!$D$40)*(1-(1/Parameters!$D$38))*ART_drop_factor)),0)</f>
        <v>0</v>
      </c>
      <c r="BC27" s="22">
        <f>IF(C27&gt;=('Input for base case'!$F$14+'Input for base case'!$F$19),((AU26*(1-Parameters!$D$40)*(1/Parameters!$D$38)*(1-('Input for base case'!$F$10*Parameters!$D$20*(1-Parameters!$D$27)*Parameters!$D$26*(Parameters!$D$23)*Parameters!$D$28)))+(AW26*(1-Parameters!$D$40)*(1-('Input for base case'!$F$10*Parameters!$D$20*(1-Parameters!$D$27)*Parameters!$D$26*(Parameters!$D$23)*Parameters!$D$28)))+(BA26*(1-Parameters!$D$40)*(1/Parameters!$D$38))+(BC26*(1-Parameters!$D$40))),0)</f>
        <v>0</v>
      </c>
      <c r="BD27" s="24">
        <f>IF(C27&gt;=('Input for base case'!$F$14+'Input for base case'!$F$19),((AU26*(1-Parameters!$D$40)*(1/Parameters!$D$38)*'Input for base case'!$F$10*Parameters!$D$20*Parameters!$D$26*(1-Parameters!$D$27)*Parameters!$D$28*(Parameters!$D$23)*(1-Parameters!$D$30))+(AW26*(1-Parameters!$D$40)*'Input for base case'!$F$10*Parameters!$D$20*Parameters!$D$26*(1-Parameters!$D$27)*Parameters!$D$28*(Parameters!$D$23)*(1-Parameters!$D$30))+(AX26*(1-Parameters!$D$40)) + (AY26*(1-Parameters!$D$40)*(1-ART_drop_factor)) +(BD26*(1-Parameters!$D$40)) + (BE26*(1-Parameters!$D$40)*(1-ART_drop_factor))),0)</f>
        <v>0</v>
      </c>
      <c r="BE27" s="25">
        <f>IF(C27&gt;=('Input for base case'!$F$14+'Input for base case'!$F$19),((AU26*(1-Parameters!$D$40)*(1/Parameters!$D$38)*('Input for base case'!$F$10*Parameters!$D$20*(Parameters!$D$23)*Parameters!$D$26*(1-Parameters!$D$27)*Parameters!$D$28*Parameters!$D$30))+(AV26*(1-Parameters!$D$40)*(1/Parameters!$D$38))+(AW26*(1-Parameters!$D$40)*('Input for base case'!$F$10*Parameters!$D$20*(Parameters!$D$23)*Parameters!$D$26*(1-Parameters!$D$27)*Parameters!$D$28*Parameters!$D$30))+(BE26*(1-Parameters!$D$40)*ART_drop_factor)+(BB26*(1-Parameters!$D$40)*(1/Parameters!$D$38))+(AY26*(1-Parameters!$D$40)*ART_drop_factor)),0)</f>
        <v>0</v>
      </c>
      <c r="BF27" s="135">
        <f>(Parameters!$D$40*(SUM(Model!D26:U26,Model!AH26:BE26)))+(Parameters!$D$41*(SUM(Model!V26:AG26)))</f>
        <v>94.014724961202106</v>
      </c>
      <c r="BG27" s="60"/>
    </row>
    <row r="28" spans="3:59" x14ac:dyDescent="0.2">
      <c r="C28" s="20">
        <v>23</v>
      </c>
      <c r="D28" s="21">
        <f>IF((C28&gt;='Input for base case'!$F$12),0,(D27*(1-Parameters!$D$40)*(1-(Parameters!$D$8*(1-('Input for base case'!$F$22*Parameters!$D$7))))))</f>
        <v>0</v>
      </c>
      <c r="E28" s="21">
        <f>IF((C28&gt;='Input for base case'!$F$12),0,(D27*(1-Parameters!$D$40)*Parameters!$D$8*(1-('Input for base case'!$F$22*Parameters!$D$7))+(E27*(1-Parameters!$D$40)*(1-1/Parameters!$D$38)) + (F27*(1-Parameters!$D$40)*(1-(1/Parameters!$D$38))*(1-ART_drop_factor))))</f>
        <v>0</v>
      </c>
      <c r="F28" s="26">
        <f>IF((C28&gt;='Input for base case'!$F$12),0,(F27*(1-Parameters!$D$40)*(1-(1/Parameters!$D$38))*ART_drop_factor))</f>
        <v>0</v>
      </c>
      <c r="G28" s="21">
        <f>IF((C28&gt;='Input for base case'!$F$12),0,((G27*(1-Parameters!$D$40)+(E27*(1-Parameters!$D$40)*(1/Parameters!$D$38)))))</f>
        <v>0</v>
      </c>
      <c r="H28" s="21">
        <f>IF((C28&gt;='Input for base case'!$F$12),0,(H27*(1-Parameters!$D$40) + I27*(1-Parameters!$D$40)*(1-ART_drop_factor)))</f>
        <v>0</v>
      </c>
      <c r="I28" s="21">
        <f>IF((C28&gt;='Input for base case'!$F$12),0,(((F27*(1-Parameters!$D$40)*(1/Parameters!$D$38)) + I27*(1-Parameters!$D$40)*ART_drop_factor)))</f>
        <v>0</v>
      </c>
      <c r="J28" s="23">
        <f>IF(AND(C28&gt;='Input for base case'!$F$12,C28&lt;'Input for base case'!$F$13),((D27*(1-Parameters!$D$40)*(1-(Parameters!$D$8*(1-('Input for base case'!$F$22*Parameters!$D$7))))) + (J27*(1-Parameters!$D$40)*(1-(Parameters!$D$9*(1-('Input for base case'!$F$22*Parameters!$D$7)))))),0)</f>
        <v>1514096.5231319293</v>
      </c>
      <c r="K28" s="23">
        <f>IF(AND(C28&gt;='Input for base case'!$F$12,C28&lt;'Input for base case'!$F$13),((D27*(1-Parameters!$D$40)*(Parameters!$D$8*(1-('Input for base case'!$F$22*Parameters!$D$7))))+(E27*(1-Parameters!$D$40)*(1-1/Parameters!$D$38)*(1-('Input for base case'!$F$5*Parameters!$D$14*(1-Parameters!$D$27)*Parameters!$D$26*(Parameters!$D$24))*Parameters!$D$28*Parameters!$D$30)))+ (F27*(1-Parameters!$D$40)*(1-(1/Parameters!$D$38))*(1-ART_drop_factor)) + (J27*(1-Parameters!$D$40)*Parameters!$D$9*(1-('Input for base case'!$F$22*Parameters!$D$7)))+(K27*(1-Parameters!$D$40)*(1-1/Parameters!$D$38)) + (L27*(1-Parameters!$D$40)*(1-(1/Parameters!$D$38))*(1-ART_drop_factor)),0)</f>
        <v>2914.6869476922748</v>
      </c>
      <c r="L28" s="23">
        <f>IF(AND(C28&gt;='Input for base case'!$F$12,C28&lt;'Input for base case'!$F$13),((E27*(1-Parameters!$D$40)*(1-1/Parameters!$D$38)*('Input for base case'!$F$5*Parameters!$D$14*Parameters!$D$26*(1-Parameters!$D$27)*(Parameters!$D$24)*Parameters!$D$28*Parameters!$D$30))+(F27*(1-Parameters!$D$40)*(1-(1/Parameters!$D$38))*ART_drop_factor)+(L27*(1-Parameters!$D$40)*(1-(1/Parameters!$D$38))*ART_drop_factor)),0)</f>
        <v>1628.3564335661308</v>
      </c>
      <c r="M28" s="23">
        <f>IF(AND(C28&gt;='Input for base case'!$F$12,C28&lt;'Input for base case'!$F$13),((E27*(1-Parameters!$D$40)*(1/Parameters!$D$38)*(1-('Input for base case'!$F$5*Parameters!$D$14*(1-Parameters!$D$27)*Parameters!$D$26*(Parameters!$D$23))*Parameters!$D$28))+(G27*(1-Parameters!$D$40)*(1-('Input for base case'!$F$5*Parameters!$D$14*(1-Parameters!$D$27)*Parameters!$D$26*(Parameters!$D$23)*Parameters!$D$28)))+(K27*(1-Parameters!$D$40)*(1/Parameters!$D$38))+(M27*(1-Parameters!$D$40))),0)</f>
        <v>13766.481727513386</v>
      </c>
      <c r="N28" s="23">
        <f>IF(AND(C28&gt;='Input for base case'!$F$12,C28&lt;'Input for base case'!$F$13),((E27*(1-Parameters!$D$40)*(1/Parameters!$D$38)*'Input for base case'!$F$5*Parameters!$D$14*Parameters!$D$26*(1-Parameters!$D$27)*Parameters!$D$28*(Parameters!$D$23)*(1-Parameters!$D$30))+(G27*(1-Parameters!$D$40)*'Input for base case'!$F$5*Parameters!$D$14*Parameters!$D$26*(1-Parameters!$D$27)*Parameters!$D$28*(Parameters!$D$23)*(1-Parameters!$D$30))+(H27*(1-Parameters!$D$40)) +(N27*(1-Parameters!$D$40)) + (O27*(1-Parameters!$D$40)*(1-ART_drop_factor)) + (I27*(1-Parameters!$D$40)*(1-ART_drop_factor))),0)</f>
        <v>12483.82437917447</v>
      </c>
      <c r="O28" s="23">
        <f>IF(AND(C28&gt;='Input for base case'!$F$12,C28&lt;'Input for base case'!$F$13),((E27*(1-Parameters!$D$40)*(1/Parameters!$D$38)*('Input for base case'!$F$5*Parameters!$D$14*(Parameters!$D$23)*Parameters!$D$26*(1-Parameters!$D$27)*Parameters!$D$28*Parameters!$D$30))+(F27*(1-Parameters!$D$40)*(1/Parameters!$D$38))+(G27*(1-Parameters!$D$40)*('Input for base case'!$F$5*Parameters!$D$14*(Parameters!$D$23)*Parameters!$D$26*(1-Parameters!$D$27)*Parameters!$D$28*Parameters!$D$30))+(O27*(1-Parameters!$D$40)*ART_drop_factor)+(L27*(1-Parameters!$D$40)*(1/Parameters!$D$38))+(I27*(1-Parameters!$D$40)*ART_drop_factor)),0)</f>
        <v>84510.669348297946</v>
      </c>
      <c r="P28" s="24">
        <f>IF(AND(C28&gt;='Input for base case'!$F$13,C28&lt;'Input for base case'!$F$14),((J27*(1-Parameters!$D$40)*(1-(Parameters!$D$9*(1-('Input for base case'!$F$22*Parameters!$D$7))))) + (P27*(1-Parameters!$D$40)*(1-(Parameters!$D$9*(1-('Input for base case'!$F$22*Parameters!$D$7)))))),0)</f>
        <v>0</v>
      </c>
      <c r="Q28" s="22">
        <f>IF(AND(C28&gt;='Input for base case'!$F$13,C28&lt;'Input for base case'!$F$14),((J27*(1-Parameters!$D$40)*Parameters!$D$9*(1-('Input for base case'!$F$22*Parameters!$D$7)))+(K27*(1-Parameters!$D$40)*(1-1/Parameters!$D$38)*(1-('Input for base case'!$F$6*Parameters!$D$15*(1-Parameters!$D$27)*Parameters!$D$26*(Parameters!$D$24))*Parameters!$D$28*Parameters!$D$30))) + (L27*(1-Parameters!$D$40)*(1-(1/Parameters!$D$38))*(1-ART_drop_factor)) +(P27*(1-Parameters!$D$40)*Parameters!$D$9*(1-('Input for base case'!$F$22*Parameters!$D$7)))+(Q27*(1-Parameters!$D$40)*(1-1/Parameters!$D$38)) + (R27*(1-Parameters!$D$40)*(1-(1/Parameters!$D$38))*(1-ART_drop_factor)),0)</f>
        <v>0</v>
      </c>
      <c r="R28" s="24">
        <f>IF(AND(C28&gt;='Input for base case'!$F$13,C28&lt;'Input for base case'!$F$14),((K27*(1-Parameters!$D$40)*(1-1/Parameters!$D$38)*('Input for base case'!$F$6*Parameters!$D$15*Parameters!$D$26*(1-Parameters!$D$27)*(Parameters!$D$24)*Parameters!$D$28*Parameters!$D$30))+(L27*(1-Parameters!$D$40)*(1-(1/Parameters!$D$38))*ART_drop_factor)+(R27*(1-Parameters!$D$40)*(1-(1/Parameters!$D$38))*ART_drop_factor)),0)</f>
        <v>0</v>
      </c>
      <c r="S28" s="22">
        <f>IF(AND(C28&gt;='Input for base case'!$F$13,C28&lt;'Input for base case'!$F$14),((K27*(1-Parameters!$D$40)*(1/Parameters!$D$38)*(1-('Input for base case'!$F$6*Parameters!$D$15*(1-Parameters!$D$27)*Parameters!$D$26*(Parameters!$D$23)*Parameters!$D$28)))+(M27*(1-Parameters!$D$40)*(1-('Input for base case'!$F$6*Parameters!$D$15*(1-Parameters!$D$27)*Parameters!$D$26*(Parameters!$D$23)*Parameters!$D$28)))+(Q27*(1-Parameters!$D$40)*(1/Parameters!$D$38))+(S27*(1-Parameters!$D$40))),0)</f>
        <v>0</v>
      </c>
      <c r="T28" s="24">
        <f>IF(AND(C28&gt;='Input for base case'!$F$13,C28&lt;'Input for base case'!$F$14),((K27*(1-Parameters!$D$40)*(1/Parameters!$D$38)*'Input for base case'!$F$6*Parameters!$D$15*Parameters!$D$26*(1-Parameters!$D$27)*Parameters!$D$28*(Parameters!$D$23)*(1-Parameters!$D$30))+(M27*(1-Parameters!$D$40)*'Input for base case'!$F$6*Parameters!$D$15*Parameters!$D$26*(1-Parameters!$D$27)*Parameters!$D$28*(Parameters!$D$23)*(1-Parameters!$D$30))+(N27*(1-Parameters!$D$40))+(T27*(1-Parameters!$D$40)) + (U27*(1-Parameters!$D$40)*(1-ART_drop_factor)) + (O27*(1-Parameters!$D$40)*(1-ART_drop_factor))),0)</f>
        <v>0</v>
      </c>
      <c r="U28" s="22">
        <f>IF(AND(C28&gt;='Input for base case'!$F$13,C28&lt;'Input for base case'!$F$14),((K27*(1-Parameters!$D$40)*(1/Parameters!$D$38)*('Input for base case'!$F$6*Parameters!$D$15*(Parameters!$D$23)*Parameters!$D$26*(1-Parameters!$D$27)*Parameters!$D$28*Parameters!$D$30))+(L27*(1-Parameters!$D$40)*(1/Parameters!$D$38))+(M27*(1-Parameters!$D$40)*('Input for base case'!$F$6*Parameters!$D$15*(Parameters!$D$23)*Parameters!$D$26*(1-Parameters!$D$27)*Parameters!$D$28*Parameters!$D$30))+(U27*(1-Parameters!$D$40)*ART_drop_factor)+(R27*(1-Parameters!$D$40)*(1/Parameters!$D$38))+(O27*(1-Parameters!$D$40))*ART_drop_factor),0)</f>
        <v>0</v>
      </c>
      <c r="V28" s="24">
        <f>IF(C28='Input for base case'!$F$14,((P27*(1-Parameters!$D$41)*(1-(Parameters!$D$9*(1-('Input for base case'!$F$22*Parameters!$D$7))))) + (V27*(1-Parameters!$D$41)*(1-(Parameters!$D$9*(1-('Input for base case'!$F$22*Parameters!$D$7)))))),0)</f>
        <v>0</v>
      </c>
      <c r="W28" s="22">
        <f>IF(C28='Input for base case'!$F$14,((P27*(1-Parameters!$D$41)*Parameters!$D$9*(1-('Input for base case'!$F$22*Parameters!$D$7)))+(Q27*(1-Parameters!$D$41)*(1-1/Parameters!$D$38)*(1-('Input for base case'!$F$6*Parameters!$D$16*(1-Parameters!$D$27)*Parameters!$D$26*(1-Parameters!$B$94)*(Parameters!$D$24))*Parameters!$D$28*Parameters!$D$30)))+(V27*(1-Parameters!$D$41)*Parameters!$D$9*(1-('Input for base case'!$F$22*Parameters!$D$7)))+ (R27*(1-Parameters!$D$41)*(1-(1/Parameters!$D$38))*(1-ART_drop_factor)) + (W27*(1-Parameters!$D$41)*(1-1/Parameters!$D$38)) + (X27*(1-Parameters!$D$41)*(1-(1/Parameters!$D$38))*(1-ART_drop_factor)),0)</f>
        <v>0</v>
      </c>
      <c r="X28" s="24">
        <f>IF(C28='Input for base case'!$F$14,((Q27*(1-Parameters!$D$41)*(1-1/Parameters!$D$38)*('Input for base case'!$F$6*Parameters!$D$16*Parameters!$D$26*(1-Parameters!$D$27)*(1-Parameters!$B$94)*(Parameters!$D$24)*Parameters!$D$28*Parameters!$D$30))+(R27*(1-Parameters!$D$41)*(1-(1/Parameters!$D$38))*ART_drop_factor)+(X27*(1-Parameters!$D$41)*(1-(1/Parameters!$D$38))*ART_drop_factor)),0)</f>
        <v>0</v>
      </c>
      <c r="Y28" s="22">
        <f>IF(C28='Input for base case'!$F$14,((Q27*(1-Parameters!$D$41)*(1/Parameters!$D$38)*(1-('Input for base case'!$F$6*Parameters!$D$16*(1-Parameters!$D$27)*Parameters!$D$26*(1-Parameters!$B$94)*(Parameters!$D$23)*Parameters!$D$28)))+(S27*(1-Parameters!$D$41)*(1-('Input for base case'!$F$6*Parameters!$D$16*(1-Parameters!$D$27)*Parameters!$D$26*(1-Parameters!$B$94)*(Parameters!$D$23)*Parameters!$D$28)))+(W27*(1-Parameters!$D$41)*(1/Parameters!$D$38))+(Y27*(1-Parameters!$D$41))),0)</f>
        <v>0</v>
      </c>
      <c r="Z28" s="24">
        <f>IF(C28='Input for base case'!$F$14,((Q27*(1-Parameters!$D$41)*(1/Parameters!$D$38)*'Input for base case'!$F$6*Parameters!$D$16*Parameters!$D$26*(1-Parameters!$D$27)*(1-Parameters!$B$94)*Parameters!$D$28*(Parameters!$D$23)*(1-Parameters!$D$30))+(S27*(1-Parameters!$D$41)*'Input for base case'!$F$6*Parameters!$D$16*Parameters!$D$26*(1-Parameters!$D$27)*(1-Parameters!$B$94)*Parameters!$D$28*(Parameters!$D$23)*(1-Parameters!$D$30))+(T27*(1-Parameters!$D$41)) + (U27*(1-Parameters!$D$41)*(1-ART_drop_factor)) + (Z27*(1-Parameters!$D$41)) + (AA27*(1-Parameters!$D$41)*(1-ART_drop_factor))),0)</f>
        <v>0</v>
      </c>
      <c r="AA28" s="22">
        <f>IF(C28='Input for base case'!$F$14,((Q27*(1-Parameters!$D$41)*(1/Parameters!$D$38)*('Input for base case'!$F$6*Parameters!$D$16*(Parameters!$D$23)*Parameters!$D$26*(1-Parameters!$D$27)*(1-Parameters!$B$94)*Parameters!$D$28*Parameters!$D$30))+(R27*(1-Parameters!$D$41)*(1/Parameters!$D$38))+(S27*(1-Parameters!$D$41)*('Input for base case'!$F$6*Parameters!$D$16*(1-Parameters!$B$94)*(Parameters!$D$23)*Parameters!$D$26*(1-Parameters!$D$27)*Parameters!$D$28*Parameters!$D$30))+(AA27*(1-Parameters!$D$41)*ART_drop_factor)+(X27*(1-Parameters!$D$41)*(1/Parameters!$D$38))+(U27*(1-Parameters!$D$41)*ART_drop_factor)),0)</f>
        <v>0</v>
      </c>
      <c r="AB28" s="24">
        <f>IF(AND(C28&gt;'Input for base case'!$F$14,C28&lt;('Input for base case'!$F$14+'Input for base case'!$F$16)),((V27*(1-Parameters!$D$41)*(1-(Parameters!$D$9*(1-('Input for base case'!$F$22*Parameters!$D$7)))))+(AB27*(1-Parameters!$D$41)*(1-(Parameters!$D$10*(1-('Input for base case'!$F$22*Parameters!$D$7)))))),0)</f>
        <v>0</v>
      </c>
      <c r="AC28" s="24">
        <f>IF(AND(C28&gt;'Input for base case'!$F$14, C28&lt;('Input for base case'!$F$14+'Input for base case'!$F$16)),((V27*(1-Parameters!$D$41)*Parameters!$D$9*(1-('Input for base case'!$F$22*Parameters!$D$7)))+(W27*(1-Parameters!$D$41)*(1-1/Parameters!$D$38)) + (X27*(1-Parameters!$D$41)*(1-(1/Parameters!$D$38))*(1-ART_drop_factor)) +(AB27*(1-Parameters!$D$41)*Parameters!$D$10*(1-('Input for base case'!$F$22*Parameters!$D$7))))+(AC27*(1-Parameters!$D$41)*(1-1/Parameters!$D$38)) + (AD27*(1-Parameters!$D$41)*(1-(1/Parameters!$D$38))*(1-ART_drop_factor)),0)</f>
        <v>0</v>
      </c>
      <c r="AD28" s="24">
        <f>IF(AND(C28&gt;'Input for base case'!$F$14, C28&lt;('Input for base case'!$F$14+'Input for base case'!$F$16)),((X27*(1-Parameters!$D$41)*(1-(1/Parameters!$D$38))*ART_drop_factor)+(AD27*(1-Parameters!$D$41)*(1-(1/Parameters!$D$38))*ART_drop_factor)),0)</f>
        <v>0</v>
      </c>
      <c r="AE28" s="24">
        <f>IF(AND(C28&gt;'Input for base case'!$F$14, C28&lt;('Input for base case'!$F$14+'Input for base case'!$F$16)),((W27*(1-Parameters!$D$41)*(1/Parameters!$D$38))+(Y27*(1-Parameters!$D$41))+(AC27*(1-Parameters!$D$41)*(1/Parameters!$D$38))+(AE27*(1-Parameters!$D$41))),0)</f>
        <v>0</v>
      </c>
      <c r="AF28" s="24">
        <f>IF(AND(C28&gt;'Input for base case'!$F$14, C28&lt;('Input for base case'!$F$14+'Input for base case'!$F$16)),((Z27*(1-Parameters!$D$41)) + (AA27*(1-Parameters!$D$41)*(1-ART_drop_factor)) +(AF27*(1-Parameters!$D$41)) + (AG27*(1-Parameters!$D$41)*(1-ART_drop_factor))),0)</f>
        <v>0</v>
      </c>
      <c r="AG28" s="24">
        <f>IF(AND(C28&gt;'Input for base case'!$F$14, C28&lt;('Input for base case'!$F$14+'Input for base case'!$F$16)),((X27*(1-Parameters!$D$41)*(1/Parameters!$D$38))+(AG27*(1-Parameters!$D$41)*ART_drop_factor)+(AD27*(1-Parameters!$D$41)*(1/Parameters!$D$38))+(AA27*(1-Parameters!$D$41)*ART_drop_factor)),0)</f>
        <v>0</v>
      </c>
      <c r="AH28" s="24">
        <f>IF(AND(C28&gt;=('Input for base case'!$F$14+'Input for base case'!$F$16),C28&lt;('Input for base case'!$F$14+'Input for base case'!$F$17)),((AB27*(1-Parameters!$D$40)*(1-(Parameters!$D$10*(1-('Input for base case'!$F$22*Parameters!$D$7)))))+(AH27*(1-Parameters!$D$40)*(1-(Parameters!$D$11*(1-('Input for base case'!$F$22*Parameters!$D$7)))))),0)</f>
        <v>0</v>
      </c>
      <c r="AI28" s="24">
        <f>IF(AND(C28&gt;=('Input for base case'!$F$14+'Input for base case'!$F$16), C28&lt;('Input for base case'!$F$14+'Input for base case'!$F$17)),((AB27*(1-Parameters!$D$40)*Parameters!$D$10*(1-('Input for base case'!$F$22*Parameters!$D$7)))+(AC27*(1-Parameters!$D$40)*(1-1/Parameters!$D$38)*(1-('Input for base case'!$F$7*Parameters!$D$17*(1-Parameters!$D$27)*Parameters!$D$26*(1-(Parameters!$B$94 + Parameters!$B$95))*(Parameters!$D$24)*Parameters!$D$28*Parameters!$D$30))) + (AD27*(1-Parameters!$D$40)*(1-(1/Parameters!$D$38))*(1-ART_drop_factor)) +(AH27*(1-Parameters!$D$40)*Parameters!$D$11*(1-('Input for base case'!$F$22*Parameters!$D$7)))+(AI27*(1-Parameters!$D$40)*(1-1/Parameters!$D$38)) + (AJ27*(1-Parameters!$D$40)*(1-(1/Parameters!$D$38))*(1-ART_drop_factor))),0)</f>
        <v>0</v>
      </c>
      <c r="AJ28" s="24">
        <f>IF(AND(C28&gt;=('Input for base case'!$F$14+'Input for base case'!$F$16), C28&lt;('Input for base case'!$F$14+'Input for base case'!$F$17)),((AC27*(1-Parameters!$D$40)*(1-1/Parameters!$D$38)*('Input for base case'!$F$7*Parameters!$D$17*Parameters!$D$26*(1-Parameters!$D$27)*(1-(Parameters!$B$94 + Parameters!$B$95))*(Parameters!$D$24)*Parameters!$D$28*Parameters!$D$30))+(AD27*(1-Parameters!$D$40)*(1-(1/Parameters!$D$38))*ART_drop_factor)+(AJ27*(1-Parameters!$D$40)*(1-(1/Parameters!$D$38))*ART_drop_factor)),0)</f>
        <v>0</v>
      </c>
      <c r="AK28" s="22">
        <f>IF(AND(C28&gt;=('Input for base case'!$F$14+'Input for base case'!$F$16), C28&lt;('Input for base case'!$F$14+'Input for base case'!$F$17)),((AC27*(1-Parameters!$D$40)*(1/Parameters!$D$38)*(1-('Input for base case'!$F$7*Parameters!$D$17*(1-Parameters!$D$27)*Parameters!$D$26*(1-(Parameters!$B$94 + Parameters!$B$95))*(Parameters!$D$23)*Parameters!$D$28)))+(AE27*(1-Parameters!$D$40)*(1-('Input for base case'!$F$7*Parameters!$D$17*(1-Parameters!$D$27)*Parameters!$D$26*(1-(Parameters!$B$94 + Parameters!$B$95))*(Parameters!$D$23)*Parameters!$D$28)))+(AI27*(1-Parameters!$D$40)*(1/Parameters!$D$38))+(AK27*(1-Parameters!$D$40))),0)</f>
        <v>0</v>
      </c>
      <c r="AL28" s="24">
        <f>IF(AND(C28&gt;=('Input for base case'!$F$14+'Input for base case'!$F$16), C28&lt;('Input for base case'!$F$14+'Input for base case'!$F$17)),((AC27*(1-Parameters!$D$40)*(1/Parameters!$D$38)*'Input for base case'!$F$7*Parameters!$D$17*Parameters!$D$26*(1-Parameters!$D$27)*(1-(Parameters!$B$94 + Parameters!$B$95))*Parameters!$D$28*(Parameters!$D$23)*(1-Parameters!$D$30))+(AE27*(1-Parameters!$D$40)*'Input for base case'!$F$7*Parameters!$D$17*Parameters!$D$26*(1-Parameters!$D$27)*(1-(Parameters!$B$94 + Parameters!$B$95))*Parameters!$D$28*(Parameters!$D$23)*(1-Parameters!$D$30))+(AF27*(1-Parameters!$D$40)) + (AG27*(1-Parameters!$D$40)*(1-ART_drop_factor)) +(AL27*(1-Parameters!$D$40)) + (AM27*(1-Parameters!$D$40)*(1-ART_drop_factor))),0)</f>
        <v>0</v>
      </c>
      <c r="AM28" s="22">
        <f>IF(AND(C28&gt;=('Input for base case'!$F$14+'Input for base case'!$F$16), C28&lt;('Input for base case'!$F$14+'Input for base case'!$F$17)),((AC27*(1-Parameters!$D$40)*(1/Parameters!$D$38)*('Input for base case'!$F$7*Parameters!$D$17*(Parameters!$D$23)*Parameters!$D$26*(1-Parameters!$D$27)*(1-(Parameters!$B$94 + Parameters!$B$95))*Parameters!$D$28*Parameters!$D$30))+(AD27*(1-Parameters!$D$40)*(1/Parameters!$D$38))+(AE27*(1-Parameters!$D$40)*('Input for base case'!$F$7*Parameters!$D$17*(Parameters!$D$23)*Parameters!$D$26*(1-Parameters!$D$27)*(1-(Parameters!$B$94 + Parameters!$B$95))*Parameters!$D$28*Parameters!$D$30))+(AM27*(1-Parameters!$D$40)*ART_drop_factor)+(AJ27*(1-Parameters!$D$40)*(1/Parameters!$D$38))+(AG27*(1-Parameters!$D$40)*ART_drop_factor)),0)</f>
        <v>0</v>
      </c>
      <c r="AN28" s="24">
        <f>IF(AND(C28&gt;=('Input for base case'!$F$14+'Input for base case'!$F$17), C28&lt;('Input for base case'!$F$14+'Input for base case'!$F$18)),((AH27*(1-Parameters!$D$40)*(1-(Parameters!$D$11*(1-('Input for base case'!$F$22*Parameters!$D$7))))) + (AN27*(1-Parameters!$D$40)*(1-(Parameters!$D$11*(1-('Input for base case'!$F$22*Parameters!$D$7)))))),0)</f>
        <v>0</v>
      </c>
      <c r="AO28" s="22">
        <f>IF(AND(C28&gt;=('Input for base case'!$F$14+'Input for base case'!$F$17), C28&lt;('Input for base case'!$F$14+'Input for base case'!$F$18)),((AH27*(1-Parameters!$D$40)*Parameters!$D$11*(1-('Input for base case'!$F$22*Parameters!$D$7)))+(AI27*(1-Parameters!$D$40)*(1-1/Parameters!$D$38)*(1-('Input for base case'!$F$8*Parameters!$D$18*(1-Parameters!$D$27)*Parameters!$D$26*(Parameters!$D$24)*Parameters!$D$28*Parameters!$D$30))) + (AJ27*(1-Parameters!$D$40)*(1-(1/Parameters!$D$38))*(1-ART_drop_factor)) +(AN27*(1-Parameters!$D$40)*Parameters!$D$11*(1-('Input for base case'!$F$22*Parameters!$D$7)))+(AO27*(1-Parameters!$D$40)*(1-1/Parameters!$D$38)) + (AP27*(1-Parameters!$D$40)*(1-(1/Parameters!$D$38))*(1-ART_drop_factor))),0)</f>
        <v>0</v>
      </c>
      <c r="AP28" s="24">
        <f>IF(AND(C28&gt;=('Input for base case'!$F$14+'Input for base case'!$F$17), C28&lt;('Input for base case'!$F$14+'Input for base case'!$F$18)),((AI27*(1-Parameters!$D$40)*(1-1/Parameters!$D$38)*('Input for base case'!$F$8*Parameters!$D$18*Parameters!$D$26*(1-Parameters!$D$27)*(Parameters!$D$24)*Parameters!$D$28*Parameters!$D$30))+(AJ27*(1-Parameters!$D$40)*(1-(1/Parameters!$D$38))*ART_drop_factor)+(AP27*(1-Parameters!$D$40)*(1-(1/Parameters!$D$38))*ART_drop_factor)),0)</f>
        <v>0</v>
      </c>
      <c r="AQ28" s="22">
        <f>IF(AND(C28&gt;=('Input for base case'!$F$14+'Input for base case'!$F$17), C28&lt;('Input for base case'!$F$14+'Input for base case'!$F$18)),((AI27*(1-Parameters!$D$40)*(1/Parameters!$D$38)*(1-('Input for base case'!$F$8*Parameters!$D$18*(1-Parameters!$D$27)*Parameters!$D$26*(Parameters!$D$23)*Parameters!$D$28)))+(AK27*(1-Parameters!$D$40)*(1-('Input for base case'!$F$8*Parameters!$D$18*(1-Parameters!$D$27)*Parameters!$D$26*(Parameters!$D$23)*Parameters!$D$28)))+(AO27*(1-Parameters!$D$40)*(1/Parameters!$D$38))+(AQ27*(1-Parameters!$D$40))),0)</f>
        <v>0</v>
      </c>
      <c r="AR28" s="24">
        <f>IF(AND(C28&gt;=('Input for base case'!$F$14+'Input for base case'!$F$17), C28&lt;('Input for base case'!$F$14+'Input for base case'!$F$18)),((AI27*(1-Parameters!$D$40)*(1/Parameters!$D$38)*'Input for base case'!$F$8*Parameters!$D$18*Parameters!$D$26*(1-Parameters!$D$27)*Parameters!$D$28*(Parameters!$D$23)*(1-Parameters!$D$30))+(AK27*(1-Parameters!$D$40)*'Input for base case'!$F$8*Parameters!$D$18*Parameters!$D$26*(1-Parameters!$D$27)*Parameters!$D$28*(Parameters!$D$23)*(1-Parameters!$D$30))+(AL27*(1-Parameters!$D$40)) + (AM27*(1-Parameters!$D$40)*(1-ART_drop_factor)) +(AR27*(1-Parameters!$D$40)) + (AS27*(1-Parameters!$D$40)*(1-ART_drop_factor))),0)</f>
        <v>0</v>
      </c>
      <c r="AS28" s="22">
        <f>IF(AND(C28&gt;=('Input for base case'!$F$14+'Input for base case'!$F$17), C28&lt;('Input for base case'!$F$14+'Input for base case'!$F$18)),((AI27*(1-Parameters!$D$40)*(1/Parameters!$D$38)*('Input for base case'!$F$8*Parameters!$D$18*(Parameters!$D$23)*Parameters!$D$26*(1-Parameters!$D$27)*Parameters!$D$28*Parameters!$D$30))+(AJ27*(1-Parameters!$D$40)*(1/Parameters!$D$38))+(AK27*(1-Parameters!$D$40)*('Input for base case'!$F$8*Parameters!$D$18*(Parameters!$D$23)*Parameters!$D$26*(1-Parameters!$D$27)*Parameters!$D$28*Parameters!$D$30))+(AS27*(1-Parameters!$D$40)*ART_drop_factor)+(AP27*(1-Parameters!$D$40)*(1/Parameters!$D$38))+(AM27*(1-Parameters!$D$40)*ART_drop_factor)),0)</f>
        <v>0</v>
      </c>
      <c r="AT28" s="24">
        <f>IF(AND(C28&gt;=('Input for base case'!$F$14+'Input for base case'!$F$18), C28&lt;('Input for base case'!$F$14+'Input for base case'!$F$19)),((AN27*(1-Parameters!$D$40)*(1-(Parameters!$D$11*(1-('Input for base case'!$F$22*Parameters!$D$7))))) + (AT27*(1-Parameters!$D$40)*(1-(Parameters!$D$12*(1-('Input for base case'!$F$22*Parameters!$D$7)))))),0)</f>
        <v>0</v>
      </c>
      <c r="AU28" s="22">
        <f>IF(AND(C28&gt;=('Input for base case'!$F$14+'Input for base case'!$F$18), C28&lt;('Input for base case'!$F$14+'Input for base case'!$F$19)),((AN27*(1-Parameters!$D$40)*Parameters!$D$11*(1-('Input for base case'!$F$22*Parameters!$D$7)))+(AO27*(1-Parameters!$D$40)*(1-1/Parameters!$D$38)*(1-('Input for base case'!$F$9*Parameters!$D$19*(1-Parameters!$D$27)*Parameters!$D$26*(Parameters!$D$24)*Parameters!$D$28*Parameters!$D$30))) + (AP27*(1-Parameters!$D$40)*(1-(1/Parameters!$D$38))*(1-ART_drop_factor)) +(AT27*(1-Parameters!$D$40)*Parameters!$D$12*(1-('Input for base case'!$F$22*Parameters!$D$7)))+(AU27*(1-Parameters!$D$40)*(1-1/Parameters!$D$38)) + (AV27*(1-Parameters!$D$40)*(1-(1/Parameters!$D$38))*(1-ART_drop_factor))),0)</f>
        <v>0</v>
      </c>
      <c r="AV28" s="24">
        <f>IF(AND(C28&gt;=('Input for base case'!$F$14+'Input for base case'!$F$18), C28&lt;('Input for base case'!$F$14+'Input for base case'!$F$19)),((AO27*(1-Parameters!$D$40)*(1-1/Parameters!$D$38)*('Input for base case'!$F$9*Parameters!$D$19*Parameters!$D$26*(1-Parameters!$D$27)*(Parameters!$D$24)*Parameters!$D$28*Parameters!$D$30))+(AP27*(1-Parameters!$D$40)*(1-(1/Parameters!$D$38))*ART_drop_factor)+(AV27*(1-Parameters!$D$40)*(1-(1/Parameters!$D$38))*ART_drop_factor)),0)</f>
        <v>0</v>
      </c>
      <c r="AW28" s="22">
        <f>IF(AND(C28&gt;=('Input for base case'!$F$14+'Input for base case'!$F$18), C28&lt;('Input for base case'!$F$14+'Input for base case'!$F$19)),((AO27*(1-Parameters!$D$40)*(1/Parameters!$D$38)*(1-('Input for base case'!$F$9*Parameters!$D$19*(1-Parameters!$D$27)*Parameters!$D$26*(Parameters!$D$23)*Parameters!$D$28)))+(AQ27*(1-Parameters!$D$40)*(1-('Input for base case'!$F$9*Parameters!$D$19*(1-Parameters!$D$27)*Parameters!$D$26*(Parameters!$D$23)*Parameters!$D$28)))+(AU27*(1-Parameters!$D$40)*(1/Parameters!$D$38))+(AW27*(1-Parameters!$D$40))),0)</f>
        <v>0</v>
      </c>
      <c r="AX28" s="24">
        <f>IF(AND(C28&gt;=('Input for base case'!$F$14+'Input for base case'!$F$18), C28&lt;('Input for base case'!$F$14+'Input for base case'!$F$19)),((AO27*(1-Parameters!$D$40)*(1/Parameters!$D$38)*'Input for base case'!$F$9*Parameters!$D$19*Parameters!$D$26*(1-Parameters!$D$27)*Parameters!$D$28*(Parameters!$D$23)*(1-Parameters!$D$30))+(AQ27*(1-Parameters!$D$40)*'Input for base case'!$F$9*Parameters!$D$19*Parameters!$D$26*(1-Parameters!$D$27)*Parameters!$D$28*(Parameters!$D$23)*(1-Parameters!$D$30)) + (AS27*(1-Parameters!$D$40)*(1-ART_drop_factor)) +(AR27*(1-Parameters!$D$40))+ (AY27*(1-Parameters!$D$40)*(1-ART_drop_factor)) + (AX27*(1-Parameters!$D$40))),0)</f>
        <v>0</v>
      </c>
      <c r="AY28" s="22">
        <f>IF(AND(C28&gt;=('Input for base case'!$F$14+'Input for base case'!$F$18), C28&lt;('Input for base case'!$F$14+'Input for base case'!$F$19)),((AO27*(1-Parameters!$D$40)*(1/Parameters!$D$38)*('Input for base case'!$F$9*Parameters!$D$19*(Parameters!$D$23)*Parameters!$D$26*(1-Parameters!$D$27)*Parameters!$D$28*Parameters!$D$30))+(AP27*(1-Parameters!$D$40)*(1/Parameters!$D$38))+(AQ27*(1-Parameters!$D$40)*('Input for base case'!$F$9*Parameters!$D$19*(Parameters!$D$23)*Parameters!$D$26*(1-Parameters!$D$27)*Parameters!$D$28*Parameters!$D$30))+(AY27*(1-Parameters!$D$40)*ART_drop_factor)+(AV27*(1-Parameters!$D$40)*(1/Parameters!$D$38))+(AS27*(1-Parameters!$D$40)*ART_drop_factor)),0)</f>
        <v>0</v>
      </c>
      <c r="AZ28" s="24">
        <f>IF(C28&gt;=('Input for base case'!$F$14+'Input for base case'!$F$19),((AT27*(1-Parameters!$D$40)*(1-(Parameters!$D$12*(1-('Input for base case'!$F$22*Parameters!$D$7))))) + (AZ27*(1-Parameters!$D$40)*(1-(Parameters!$D$12*(1-('Input for base case'!$F$22*Parameters!$D$7)))))),0)</f>
        <v>0</v>
      </c>
      <c r="BA28" s="22">
        <f>IF(C28&gt;=('Input for base case'!$F$14+'Input for base case'!$F$19),((AT27*(1-Parameters!$D$40)*Parameters!$D$12*(1-('Input for base case'!$F$22*Parameters!$D$7)))+(AU27*(1-Parameters!$D$40)*(1-1/Parameters!$D$38)*(1-('Input for base case'!$F$10*Parameters!$D$20*(1-Parameters!$D$27)*Parameters!$D$26*(Parameters!$D$24)*Parameters!$D$28*Parameters!$D$30))) + (AV27*(1-Parameters!$D$40)*(1-(1/Parameters!$D$38))*(1-ART_drop_factor)) +(AZ27*(1-Parameters!$D$40)*Parameters!$D$12*(1-('Input for base case'!$F$22*Parameters!$D$7)))+(BA27*(1-Parameters!$D$40)*(1-1/Parameters!$D$38)) + (BB27*(1-Parameters!$D$40)*(1-(1/Parameters!$D$38))*(1-ART_drop_factor))),0)</f>
        <v>0</v>
      </c>
      <c r="BB28" s="24">
        <f>IF(C28&gt;=('Input for base case'!$F$14+'Input for base case'!$F$19),((AU27*(1-Parameters!$D$40)*(1-1/Parameters!$D$38)*('Input for base case'!$F$10*Parameters!$D$20*Parameters!$D$26*(1-Parameters!$D$27)*(Parameters!$D$24)*Parameters!$D$28*Parameters!$D$30))+(AV27*(1-Parameters!$D$40)*(1-(1/Parameters!$D$38))*ART_drop_factor)+(BB27*(1-Parameters!$D$40)*(1-(1/Parameters!$D$38))*ART_drop_factor)),0)</f>
        <v>0</v>
      </c>
      <c r="BC28" s="22">
        <f>IF(C28&gt;=('Input for base case'!$F$14+'Input for base case'!$F$19),((AU27*(1-Parameters!$D$40)*(1/Parameters!$D$38)*(1-('Input for base case'!$F$10*Parameters!$D$20*(1-Parameters!$D$27)*Parameters!$D$26*(Parameters!$D$23)*Parameters!$D$28)))+(AW27*(1-Parameters!$D$40)*(1-('Input for base case'!$F$10*Parameters!$D$20*(1-Parameters!$D$27)*Parameters!$D$26*(Parameters!$D$23)*Parameters!$D$28)))+(BA27*(1-Parameters!$D$40)*(1/Parameters!$D$38))+(BC27*(1-Parameters!$D$40))),0)</f>
        <v>0</v>
      </c>
      <c r="BD28" s="24">
        <f>IF(C28&gt;=('Input for base case'!$F$14+'Input for base case'!$F$19),((AU27*(1-Parameters!$D$40)*(1/Parameters!$D$38)*'Input for base case'!$F$10*Parameters!$D$20*Parameters!$D$26*(1-Parameters!$D$27)*Parameters!$D$28*(Parameters!$D$23)*(1-Parameters!$D$30))+(AW27*(1-Parameters!$D$40)*'Input for base case'!$F$10*Parameters!$D$20*Parameters!$D$26*(1-Parameters!$D$27)*Parameters!$D$28*(Parameters!$D$23)*(1-Parameters!$D$30))+(AX27*(1-Parameters!$D$40)) + (AY27*(1-Parameters!$D$40)*(1-ART_drop_factor)) +(BD27*(1-Parameters!$D$40)) + (BE27*(1-Parameters!$D$40)*(1-ART_drop_factor))),0)</f>
        <v>0</v>
      </c>
      <c r="BE28" s="25">
        <f>IF(C28&gt;=('Input for base case'!$F$14+'Input for base case'!$F$19),((AU27*(1-Parameters!$D$40)*(1/Parameters!$D$38)*('Input for base case'!$F$10*Parameters!$D$20*(Parameters!$D$23)*Parameters!$D$26*(1-Parameters!$D$27)*Parameters!$D$28*Parameters!$D$30))+(AV27*(1-Parameters!$D$40)*(1/Parameters!$D$38))+(AW27*(1-Parameters!$D$40)*('Input for base case'!$F$10*Parameters!$D$20*(Parameters!$D$23)*Parameters!$D$26*(1-Parameters!$D$27)*Parameters!$D$28*Parameters!$D$30))+(BE27*(1-Parameters!$D$40)*ART_drop_factor)+(BB27*(1-Parameters!$D$40)*(1/Parameters!$D$38))+(AY27*(1-Parameters!$D$40)*ART_drop_factor)),0)</f>
        <v>0</v>
      </c>
      <c r="BF28" s="135">
        <f>(Parameters!$D$40*(SUM(Model!D27:U27,Model!AH27:BE27)))+(Parameters!$D$41*(SUM(Model!V27:AG27)))</f>
        <v>94.009301034762046</v>
      </c>
      <c r="BG28" s="60"/>
    </row>
    <row r="29" spans="3:59" x14ac:dyDescent="0.2">
      <c r="C29" s="20">
        <v>24</v>
      </c>
      <c r="D29" s="21">
        <f>IF((C29&gt;='Input for base case'!$F$12),0,(D28*(1-Parameters!$D$40)*(1-(Parameters!$D$8*(1-('Input for base case'!$F$22*Parameters!$D$7))))))</f>
        <v>0</v>
      </c>
      <c r="E29" s="21">
        <f>IF((C29&gt;='Input for base case'!$F$12),0,(D28*(1-Parameters!$D$40)*Parameters!$D$8*(1-('Input for base case'!$F$22*Parameters!$D$7))+(E28*(1-Parameters!$D$40)*(1-1/Parameters!$D$38)) + (F28*(1-Parameters!$D$40)*(1-(1/Parameters!$D$38))*(1-ART_drop_factor))))</f>
        <v>0</v>
      </c>
      <c r="F29" s="26">
        <f>IF((C29&gt;='Input for base case'!$F$12),0,(F28*(1-Parameters!$D$40)*(1-(1/Parameters!$D$38))*ART_drop_factor))</f>
        <v>0</v>
      </c>
      <c r="G29" s="21">
        <f>IF((C29&gt;='Input for base case'!$F$12),0,((G28*(1-Parameters!$D$40)+(E28*(1-Parameters!$D$40)*(1/Parameters!$D$38)))))</f>
        <v>0</v>
      </c>
      <c r="H29" s="21">
        <f>IF((C29&gt;='Input for base case'!$F$12),0,(H28*(1-Parameters!$D$40) + I28*(1-Parameters!$D$40)*(1-ART_drop_factor)))</f>
        <v>0</v>
      </c>
      <c r="I29" s="21">
        <f>IF((C29&gt;='Input for base case'!$F$12),0,(((F28*(1-Parameters!$D$40)*(1/Parameters!$D$38)) + I28*(1-Parameters!$D$40)*ART_drop_factor)))</f>
        <v>0</v>
      </c>
      <c r="J29" s="23">
        <f>IF(AND(C29&gt;='Input for base case'!$F$12,C29&lt;'Input for base case'!$F$13),((D28*(1-Parameters!$D$40)*(1-(Parameters!$D$8*(1-('Input for base case'!$F$22*Parameters!$D$7))))) + (J28*(1-Parameters!$D$40)*(1-(Parameters!$D$9*(1-('Input for base case'!$F$22*Parameters!$D$7)))))),0)</f>
        <v>1513508.3837604362</v>
      </c>
      <c r="K29" s="23">
        <f>IF(AND(C29&gt;='Input for base case'!$F$12,C29&lt;'Input for base case'!$F$13),((D28*(1-Parameters!$D$40)*(Parameters!$D$8*(1-('Input for base case'!$F$22*Parameters!$D$7))))+(E28*(1-Parameters!$D$40)*(1-1/Parameters!$D$38)*(1-('Input for base case'!$F$5*Parameters!$D$14*(1-Parameters!$D$27)*Parameters!$D$26*(Parameters!$D$24))*Parameters!$D$28*Parameters!$D$30)))+ (F28*(1-Parameters!$D$40)*(1-(1/Parameters!$D$38))*(1-ART_drop_factor)) + (J28*(1-Parameters!$D$40)*Parameters!$D$9*(1-('Input for base case'!$F$22*Parameters!$D$7)))+(K28*(1-Parameters!$D$40)*(1-1/Parameters!$D$38)) + (L28*(1-Parameters!$D$40)*(1-(1/Parameters!$D$38))*(1-ART_drop_factor)),0)</f>
        <v>3096.295048982126</v>
      </c>
      <c r="L29" s="23">
        <f>IF(AND(C29&gt;='Input for base case'!$F$12,C29&lt;'Input for base case'!$F$13),((E28*(1-Parameters!$D$40)*(1-1/Parameters!$D$38)*('Input for base case'!$F$5*Parameters!$D$14*Parameters!$D$26*(1-Parameters!$D$27)*(Parameters!$D$24)*Parameters!$D$28*Parameters!$D$30))+(F28*(1-Parameters!$D$40)*(1-(1/Parameters!$D$38))*ART_drop_factor)+(L28*(1-Parameters!$D$40)*(1-(1/Parameters!$D$38))*ART_drop_factor)),0)</f>
        <v>1442.520406779686</v>
      </c>
      <c r="M29" s="23">
        <f>IF(AND(C29&gt;='Input for base case'!$F$12,C29&lt;'Input for base case'!$F$13),((E28*(1-Parameters!$D$40)*(1/Parameters!$D$38)*(1-('Input for base case'!$F$5*Parameters!$D$14*(1-Parameters!$D$27)*Parameters!$D$26*(Parameters!$D$23))*Parameters!$D$28))+(G28*(1-Parameters!$D$40)*(1-('Input for base case'!$F$5*Parameters!$D$14*(1-Parameters!$D$27)*Parameters!$D$26*(Parameters!$D$23)*Parameters!$D$28)))+(K28*(1-Parameters!$D$40)*(1/Parameters!$D$38))+(M28*(1-Parameters!$D$40))),0)</f>
        <v>14089.522928822174</v>
      </c>
      <c r="N29" s="23">
        <f>IF(AND(C29&gt;='Input for base case'!$F$12,C29&lt;'Input for base case'!$F$13),((E28*(1-Parameters!$D$40)*(1/Parameters!$D$38)*'Input for base case'!$F$5*Parameters!$D$14*Parameters!$D$26*(1-Parameters!$D$27)*Parameters!$D$28*(Parameters!$D$23)*(1-Parameters!$D$30))+(G28*(1-Parameters!$D$40)*'Input for base case'!$F$5*Parameters!$D$14*Parameters!$D$26*(1-Parameters!$D$27)*Parameters!$D$28*(Parameters!$D$23)*(1-Parameters!$D$30))+(H28*(1-Parameters!$D$40)) +(N28*(1-Parameters!$D$40)) + (O28*(1-Parameters!$D$40)*(1-ART_drop_factor)) + (I28*(1-Parameters!$D$40)*(1-ART_drop_factor))),0)</f>
        <v>12764.763703507906</v>
      </c>
      <c r="O29" s="23">
        <f>IF(AND(C29&gt;='Input for base case'!$F$12,C29&lt;'Input for base case'!$F$13),((E28*(1-Parameters!$D$40)*(1/Parameters!$D$38)*('Input for base case'!$F$5*Parameters!$D$14*(Parameters!$D$23)*Parameters!$D$26*(1-Parameters!$D$27)*Parameters!$D$28*Parameters!$D$30))+(F28*(1-Parameters!$D$40)*(1/Parameters!$D$38))+(G28*(1-Parameters!$D$40)*('Input for base case'!$F$5*Parameters!$D$14*(Parameters!$D$23)*Parameters!$D$26*(1-Parameters!$D$27)*Parameters!$D$28*Parameters!$D$30))+(O28*(1-Parameters!$D$40)*ART_drop_factor)+(L28*(1-Parameters!$D$40)*(1/Parameters!$D$38))+(I28*(1-Parameters!$D$40)*ART_drop_factor)),0)</f>
        <v>84405.052242224119</v>
      </c>
      <c r="P29" s="24">
        <f>IF(AND(C29&gt;='Input for base case'!$F$13,C29&lt;'Input for base case'!$F$14),((J28*(1-Parameters!$D$40)*(1-(Parameters!$D$9*(1-('Input for base case'!$F$22*Parameters!$D$7))))) + (P28*(1-Parameters!$D$40)*(1-(Parameters!$D$9*(1-('Input for base case'!$F$22*Parameters!$D$7)))))),0)</f>
        <v>0</v>
      </c>
      <c r="Q29" s="22">
        <f>IF(AND(C29&gt;='Input for base case'!$F$13,C29&lt;'Input for base case'!$F$14),((J28*(1-Parameters!$D$40)*Parameters!$D$9*(1-('Input for base case'!$F$22*Parameters!$D$7)))+(K28*(1-Parameters!$D$40)*(1-1/Parameters!$D$38)*(1-('Input for base case'!$F$6*Parameters!$D$15*(1-Parameters!$D$27)*Parameters!$D$26*(Parameters!$D$24))*Parameters!$D$28*Parameters!$D$30))) + (L28*(1-Parameters!$D$40)*(1-(1/Parameters!$D$38))*(1-ART_drop_factor)) +(P28*(1-Parameters!$D$40)*Parameters!$D$9*(1-('Input for base case'!$F$22*Parameters!$D$7)))+(Q28*(1-Parameters!$D$40)*(1-1/Parameters!$D$38)) + (R28*(1-Parameters!$D$40)*(1-(1/Parameters!$D$38))*(1-ART_drop_factor)),0)</f>
        <v>0</v>
      </c>
      <c r="R29" s="24">
        <f>IF(AND(C29&gt;='Input for base case'!$F$13,C29&lt;'Input for base case'!$F$14),((K28*(1-Parameters!$D$40)*(1-1/Parameters!$D$38)*('Input for base case'!$F$6*Parameters!$D$15*Parameters!$D$26*(1-Parameters!$D$27)*(Parameters!$D$24)*Parameters!$D$28*Parameters!$D$30))+(L28*(1-Parameters!$D$40)*(1-(1/Parameters!$D$38))*ART_drop_factor)+(R28*(1-Parameters!$D$40)*(1-(1/Parameters!$D$38))*ART_drop_factor)),0)</f>
        <v>0</v>
      </c>
      <c r="S29" s="22">
        <f>IF(AND(C29&gt;='Input for base case'!$F$13,C29&lt;'Input for base case'!$F$14),((K28*(1-Parameters!$D$40)*(1/Parameters!$D$38)*(1-('Input for base case'!$F$6*Parameters!$D$15*(1-Parameters!$D$27)*Parameters!$D$26*(Parameters!$D$23)*Parameters!$D$28)))+(M28*(1-Parameters!$D$40)*(1-('Input for base case'!$F$6*Parameters!$D$15*(1-Parameters!$D$27)*Parameters!$D$26*(Parameters!$D$23)*Parameters!$D$28)))+(Q28*(1-Parameters!$D$40)*(1/Parameters!$D$38))+(S28*(1-Parameters!$D$40))),0)</f>
        <v>0</v>
      </c>
      <c r="T29" s="24">
        <f>IF(AND(C29&gt;='Input for base case'!$F$13,C29&lt;'Input for base case'!$F$14),((K28*(1-Parameters!$D$40)*(1/Parameters!$D$38)*'Input for base case'!$F$6*Parameters!$D$15*Parameters!$D$26*(1-Parameters!$D$27)*Parameters!$D$28*(Parameters!$D$23)*(1-Parameters!$D$30))+(M28*(1-Parameters!$D$40)*'Input for base case'!$F$6*Parameters!$D$15*Parameters!$D$26*(1-Parameters!$D$27)*Parameters!$D$28*(Parameters!$D$23)*(1-Parameters!$D$30))+(N28*(1-Parameters!$D$40))+(T28*(1-Parameters!$D$40)) + (U28*(1-Parameters!$D$40)*(1-ART_drop_factor)) + (O28*(1-Parameters!$D$40)*(1-ART_drop_factor))),0)</f>
        <v>0</v>
      </c>
      <c r="U29" s="22">
        <f>IF(AND(C29&gt;='Input for base case'!$F$13,C29&lt;'Input for base case'!$F$14),((K28*(1-Parameters!$D$40)*(1/Parameters!$D$38)*('Input for base case'!$F$6*Parameters!$D$15*(Parameters!$D$23)*Parameters!$D$26*(1-Parameters!$D$27)*Parameters!$D$28*Parameters!$D$30))+(L28*(1-Parameters!$D$40)*(1/Parameters!$D$38))+(M28*(1-Parameters!$D$40)*('Input for base case'!$F$6*Parameters!$D$15*(Parameters!$D$23)*Parameters!$D$26*(1-Parameters!$D$27)*Parameters!$D$28*Parameters!$D$30))+(U28*(1-Parameters!$D$40)*ART_drop_factor)+(R28*(1-Parameters!$D$40)*(1/Parameters!$D$38))+(O28*(1-Parameters!$D$40))*ART_drop_factor),0)</f>
        <v>0</v>
      </c>
      <c r="V29" s="24">
        <f>IF(C29='Input for base case'!$F$14,((P28*(1-Parameters!$D$41)*(1-(Parameters!$D$9*(1-('Input for base case'!$F$22*Parameters!$D$7))))) + (V28*(1-Parameters!$D$41)*(1-(Parameters!$D$9*(1-('Input for base case'!$F$22*Parameters!$D$7)))))),0)</f>
        <v>0</v>
      </c>
      <c r="W29" s="22">
        <f>IF(C29='Input for base case'!$F$14,((P28*(1-Parameters!$D$41)*Parameters!$D$9*(1-('Input for base case'!$F$22*Parameters!$D$7)))+(Q28*(1-Parameters!$D$41)*(1-1/Parameters!$D$38)*(1-('Input for base case'!$F$6*Parameters!$D$16*(1-Parameters!$D$27)*Parameters!$D$26*(1-Parameters!$B$94)*(Parameters!$D$24))*Parameters!$D$28*Parameters!$D$30)))+(V28*(1-Parameters!$D$41)*Parameters!$D$9*(1-('Input for base case'!$F$22*Parameters!$D$7)))+ (R28*(1-Parameters!$D$41)*(1-(1/Parameters!$D$38))*(1-ART_drop_factor)) + (W28*(1-Parameters!$D$41)*(1-1/Parameters!$D$38)) + (X28*(1-Parameters!$D$41)*(1-(1/Parameters!$D$38))*(1-ART_drop_factor)),0)</f>
        <v>0</v>
      </c>
      <c r="X29" s="24">
        <f>IF(C29='Input for base case'!$F$14,((Q28*(1-Parameters!$D$41)*(1-1/Parameters!$D$38)*('Input for base case'!$F$6*Parameters!$D$16*Parameters!$D$26*(1-Parameters!$D$27)*(1-Parameters!$B$94)*(Parameters!$D$24)*Parameters!$D$28*Parameters!$D$30))+(R28*(1-Parameters!$D$41)*(1-(1/Parameters!$D$38))*ART_drop_factor)+(X28*(1-Parameters!$D$41)*(1-(1/Parameters!$D$38))*ART_drop_factor)),0)</f>
        <v>0</v>
      </c>
      <c r="Y29" s="22">
        <f>IF(C29='Input for base case'!$F$14,((Q28*(1-Parameters!$D$41)*(1/Parameters!$D$38)*(1-('Input for base case'!$F$6*Parameters!$D$16*(1-Parameters!$D$27)*Parameters!$D$26*(1-Parameters!$B$94)*(Parameters!$D$23)*Parameters!$D$28)))+(S28*(1-Parameters!$D$41)*(1-('Input for base case'!$F$6*Parameters!$D$16*(1-Parameters!$D$27)*Parameters!$D$26*(1-Parameters!$B$94)*(Parameters!$D$23)*Parameters!$D$28)))+(W28*(1-Parameters!$D$41)*(1/Parameters!$D$38))+(Y28*(1-Parameters!$D$41))),0)</f>
        <v>0</v>
      </c>
      <c r="Z29" s="24">
        <f>IF(C29='Input for base case'!$F$14,((Q28*(1-Parameters!$D$41)*(1/Parameters!$D$38)*'Input for base case'!$F$6*Parameters!$D$16*Parameters!$D$26*(1-Parameters!$D$27)*(1-Parameters!$B$94)*Parameters!$D$28*(Parameters!$D$23)*(1-Parameters!$D$30))+(S28*(1-Parameters!$D$41)*'Input for base case'!$F$6*Parameters!$D$16*Parameters!$D$26*(1-Parameters!$D$27)*(1-Parameters!$B$94)*Parameters!$D$28*(Parameters!$D$23)*(1-Parameters!$D$30))+(T28*(1-Parameters!$D$41)) + (U28*(1-Parameters!$D$41)*(1-ART_drop_factor)) + (Z28*(1-Parameters!$D$41)) + (AA28*(1-Parameters!$D$41)*(1-ART_drop_factor))),0)</f>
        <v>0</v>
      </c>
      <c r="AA29" s="22">
        <f>IF(C29='Input for base case'!$F$14,((Q28*(1-Parameters!$D$41)*(1/Parameters!$D$38)*('Input for base case'!$F$6*Parameters!$D$16*(Parameters!$D$23)*Parameters!$D$26*(1-Parameters!$D$27)*(1-Parameters!$B$94)*Parameters!$D$28*Parameters!$D$30))+(R28*(1-Parameters!$D$41)*(1/Parameters!$D$38))+(S28*(1-Parameters!$D$41)*('Input for base case'!$F$6*Parameters!$D$16*(1-Parameters!$B$94)*(Parameters!$D$23)*Parameters!$D$26*(1-Parameters!$D$27)*Parameters!$D$28*Parameters!$D$30))+(AA28*(1-Parameters!$D$41)*ART_drop_factor)+(X28*(1-Parameters!$D$41)*(1/Parameters!$D$38))+(U28*(1-Parameters!$D$41)*ART_drop_factor)),0)</f>
        <v>0</v>
      </c>
      <c r="AB29" s="24">
        <f>IF(AND(C29&gt;'Input for base case'!$F$14,C29&lt;('Input for base case'!$F$14+'Input for base case'!$F$16)),((V28*(1-Parameters!$D$41)*(1-(Parameters!$D$9*(1-('Input for base case'!$F$22*Parameters!$D$7)))))+(AB28*(1-Parameters!$D$41)*(1-(Parameters!$D$10*(1-('Input for base case'!$F$22*Parameters!$D$7)))))),0)</f>
        <v>0</v>
      </c>
      <c r="AC29" s="24">
        <f>IF(AND(C29&gt;'Input for base case'!$F$14, C29&lt;('Input for base case'!$F$14+'Input for base case'!$F$16)),((V28*(1-Parameters!$D$41)*Parameters!$D$9*(1-('Input for base case'!$F$22*Parameters!$D$7)))+(W28*(1-Parameters!$D$41)*(1-1/Parameters!$D$38)) + (X28*(1-Parameters!$D$41)*(1-(1/Parameters!$D$38))*(1-ART_drop_factor)) +(AB28*(1-Parameters!$D$41)*Parameters!$D$10*(1-('Input for base case'!$F$22*Parameters!$D$7))))+(AC28*(1-Parameters!$D$41)*(1-1/Parameters!$D$38)) + (AD28*(1-Parameters!$D$41)*(1-(1/Parameters!$D$38))*(1-ART_drop_factor)),0)</f>
        <v>0</v>
      </c>
      <c r="AD29" s="24">
        <f>IF(AND(C29&gt;'Input for base case'!$F$14, C29&lt;('Input for base case'!$F$14+'Input for base case'!$F$16)),((X28*(1-Parameters!$D$41)*(1-(1/Parameters!$D$38))*ART_drop_factor)+(AD28*(1-Parameters!$D$41)*(1-(1/Parameters!$D$38))*ART_drop_factor)),0)</f>
        <v>0</v>
      </c>
      <c r="AE29" s="24">
        <f>IF(AND(C29&gt;'Input for base case'!$F$14, C29&lt;('Input for base case'!$F$14+'Input for base case'!$F$16)),((W28*(1-Parameters!$D$41)*(1/Parameters!$D$38))+(Y28*(1-Parameters!$D$41))+(AC28*(1-Parameters!$D$41)*(1/Parameters!$D$38))+(AE28*(1-Parameters!$D$41))),0)</f>
        <v>0</v>
      </c>
      <c r="AF29" s="24">
        <f>IF(AND(C29&gt;'Input for base case'!$F$14, C29&lt;('Input for base case'!$F$14+'Input for base case'!$F$16)),((Z28*(1-Parameters!$D$41)) + (AA28*(1-Parameters!$D$41)*(1-ART_drop_factor)) +(AF28*(1-Parameters!$D$41)) + (AG28*(1-Parameters!$D$41)*(1-ART_drop_factor))),0)</f>
        <v>0</v>
      </c>
      <c r="AG29" s="24">
        <f>IF(AND(C29&gt;'Input for base case'!$F$14, C29&lt;('Input for base case'!$F$14+'Input for base case'!$F$16)),((X28*(1-Parameters!$D$41)*(1/Parameters!$D$38))+(AG28*(1-Parameters!$D$41)*ART_drop_factor)+(AD28*(1-Parameters!$D$41)*(1/Parameters!$D$38))+(AA28*(1-Parameters!$D$41)*ART_drop_factor)),0)</f>
        <v>0</v>
      </c>
      <c r="AH29" s="24">
        <f>IF(AND(C29&gt;=('Input for base case'!$F$14+'Input for base case'!$F$16),C29&lt;('Input for base case'!$F$14+'Input for base case'!$F$17)),((AB28*(1-Parameters!$D$40)*(1-(Parameters!$D$10*(1-('Input for base case'!$F$22*Parameters!$D$7)))))+(AH28*(1-Parameters!$D$40)*(1-(Parameters!$D$11*(1-('Input for base case'!$F$22*Parameters!$D$7)))))),0)</f>
        <v>0</v>
      </c>
      <c r="AI29" s="24">
        <f>IF(AND(C29&gt;=('Input for base case'!$F$14+'Input for base case'!$F$16), C29&lt;('Input for base case'!$F$14+'Input for base case'!$F$17)),((AB28*(1-Parameters!$D$40)*Parameters!$D$10*(1-('Input for base case'!$F$22*Parameters!$D$7)))+(AC28*(1-Parameters!$D$40)*(1-1/Parameters!$D$38)*(1-('Input for base case'!$F$7*Parameters!$D$17*(1-Parameters!$D$27)*Parameters!$D$26*(1-(Parameters!$B$94 + Parameters!$B$95))*(Parameters!$D$24)*Parameters!$D$28*Parameters!$D$30))) + (AD28*(1-Parameters!$D$40)*(1-(1/Parameters!$D$38))*(1-ART_drop_factor)) +(AH28*(1-Parameters!$D$40)*Parameters!$D$11*(1-('Input for base case'!$F$22*Parameters!$D$7)))+(AI28*(1-Parameters!$D$40)*(1-1/Parameters!$D$38)) + (AJ28*(1-Parameters!$D$40)*(1-(1/Parameters!$D$38))*(1-ART_drop_factor))),0)</f>
        <v>0</v>
      </c>
      <c r="AJ29" s="24">
        <f>IF(AND(C29&gt;=('Input for base case'!$F$14+'Input for base case'!$F$16), C29&lt;('Input for base case'!$F$14+'Input for base case'!$F$17)),((AC28*(1-Parameters!$D$40)*(1-1/Parameters!$D$38)*('Input for base case'!$F$7*Parameters!$D$17*Parameters!$D$26*(1-Parameters!$D$27)*(1-(Parameters!$B$94 + Parameters!$B$95))*(Parameters!$D$24)*Parameters!$D$28*Parameters!$D$30))+(AD28*(1-Parameters!$D$40)*(1-(1/Parameters!$D$38))*ART_drop_factor)+(AJ28*(1-Parameters!$D$40)*(1-(1/Parameters!$D$38))*ART_drop_factor)),0)</f>
        <v>0</v>
      </c>
      <c r="AK29" s="22">
        <f>IF(AND(C29&gt;=('Input for base case'!$F$14+'Input for base case'!$F$16), C29&lt;('Input for base case'!$F$14+'Input for base case'!$F$17)),((AC28*(1-Parameters!$D$40)*(1/Parameters!$D$38)*(1-('Input for base case'!$F$7*Parameters!$D$17*(1-Parameters!$D$27)*Parameters!$D$26*(1-(Parameters!$B$94 + Parameters!$B$95))*(Parameters!$D$23)*Parameters!$D$28)))+(AE28*(1-Parameters!$D$40)*(1-('Input for base case'!$F$7*Parameters!$D$17*(1-Parameters!$D$27)*Parameters!$D$26*(1-(Parameters!$B$94 + Parameters!$B$95))*(Parameters!$D$23)*Parameters!$D$28)))+(AI28*(1-Parameters!$D$40)*(1/Parameters!$D$38))+(AK28*(1-Parameters!$D$40))),0)</f>
        <v>0</v>
      </c>
      <c r="AL29" s="24">
        <f>IF(AND(C29&gt;=('Input for base case'!$F$14+'Input for base case'!$F$16), C29&lt;('Input for base case'!$F$14+'Input for base case'!$F$17)),((AC28*(1-Parameters!$D$40)*(1/Parameters!$D$38)*'Input for base case'!$F$7*Parameters!$D$17*Parameters!$D$26*(1-Parameters!$D$27)*(1-(Parameters!$B$94 + Parameters!$B$95))*Parameters!$D$28*(Parameters!$D$23)*(1-Parameters!$D$30))+(AE28*(1-Parameters!$D$40)*'Input for base case'!$F$7*Parameters!$D$17*Parameters!$D$26*(1-Parameters!$D$27)*(1-(Parameters!$B$94 + Parameters!$B$95))*Parameters!$D$28*(Parameters!$D$23)*(1-Parameters!$D$30))+(AF28*(1-Parameters!$D$40)) + (AG28*(1-Parameters!$D$40)*(1-ART_drop_factor)) +(AL28*(1-Parameters!$D$40)) + (AM28*(1-Parameters!$D$40)*(1-ART_drop_factor))),0)</f>
        <v>0</v>
      </c>
      <c r="AM29" s="22">
        <f>IF(AND(C29&gt;=('Input for base case'!$F$14+'Input for base case'!$F$16), C29&lt;('Input for base case'!$F$14+'Input for base case'!$F$17)),((AC28*(1-Parameters!$D$40)*(1/Parameters!$D$38)*('Input for base case'!$F$7*Parameters!$D$17*(Parameters!$D$23)*Parameters!$D$26*(1-Parameters!$D$27)*(1-(Parameters!$B$94 + Parameters!$B$95))*Parameters!$D$28*Parameters!$D$30))+(AD28*(1-Parameters!$D$40)*(1/Parameters!$D$38))+(AE28*(1-Parameters!$D$40)*('Input for base case'!$F$7*Parameters!$D$17*(Parameters!$D$23)*Parameters!$D$26*(1-Parameters!$D$27)*(1-(Parameters!$B$94 + Parameters!$B$95))*Parameters!$D$28*Parameters!$D$30))+(AM28*(1-Parameters!$D$40)*ART_drop_factor)+(AJ28*(1-Parameters!$D$40)*(1/Parameters!$D$38))+(AG28*(1-Parameters!$D$40)*ART_drop_factor)),0)</f>
        <v>0</v>
      </c>
      <c r="AN29" s="24">
        <f>IF(AND(C29&gt;=('Input for base case'!$F$14+'Input for base case'!$F$17), C29&lt;('Input for base case'!$F$14+'Input for base case'!$F$18)),((AH28*(1-Parameters!$D$40)*(1-(Parameters!$D$11*(1-('Input for base case'!$F$22*Parameters!$D$7))))) + (AN28*(1-Parameters!$D$40)*(1-(Parameters!$D$11*(1-('Input for base case'!$F$22*Parameters!$D$7)))))),0)</f>
        <v>0</v>
      </c>
      <c r="AO29" s="22">
        <f>IF(AND(C29&gt;=('Input for base case'!$F$14+'Input for base case'!$F$17), C29&lt;('Input for base case'!$F$14+'Input for base case'!$F$18)),((AH28*(1-Parameters!$D$40)*Parameters!$D$11*(1-('Input for base case'!$F$22*Parameters!$D$7)))+(AI28*(1-Parameters!$D$40)*(1-1/Parameters!$D$38)*(1-('Input for base case'!$F$8*Parameters!$D$18*(1-Parameters!$D$27)*Parameters!$D$26*(Parameters!$D$24)*Parameters!$D$28*Parameters!$D$30))) + (AJ28*(1-Parameters!$D$40)*(1-(1/Parameters!$D$38))*(1-ART_drop_factor)) +(AN28*(1-Parameters!$D$40)*Parameters!$D$11*(1-('Input for base case'!$F$22*Parameters!$D$7)))+(AO28*(1-Parameters!$D$40)*(1-1/Parameters!$D$38)) + (AP28*(1-Parameters!$D$40)*(1-(1/Parameters!$D$38))*(1-ART_drop_factor))),0)</f>
        <v>0</v>
      </c>
      <c r="AP29" s="24">
        <f>IF(AND(C29&gt;=('Input for base case'!$F$14+'Input for base case'!$F$17), C29&lt;('Input for base case'!$F$14+'Input for base case'!$F$18)),((AI28*(1-Parameters!$D$40)*(1-1/Parameters!$D$38)*('Input for base case'!$F$8*Parameters!$D$18*Parameters!$D$26*(1-Parameters!$D$27)*(Parameters!$D$24)*Parameters!$D$28*Parameters!$D$30))+(AJ28*(1-Parameters!$D$40)*(1-(1/Parameters!$D$38))*ART_drop_factor)+(AP28*(1-Parameters!$D$40)*(1-(1/Parameters!$D$38))*ART_drop_factor)),0)</f>
        <v>0</v>
      </c>
      <c r="AQ29" s="22">
        <f>IF(AND(C29&gt;=('Input for base case'!$F$14+'Input for base case'!$F$17), C29&lt;('Input for base case'!$F$14+'Input for base case'!$F$18)),((AI28*(1-Parameters!$D$40)*(1/Parameters!$D$38)*(1-('Input for base case'!$F$8*Parameters!$D$18*(1-Parameters!$D$27)*Parameters!$D$26*(Parameters!$D$23)*Parameters!$D$28)))+(AK28*(1-Parameters!$D$40)*(1-('Input for base case'!$F$8*Parameters!$D$18*(1-Parameters!$D$27)*Parameters!$D$26*(Parameters!$D$23)*Parameters!$D$28)))+(AO28*(1-Parameters!$D$40)*(1/Parameters!$D$38))+(AQ28*(1-Parameters!$D$40))),0)</f>
        <v>0</v>
      </c>
      <c r="AR29" s="24">
        <f>IF(AND(C29&gt;=('Input for base case'!$F$14+'Input for base case'!$F$17), C29&lt;('Input for base case'!$F$14+'Input for base case'!$F$18)),((AI28*(1-Parameters!$D$40)*(1/Parameters!$D$38)*'Input for base case'!$F$8*Parameters!$D$18*Parameters!$D$26*(1-Parameters!$D$27)*Parameters!$D$28*(Parameters!$D$23)*(1-Parameters!$D$30))+(AK28*(1-Parameters!$D$40)*'Input for base case'!$F$8*Parameters!$D$18*Parameters!$D$26*(1-Parameters!$D$27)*Parameters!$D$28*(Parameters!$D$23)*(1-Parameters!$D$30))+(AL28*(1-Parameters!$D$40)) + (AM28*(1-Parameters!$D$40)*(1-ART_drop_factor)) +(AR28*(1-Parameters!$D$40)) + (AS28*(1-Parameters!$D$40)*(1-ART_drop_factor))),0)</f>
        <v>0</v>
      </c>
      <c r="AS29" s="22">
        <f>IF(AND(C29&gt;=('Input for base case'!$F$14+'Input for base case'!$F$17), C29&lt;('Input for base case'!$F$14+'Input for base case'!$F$18)),((AI28*(1-Parameters!$D$40)*(1/Parameters!$D$38)*('Input for base case'!$F$8*Parameters!$D$18*(Parameters!$D$23)*Parameters!$D$26*(1-Parameters!$D$27)*Parameters!$D$28*Parameters!$D$30))+(AJ28*(1-Parameters!$D$40)*(1/Parameters!$D$38))+(AK28*(1-Parameters!$D$40)*('Input for base case'!$F$8*Parameters!$D$18*(Parameters!$D$23)*Parameters!$D$26*(1-Parameters!$D$27)*Parameters!$D$28*Parameters!$D$30))+(AS28*(1-Parameters!$D$40)*ART_drop_factor)+(AP28*(1-Parameters!$D$40)*(1/Parameters!$D$38))+(AM28*(1-Parameters!$D$40)*ART_drop_factor)),0)</f>
        <v>0</v>
      </c>
      <c r="AT29" s="24">
        <f>IF(AND(C29&gt;=('Input for base case'!$F$14+'Input for base case'!$F$18), C29&lt;('Input for base case'!$F$14+'Input for base case'!$F$19)),((AN28*(1-Parameters!$D$40)*(1-(Parameters!$D$11*(1-('Input for base case'!$F$22*Parameters!$D$7))))) + (AT28*(1-Parameters!$D$40)*(1-(Parameters!$D$12*(1-('Input for base case'!$F$22*Parameters!$D$7)))))),0)</f>
        <v>0</v>
      </c>
      <c r="AU29" s="22">
        <f>IF(AND(C29&gt;=('Input for base case'!$F$14+'Input for base case'!$F$18), C29&lt;('Input for base case'!$F$14+'Input for base case'!$F$19)),((AN28*(1-Parameters!$D$40)*Parameters!$D$11*(1-('Input for base case'!$F$22*Parameters!$D$7)))+(AO28*(1-Parameters!$D$40)*(1-1/Parameters!$D$38)*(1-('Input for base case'!$F$9*Parameters!$D$19*(1-Parameters!$D$27)*Parameters!$D$26*(Parameters!$D$24)*Parameters!$D$28*Parameters!$D$30))) + (AP28*(1-Parameters!$D$40)*(1-(1/Parameters!$D$38))*(1-ART_drop_factor)) +(AT28*(1-Parameters!$D$40)*Parameters!$D$12*(1-('Input for base case'!$F$22*Parameters!$D$7)))+(AU28*(1-Parameters!$D$40)*(1-1/Parameters!$D$38)) + (AV28*(1-Parameters!$D$40)*(1-(1/Parameters!$D$38))*(1-ART_drop_factor))),0)</f>
        <v>0</v>
      </c>
      <c r="AV29" s="24">
        <f>IF(AND(C29&gt;=('Input for base case'!$F$14+'Input for base case'!$F$18), C29&lt;('Input for base case'!$F$14+'Input for base case'!$F$19)),((AO28*(1-Parameters!$D$40)*(1-1/Parameters!$D$38)*('Input for base case'!$F$9*Parameters!$D$19*Parameters!$D$26*(1-Parameters!$D$27)*(Parameters!$D$24)*Parameters!$D$28*Parameters!$D$30))+(AP28*(1-Parameters!$D$40)*(1-(1/Parameters!$D$38))*ART_drop_factor)+(AV28*(1-Parameters!$D$40)*(1-(1/Parameters!$D$38))*ART_drop_factor)),0)</f>
        <v>0</v>
      </c>
      <c r="AW29" s="22">
        <f>IF(AND(C29&gt;=('Input for base case'!$F$14+'Input for base case'!$F$18), C29&lt;('Input for base case'!$F$14+'Input for base case'!$F$19)),((AO28*(1-Parameters!$D$40)*(1/Parameters!$D$38)*(1-('Input for base case'!$F$9*Parameters!$D$19*(1-Parameters!$D$27)*Parameters!$D$26*(Parameters!$D$23)*Parameters!$D$28)))+(AQ28*(1-Parameters!$D$40)*(1-('Input for base case'!$F$9*Parameters!$D$19*(1-Parameters!$D$27)*Parameters!$D$26*(Parameters!$D$23)*Parameters!$D$28)))+(AU28*(1-Parameters!$D$40)*(1/Parameters!$D$38))+(AW28*(1-Parameters!$D$40))),0)</f>
        <v>0</v>
      </c>
      <c r="AX29" s="24">
        <f>IF(AND(C29&gt;=('Input for base case'!$F$14+'Input for base case'!$F$18), C29&lt;('Input for base case'!$F$14+'Input for base case'!$F$19)),((AO28*(1-Parameters!$D$40)*(1/Parameters!$D$38)*'Input for base case'!$F$9*Parameters!$D$19*Parameters!$D$26*(1-Parameters!$D$27)*Parameters!$D$28*(Parameters!$D$23)*(1-Parameters!$D$30))+(AQ28*(1-Parameters!$D$40)*'Input for base case'!$F$9*Parameters!$D$19*Parameters!$D$26*(1-Parameters!$D$27)*Parameters!$D$28*(Parameters!$D$23)*(1-Parameters!$D$30)) + (AS28*(1-Parameters!$D$40)*(1-ART_drop_factor)) +(AR28*(1-Parameters!$D$40))+ (AY28*(1-Parameters!$D$40)*(1-ART_drop_factor)) + (AX28*(1-Parameters!$D$40))),0)</f>
        <v>0</v>
      </c>
      <c r="AY29" s="22">
        <f>IF(AND(C29&gt;=('Input for base case'!$F$14+'Input for base case'!$F$18), C29&lt;('Input for base case'!$F$14+'Input for base case'!$F$19)),((AO28*(1-Parameters!$D$40)*(1/Parameters!$D$38)*('Input for base case'!$F$9*Parameters!$D$19*(Parameters!$D$23)*Parameters!$D$26*(1-Parameters!$D$27)*Parameters!$D$28*Parameters!$D$30))+(AP28*(1-Parameters!$D$40)*(1/Parameters!$D$38))+(AQ28*(1-Parameters!$D$40)*('Input for base case'!$F$9*Parameters!$D$19*(Parameters!$D$23)*Parameters!$D$26*(1-Parameters!$D$27)*Parameters!$D$28*Parameters!$D$30))+(AY28*(1-Parameters!$D$40)*ART_drop_factor)+(AV28*(1-Parameters!$D$40)*(1/Parameters!$D$38))+(AS28*(1-Parameters!$D$40)*ART_drop_factor)),0)</f>
        <v>0</v>
      </c>
      <c r="AZ29" s="24">
        <f>IF(C29&gt;=('Input for base case'!$F$14+'Input for base case'!$F$19),((AT28*(1-Parameters!$D$40)*(1-(Parameters!$D$12*(1-('Input for base case'!$F$22*Parameters!$D$7))))) + (AZ28*(1-Parameters!$D$40)*(1-(Parameters!$D$12*(1-('Input for base case'!$F$22*Parameters!$D$7)))))),0)</f>
        <v>0</v>
      </c>
      <c r="BA29" s="22">
        <f>IF(C29&gt;=('Input for base case'!$F$14+'Input for base case'!$F$19),((AT28*(1-Parameters!$D$40)*Parameters!$D$12*(1-('Input for base case'!$F$22*Parameters!$D$7)))+(AU28*(1-Parameters!$D$40)*(1-1/Parameters!$D$38)*(1-('Input for base case'!$F$10*Parameters!$D$20*(1-Parameters!$D$27)*Parameters!$D$26*(Parameters!$D$24)*Parameters!$D$28*Parameters!$D$30))) + (AV28*(1-Parameters!$D$40)*(1-(1/Parameters!$D$38))*(1-ART_drop_factor)) +(AZ28*(1-Parameters!$D$40)*Parameters!$D$12*(1-('Input for base case'!$F$22*Parameters!$D$7)))+(BA28*(1-Parameters!$D$40)*(1-1/Parameters!$D$38)) + (BB28*(1-Parameters!$D$40)*(1-(1/Parameters!$D$38))*(1-ART_drop_factor))),0)</f>
        <v>0</v>
      </c>
      <c r="BB29" s="24">
        <f>IF(C29&gt;=('Input for base case'!$F$14+'Input for base case'!$F$19),((AU28*(1-Parameters!$D$40)*(1-1/Parameters!$D$38)*('Input for base case'!$F$10*Parameters!$D$20*Parameters!$D$26*(1-Parameters!$D$27)*(Parameters!$D$24)*Parameters!$D$28*Parameters!$D$30))+(AV28*(1-Parameters!$D$40)*(1-(1/Parameters!$D$38))*ART_drop_factor)+(BB28*(1-Parameters!$D$40)*(1-(1/Parameters!$D$38))*ART_drop_factor)),0)</f>
        <v>0</v>
      </c>
      <c r="BC29" s="22">
        <f>IF(C29&gt;=('Input for base case'!$F$14+'Input for base case'!$F$19),((AU28*(1-Parameters!$D$40)*(1/Parameters!$D$38)*(1-('Input for base case'!$F$10*Parameters!$D$20*(1-Parameters!$D$27)*Parameters!$D$26*(Parameters!$D$23)*Parameters!$D$28)))+(AW28*(1-Parameters!$D$40)*(1-('Input for base case'!$F$10*Parameters!$D$20*(1-Parameters!$D$27)*Parameters!$D$26*(Parameters!$D$23)*Parameters!$D$28)))+(BA28*(1-Parameters!$D$40)*(1/Parameters!$D$38))+(BC28*(1-Parameters!$D$40))),0)</f>
        <v>0</v>
      </c>
      <c r="BD29" s="24">
        <f>IF(C29&gt;=('Input for base case'!$F$14+'Input for base case'!$F$19),((AU28*(1-Parameters!$D$40)*(1/Parameters!$D$38)*'Input for base case'!$F$10*Parameters!$D$20*Parameters!$D$26*(1-Parameters!$D$27)*Parameters!$D$28*(Parameters!$D$23)*(1-Parameters!$D$30))+(AW28*(1-Parameters!$D$40)*'Input for base case'!$F$10*Parameters!$D$20*Parameters!$D$26*(1-Parameters!$D$27)*Parameters!$D$28*(Parameters!$D$23)*(1-Parameters!$D$30))+(AX28*(1-Parameters!$D$40)) + (AY28*(1-Parameters!$D$40)*(1-ART_drop_factor)) +(BD28*(1-Parameters!$D$40)) + (BE28*(1-Parameters!$D$40)*(1-ART_drop_factor))),0)</f>
        <v>0</v>
      </c>
      <c r="BE29" s="25">
        <f>IF(C29&gt;=('Input for base case'!$F$14+'Input for base case'!$F$19),((AU28*(1-Parameters!$D$40)*(1/Parameters!$D$38)*('Input for base case'!$F$10*Parameters!$D$20*(Parameters!$D$23)*Parameters!$D$26*(1-Parameters!$D$27)*Parameters!$D$28*Parameters!$D$30))+(AV28*(1-Parameters!$D$40)*(1/Parameters!$D$38))+(AW28*(1-Parameters!$D$40)*('Input for base case'!$F$10*Parameters!$D$20*(Parameters!$D$23)*Parameters!$D$26*(1-Parameters!$D$27)*Parameters!$D$28*Parameters!$D$30))+(BE28*(1-Parameters!$D$40)*ART_drop_factor)+(BB28*(1-Parameters!$D$40)*(1/Parameters!$D$38))+(AY28*(1-Parameters!$D$40)*ART_drop_factor)),0)</f>
        <v>0</v>
      </c>
      <c r="BF29" s="135">
        <f>(Parameters!$D$40*(SUM(Model!D28:U28,Model!AH28:BE28)))+(Parameters!$D$41*(SUM(Model!V28:AG28)))</f>
        <v>94.003877421240801</v>
      </c>
      <c r="BG29" s="60"/>
    </row>
    <row r="30" spans="3:59" x14ac:dyDescent="0.2">
      <c r="C30" s="20">
        <v>25</v>
      </c>
      <c r="D30" s="21">
        <f>IF((C30&gt;='Input for base case'!$F$12),0,(D29*(1-Parameters!$D$40)*(1-(Parameters!$D$8*(1-('Input for base case'!$F$22*Parameters!$D$7))))))</f>
        <v>0</v>
      </c>
      <c r="E30" s="21">
        <f>IF((C30&gt;='Input for base case'!$F$12),0,(D29*(1-Parameters!$D$40)*Parameters!$D$8*(1-('Input for base case'!$F$22*Parameters!$D$7))+(E29*(1-Parameters!$D$40)*(1-1/Parameters!$D$38)) + (F29*(1-Parameters!$D$40)*(1-(1/Parameters!$D$38))*(1-ART_drop_factor))))</f>
        <v>0</v>
      </c>
      <c r="F30" s="26">
        <f>IF((C30&gt;='Input for base case'!$F$12),0,(F29*(1-Parameters!$D$40)*(1-(1/Parameters!$D$38))*ART_drop_factor))</f>
        <v>0</v>
      </c>
      <c r="G30" s="21">
        <f>IF((C30&gt;='Input for base case'!$F$12),0,((G29*(1-Parameters!$D$40)+(E29*(1-Parameters!$D$40)*(1/Parameters!$D$38)))))</f>
        <v>0</v>
      </c>
      <c r="H30" s="21">
        <f>IF((C30&gt;='Input for base case'!$F$12),0,(H29*(1-Parameters!$D$40) + I29*(1-Parameters!$D$40)*(1-ART_drop_factor)))</f>
        <v>0</v>
      </c>
      <c r="I30" s="21">
        <f>IF((C30&gt;='Input for base case'!$F$12),0,(((F29*(1-Parameters!$D$40)*(1/Parameters!$D$38)) + I29*(1-Parameters!$D$40)*ART_drop_factor)))</f>
        <v>0</v>
      </c>
      <c r="J30" s="23">
        <f>IF(AND(C30&gt;='Input for base case'!$F$12,C30&lt;'Input for base case'!$F$13),((D29*(1-Parameters!$D$40)*(1-(Parameters!$D$8*(1-('Input for base case'!$F$22*Parameters!$D$7))))) + (J29*(1-Parameters!$D$40)*(1-(Parameters!$D$9*(1-('Input for base case'!$F$22*Parameters!$D$7)))))),0)</f>
        <v>1512920.4728472449</v>
      </c>
      <c r="K30" s="23">
        <f>IF(AND(C30&gt;='Input for base case'!$F$12,C30&lt;'Input for base case'!$F$13),((D29*(1-Parameters!$D$40)*(Parameters!$D$8*(1-('Input for base case'!$F$22*Parameters!$D$7))))+(E29*(1-Parameters!$D$40)*(1-1/Parameters!$D$38)*(1-('Input for base case'!$F$5*Parameters!$D$14*(1-Parameters!$D$27)*Parameters!$D$26*(Parameters!$D$24))*Parameters!$D$28*Parameters!$D$30)))+ (F29*(1-Parameters!$D$40)*(1-(1/Parameters!$D$38))*(1-ART_drop_factor)) + (J29*(1-Parameters!$D$40)*Parameters!$D$9*(1-('Input for base case'!$F$22*Parameters!$D$7)))+(K29*(1-Parameters!$D$40)*(1-1/Parameters!$D$38)) + (L29*(1-Parameters!$D$40)*(1-(1/Parameters!$D$38))*(1-ART_drop_factor)),0)</f>
        <v>3256.9700901021974</v>
      </c>
      <c r="L30" s="23">
        <f>IF(AND(C30&gt;='Input for base case'!$F$12,C30&lt;'Input for base case'!$F$13),((E29*(1-Parameters!$D$40)*(1-1/Parameters!$D$38)*('Input for base case'!$F$5*Parameters!$D$14*Parameters!$D$26*(1-Parameters!$D$27)*(Parameters!$D$24)*Parameters!$D$28*Parameters!$D$30))+(F29*(1-Parameters!$D$40)*(1-(1/Parameters!$D$38))*ART_drop_factor)+(L29*(1-Parameters!$D$40)*(1-(1/Parameters!$D$38))*ART_drop_factor)),0)</f>
        <v>1277.8928992952099</v>
      </c>
      <c r="M30" s="23">
        <f>IF(AND(C30&gt;='Input for base case'!$F$12,C30&lt;'Input for base case'!$F$13),((E29*(1-Parameters!$D$40)*(1/Parameters!$D$38)*(1-('Input for base case'!$F$5*Parameters!$D$14*(1-Parameters!$D$27)*Parameters!$D$26*(Parameters!$D$23))*Parameters!$D$28))+(G29*(1-Parameters!$D$40)*(1-('Input for base case'!$F$5*Parameters!$D$14*(1-Parameters!$D$27)*Parameters!$D$26*(Parameters!$D$23)*Parameters!$D$28)))+(K29*(1-Parameters!$D$40)*(1/Parameters!$D$38))+(M29*(1-Parameters!$D$40))),0)</f>
        <v>14432.723006905178</v>
      </c>
      <c r="N30" s="23">
        <f>IF(AND(C30&gt;='Input for base case'!$F$12,C30&lt;'Input for base case'!$F$13),((E29*(1-Parameters!$D$40)*(1/Parameters!$D$38)*'Input for base case'!$F$5*Parameters!$D$14*Parameters!$D$26*(1-Parameters!$D$27)*Parameters!$D$28*(Parameters!$D$23)*(1-Parameters!$D$30))+(G29*(1-Parameters!$D$40)*'Input for base case'!$F$5*Parameters!$D$14*Parameters!$D$26*(1-Parameters!$D$27)*Parameters!$D$28*(Parameters!$D$23)*(1-Parameters!$D$30))+(H29*(1-Parameters!$D$40)) +(N29*(1-Parameters!$D$40)) + (O29*(1-Parameters!$D$40)*(1-ART_drop_factor)) + (I29*(1-Parameters!$D$40)*(1-ART_drop_factor))),0)</f>
        <v>13045.334816130169</v>
      </c>
      <c r="O30" s="23">
        <f>IF(AND(C30&gt;='Input for base case'!$F$12,C30&lt;'Input for base case'!$F$13),((E29*(1-Parameters!$D$40)*(1/Parameters!$D$38)*('Input for base case'!$F$5*Parameters!$D$14*(Parameters!$D$23)*Parameters!$D$26*(1-Parameters!$D$27)*Parameters!$D$28*Parameters!$D$30))+(F29*(1-Parameters!$D$40)*(1/Parameters!$D$38))+(G29*(1-Parameters!$D$40)*('Input for base case'!$F$5*Parameters!$D$14*(Parameters!$D$23)*Parameters!$D$26*(1-Parameters!$D$27)*Parameters!$D$28*Parameters!$D$30))+(O29*(1-Parameters!$D$40)*ART_drop_factor)+(L29*(1-Parameters!$D$40)*(1/Parameters!$D$38))+(I29*(1-Parameters!$D$40)*ART_drop_factor)),0)</f>
        <v>84279.14597695398</v>
      </c>
      <c r="P30" s="24">
        <f>IF(AND(C30&gt;='Input for base case'!$F$13,C30&lt;'Input for base case'!$F$14),((J29*(1-Parameters!$D$40)*(1-(Parameters!$D$9*(1-('Input for base case'!$F$22*Parameters!$D$7))))) + (P29*(1-Parameters!$D$40)*(1-(Parameters!$D$9*(1-('Input for base case'!$F$22*Parameters!$D$7)))))),0)</f>
        <v>0</v>
      </c>
      <c r="Q30" s="22">
        <f>IF(AND(C30&gt;='Input for base case'!$F$13,C30&lt;'Input for base case'!$F$14),((J29*(1-Parameters!$D$40)*Parameters!$D$9*(1-('Input for base case'!$F$22*Parameters!$D$7)))+(K29*(1-Parameters!$D$40)*(1-1/Parameters!$D$38)*(1-('Input for base case'!$F$6*Parameters!$D$15*(1-Parameters!$D$27)*Parameters!$D$26*(Parameters!$D$24))*Parameters!$D$28*Parameters!$D$30))) + (L29*(1-Parameters!$D$40)*(1-(1/Parameters!$D$38))*(1-ART_drop_factor)) +(P29*(1-Parameters!$D$40)*Parameters!$D$9*(1-('Input for base case'!$F$22*Parameters!$D$7)))+(Q29*(1-Parameters!$D$40)*(1-1/Parameters!$D$38)) + (R29*(1-Parameters!$D$40)*(1-(1/Parameters!$D$38))*(1-ART_drop_factor)),0)</f>
        <v>0</v>
      </c>
      <c r="R30" s="24">
        <f>IF(AND(C30&gt;='Input for base case'!$F$13,C30&lt;'Input for base case'!$F$14),((K29*(1-Parameters!$D$40)*(1-1/Parameters!$D$38)*('Input for base case'!$F$6*Parameters!$D$15*Parameters!$D$26*(1-Parameters!$D$27)*(Parameters!$D$24)*Parameters!$D$28*Parameters!$D$30))+(L29*(1-Parameters!$D$40)*(1-(1/Parameters!$D$38))*ART_drop_factor)+(R29*(1-Parameters!$D$40)*(1-(1/Parameters!$D$38))*ART_drop_factor)),0)</f>
        <v>0</v>
      </c>
      <c r="S30" s="22">
        <f>IF(AND(C30&gt;='Input for base case'!$F$13,C30&lt;'Input for base case'!$F$14),((K29*(1-Parameters!$D$40)*(1/Parameters!$D$38)*(1-('Input for base case'!$F$6*Parameters!$D$15*(1-Parameters!$D$27)*Parameters!$D$26*(Parameters!$D$23)*Parameters!$D$28)))+(M29*(1-Parameters!$D$40)*(1-('Input for base case'!$F$6*Parameters!$D$15*(1-Parameters!$D$27)*Parameters!$D$26*(Parameters!$D$23)*Parameters!$D$28)))+(Q29*(1-Parameters!$D$40)*(1/Parameters!$D$38))+(S29*(1-Parameters!$D$40))),0)</f>
        <v>0</v>
      </c>
      <c r="T30" s="24">
        <f>IF(AND(C30&gt;='Input for base case'!$F$13,C30&lt;'Input for base case'!$F$14),((K29*(1-Parameters!$D$40)*(1/Parameters!$D$38)*'Input for base case'!$F$6*Parameters!$D$15*Parameters!$D$26*(1-Parameters!$D$27)*Parameters!$D$28*(Parameters!$D$23)*(1-Parameters!$D$30))+(M29*(1-Parameters!$D$40)*'Input for base case'!$F$6*Parameters!$D$15*Parameters!$D$26*(1-Parameters!$D$27)*Parameters!$D$28*(Parameters!$D$23)*(1-Parameters!$D$30))+(N29*(1-Parameters!$D$40))+(T29*(1-Parameters!$D$40)) + (U29*(1-Parameters!$D$40)*(1-ART_drop_factor)) + (O29*(1-Parameters!$D$40)*(1-ART_drop_factor))),0)</f>
        <v>0</v>
      </c>
      <c r="U30" s="22">
        <f>IF(AND(C30&gt;='Input for base case'!$F$13,C30&lt;'Input for base case'!$F$14),((K29*(1-Parameters!$D$40)*(1/Parameters!$D$38)*('Input for base case'!$F$6*Parameters!$D$15*(Parameters!$D$23)*Parameters!$D$26*(1-Parameters!$D$27)*Parameters!$D$28*Parameters!$D$30))+(L29*(1-Parameters!$D$40)*(1/Parameters!$D$38))+(M29*(1-Parameters!$D$40)*('Input for base case'!$F$6*Parameters!$D$15*(Parameters!$D$23)*Parameters!$D$26*(1-Parameters!$D$27)*Parameters!$D$28*Parameters!$D$30))+(U29*(1-Parameters!$D$40)*ART_drop_factor)+(R29*(1-Parameters!$D$40)*(1/Parameters!$D$38))+(O29*(1-Parameters!$D$40))*ART_drop_factor),0)</f>
        <v>0</v>
      </c>
      <c r="V30" s="24">
        <f>IF(C30='Input for base case'!$F$14,((P29*(1-Parameters!$D$41)*(1-(Parameters!$D$9*(1-('Input for base case'!$F$22*Parameters!$D$7))))) + (V29*(1-Parameters!$D$41)*(1-(Parameters!$D$9*(1-('Input for base case'!$F$22*Parameters!$D$7)))))),0)</f>
        <v>0</v>
      </c>
      <c r="W30" s="22">
        <f>IF(C30='Input for base case'!$F$14,((P29*(1-Parameters!$D$41)*Parameters!$D$9*(1-('Input for base case'!$F$22*Parameters!$D$7)))+(Q29*(1-Parameters!$D$41)*(1-1/Parameters!$D$38)*(1-('Input for base case'!$F$6*Parameters!$D$16*(1-Parameters!$D$27)*Parameters!$D$26*(1-Parameters!$B$94)*(Parameters!$D$24))*Parameters!$D$28*Parameters!$D$30)))+(V29*(1-Parameters!$D$41)*Parameters!$D$9*(1-('Input for base case'!$F$22*Parameters!$D$7)))+ (R29*(1-Parameters!$D$41)*(1-(1/Parameters!$D$38))*(1-ART_drop_factor)) + (W29*(1-Parameters!$D$41)*(1-1/Parameters!$D$38)) + (X29*(1-Parameters!$D$41)*(1-(1/Parameters!$D$38))*(1-ART_drop_factor)),0)</f>
        <v>0</v>
      </c>
      <c r="X30" s="24">
        <f>IF(C30='Input for base case'!$F$14,((Q29*(1-Parameters!$D$41)*(1-1/Parameters!$D$38)*('Input for base case'!$F$6*Parameters!$D$16*Parameters!$D$26*(1-Parameters!$D$27)*(1-Parameters!$B$94)*(Parameters!$D$24)*Parameters!$D$28*Parameters!$D$30))+(R29*(1-Parameters!$D$41)*(1-(1/Parameters!$D$38))*ART_drop_factor)+(X29*(1-Parameters!$D$41)*(1-(1/Parameters!$D$38))*ART_drop_factor)),0)</f>
        <v>0</v>
      </c>
      <c r="Y30" s="22">
        <f>IF(C30='Input for base case'!$F$14,((Q29*(1-Parameters!$D$41)*(1/Parameters!$D$38)*(1-('Input for base case'!$F$6*Parameters!$D$16*(1-Parameters!$D$27)*Parameters!$D$26*(1-Parameters!$B$94)*(Parameters!$D$23)*Parameters!$D$28)))+(S29*(1-Parameters!$D$41)*(1-('Input for base case'!$F$6*Parameters!$D$16*(1-Parameters!$D$27)*Parameters!$D$26*(1-Parameters!$B$94)*(Parameters!$D$23)*Parameters!$D$28)))+(W29*(1-Parameters!$D$41)*(1/Parameters!$D$38))+(Y29*(1-Parameters!$D$41))),0)</f>
        <v>0</v>
      </c>
      <c r="Z30" s="24">
        <f>IF(C30='Input for base case'!$F$14,((Q29*(1-Parameters!$D$41)*(1/Parameters!$D$38)*'Input for base case'!$F$6*Parameters!$D$16*Parameters!$D$26*(1-Parameters!$D$27)*(1-Parameters!$B$94)*Parameters!$D$28*(Parameters!$D$23)*(1-Parameters!$D$30))+(S29*(1-Parameters!$D$41)*'Input for base case'!$F$6*Parameters!$D$16*Parameters!$D$26*(1-Parameters!$D$27)*(1-Parameters!$B$94)*Parameters!$D$28*(Parameters!$D$23)*(1-Parameters!$D$30))+(T29*(1-Parameters!$D$41)) + (U29*(1-Parameters!$D$41)*(1-ART_drop_factor)) + (Z29*(1-Parameters!$D$41)) + (AA29*(1-Parameters!$D$41)*(1-ART_drop_factor))),0)</f>
        <v>0</v>
      </c>
      <c r="AA30" s="22">
        <f>IF(C30='Input for base case'!$F$14,((Q29*(1-Parameters!$D$41)*(1/Parameters!$D$38)*('Input for base case'!$F$6*Parameters!$D$16*(Parameters!$D$23)*Parameters!$D$26*(1-Parameters!$D$27)*(1-Parameters!$B$94)*Parameters!$D$28*Parameters!$D$30))+(R29*(1-Parameters!$D$41)*(1/Parameters!$D$38))+(S29*(1-Parameters!$D$41)*('Input for base case'!$F$6*Parameters!$D$16*(1-Parameters!$B$94)*(Parameters!$D$23)*Parameters!$D$26*(1-Parameters!$D$27)*Parameters!$D$28*Parameters!$D$30))+(AA29*(1-Parameters!$D$41)*ART_drop_factor)+(X29*(1-Parameters!$D$41)*(1/Parameters!$D$38))+(U29*(1-Parameters!$D$41)*ART_drop_factor)),0)</f>
        <v>0</v>
      </c>
      <c r="AB30" s="24">
        <f>IF(AND(C30&gt;'Input for base case'!$F$14,C30&lt;('Input for base case'!$F$14+'Input for base case'!$F$16)),((V29*(1-Parameters!$D$41)*(1-(Parameters!$D$9*(1-('Input for base case'!$F$22*Parameters!$D$7)))))+(AB29*(1-Parameters!$D$41)*(1-(Parameters!$D$10*(1-('Input for base case'!$F$22*Parameters!$D$7)))))),0)</f>
        <v>0</v>
      </c>
      <c r="AC30" s="24">
        <f>IF(AND(C30&gt;'Input for base case'!$F$14, C30&lt;('Input for base case'!$F$14+'Input for base case'!$F$16)),((V29*(1-Parameters!$D$41)*Parameters!$D$9*(1-('Input for base case'!$F$22*Parameters!$D$7)))+(W29*(1-Parameters!$D$41)*(1-1/Parameters!$D$38)) + (X29*(1-Parameters!$D$41)*(1-(1/Parameters!$D$38))*(1-ART_drop_factor)) +(AB29*(1-Parameters!$D$41)*Parameters!$D$10*(1-('Input for base case'!$F$22*Parameters!$D$7))))+(AC29*(1-Parameters!$D$41)*(1-1/Parameters!$D$38)) + (AD29*(1-Parameters!$D$41)*(1-(1/Parameters!$D$38))*(1-ART_drop_factor)),0)</f>
        <v>0</v>
      </c>
      <c r="AD30" s="24">
        <f>IF(AND(C30&gt;'Input for base case'!$F$14, C30&lt;('Input for base case'!$F$14+'Input for base case'!$F$16)),((X29*(1-Parameters!$D$41)*(1-(1/Parameters!$D$38))*ART_drop_factor)+(AD29*(1-Parameters!$D$41)*(1-(1/Parameters!$D$38))*ART_drop_factor)),0)</f>
        <v>0</v>
      </c>
      <c r="AE30" s="24">
        <f>IF(AND(C30&gt;'Input for base case'!$F$14, C30&lt;('Input for base case'!$F$14+'Input for base case'!$F$16)),((W29*(1-Parameters!$D$41)*(1/Parameters!$D$38))+(Y29*(1-Parameters!$D$41))+(AC29*(1-Parameters!$D$41)*(1/Parameters!$D$38))+(AE29*(1-Parameters!$D$41))),0)</f>
        <v>0</v>
      </c>
      <c r="AF30" s="24">
        <f>IF(AND(C30&gt;'Input for base case'!$F$14, C30&lt;('Input for base case'!$F$14+'Input for base case'!$F$16)),((Z29*(1-Parameters!$D$41)) + (AA29*(1-Parameters!$D$41)*(1-ART_drop_factor)) +(AF29*(1-Parameters!$D$41)) + (AG29*(1-Parameters!$D$41)*(1-ART_drop_factor))),0)</f>
        <v>0</v>
      </c>
      <c r="AG30" s="24">
        <f>IF(AND(C30&gt;'Input for base case'!$F$14, C30&lt;('Input for base case'!$F$14+'Input for base case'!$F$16)),((X29*(1-Parameters!$D$41)*(1/Parameters!$D$38))+(AG29*(1-Parameters!$D$41)*ART_drop_factor)+(AD29*(1-Parameters!$D$41)*(1/Parameters!$D$38))+(AA29*(1-Parameters!$D$41)*ART_drop_factor)),0)</f>
        <v>0</v>
      </c>
      <c r="AH30" s="24">
        <f>IF(AND(C30&gt;=('Input for base case'!$F$14+'Input for base case'!$F$16),C30&lt;('Input for base case'!$F$14+'Input for base case'!$F$17)),((AB29*(1-Parameters!$D$40)*(1-(Parameters!$D$10*(1-('Input for base case'!$F$22*Parameters!$D$7)))))+(AH29*(1-Parameters!$D$40)*(1-(Parameters!$D$11*(1-('Input for base case'!$F$22*Parameters!$D$7)))))),0)</f>
        <v>0</v>
      </c>
      <c r="AI30" s="24">
        <f>IF(AND(C30&gt;=('Input for base case'!$F$14+'Input for base case'!$F$16), C30&lt;('Input for base case'!$F$14+'Input for base case'!$F$17)),((AB29*(1-Parameters!$D$40)*Parameters!$D$10*(1-('Input for base case'!$F$22*Parameters!$D$7)))+(AC29*(1-Parameters!$D$40)*(1-1/Parameters!$D$38)*(1-('Input for base case'!$F$7*Parameters!$D$17*(1-Parameters!$D$27)*Parameters!$D$26*(1-(Parameters!$B$94 + Parameters!$B$95))*(Parameters!$D$24)*Parameters!$D$28*Parameters!$D$30))) + (AD29*(1-Parameters!$D$40)*(1-(1/Parameters!$D$38))*(1-ART_drop_factor)) +(AH29*(1-Parameters!$D$40)*Parameters!$D$11*(1-('Input for base case'!$F$22*Parameters!$D$7)))+(AI29*(1-Parameters!$D$40)*(1-1/Parameters!$D$38)) + (AJ29*(1-Parameters!$D$40)*(1-(1/Parameters!$D$38))*(1-ART_drop_factor))),0)</f>
        <v>0</v>
      </c>
      <c r="AJ30" s="24">
        <f>IF(AND(C30&gt;=('Input for base case'!$F$14+'Input for base case'!$F$16), C30&lt;('Input for base case'!$F$14+'Input for base case'!$F$17)),((AC29*(1-Parameters!$D$40)*(1-1/Parameters!$D$38)*('Input for base case'!$F$7*Parameters!$D$17*Parameters!$D$26*(1-Parameters!$D$27)*(1-(Parameters!$B$94 + Parameters!$B$95))*(Parameters!$D$24)*Parameters!$D$28*Parameters!$D$30))+(AD29*(1-Parameters!$D$40)*(1-(1/Parameters!$D$38))*ART_drop_factor)+(AJ29*(1-Parameters!$D$40)*(1-(1/Parameters!$D$38))*ART_drop_factor)),0)</f>
        <v>0</v>
      </c>
      <c r="AK30" s="22">
        <f>IF(AND(C30&gt;=('Input for base case'!$F$14+'Input for base case'!$F$16), C30&lt;('Input for base case'!$F$14+'Input for base case'!$F$17)),((AC29*(1-Parameters!$D$40)*(1/Parameters!$D$38)*(1-('Input for base case'!$F$7*Parameters!$D$17*(1-Parameters!$D$27)*Parameters!$D$26*(1-(Parameters!$B$94 + Parameters!$B$95))*(Parameters!$D$23)*Parameters!$D$28)))+(AE29*(1-Parameters!$D$40)*(1-('Input for base case'!$F$7*Parameters!$D$17*(1-Parameters!$D$27)*Parameters!$D$26*(1-(Parameters!$B$94 + Parameters!$B$95))*(Parameters!$D$23)*Parameters!$D$28)))+(AI29*(1-Parameters!$D$40)*(1/Parameters!$D$38))+(AK29*(1-Parameters!$D$40))),0)</f>
        <v>0</v>
      </c>
      <c r="AL30" s="24">
        <f>IF(AND(C30&gt;=('Input for base case'!$F$14+'Input for base case'!$F$16), C30&lt;('Input for base case'!$F$14+'Input for base case'!$F$17)),((AC29*(1-Parameters!$D$40)*(1/Parameters!$D$38)*'Input for base case'!$F$7*Parameters!$D$17*Parameters!$D$26*(1-Parameters!$D$27)*(1-(Parameters!$B$94 + Parameters!$B$95))*Parameters!$D$28*(Parameters!$D$23)*(1-Parameters!$D$30))+(AE29*(1-Parameters!$D$40)*'Input for base case'!$F$7*Parameters!$D$17*Parameters!$D$26*(1-Parameters!$D$27)*(1-(Parameters!$B$94 + Parameters!$B$95))*Parameters!$D$28*(Parameters!$D$23)*(1-Parameters!$D$30))+(AF29*(1-Parameters!$D$40)) + (AG29*(1-Parameters!$D$40)*(1-ART_drop_factor)) +(AL29*(1-Parameters!$D$40)) + (AM29*(1-Parameters!$D$40)*(1-ART_drop_factor))),0)</f>
        <v>0</v>
      </c>
      <c r="AM30" s="22">
        <f>IF(AND(C30&gt;=('Input for base case'!$F$14+'Input for base case'!$F$16), C30&lt;('Input for base case'!$F$14+'Input for base case'!$F$17)),((AC29*(1-Parameters!$D$40)*(1/Parameters!$D$38)*('Input for base case'!$F$7*Parameters!$D$17*(Parameters!$D$23)*Parameters!$D$26*(1-Parameters!$D$27)*(1-(Parameters!$B$94 + Parameters!$B$95))*Parameters!$D$28*Parameters!$D$30))+(AD29*(1-Parameters!$D$40)*(1/Parameters!$D$38))+(AE29*(1-Parameters!$D$40)*('Input for base case'!$F$7*Parameters!$D$17*(Parameters!$D$23)*Parameters!$D$26*(1-Parameters!$D$27)*(1-(Parameters!$B$94 + Parameters!$B$95))*Parameters!$D$28*Parameters!$D$30))+(AM29*(1-Parameters!$D$40)*ART_drop_factor)+(AJ29*(1-Parameters!$D$40)*(1/Parameters!$D$38))+(AG29*(1-Parameters!$D$40)*ART_drop_factor)),0)</f>
        <v>0</v>
      </c>
      <c r="AN30" s="24">
        <f>IF(AND(C30&gt;=('Input for base case'!$F$14+'Input for base case'!$F$17), C30&lt;('Input for base case'!$F$14+'Input for base case'!$F$18)),((AH29*(1-Parameters!$D$40)*(1-(Parameters!$D$11*(1-('Input for base case'!$F$22*Parameters!$D$7))))) + (AN29*(1-Parameters!$D$40)*(1-(Parameters!$D$11*(1-('Input for base case'!$F$22*Parameters!$D$7)))))),0)</f>
        <v>0</v>
      </c>
      <c r="AO30" s="22">
        <f>IF(AND(C30&gt;=('Input for base case'!$F$14+'Input for base case'!$F$17), C30&lt;('Input for base case'!$F$14+'Input for base case'!$F$18)),((AH29*(1-Parameters!$D$40)*Parameters!$D$11*(1-('Input for base case'!$F$22*Parameters!$D$7)))+(AI29*(1-Parameters!$D$40)*(1-1/Parameters!$D$38)*(1-('Input for base case'!$F$8*Parameters!$D$18*(1-Parameters!$D$27)*Parameters!$D$26*(Parameters!$D$24)*Parameters!$D$28*Parameters!$D$30))) + (AJ29*(1-Parameters!$D$40)*(1-(1/Parameters!$D$38))*(1-ART_drop_factor)) +(AN29*(1-Parameters!$D$40)*Parameters!$D$11*(1-('Input for base case'!$F$22*Parameters!$D$7)))+(AO29*(1-Parameters!$D$40)*(1-1/Parameters!$D$38)) + (AP29*(1-Parameters!$D$40)*(1-(1/Parameters!$D$38))*(1-ART_drop_factor))),0)</f>
        <v>0</v>
      </c>
      <c r="AP30" s="24">
        <f>IF(AND(C30&gt;=('Input for base case'!$F$14+'Input for base case'!$F$17), C30&lt;('Input for base case'!$F$14+'Input for base case'!$F$18)),((AI29*(1-Parameters!$D$40)*(1-1/Parameters!$D$38)*('Input for base case'!$F$8*Parameters!$D$18*Parameters!$D$26*(1-Parameters!$D$27)*(Parameters!$D$24)*Parameters!$D$28*Parameters!$D$30))+(AJ29*(1-Parameters!$D$40)*(1-(1/Parameters!$D$38))*ART_drop_factor)+(AP29*(1-Parameters!$D$40)*(1-(1/Parameters!$D$38))*ART_drop_factor)),0)</f>
        <v>0</v>
      </c>
      <c r="AQ30" s="22">
        <f>IF(AND(C30&gt;=('Input for base case'!$F$14+'Input for base case'!$F$17), C30&lt;('Input for base case'!$F$14+'Input for base case'!$F$18)),((AI29*(1-Parameters!$D$40)*(1/Parameters!$D$38)*(1-('Input for base case'!$F$8*Parameters!$D$18*(1-Parameters!$D$27)*Parameters!$D$26*(Parameters!$D$23)*Parameters!$D$28)))+(AK29*(1-Parameters!$D$40)*(1-('Input for base case'!$F$8*Parameters!$D$18*(1-Parameters!$D$27)*Parameters!$D$26*(Parameters!$D$23)*Parameters!$D$28)))+(AO29*(1-Parameters!$D$40)*(1/Parameters!$D$38))+(AQ29*(1-Parameters!$D$40))),0)</f>
        <v>0</v>
      </c>
      <c r="AR30" s="24">
        <f>IF(AND(C30&gt;=('Input for base case'!$F$14+'Input for base case'!$F$17), C30&lt;('Input for base case'!$F$14+'Input for base case'!$F$18)),((AI29*(1-Parameters!$D$40)*(1/Parameters!$D$38)*'Input for base case'!$F$8*Parameters!$D$18*Parameters!$D$26*(1-Parameters!$D$27)*Parameters!$D$28*(Parameters!$D$23)*(1-Parameters!$D$30))+(AK29*(1-Parameters!$D$40)*'Input for base case'!$F$8*Parameters!$D$18*Parameters!$D$26*(1-Parameters!$D$27)*Parameters!$D$28*(Parameters!$D$23)*(1-Parameters!$D$30))+(AL29*(1-Parameters!$D$40)) + (AM29*(1-Parameters!$D$40)*(1-ART_drop_factor)) +(AR29*(1-Parameters!$D$40)) + (AS29*(1-Parameters!$D$40)*(1-ART_drop_factor))),0)</f>
        <v>0</v>
      </c>
      <c r="AS30" s="22">
        <f>IF(AND(C30&gt;=('Input for base case'!$F$14+'Input for base case'!$F$17), C30&lt;('Input for base case'!$F$14+'Input for base case'!$F$18)),((AI29*(1-Parameters!$D$40)*(1/Parameters!$D$38)*('Input for base case'!$F$8*Parameters!$D$18*(Parameters!$D$23)*Parameters!$D$26*(1-Parameters!$D$27)*Parameters!$D$28*Parameters!$D$30))+(AJ29*(1-Parameters!$D$40)*(1/Parameters!$D$38))+(AK29*(1-Parameters!$D$40)*('Input for base case'!$F$8*Parameters!$D$18*(Parameters!$D$23)*Parameters!$D$26*(1-Parameters!$D$27)*Parameters!$D$28*Parameters!$D$30))+(AS29*(1-Parameters!$D$40)*ART_drop_factor)+(AP29*(1-Parameters!$D$40)*(1/Parameters!$D$38))+(AM29*(1-Parameters!$D$40)*ART_drop_factor)),0)</f>
        <v>0</v>
      </c>
      <c r="AT30" s="24">
        <f>IF(AND(C30&gt;=('Input for base case'!$F$14+'Input for base case'!$F$18), C30&lt;('Input for base case'!$F$14+'Input for base case'!$F$19)),((AN29*(1-Parameters!$D$40)*(1-(Parameters!$D$11*(1-('Input for base case'!$F$22*Parameters!$D$7))))) + (AT29*(1-Parameters!$D$40)*(1-(Parameters!$D$12*(1-('Input for base case'!$F$22*Parameters!$D$7)))))),0)</f>
        <v>0</v>
      </c>
      <c r="AU30" s="22">
        <f>IF(AND(C30&gt;=('Input for base case'!$F$14+'Input for base case'!$F$18), C30&lt;('Input for base case'!$F$14+'Input for base case'!$F$19)),((AN29*(1-Parameters!$D$40)*Parameters!$D$11*(1-('Input for base case'!$F$22*Parameters!$D$7)))+(AO29*(1-Parameters!$D$40)*(1-1/Parameters!$D$38)*(1-('Input for base case'!$F$9*Parameters!$D$19*(1-Parameters!$D$27)*Parameters!$D$26*(Parameters!$D$24)*Parameters!$D$28*Parameters!$D$30))) + (AP29*(1-Parameters!$D$40)*(1-(1/Parameters!$D$38))*(1-ART_drop_factor)) +(AT29*(1-Parameters!$D$40)*Parameters!$D$12*(1-('Input for base case'!$F$22*Parameters!$D$7)))+(AU29*(1-Parameters!$D$40)*(1-1/Parameters!$D$38)) + (AV29*(1-Parameters!$D$40)*(1-(1/Parameters!$D$38))*(1-ART_drop_factor))),0)</f>
        <v>0</v>
      </c>
      <c r="AV30" s="24">
        <f>IF(AND(C30&gt;=('Input for base case'!$F$14+'Input for base case'!$F$18), C30&lt;('Input for base case'!$F$14+'Input for base case'!$F$19)),((AO29*(1-Parameters!$D$40)*(1-1/Parameters!$D$38)*('Input for base case'!$F$9*Parameters!$D$19*Parameters!$D$26*(1-Parameters!$D$27)*(Parameters!$D$24)*Parameters!$D$28*Parameters!$D$30))+(AP29*(1-Parameters!$D$40)*(1-(1/Parameters!$D$38))*ART_drop_factor)+(AV29*(1-Parameters!$D$40)*(1-(1/Parameters!$D$38))*ART_drop_factor)),0)</f>
        <v>0</v>
      </c>
      <c r="AW30" s="22">
        <f>IF(AND(C30&gt;=('Input for base case'!$F$14+'Input for base case'!$F$18), C30&lt;('Input for base case'!$F$14+'Input for base case'!$F$19)),((AO29*(1-Parameters!$D$40)*(1/Parameters!$D$38)*(1-('Input for base case'!$F$9*Parameters!$D$19*(1-Parameters!$D$27)*Parameters!$D$26*(Parameters!$D$23)*Parameters!$D$28)))+(AQ29*(1-Parameters!$D$40)*(1-('Input for base case'!$F$9*Parameters!$D$19*(1-Parameters!$D$27)*Parameters!$D$26*(Parameters!$D$23)*Parameters!$D$28)))+(AU29*(1-Parameters!$D$40)*(1/Parameters!$D$38))+(AW29*(1-Parameters!$D$40))),0)</f>
        <v>0</v>
      </c>
      <c r="AX30" s="24">
        <f>IF(AND(C30&gt;=('Input for base case'!$F$14+'Input for base case'!$F$18), C30&lt;('Input for base case'!$F$14+'Input for base case'!$F$19)),((AO29*(1-Parameters!$D$40)*(1/Parameters!$D$38)*'Input for base case'!$F$9*Parameters!$D$19*Parameters!$D$26*(1-Parameters!$D$27)*Parameters!$D$28*(Parameters!$D$23)*(1-Parameters!$D$30))+(AQ29*(1-Parameters!$D$40)*'Input for base case'!$F$9*Parameters!$D$19*Parameters!$D$26*(1-Parameters!$D$27)*Parameters!$D$28*(Parameters!$D$23)*(1-Parameters!$D$30)) + (AS29*(1-Parameters!$D$40)*(1-ART_drop_factor)) +(AR29*(1-Parameters!$D$40))+ (AY29*(1-Parameters!$D$40)*(1-ART_drop_factor)) + (AX29*(1-Parameters!$D$40))),0)</f>
        <v>0</v>
      </c>
      <c r="AY30" s="22">
        <f>IF(AND(C30&gt;=('Input for base case'!$F$14+'Input for base case'!$F$18), C30&lt;('Input for base case'!$F$14+'Input for base case'!$F$19)),((AO29*(1-Parameters!$D$40)*(1/Parameters!$D$38)*('Input for base case'!$F$9*Parameters!$D$19*(Parameters!$D$23)*Parameters!$D$26*(1-Parameters!$D$27)*Parameters!$D$28*Parameters!$D$30))+(AP29*(1-Parameters!$D$40)*(1/Parameters!$D$38))+(AQ29*(1-Parameters!$D$40)*('Input for base case'!$F$9*Parameters!$D$19*(Parameters!$D$23)*Parameters!$D$26*(1-Parameters!$D$27)*Parameters!$D$28*Parameters!$D$30))+(AY29*(1-Parameters!$D$40)*ART_drop_factor)+(AV29*(1-Parameters!$D$40)*(1/Parameters!$D$38))+(AS29*(1-Parameters!$D$40)*ART_drop_factor)),0)</f>
        <v>0</v>
      </c>
      <c r="AZ30" s="24">
        <f>IF(C30&gt;=('Input for base case'!$F$14+'Input for base case'!$F$19),((AT29*(1-Parameters!$D$40)*(1-(Parameters!$D$12*(1-('Input for base case'!$F$22*Parameters!$D$7))))) + (AZ29*(1-Parameters!$D$40)*(1-(Parameters!$D$12*(1-('Input for base case'!$F$22*Parameters!$D$7)))))),0)</f>
        <v>0</v>
      </c>
      <c r="BA30" s="22">
        <f>IF(C30&gt;=('Input for base case'!$F$14+'Input for base case'!$F$19),((AT29*(1-Parameters!$D$40)*Parameters!$D$12*(1-('Input for base case'!$F$22*Parameters!$D$7)))+(AU29*(1-Parameters!$D$40)*(1-1/Parameters!$D$38)*(1-('Input for base case'!$F$10*Parameters!$D$20*(1-Parameters!$D$27)*Parameters!$D$26*(Parameters!$D$24)*Parameters!$D$28*Parameters!$D$30))) + (AV29*(1-Parameters!$D$40)*(1-(1/Parameters!$D$38))*(1-ART_drop_factor)) +(AZ29*(1-Parameters!$D$40)*Parameters!$D$12*(1-('Input for base case'!$F$22*Parameters!$D$7)))+(BA29*(1-Parameters!$D$40)*(1-1/Parameters!$D$38)) + (BB29*(1-Parameters!$D$40)*(1-(1/Parameters!$D$38))*(1-ART_drop_factor))),0)</f>
        <v>0</v>
      </c>
      <c r="BB30" s="24">
        <f>IF(C30&gt;=('Input for base case'!$F$14+'Input for base case'!$F$19),((AU29*(1-Parameters!$D$40)*(1-1/Parameters!$D$38)*('Input for base case'!$F$10*Parameters!$D$20*Parameters!$D$26*(1-Parameters!$D$27)*(Parameters!$D$24)*Parameters!$D$28*Parameters!$D$30))+(AV29*(1-Parameters!$D$40)*(1-(1/Parameters!$D$38))*ART_drop_factor)+(BB29*(1-Parameters!$D$40)*(1-(1/Parameters!$D$38))*ART_drop_factor)),0)</f>
        <v>0</v>
      </c>
      <c r="BC30" s="22">
        <f>IF(C30&gt;=('Input for base case'!$F$14+'Input for base case'!$F$19),((AU29*(1-Parameters!$D$40)*(1/Parameters!$D$38)*(1-('Input for base case'!$F$10*Parameters!$D$20*(1-Parameters!$D$27)*Parameters!$D$26*(Parameters!$D$23)*Parameters!$D$28)))+(AW29*(1-Parameters!$D$40)*(1-('Input for base case'!$F$10*Parameters!$D$20*(1-Parameters!$D$27)*Parameters!$D$26*(Parameters!$D$23)*Parameters!$D$28)))+(BA29*(1-Parameters!$D$40)*(1/Parameters!$D$38))+(BC29*(1-Parameters!$D$40))),0)</f>
        <v>0</v>
      </c>
      <c r="BD30" s="24">
        <f>IF(C30&gt;=('Input for base case'!$F$14+'Input for base case'!$F$19),((AU29*(1-Parameters!$D$40)*(1/Parameters!$D$38)*'Input for base case'!$F$10*Parameters!$D$20*Parameters!$D$26*(1-Parameters!$D$27)*Parameters!$D$28*(Parameters!$D$23)*(1-Parameters!$D$30))+(AW29*(1-Parameters!$D$40)*'Input for base case'!$F$10*Parameters!$D$20*Parameters!$D$26*(1-Parameters!$D$27)*Parameters!$D$28*(Parameters!$D$23)*(1-Parameters!$D$30))+(AX29*(1-Parameters!$D$40)) + (AY29*(1-Parameters!$D$40)*(1-ART_drop_factor)) +(BD29*(1-Parameters!$D$40)) + (BE29*(1-Parameters!$D$40)*(1-ART_drop_factor))),0)</f>
        <v>0</v>
      </c>
      <c r="BE30" s="25">
        <f>IF(C30&gt;=('Input for base case'!$F$14+'Input for base case'!$F$19),((AU29*(1-Parameters!$D$40)*(1/Parameters!$D$38)*('Input for base case'!$F$10*Parameters!$D$20*(Parameters!$D$23)*Parameters!$D$26*(1-Parameters!$D$27)*Parameters!$D$28*Parameters!$D$30))+(AV29*(1-Parameters!$D$40)*(1/Parameters!$D$38))+(AW29*(1-Parameters!$D$40)*('Input for base case'!$F$10*Parameters!$D$20*(Parameters!$D$23)*Parameters!$D$26*(1-Parameters!$D$27)*Parameters!$D$28*Parameters!$D$30))+(BE29*(1-Parameters!$D$40)*ART_drop_factor)+(BB29*(1-Parameters!$D$40)*(1/Parameters!$D$38))+(AY29*(1-Parameters!$D$40)*ART_drop_factor)),0)</f>
        <v>0</v>
      </c>
      <c r="BF30" s="135">
        <f>(Parameters!$D$40*(SUM(Model!D29:U29,Model!AH29:BE29)))+(Parameters!$D$41*(SUM(Model!V29:AG29)))</f>
        <v>93.998454120620323</v>
      </c>
      <c r="BG30" s="60"/>
    </row>
    <row r="31" spans="3:59" x14ac:dyDescent="0.2">
      <c r="C31" s="20">
        <v>26</v>
      </c>
      <c r="D31" s="21">
        <f>IF((C31&gt;='Input for base case'!$F$12),0,(D30*(1-Parameters!$D$40)*(1-(Parameters!$D$8*(1-('Input for base case'!$F$22*Parameters!$D$7))))))</f>
        <v>0</v>
      </c>
      <c r="E31" s="21">
        <f>IF((C31&gt;='Input for base case'!$F$12),0,(D30*(1-Parameters!$D$40)*Parameters!$D$8*(1-('Input for base case'!$F$22*Parameters!$D$7))+(E30*(1-Parameters!$D$40)*(1-1/Parameters!$D$38)) + (F30*(1-Parameters!$D$40)*(1-(1/Parameters!$D$38))*(1-ART_drop_factor))))</f>
        <v>0</v>
      </c>
      <c r="F31" s="26">
        <f>IF((C31&gt;='Input for base case'!$F$12),0,(F30*(1-Parameters!$D$40)*(1-(1/Parameters!$D$38))*ART_drop_factor))</f>
        <v>0</v>
      </c>
      <c r="G31" s="21">
        <f>IF((C31&gt;='Input for base case'!$F$12),0,((G30*(1-Parameters!$D$40)+(E30*(1-Parameters!$D$40)*(1/Parameters!$D$38)))))</f>
        <v>0</v>
      </c>
      <c r="H31" s="21">
        <f>IF((C31&gt;='Input for base case'!$F$12),0,(H30*(1-Parameters!$D$40) + I30*(1-Parameters!$D$40)*(1-ART_drop_factor)))</f>
        <v>0</v>
      </c>
      <c r="I31" s="21">
        <f>IF((C31&gt;='Input for base case'!$F$12),0,(((F30*(1-Parameters!$D$40)*(1/Parameters!$D$38)) + I30*(1-Parameters!$D$40)*ART_drop_factor)))</f>
        <v>0</v>
      </c>
      <c r="J31" s="23">
        <f>IF(AND(C31&gt;='Input for base case'!$F$12,C31&lt;'Input for base case'!$F$13),((D30*(1-Parameters!$D$40)*(1-(Parameters!$D$8*(1-('Input for base case'!$F$22*Parameters!$D$7))))) + (J30*(1-Parameters!$D$40)*(1-(Parameters!$D$9*(1-('Input for base case'!$F$22*Parameters!$D$7)))))),0)</f>
        <v>1512332.7903036124</v>
      </c>
      <c r="K31" s="23">
        <f>IF(AND(C31&gt;='Input for base case'!$F$12,C31&lt;'Input for base case'!$F$13),((D30*(1-Parameters!$D$40)*(Parameters!$D$8*(1-('Input for base case'!$F$22*Parameters!$D$7))))+(E30*(1-Parameters!$D$40)*(1-1/Parameters!$D$38)*(1-('Input for base case'!$F$5*Parameters!$D$14*(1-Parameters!$D$27)*Parameters!$D$26*(Parameters!$D$24))*Parameters!$D$28*Parameters!$D$30)))+ (F30*(1-Parameters!$D$40)*(1-(1/Parameters!$D$38))*(1-ART_drop_factor)) + (J30*(1-Parameters!$D$40)*Parameters!$D$9*(1-('Input for base case'!$F$22*Parameters!$D$7)))+(K30*(1-Parameters!$D$40)*(1-1/Parameters!$D$38)) + (L30*(1-Parameters!$D$40)*(1-(1/Parameters!$D$38))*(1-ART_drop_factor)),0)</f>
        <v>3399.1019462148624</v>
      </c>
      <c r="L31" s="23">
        <f>IF(AND(C31&gt;='Input for base case'!$F$12,C31&lt;'Input for base case'!$F$13),((E30*(1-Parameters!$D$40)*(1-1/Parameters!$D$38)*('Input for base case'!$F$5*Parameters!$D$14*Parameters!$D$26*(1-Parameters!$D$27)*(Parameters!$D$24)*Parameters!$D$28*Parameters!$D$30))+(F30*(1-Parameters!$D$40)*(1-(1/Parameters!$D$38))*ART_drop_factor)+(L30*(1-Parameters!$D$40)*(1-(1/Parameters!$D$38))*ART_drop_factor)),0)</f>
        <v>1132.0534908165944</v>
      </c>
      <c r="M31" s="23">
        <f>IF(AND(C31&gt;='Input for base case'!$F$12,C31&lt;'Input for base case'!$F$13),((E30*(1-Parameters!$D$40)*(1/Parameters!$D$38)*(1-('Input for base case'!$F$5*Parameters!$D$14*(1-Parameters!$D$27)*Parameters!$D$26*(Parameters!$D$23))*Parameters!$D$28))+(G30*(1-Parameters!$D$40)*(1-('Input for base case'!$F$5*Parameters!$D$14*(1-Parameters!$D$27)*Parameters!$D$26*(Parameters!$D$23)*Parameters!$D$28)))+(K30*(1-Parameters!$D$40)*(1/Parameters!$D$38))+(M30*(1-Parameters!$D$40))),0)</f>
        <v>14793.75503736214</v>
      </c>
      <c r="N31" s="23">
        <f>IF(AND(C31&gt;='Input for base case'!$F$12,C31&lt;'Input for base case'!$F$13),((E30*(1-Parameters!$D$40)*(1/Parameters!$D$38)*'Input for base case'!$F$5*Parameters!$D$14*Parameters!$D$26*(1-Parameters!$D$27)*Parameters!$D$28*(Parameters!$D$23)*(1-Parameters!$D$30))+(G30*(1-Parameters!$D$40)*'Input for base case'!$F$5*Parameters!$D$14*Parameters!$D$26*(1-Parameters!$D$27)*Parameters!$D$28*(Parameters!$D$23)*(1-Parameters!$D$30))+(H30*(1-Parameters!$D$40)) +(N30*(1-Parameters!$D$40)) + (O30*(1-Parameters!$D$40)*(1-ART_drop_factor)) + (I30*(1-Parameters!$D$40)*(1-ART_drop_factor))),0)</f>
        <v>13325.470118001605</v>
      </c>
      <c r="O31" s="23">
        <f>IF(AND(C31&gt;='Input for base case'!$F$12,C31&lt;'Input for base case'!$F$13),((E30*(1-Parameters!$D$40)*(1/Parameters!$D$38)*('Input for base case'!$F$5*Parameters!$D$14*(Parameters!$D$23)*Parameters!$D$26*(1-Parameters!$D$27)*Parameters!$D$28*Parameters!$D$30))+(F30*(1-Parameters!$D$40)*(1/Parameters!$D$38))+(G30*(1-Parameters!$D$40)*('Input for base case'!$F$5*Parameters!$D$14*(Parameters!$D$23)*Parameters!$D$26*(1-Parameters!$D$27)*Parameters!$D$28*Parameters!$D$30))+(O30*(1-Parameters!$D$40)*ART_drop_factor)+(L30*(1-Parameters!$D$40)*(1/Parameters!$D$38))+(I30*(1-Parameters!$D$40)*ART_drop_factor)),0)</f>
        <v>84135.375709491185</v>
      </c>
      <c r="P31" s="24">
        <f>IF(AND(C31&gt;='Input for base case'!$F$13,C31&lt;'Input for base case'!$F$14),((J30*(1-Parameters!$D$40)*(1-(Parameters!$D$9*(1-('Input for base case'!$F$22*Parameters!$D$7))))) + (P30*(1-Parameters!$D$40)*(1-(Parameters!$D$9*(1-('Input for base case'!$F$22*Parameters!$D$7)))))),0)</f>
        <v>0</v>
      </c>
      <c r="Q31" s="22">
        <f>IF(AND(C31&gt;='Input for base case'!$F$13,C31&lt;'Input for base case'!$F$14),((J30*(1-Parameters!$D$40)*Parameters!$D$9*(1-('Input for base case'!$F$22*Parameters!$D$7)))+(K30*(1-Parameters!$D$40)*(1-1/Parameters!$D$38)*(1-('Input for base case'!$F$6*Parameters!$D$15*(1-Parameters!$D$27)*Parameters!$D$26*(Parameters!$D$24))*Parameters!$D$28*Parameters!$D$30))) + (L30*(1-Parameters!$D$40)*(1-(1/Parameters!$D$38))*(1-ART_drop_factor)) +(P30*(1-Parameters!$D$40)*Parameters!$D$9*(1-('Input for base case'!$F$22*Parameters!$D$7)))+(Q30*(1-Parameters!$D$40)*(1-1/Parameters!$D$38)) + (R30*(1-Parameters!$D$40)*(1-(1/Parameters!$D$38))*(1-ART_drop_factor)),0)</f>
        <v>0</v>
      </c>
      <c r="R31" s="24">
        <f>IF(AND(C31&gt;='Input for base case'!$F$13,C31&lt;'Input for base case'!$F$14),((K30*(1-Parameters!$D$40)*(1-1/Parameters!$D$38)*('Input for base case'!$F$6*Parameters!$D$15*Parameters!$D$26*(1-Parameters!$D$27)*(Parameters!$D$24)*Parameters!$D$28*Parameters!$D$30))+(L30*(1-Parameters!$D$40)*(1-(1/Parameters!$D$38))*ART_drop_factor)+(R30*(1-Parameters!$D$40)*(1-(1/Parameters!$D$38))*ART_drop_factor)),0)</f>
        <v>0</v>
      </c>
      <c r="S31" s="22">
        <f>IF(AND(C31&gt;='Input for base case'!$F$13,C31&lt;'Input for base case'!$F$14),((K30*(1-Parameters!$D$40)*(1/Parameters!$D$38)*(1-('Input for base case'!$F$6*Parameters!$D$15*(1-Parameters!$D$27)*Parameters!$D$26*(Parameters!$D$23)*Parameters!$D$28)))+(M30*(1-Parameters!$D$40)*(1-('Input for base case'!$F$6*Parameters!$D$15*(1-Parameters!$D$27)*Parameters!$D$26*(Parameters!$D$23)*Parameters!$D$28)))+(Q30*(1-Parameters!$D$40)*(1/Parameters!$D$38))+(S30*(1-Parameters!$D$40))),0)</f>
        <v>0</v>
      </c>
      <c r="T31" s="24">
        <f>IF(AND(C31&gt;='Input for base case'!$F$13,C31&lt;'Input for base case'!$F$14),((K30*(1-Parameters!$D$40)*(1/Parameters!$D$38)*'Input for base case'!$F$6*Parameters!$D$15*Parameters!$D$26*(1-Parameters!$D$27)*Parameters!$D$28*(Parameters!$D$23)*(1-Parameters!$D$30))+(M30*(1-Parameters!$D$40)*'Input for base case'!$F$6*Parameters!$D$15*Parameters!$D$26*(1-Parameters!$D$27)*Parameters!$D$28*(Parameters!$D$23)*(1-Parameters!$D$30))+(N30*(1-Parameters!$D$40))+(T30*(1-Parameters!$D$40)) + (U30*(1-Parameters!$D$40)*(1-ART_drop_factor)) + (O30*(1-Parameters!$D$40)*(1-ART_drop_factor))),0)</f>
        <v>0</v>
      </c>
      <c r="U31" s="22">
        <f>IF(AND(C31&gt;='Input for base case'!$F$13,C31&lt;'Input for base case'!$F$14),((K30*(1-Parameters!$D$40)*(1/Parameters!$D$38)*('Input for base case'!$F$6*Parameters!$D$15*(Parameters!$D$23)*Parameters!$D$26*(1-Parameters!$D$27)*Parameters!$D$28*Parameters!$D$30))+(L30*(1-Parameters!$D$40)*(1/Parameters!$D$38))+(M30*(1-Parameters!$D$40)*('Input for base case'!$F$6*Parameters!$D$15*(Parameters!$D$23)*Parameters!$D$26*(1-Parameters!$D$27)*Parameters!$D$28*Parameters!$D$30))+(U30*(1-Parameters!$D$40)*ART_drop_factor)+(R30*(1-Parameters!$D$40)*(1/Parameters!$D$38))+(O30*(1-Parameters!$D$40))*ART_drop_factor),0)</f>
        <v>0</v>
      </c>
      <c r="V31" s="24">
        <f>IF(C31='Input for base case'!$F$14,((P30*(1-Parameters!$D$41)*(1-(Parameters!$D$9*(1-('Input for base case'!$F$22*Parameters!$D$7))))) + (V30*(1-Parameters!$D$41)*(1-(Parameters!$D$9*(1-('Input for base case'!$F$22*Parameters!$D$7)))))),0)</f>
        <v>0</v>
      </c>
      <c r="W31" s="22">
        <f>IF(C31='Input for base case'!$F$14,((P30*(1-Parameters!$D$41)*Parameters!$D$9*(1-('Input for base case'!$F$22*Parameters!$D$7)))+(Q30*(1-Parameters!$D$41)*(1-1/Parameters!$D$38)*(1-('Input for base case'!$F$6*Parameters!$D$16*(1-Parameters!$D$27)*Parameters!$D$26*(1-Parameters!$B$94)*(Parameters!$D$24))*Parameters!$D$28*Parameters!$D$30)))+(V30*(1-Parameters!$D$41)*Parameters!$D$9*(1-('Input for base case'!$F$22*Parameters!$D$7)))+ (R30*(1-Parameters!$D$41)*(1-(1/Parameters!$D$38))*(1-ART_drop_factor)) + (W30*(1-Parameters!$D$41)*(1-1/Parameters!$D$38)) + (X30*(1-Parameters!$D$41)*(1-(1/Parameters!$D$38))*(1-ART_drop_factor)),0)</f>
        <v>0</v>
      </c>
      <c r="X31" s="24">
        <f>IF(C31='Input for base case'!$F$14,((Q30*(1-Parameters!$D$41)*(1-1/Parameters!$D$38)*('Input for base case'!$F$6*Parameters!$D$16*Parameters!$D$26*(1-Parameters!$D$27)*(1-Parameters!$B$94)*(Parameters!$D$24)*Parameters!$D$28*Parameters!$D$30))+(R30*(1-Parameters!$D$41)*(1-(1/Parameters!$D$38))*ART_drop_factor)+(X30*(1-Parameters!$D$41)*(1-(1/Parameters!$D$38))*ART_drop_factor)),0)</f>
        <v>0</v>
      </c>
      <c r="Y31" s="22">
        <f>IF(C31='Input for base case'!$F$14,((Q30*(1-Parameters!$D$41)*(1/Parameters!$D$38)*(1-('Input for base case'!$F$6*Parameters!$D$16*(1-Parameters!$D$27)*Parameters!$D$26*(1-Parameters!$B$94)*(Parameters!$D$23)*Parameters!$D$28)))+(S30*(1-Parameters!$D$41)*(1-('Input for base case'!$F$6*Parameters!$D$16*(1-Parameters!$D$27)*Parameters!$D$26*(1-Parameters!$B$94)*(Parameters!$D$23)*Parameters!$D$28)))+(W30*(1-Parameters!$D$41)*(1/Parameters!$D$38))+(Y30*(1-Parameters!$D$41))),0)</f>
        <v>0</v>
      </c>
      <c r="Z31" s="24">
        <f>IF(C31='Input for base case'!$F$14,((Q30*(1-Parameters!$D$41)*(1/Parameters!$D$38)*'Input for base case'!$F$6*Parameters!$D$16*Parameters!$D$26*(1-Parameters!$D$27)*(1-Parameters!$B$94)*Parameters!$D$28*(Parameters!$D$23)*(1-Parameters!$D$30))+(S30*(1-Parameters!$D$41)*'Input for base case'!$F$6*Parameters!$D$16*Parameters!$D$26*(1-Parameters!$D$27)*(1-Parameters!$B$94)*Parameters!$D$28*(Parameters!$D$23)*(1-Parameters!$D$30))+(T30*(1-Parameters!$D$41)) + (U30*(1-Parameters!$D$41)*(1-ART_drop_factor)) + (Z30*(1-Parameters!$D$41)) + (AA30*(1-Parameters!$D$41)*(1-ART_drop_factor))),0)</f>
        <v>0</v>
      </c>
      <c r="AA31" s="22">
        <f>IF(C31='Input for base case'!$F$14,((Q30*(1-Parameters!$D$41)*(1/Parameters!$D$38)*('Input for base case'!$F$6*Parameters!$D$16*(Parameters!$D$23)*Parameters!$D$26*(1-Parameters!$D$27)*(1-Parameters!$B$94)*Parameters!$D$28*Parameters!$D$30))+(R30*(1-Parameters!$D$41)*(1/Parameters!$D$38))+(S30*(1-Parameters!$D$41)*('Input for base case'!$F$6*Parameters!$D$16*(1-Parameters!$B$94)*(Parameters!$D$23)*Parameters!$D$26*(1-Parameters!$D$27)*Parameters!$D$28*Parameters!$D$30))+(AA30*(1-Parameters!$D$41)*ART_drop_factor)+(X30*(1-Parameters!$D$41)*(1/Parameters!$D$38))+(U30*(1-Parameters!$D$41)*ART_drop_factor)),0)</f>
        <v>0</v>
      </c>
      <c r="AB31" s="24">
        <f>IF(AND(C31&gt;'Input for base case'!$F$14,C31&lt;('Input for base case'!$F$14+'Input for base case'!$F$16)),((V30*(1-Parameters!$D$41)*(1-(Parameters!$D$9*(1-('Input for base case'!$F$22*Parameters!$D$7)))))+(AB30*(1-Parameters!$D$41)*(1-(Parameters!$D$10*(1-('Input for base case'!$F$22*Parameters!$D$7)))))),0)</f>
        <v>0</v>
      </c>
      <c r="AC31" s="24">
        <f>IF(AND(C31&gt;'Input for base case'!$F$14, C31&lt;('Input for base case'!$F$14+'Input for base case'!$F$16)),((V30*(1-Parameters!$D$41)*Parameters!$D$9*(1-('Input for base case'!$F$22*Parameters!$D$7)))+(W30*(1-Parameters!$D$41)*(1-1/Parameters!$D$38)) + (X30*(1-Parameters!$D$41)*(1-(1/Parameters!$D$38))*(1-ART_drop_factor)) +(AB30*(1-Parameters!$D$41)*Parameters!$D$10*(1-('Input for base case'!$F$22*Parameters!$D$7))))+(AC30*(1-Parameters!$D$41)*(1-1/Parameters!$D$38)) + (AD30*(1-Parameters!$D$41)*(1-(1/Parameters!$D$38))*(1-ART_drop_factor)),0)</f>
        <v>0</v>
      </c>
      <c r="AD31" s="24">
        <f>IF(AND(C31&gt;'Input for base case'!$F$14, C31&lt;('Input for base case'!$F$14+'Input for base case'!$F$16)),((X30*(1-Parameters!$D$41)*(1-(1/Parameters!$D$38))*ART_drop_factor)+(AD30*(1-Parameters!$D$41)*(1-(1/Parameters!$D$38))*ART_drop_factor)),0)</f>
        <v>0</v>
      </c>
      <c r="AE31" s="24">
        <f>IF(AND(C31&gt;'Input for base case'!$F$14, C31&lt;('Input for base case'!$F$14+'Input for base case'!$F$16)),((W30*(1-Parameters!$D$41)*(1/Parameters!$D$38))+(Y30*(1-Parameters!$D$41))+(AC30*(1-Parameters!$D$41)*(1/Parameters!$D$38))+(AE30*(1-Parameters!$D$41))),0)</f>
        <v>0</v>
      </c>
      <c r="AF31" s="24">
        <f>IF(AND(C31&gt;'Input for base case'!$F$14, C31&lt;('Input for base case'!$F$14+'Input for base case'!$F$16)),((Z30*(1-Parameters!$D$41)) + (AA30*(1-Parameters!$D$41)*(1-ART_drop_factor)) +(AF30*(1-Parameters!$D$41)) + (AG30*(1-Parameters!$D$41)*(1-ART_drop_factor))),0)</f>
        <v>0</v>
      </c>
      <c r="AG31" s="24">
        <f>IF(AND(C31&gt;'Input for base case'!$F$14, C31&lt;('Input for base case'!$F$14+'Input for base case'!$F$16)),((X30*(1-Parameters!$D$41)*(1/Parameters!$D$38))+(AG30*(1-Parameters!$D$41)*ART_drop_factor)+(AD30*(1-Parameters!$D$41)*(1/Parameters!$D$38))+(AA30*(1-Parameters!$D$41)*ART_drop_factor)),0)</f>
        <v>0</v>
      </c>
      <c r="AH31" s="24">
        <f>IF(AND(C31&gt;=('Input for base case'!$F$14+'Input for base case'!$F$16),C31&lt;('Input for base case'!$F$14+'Input for base case'!$F$17)),((AB30*(1-Parameters!$D$40)*(1-(Parameters!$D$10*(1-('Input for base case'!$F$22*Parameters!$D$7)))))+(AH30*(1-Parameters!$D$40)*(1-(Parameters!$D$11*(1-('Input for base case'!$F$22*Parameters!$D$7)))))),0)</f>
        <v>0</v>
      </c>
      <c r="AI31" s="24">
        <f>IF(AND(C31&gt;=('Input for base case'!$F$14+'Input for base case'!$F$16), C31&lt;('Input for base case'!$F$14+'Input for base case'!$F$17)),((AB30*(1-Parameters!$D$40)*Parameters!$D$10*(1-('Input for base case'!$F$22*Parameters!$D$7)))+(AC30*(1-Parameters!$D$40)*(1-1/Parameters!$D$38)*(1-('Input for base case'!$F$7*Parameters!$D$17*(1-Parameters!$D$27)*Parameters!$D$26*(1-(Parameters!$B$94 + Parameters!$B$95))*(Parameters!$D$24)*Parameters!$D$28*Parameters!$D$30))) + (AD30*(1-Parameters!$D$40)*(1-(1/Parameters!$D$38))*(1-ART_drop_factor)) +(AH30*(1-Parameters!$D$40)*Parameters!$D$11*(1-('Input for base case'!$F$22*Parameters!$D$7)))+(AI30*(1-Parameters!$D$40)*(1-1/Parameters!$D$38)) + (AJ30*(1-Parameters!$D$40)*(1-(1/Parameters!$D$38))*(1-ART_drop_factor))),0)</f>
        <v>0</v>
      </c>
      <c r="AJ31" s="24">
        <f>IF(AND(C31&gt;=('Input for base case'!$F$14+'Input for base case'!$F$16), C31&lt;('Input for base case'!$F$14+'Input for base case'!$F$17)),((AC30*(1-Parameters!$D$40)*(1-1/Parameters!$D$38)*('Input for base case'!$F$7*Parameters!$D$17*Parameters!$D$26*(1-Parameters!$D$27)*(1-(Parameters!$B$94 + Parameters!$B$95))*(Parameters!$D$24)*Parameters!$D$28*Parameters!$D$30))+(AD30*(1-Parameters!$D$40)*(1-(1/Parameters!$D$38))*ART_drop_factor)+(AJ30*(1-Parameters!$D$40)*(1-(1/Parameters!$D$38))*ART_drop_factor)),0)</f>
        <v>0</v>
      </c>
      <c r="AK31" s="22">
        <f>IF(AND(C31&gt;=('Input for base case'!$F$14+'Input for base case'!$F$16), C31&lt;('Input for base case'!$F$14+'Input for base case'!$F$17)),((AC30*(1-Parameters!$D$40)*(1/Parameters!$D$38)*(1-('Input for base case'!$F$7*Parameters!$D$17*(1-Parameters!$D$27)*Parameters!$D$26*(1-(Parameters!$B$94 + Parameters!$B$95))*(Parameters!$D$23)*Parameters!$D$28)))+(AE30*(1-Parameters!$D$40)*(1-('Input for base case'!$F$7*Parameters!$D$17*(1-Parameters!$D$27)*Parameters!$D$26*(1-(Parameters!$B$94 + Parameters!$B$95))*(Parameters!$D$23)*Parameters!$D$28)))+(AI30*(1-Parameters!$D$40)*(1/Parameters!$D$38))+(AK30*(1-Parameters!$D$40))),0)</f>
        <v>0</v>
      </c>
      <c r="AL31" s="24">
        <f>IF(AND(C31&gt;=('Input for base case'!$F$14+'Input for base case'!$F$16), C31&lt;('Input for base case'!$F$14+'Input for base case'!$F$17)),((AC30*(1-Parameters!$D$40)*(1/Parameters!$D$38)*'Input for base case'!$F$7*Parameters!$D$17*Parameters!$D$26*(1-Parameters!$D$27)*(1-(Parameters!$B$94 + Parameters!$B$95))*Parameters!$D$28*(Parameters!$D$23)*(1-Parameters!$D$30))+(AE30*(1-Parameters!$D$40)*'Input for base case'!$F$7*Parameters!$D$17*Parameters!$D$26*(1-Parameters!$D$27)*(1-(Parameters!$B$94 + Parameters!$B$95))*Parameters!$D$28*(Parameters!$D$23)*(1-Parameters!$D$30))+(AF30*(1-Parameters!$D$40)) + (AG30*(1-Parameters!$D$40)*(1-ART_drop_factor)) +(AL30*(1-Parameters!$D$40)) + (AM30*(1-Parameters!$D$40)*(1-ART_drop_factor))),0)</f>
        <v>0</v>
      </c>
      <c r="AM31" s="22">
        <f>IF(AND(C31&gt;=('Input for base case'!$F$14+'Input for base case'!$F$16), C31&lt;('Input for base case'!$F$14+'Input for base case'!$F$17)),((AC30*(1-Parameters!$D$40)*(1/Parameters!$D$38)*('Input for base case'!$F$7*Parameters!$D$17*(Parameters!$D$23)*Parameters!$D$26*(1-Parameters!$D$27)*(1-(Parameters!$B$94 + Parameters!$B$95))*Parameters!$D$28*Parameters!$D$30))+(AD30*(1-Parameters!$D$40)*(1/Parameters!$D$38))+(AE30*(1-Parameters!$D$40)*('Input for base case'!$F$7*Parameters!$D$17*(Parameters!$D$23)*Parameters!$D$26*(1-Parameters!$D$27)*(1-(Parameters!$B$94 + Parameters!$B$95))*Parameters!$D$28*Parameters!$D$30))+(AM30*(1-Parameters!$D$40)*ART_drop_factor)+(AJ30*(1-Parameters!$D$40)*(1/Parameters!$D$38))+(AG30*(1-Parameters!$D$40)*ART_drop_factor)),0)</f>
        <v>0</v>
      </c>
      <c r="AN31" s="24">
        <f>IF(AND(C31&gt;=('Input for base case'!$F$14+'Input for base case'!$F$17), C31&lt;('Input for base case'!$F$14+'Input for base case'!$F$18)),((AH30*(1-Parameters!$D$40)*(1-(Parameters!$D$11*(1-('Input for base case'!$F$22*Parameters!$D$7))))) + (AN30*(1-Parameters!$D$40)*(1-(Parameters!$D$11*(1-('Input for base case'!$F$22*Parameters!$D$7)))))),0)</f>
        <v>0</v>
      </c>
      <c r="AO31" s="22">
        <f>IF(AND(C31&gt;=('Input for base case'!$F$14+'Input for base case'!$F$17), C31&lt;('Input for base case'!$F$14+'Input for base case'!$F$18)),((AH30*(1-Parameters!$D$40)*Parameters!$D$11*(1-('Input for base case'!$F$22*Parameters!$D$7)))+(AI30*(1-Parameters!$D$40)*(1-1/Parameters!$D$38)*(1-('Input for base case'!$F$8*Parameters!$D$18*(1-Parameters!$D$27)*Parameters!$D$26*(Parameters!$D$24)*Parameters!$D$28*Parameters!$D$30))) + (AJ30*(1-Parameters!$D$40)*(1-(1/Parameters!$D$38))*(1-ART_drop_factor)) +(AN30*(1-Parameters!$D$40)*Parameters!$D$11*(1-('Input for base case'!$F$22*Parameters!$D$7)))+(AO30*(1-Parameters!$D$40)*(1-1/Parameters!$D$38)) + (AP30*(1-Parameters!$D$40)*(1-(1/Parameters!$D$38))*(1-ART_drop_factor))),0)</f>
        <v>0</v>
      </c>
      <c r="AP31" s="24">
        <f>IF(AND(C31&gt;=('Input for base case'!$F$14+'Input for base case'!$F$17), C31&lt;('Input for base case'!$F$14+'Input for base case'!$F$18)),((AI30*(1-Parameters!$D$40)*(1-1/Parameters!$D$38)*('Input for base case'!$F$8*Parameters!$D$18*Parameters!$D$26*(1-Parameters!$D$27)*(Parameters!$D$24)*Parameters!$D$28*Parameters!$D$30))+(AJ30*(1-Parameters!$D$40)*(1-(1/Parameters!$D$38))*ART_drop_factor)+(AP30*(1-Parameters!$D$40)*(1-(1/Parameters!$D$38))*ART_drop_factor)),0)</f>
        <v>0</v>
      </c>
      <c r="AQ31" s="22">
        <f>IF(AND(C31&gt;=('Input for base case'!$F$14+'Input for base case'!$F$17), C31&lt;('Input for base case'!$F$14+'Input for base case'!$F$18)),((AI30*(1-Parameters!$D$40)*(1/Parameters!$D$38)*(1-('Input for base case'!$F$8*Parameters!$D$18*(1-Parameters!$D$27)*Parameters!$D$26*(Parameters!$D$23)*Parameters!$D$28)))+(AK30*(1-Parameters!$D$40)*(1-('Input for base case'!$F$8*Parameters!$D$18*(1-Parameters!$D$27)*Parameters!$D$26*(Parameters!$D$23)*Parameters!$D$28)))+(AO30*(1-Parameters!$D$40)*(1/Parameters!$D$38))+(AQ30*(1-Parameters!$D$40))),0)</f>
        <v>0</v>
      </c>
      <c r="AR31" s="24">
        <f>IF(AND(C31&gt;=('Input for base case'!$F$14+'Input for base case'!$F$17), C31&lt;('Input for base case'!$F$14+'Input for base case'!$F$18)),((AI30*(1-Parameters!$D$40)*(1/Parameters!$D$38)*'Input for base case'!$F$8*Parameters!$D$18*Parameters!$D$26*(1-Parameters!$D$27)*Parameters!$D$28*(Parameters!$D$23)*(1-Parameters!$D$30))+(AK30*(1-Parameters!$D$40)*'Input for base case'!$F$8*Parameters!$D$18*Parameters!$D$26*(1-Parameters!$D$27)*Parameters!$D$28*(Parameters!$D$23)*(1-Parameters!$D$30))+(AL30*(1-Parameters!$D$40)) + (AM30*(1-Parameters!$D$40)*(1-ART_drop_factor)) +(AR30*(1-Parameters!$D$40)) + (AS30*(1-Parameters!$D$40)*(1-ART_drop_factor))),0)</f>
        <v>0</v>
      </c>
      <c r="AS31" s="22">
        <f>IF(AND(C31&gt;=('Input for base case'!$F$14+'Input for base case'!$F$17), C31&lt;('Input for base case'!$F$14+'Input for base case'!$F$18)),((AI30*(1-Parameters!$D$40)*(1/Parameters!$D$38)*('Input for base case'!$F$8*Parameters!$D$18*(Parameters!$D$23)*Parameters!$D$26*(1-Parameters!$D$27)*Parameters!$D$28*Parameters!$D$30))+(AJ30*(1-Parameters!$D$40)*(1/Parameters!$D$38))+(AK30*(1-Parameters!$D$40)*('Input for base case'!$F$8*Parameters!$D$18*(Parameters!$D$23)*Parameters!$D$26*(1-Parameters!$D$27)*Parameters!$D$28*Parameters!$D$30))+(AS30*(1-Parameters!$D$40)*ART_drop_factor)+(AP30*(1-Parameters!$D$40)*(1/Parameters!$D$38))+(AM30*(1-Parameters!$D$40)*ART_drop_factor)),0)</f>
        <v>0</v>
      </c>
      <c r="AT31" s="24">
        <f>IF(AND(C31&gt;=('Input for base case'!$F$14+'Input for base case'!$F$18), C31&lt;('Input for base case'!$F$14+'Input for base case'!$F$19)),((AN30*(1-Parameters!$D$40)*(1-(Parameters!$D$11*(1-('Input for base case'!$F$22*Parameters!$D$7))))) + (AT30*(1-Parameters!$D$40)*(1-(Parameters!$D$12*(1-('Input for base case'!$F$22*Parameters!$D$7)))))),0)</f>
        <v>0</v>
      </c>
      <c r="AU31" s="22">
        <f>IF(AND(C31&gt;=('Input for base case'!$F$14+'Input for base case'!$F$18), C31&lt;('Input for base case'!$F$14+'Input for base case'!$F$19)),((AN30*(1-Parameters!$D$40)*Parameters!$D$11*(1-('Input for base case'!$F$22*Parameters!$D$7)))+(AO30*(1-Parameters!$D$40)*(1-1/Parameters!$D$38)*(1-('Input for base case'!$F$9*Parameters!$D$19*(1-Parameters!$D$27)*Parameters!$D$26*(Parameters!$D$24)*Parameters!$D$28*Parameters!$D$30))) + (AP30*(1-Parameters!$D$40)*(1-(1/Parameters!$D$38))*(1-ART_drop_factor)) +(AT30*(1-Parameters!$D$40)*Parameters!$D$12*(1-('Input for base case'!$F$22*Parameters!$D$7)))+(AU30*(1-Parameters!$D$40)*(1-1/Parameters!$D$38)) + (AV30*(1-Parameters!$D$40)*(1-(1/Parameters!$D$38))*(1-ART_drop_factor))),0)</f>
        <v>0</v>
      </c>
      <c r="AV31" s="24">
        <f>IF(AND(C31&gt;=('Input for base case'!$F$14+'Input for base case'!$F$18), C31&lt;('Input for base case'!$F$14+'Input for base case'!$F$19)),((AO30*(1-Parameters!$D$40)*(1-1/Parameters!$D$38)*('Input for base case'!$F$9*Parameters!$D$19*Parameters!$D$26*(1-Parameters!$D$27)*(Parameters!$D$24)*Parameters!$D$28*Parameters!$D$30))+(AP30*(1-Parameters!$D$40)*(1-(1/Parameters!$D$38))*ART_drop_factor)+(AV30*(1-Parameters!$D$40)*(1-(1/Parameters!$D$38))*ART_drop_factor)),0)</f>
        <v>0</v>
      </c>
      <c r="AW31" s="22">
        <f>IF(AND(C31&gt;=('Input for base case'!$F$14+'Input for base case'!$F$18), C31&lt;('Input for base case'!$F$14+'Input for base case'!$F$19)),((AO30*(1-Parameters!$D$40)*(1/Parameters!$D$38)*(1-('Input for base case'!$F$9*Parameters!$D$19*(1-Parameters!$D$27)*Parameters!$D$26*(Parameters!$D$23)*Parameters!$D$28)))+(AQ30*(1-Parameters!$D$40)*(1-('Input for base case'!$F$9*Parameters!$D$19*(1-Parameters!$D$27)*Parameters!$D$26*(Parameters!$D$23)*Parameters!$D$28)))+(AU30*(1-Parameters!$D$40)*(1/Parameters!$D$38))+(AW30*(1-Parameters!$D$40))),0)</f>
        <v>0</v>
      </c>
      <c r="AX31" s="24">
        <f>IF(AND(C31&gt;=('Input for base case'!$F$14+'Input for base case'!$F$18), C31&lt;('Input for base case'!$F$14+'Input for base case'!$F$19)),((AO30*(1-Parameters!$D$40)*(1/Parameters!$D$38)*'Input for base case'!$F$9*Parameters!$D$19*Parameters!$D$26*(1-Parameters!$D$27)*Parameters!$D$28*(Parameters!$D$23)*(1-Parameters!$D$30))+(AQ30*(1-Parameters!$D$40)*'Input for base case'!$F$9*Parameters!$D$19*Parameters!$D$26*(1-Parameters!$D$27)*Parameters!$D$28*(Parameters!$D$23)*(1-Parameters!$D$30)) + (AS30*(1-Parameters!$D$40)*(1-ART_drop_factor)) +(AR30*(1-Parameters!$D$40))+ (AY30*(1-Parameters!$D$40)*(1-ART_drop_factor)) + (AX30*(1-Parameters!$D$40))),0)</f>
        <v>0</v>
      </c>
      <c r="AY31" s="22">
        <f>IF(AND(C31&gt;=('Input for base case'!$F$14+'Input for base case'!$F$18), C31&lt;('Input for base case'!$F$14+'Input for base case'!$F$19)),((AO30*(1-Parameters!$D$40)*(1/Parameters!$D$38)*('Input for base case'!$F$9*Parameters!$D$19*(Parameters!$D$23)*Parameters!$D$26*(1-Parameters!$D$27)*Parameters!$D$28*Parameters!$D$30))+(AP30*(1-Parameters!$D$40)*(1/Parameters!$D$38))+(AQ30*(1-Parameters!$D$40)*('Input for base case'!$F$9*Parameters!$D$19*(Parameters!$D$23)*Parameters!$D$26*(1-Parameters!$D$27)*Parameters!$D$28*Parameters!$D$30))+(AY30*(1-Parameters!$D$40)*ART_drop_factor)+(AV30*(1-Parameters!$D$40)*(1/Parameters!$D$38))+(AS30*(1-Parameters!$D$40)*ART_drop_factor)),0)</f>
        <v>0</v>
      </c>
      <c r="AZ31" s="24">
        <f>IF(C31&gt;=('Input for base case'!$F$14+'Input for base case'!$F$19),((AT30*(1-Parameters!$D$40)*(1-(Parameters!$D$12*(1-('Input for base case'!$F$22*Parameters!$D$7))))) + (AZ30*(1-Parameters!$D$40)*(1-(Parameters!$D$12*(1-('Input for base case'!$F$22*Parameters!$D$7)))))),0)</f>
        <v>0</v>
      </c>
      <c r="BA31" s="22">
        <f>IF(C31&gt;=('Input for base case'!$F$14+'Input for base case'!$F$19),((AT30*(1-Parameters!$D$40)*Parameters!$D$12*(1-('Input for base case'!$F$22*Parameters!$D$7)))+(AU30*(1-Parameters!$D$40)*(1-1/Parameters!$D$38)*(1-('Input for base case'!$F$10*Parameters!$D$20*(1-Parameters!$D$27)*Parameters!$D$26*(Parameters!$D$24)*Parameters!$D$28*Parameters!$D$30))) + (AV30*(1-Parameters!$D$40)*(1-(1/Parameters!$D$38))*(1-ART_drop_factor)) +(AZ30*(1-Parameters!$D$40)*Parameters!$D$12*(1-('Input for base case'!$F$22*Parameters!$D$7)))+(BA30*(1-Parameters!$D$40)*(1-1/Parameters!$D$38)) + (BB30*(1-Parameters!$D$40)*(1-(1/Parameters!$D$38))*(1-ART_drop_factor))),0)</f>
        <v>0</v>
      </c>
      <c r="BB31" s="24">
        <f>IF(C31&gt;=('Input for base case'!$F$14+'Input for base case'!$F$19),((AU30*(1-Parameters!$D$40)*(1-1/Parameters!$D$38)*('Input for base case'!$F$10*Parameters!$D$20*Parameters!$D$26*(1-Parameters!$D$27)*(Parameters!$D$24)*Parameters!$D$28*Parameters!$D$30))+(AV30*(1-Parameters!$D$40)*(1-(1/Parameters!$D$38))*ART_drop_factor)+(BB30*(1-Parameters!$D$40)*(1-(1/Parameters!$D$38))*ART_drop_factor)),0)</f>
        <v>0</v>
      </c>
      <c r="BC31" s="22">
        <f>IF(C31&gt;=('Input for base case'!$F$14+'Input for base case'!$F$19),((AU30*(1-Parameters!$D$40)*(1/Parameters!$D$38)*(1-('Input for base case'!$F$10*Parameters!$D$20*(1-Parameters!$D$27)*Parameters!$D$26*(Parameters!$D$23)*Parameters!$D$28)))+(AW30*(1-Parameters!$D$40)*(1-('Input for base case'!$F$10*Parameters!$D$20*(1-Parameters!$D$27)*Parameters!$D$26*(Parameters!$D$23)*Parameters!$D$28)))+(BA30*(1-Parameters!$D$40)*(1/Parameters!$D$38))+(BC30*(1-Parameters!$D$40))),0)</f>
        <v>0</v>
      </c>
      <c r="BD31" s="24">
        <f>IF(C31&gt;=('Input for base case'!$F$14+'Input for base case'!$F$19),((AU30*(1-Parameters!$D$40)*(1/Parameters!$D$38)*'Input for base case'!$F$10*Parameters!$D$20*Parameters!$D$26*(1-Parameters!$D$27)*Parameters!$D$28*(Parameters!$D$23)*(1-Parameters!$D$30))+(AW30*(1-Parameters!$D$40)*'Input for base case'!$F$10*Parameters!$D$20*Parameters!$D$26*(1-Parameters!$D$27)*Parameters!$D$28*(Parameters!$D$23)*(1-Parameters!$D$30))+(AX30*(1-Parameters!$D$40)) + (AY30*(1-Parameters!$D$40)*(1-ART_drop_factor)) +(BD30*(1-Parameters!$D$40)) + (BE30*(1-Parameters!$D$40)*(1-ART_drop_factor))),0)</f>
        <v>0</v>
      </c>
      <c r="BE31" s="25">
        <f>IF(C31&gt;=('Input for base case'!$F$14+'Input for base case'!$F$19),((AU30*(1-Parameters!$D$40)*(1/Parameters!$D$38)*('Input for base case'!$F$10*Parameters!$D$20*(Parameters!$D$23)*Parameters!$D$26*(1-Parameters!$D$27)*Parameters!$D$28*Parameters!$D$30))+(AV30*(1-Parameters!$D$40)*(1/Parameters!$D$38))+(AW30*(1-Parameters!$D$40)*('Input for base case'!$F$10*Parameters!$D$20*(Parameters!$D$23)*Parameters!$D$26*(1-Parameters!$D$27)*Parameters!$D$28*Parameters!$D$30))+(BE30*(1-Parameters!$D$40)*ART_drop_factor)+(BB30*(1-Parameters!$D$40)*(1/Parameters!$D$38))+(AY30*(1-Parameters!$D$40)*ART_drop_factor)),0)</f>
        <v>0</v>
      </c>
      <c r="BF31" s="135">
        <f>(Parameters!$D$40*(SUM(Model!D30:U30,Model!AH30:BE30)))+(Parameters!$D$41*(SUM(Model!V30:AG30)))</f>
        <v>93.993031132882621</v>
      </c>
      <c r="BG31" s="60"/>
    </row>
    <row r="32" spans="3:59" x14ac:dyDescent="0.2">
      <c r="C32" s="20">
        <v>27</v>
      </c>
      <c r="D32" s="21">
        <f>IF((C32&gt;='Input for base case'!$F$12),0,(D31*(1-Parameters!$D$40)*(1-(Parameters!$D$8*(1-('Input for base case'!$F$22*Parameters!$D$7))))))</f>
        <v>0</v>
      </c>
      <c r="E32" s="21">
        <f>IF((C32&gt;='Input for base case'!$F$12),0,(D31*(1-Parameters!$D$40)*Parameters!$D$8*(1-('Input for base case'!$F$22*Parameters!$D$7))+(E31*(1-Parameters!$D$40)*(1-1/Parameters!$D$38)) + (F31*(1-Parameters!$D$40)*(1-(1/Parameters!$D$38))*(1-ART_drop_factor))))</f>
        <v>0</v>
      </c>
      <c r="F32" s="26">
        <f>IF((C32&gt;='Input for base case'!$F$12),0,(F31*(1-Parameters!$D$40)*(1-(1/Parameters!$D$38))*ART_drop_factor))</f>
        <v>0</v>
      </c>
      <c r="G32" s="21">
        <f>IF((C32&gt;='Input for base case'!$F$12),0,((G31*(1-Parameters!$D$40)+(E31*(1-Parameters!$D$40)*(1/Parameters!$D$38)))))</f>
        <v>0</v>
      </c>
      <c r="H32" s="21">
        <f>IF((C32&gt;='Input for base case'!$F$12),0,(H31*(1-Parameters!$D$40) + I31*(1-Parameters!$D$40)*(1-ART_drop_factor)))</f>
        <v>0</v>
      </c>
      <c r="I32" s="21">
        <f>IF((C32&gt;='Input for base case'!$F$12),0,(((F31*(1-Parameters!$D$40)*(1/Parameters!$D$38)) + I31*(1-Parameters!$D$40)*ART_drop_factor)))</f>
        <v>0</v>
      </c>
      <c r="J32" s="23">
        <f>IF(AND(C32&gt;='Input for base case'!$F$12,C32&lt;'Input for base case'!$F$13),((D31*(1-Parameters!$D$40)*(1-(Parameters!$D$8*(1-('Input for base case'!$F$22*Parameters!$D$7))))) + (J31*(1-Parameters!$D$40)*(1-(Parameters!$D$9*(1-('Input for base case'!$F$22*Parameters!$D$7)))))),0)</f>
        <v>1511745.3360408302</v>
      </c>
      <c r="K32" s="23">
        <f>IF(AND(C32&gt;='Input for base case'!$F$12,C32&lt;'Input for base case'!$F$13),((D31*(1-Parameters!$D$40)*(Parameters!$D$8*(1-('Input for base case'!$F$22*Parameters!$D$7))))+(E31*(1-Parameters!$D$40)*(1-1/Parameters!$D$38)*(1-('Input for base case'!$F$5*Parameters!$D$14*(1-Parameters!$D$27)*Parameters!$D$26*(Parameters!$D$24))*Parameters!$D$28*Parameters!$D$30)))+ (F31*(1-Parameters!$D$40)*(1-(1/Parameters!$D$38))*(1-ART_drop_factor)) + (J31*(1-Parameters!$D$40)*Parameters!$D$9*(1-('Input for base case'!$F$22*Parameters!$D$7)))+(K31*(1-Parameters!$D$40)*(1-1/Parameters!$D$38)) + (L31*(1-Parameters!$D$40)*(1-(1/Parameters!$D$38))*(1-ART_drop_factor)),0)</f>
        <v>3524.8076576817521</v>
      </c>
      <c r="L32" s="23">
        <f>IF(AND(C32&gt;='Input for base case'!$F$12,C32&lt;'Input for base case'!$F$13),((E31*(1-Parameters!$D$40)*(1-1/Parameters!$D$38)*('Input for base case'!$F$5*Parameters!$D$14*Parameters!$D$26*(1-Parameters!$D$27)*(Parameters!$D$24)*Parameters!$D$28*Parameters!$D$30))+(F31*(1-Parameters!$D$40)*(1-(1/Parameters!$D$38))*ART_drop_factor)+(L31*(1-Parameters!$D$40)*(1-(1/Parameters!$D$38))*ART_drop_factor)),0)</f>
        <v>1002.857991289287</v>
      </c>
      <c r="M32" s="23">
        <f>IF(AND(C32&gt;='Input for base case'!$F$12,C32&lt;'Input for base case'!$F$13),((E31*(1-Parameters!$D$40)*(1/Parameters!$D$38)*(1-('Input for base case'!$F$5*Parameters!$D$14*(1-Parameters!$D$27)*Parameters!$D$26*(Parameters!$D$23))*Parameters!$D$28))+(G31*(1-Parameters!$D$40)*(1-('Input for base case'!$F$5*Parameters!$D$14*(1-Parameters!$D$27)*Parameters!$D$26*(Parameters!$D$23)*Parameters!$D$28)))+(K31*(1-Parameters!$D$40)*(1/Parameters!$D$38))+(M31*(1-Parameters!$D$40))),0)</f>
        <v>15170.557756403434</v>
      </c>
      <c r="N32" s="23">
        <f>IF(AND(C32&gt;='Input for base case'!$F$12,C32&lt;'Input for base case'!$F$13),((E31*(1-Parameters!$D$40)*(1/Parameters!$D$38)*'Input for base case'!$F$5*Parameters!$D$14*Parameters!$D$26*(1-Parameters!$D$27)*Parameters!$D$28*(Parameters!$D$23)*(1-Parameters!$D$30))+(G31*(1-Parameters!$D$40)*'Input for base case'!$F$5*Parameters!$D$14*Parameters!$D$26*(1-Parameters!$D$27)*Parameters!$D$28*(Parameters!$D$23)*(1-Parameters!$D$30))+(H31*(1-Parameters!$D$40)) +(N31*(1-Parameters!$D$40)) + (O31*(1-Parameters!$D$40)*(1-ART_drop_factor)) + (I31*(1-Parameters!$D$40)*(1-ART_drop_factor))),0)</f>
        <v>13605.110096614244</v>
      </c>
      <c r="O32" s="23">
        <f>IF(AND(C32&gt;='Input for base case'!$F$12,C32&lt;'Input for base case'!$F$13),((E31*(1-Parameters!$D$40)*(1/Parameters!$D$38)*('Input for base case'!$F$5*Parameters!$D$14*(Parameters!$D$23)*Parameters!$D$26*(1-Parameters!$D$27)*Parameters!$D$28*Parameters!$D$30))+(F31*(1-Parameters!$D$40)*(1/Parameters!$D$38))+(G31*(1-Parameters!$D$40)*('Input for base case'!$F$5*Parameters!$D$14*(Parameters!$D$23)*Parameters!$D$26*(1-Parameters!$D$27)*Parameters!$D$28*Parameters!$D$30))+(O31*(1-Parameters!$D$40)*ART_drop_factor)+(L31*(1-Parameters!$D$40)*(1/Parameters!$D$38))+(I31*(1-Parameters!$D$40)*ART_drop_factor)),0)</f>
        <v>83975.889454221833</v>
      </c>
      <c r="P32" s="24">
        <f>IF(AND(C32&gt;='Input for base case'!$F$13,C32&lt;'Input for base case'!$F$14),((J31*(1-Parameters!$D$40)*(1-(Parameters!$D$9*(1-('Input for base case'!$F$22*Parameters!$D$7))))) + (P31*(1-Parameters!$D$40)*(1-(Parameters!$D$9*(1-('Input for base case'!$F$22*Parameters!$D$7)))))),0)</f>
        <v>0</v>
      </c>
      <c r="Q32" s="22">
        <f>IF(AND(C32&gt;='Input for base case'!$F$13,C32&lt;'Input for base case'!$F$14),((J31*(1-Parameters!$D$40)*Parameters!$D$9*(1-('Input for base case'!$F$22*Parameters!$D$7)))+(K31*(1-Parameters!$D$40)*(1-1/Parameters!$D$38)*(1-('Input for base case'!$F$6*Parameters!$D$15*(1-Parameters!$D$27)*Parameters!$D$26*(Parameters!$D$24))*Parameters!$D$28*Parameters!$D$30))) + (L31*(1-Parameters!$D$40)*(1-(1/Parameters!$D$38))*(1-ART_drop_factor)) +(P31*(1-Parameters!$D$40)*Parameters!$D$9*(1-('Input for base case'!$F$22*Parameters!$D$7)))+(Q31*(1-Parameters!$D$40)*(1-1/Parameters!$D$38)) + (R31*(1-Parameters!$D$40)*(1-(1/Parameters!$D$38))*(1-ART_drop_factor)),0)</f>
        <v>0</v>
      </c>
      <c r="R32" s="24">
        <f>IF(AND(C32&gt;='Input for base case'!$F$13,C32&lt;'Input for base case'!$F$14),((K31*(1-Parameters!$D$40)*(1-1/Parameters!$D$38)*('Input for base case'!$F$6*Parameters!$D$15*Parameters!$D$26*(1-Parameters!$D$27)*(Parameters!$D$24)*Parameters!$D$28*Parameters!$D$30))+(L31*(1-Parameters!$D$40)*(1-(1/Parameters!$D$38))*ART_drop_factor)+(R31*(1-Parameters!$D$40)*(1-(1/Parameters!$D$38))*ART_drop_factor)),0)</f>
        <v>0</v>
      </c>
      <c r="S32" s="22">
        <f>IF(AND(C32&gt;='Input for base case'!$F$13,C32&lt;'Input for base case'!$F$14),((K31*(1-Parameters!$D$40)*(1/Parameters!$D$38)*(1-('Input for base case'!$F$6*Parameters!$D$15*(1-Parameters!$D$27)*Parameters!$D$26*(Parameters!$D$23)*Parameters!$D$28)))+(M31*(1-Parameters!$D$40)*(1-('Input for base case'!$F$6*Parameters!$D$15*(1-Parameters!$D$27)*Parameters!$D$26*(Parameters!$D$23)*Parameters!$D$28)))+(Q31*(1-Parameters!$D$40)*(1/Parameters!$D$38))+(S31*(1-Parameters!$D$40))),0)</f>
        <v>0</v>
      </c>
      <c r="T32" s="24">
        <f>IF(AND(C32&gt;='Input for base case'!$F$13,C32&lt;'Input for base case'!$F$14),((K31*(1-Parameters!$D$40)*(1/Parameters!$D$38)*'Input for base case'!$F$6*Parameters!$D$15*Parameters!$D$26*(1-Parameters!$D$27)*Parameters!$D$28*(Parameters!$D$23)*(1-Parameters!$D$30))+(M31*(1-Parameters!$D$40)*'Input for base case'!$F$6*Parameters!$D$15*Parameters!$D$26*(1-Parameters!$D$27)*Parameters!$D$28*(Parameters!$D$23)*(1-Parameters!$D$30))+(N31*(1-Parameters!$D$40))+(T31*(1-Parameters!$D$40)) + (U31*(1-Parameters!$D$40)*(1-ART_drop_factor)) + (O31*(1-Parameters!$D$40)*(1-ART_drop_factor))),0)</f>
        <v>0</v>
      </c>
      <c r="U32" s="22">
        <f>IF(AND(C32&gt;='Input for base case'!$F$13,C32&lt;'Input for base case'!$F$14),((K31*(1-Parameters!$D$40)*(1/Parameters!$D$38)*('Input for base case'!$F$6*Parameters!$D$15*(Parameters!$D$23)*Parameters!$D$26*(1-Parameters!$D$27)*Parameters!$D$28*Parameters!$D$30))+(L31*(1-Parameters!$D$40)*(1/Parameters!$D$38))+(M31*(1-Parameters!$D$40)*('Input for base case'!$F$6*Parameters!$D$15*(Parameters!$D$23)*Parameters!$D$26*(1-Parameters!$D$27)*Parameters!$D$28*Parameters!$D$30))+(U31*(1-Parameters!$D$40)*ART_drop_factor)+(R31*(1-Parameters!$D$40)*(1/Parameters!$D$38))+(O31*(1-Parameters!$D$40))*ART_drop_factor),0)</f>
        <v>0</v>
      </c>
      <c r="V32" s="24">
        <f>IF(C32='Input for base case'!$F$14,((P31*(1-Parameters!$D$41)*(1-(Parameters!$D$9*(1-('Input for base case'!$F$22*Parameters!$D$7))))) + (V31*(1-Parameters!$D$41)*(1-(Parameters!$D$9*(1-('Input for base case'!$F$22*Parameters!$D$7)))))),0)</f>
        <v>0</v>
      </c>
      <c r="W32" s="22">
        <f>IF(C32='Input for base case'!$F$14,((P31*(1-Parameters!$D$41)*Parameters!$D$9*(1-('Input for base case'!$F$22*Parameters!$D$7)))+(Q31*(1-Parameters!$D$41)*(1-1/Parameters!$D$38)*(1-('Input for base case'!$F$6*Parameters!$D$16*(1-Parameters!$D$27)*Parameters!$D$26*(1-Parameters!$B$94)*(Parameters!$D$24))*Parameters!$D$28*Parameters!$D$30)))+(V31*(1-Parameters!$D$41)*Parameters!$D$9*(1-('Input for base case'!$F$22*Parameters!$D$7)))+ (R31*(1-Parameters!$D$41)*(1-(1/Parameters!$D$38))*(1-ART_drop_factor)) + (W31*(1-Parameters!$D$41)*(1-1/Parameters!$D$38)) + (X31*(1-Parameters!$D$41)*(1-(1/Parameters!$D$38))*(1-ART_drop_factor)),0)</f>
        <v>0</v>
      </c>
      <c r="X32" s="24">
        <f>IF(C32='Input for base case'!$F$14,((Q31*(1-Parameters!$D$41)*(1-1/Parameters!$D$38)*('Input for base case'!$F$6*Parameters!$D$16*Parameters!$D$26*(1-Parameters!$D$27)*(1-Parameters!$B$94)*(Parameters!$D$24)*Parameters!$D$28*Parameters!$D$30))+(R31*(1-Parameters!$D$41)*(1-(1/Parameters!$D$38))*ART_drop_factor)+(X31*(1-Parameters!$D$41)*(1-(1/Parameters!$D$38))*ART_drop_factor)),0)</f>
        <v>0</v>
      </c>
      <c r="Y32" s="22">
        <f>IF(C32='Input for base case'!$F$14,((Q31*(1-Parameters!$D$41)*(1/Parameters!$D$38)*(1-('Input for base case'!$F$6*Parameters!$D$16*(1-Parameters!$D$27)*Parameters!$D$26*(1-Parameters!$B$94)*(Parameters!$D$23)*Parameters!$D$28)))+(S31*(1-Parameters!$D$41)*(1-('Input for base case'!$F$6*Parameters!$D$16*(1-Parameters!$D$27)*Parameters!$D$26*(1-Parameters!$B$94)*(Parameters!$D$23)*Parameters!$D$28)))+(W31*(1-Parameters!$D$41)*(1/Parameters!$D$38))+(Y31*(1-Parameters!$D$41))),0)</f>
        <v>0</v>
      </c>
      <c r="Z32" s="24">
        <f>IF(C32='Input for base case'!$F$14,((Q31*(1-Parameters!$D$41)*(1/Parameters!$D$38)*'Input for base case'!$F$6*Parameters!$D$16*Parameters!$D$26*(1-Parameters!$D$27)*(1-Parameters!$B$94)*Parameters!$D$28*(Parameters!$D$23)*(1-Parameters!$D$30))+(S31*(1-Parameters!$D$41)*'Input for base case'!$F$6*Parameters!$D$16*Parameters!$D$26*(1-Parameters!$D$27)*(1-Parameters!$B$94)*Parameters!$D$28*(Parameters!$D$23)*(1-Parameters!$D$30))+(T31*(1-Parameters!$D$41)) + (U31*(1-Parameters!$D$41)*(1-ART_drop_factor)) + (Z31*(1-Parameters!$D$41)) + (AA31*(1-Parameters!$D$41)*(1-ART_drop_factor))),0)</f>
        <v>0</v>
      </c>
      <c r="AA32" s="22">
        <f>IF(C32='Input for base case'!$F$14,((Q31*(1-Parameters!$D$41)*(1/Parameters!$D$38)*('Input for base case'!$F$6*Parameters!$D$16*(Parameters!$D$23)*Parameters!$D$26*(1-Parameters!$D$27)*(1-Parameters!$B$94)*Parameters!$D$28*Parameters!$D$30))+(R31*(1-Parameters!$D$41)*(1/Parameters!$D$38))+(S31*(1-Parameters!$D$41)*('Input for base case'!$F$6*Parameters!$D$16*(1-Parameters!$B$94)*(Parameters!$D$23)*Parameters!$D$26*(1-Parameters!$D$27)*Parameters!$D$28*Parameters!$D$30))+(AA31*(1-Parameters!$D$41)*ART_drop_factor)+(X31*(1-Parameters!$D$41)*(1/Parameters!$D$38))+(U31*(1-Parameters!$D$41)*ART_drop_factor)),0)</f>
        <v>0</v>
      </c>
      <c r="AB32" s="24">
        <f>IF(AND(C32&gt;'Input for base case'!$F$14,C32&lt;('Input for base case'!$F$14+'Input for base case'!$F$16)),((V31*(1-Parameters!$D$41)*(1-(Parameters!$D$9*(1-('Input for base case'!$F$22*Parameters!$D$7)))))+(AB31*(1-Parameters!$D$41)*(1-(Parameters!$D$10*(1-('Input for base case'!$F$22*Parameters!$D$7)))))),0)</f>
        <v>0</v>
      </c>
      <c r="AC32" s="24">
        <f>IF(AND(C32&gt;'Input for base case'!$F$14, C32&lt;('Input for base case'!$F$14+'Input for base case'!$F$16)),((V31*(1-Parameters!$D$41)*Parameters!$D$9*(1-('Input for base case'!$F$22*Parameters!$D$7)))+(W31*(1-Parameters!$D$41)*(1-1/Parameters!$D$38)) + (X31*(1-Parameters!$D$41)*(1-(1/Parameters!$D$38))*(1-ART_drop_factor)) +(AB31*(1-Parameters!$D$41)*Parameters!$D$10*(1-('Input for base case'!$F$22*Parameters!$D$7))))+(AC31*(1-Parameters!$D$41)*(1-1/Parameters!$D$38)) + (AD31*(1-Parameters!$D$41)*(1-(1/Parameters!$D$38))*(1-ART_drop_factor)),0)</f>
        <v>0</v>
      </c>
      <c r="AD32" s="24">
        <f>IF(AND(C32&gt;'Input for base case'!$F$14, C32&lt;('Input for base case'!$F$14+'Input for base case'!$F$16)),((X31*(1-Parameters!$D$41)*(1-(1/Parameters!$D$38))*ART_drop_factor)+(AD31*(1-Parameters!$D$41)*(1-(1/Parameters!$D$38))*ART_drop_factor)),0)</f>
        <v>0</v>
      </c>
      <c r="AE32" s="24">
        <f>IF(AND(C32&gt;'Input for base case'!$F$14, C32&lt;('Input for base case'!$F$14+'Input for base case'!$F$16)),((W31*(1-Parameters!$D$41)*(1/Parameters!$D$38))+(Y31*(1-Parameters!$D$41))+(AC31*(1-Parameters!$D$41)*(1/Parameters!$D$38))+(AE31*(1-Parameters!$D$41))),0)</f>
        <v>0</v>
      </c>
      <c r="AF32" s="24">
        <f>IF(AND(C32&gt;'Input for base case'!$F$14, C32&lt;('Input for base case'!$F$14+'Input for base case'!$F$16)),((Z31*(1-Parameters!$D$41)) + (AA31*(1-Parameters!$D$41)*(1-ART_drop_factor)) +(AF31*(1-Parameters!$D$41)) + (AG31*(1-Parameters!$D$41)*(1-ART_drop_factor))),0)</f>
        <v>0</v>
      </c>
      <c r="AG32" s="24">
        <f>IF(AND(C32&gt;'Input for base case'!$F$14, C32&lt;('Input for base case'!$F$14+'Input for base case'!$F$16)),((X31*(1-Parameters!$D$41)*(1/Parameters!$D$38))+(AG31*(1-Parameters!$D$41)*ART_drop_factor)+(AD31*(1-Parameters!$D$41)*(1/Parameters!$D$38))+(AA31*(1-Parameters!$D$41)*ART_drop_factor)),0)</f>
        <v>0</v>
      </c>
      <c r="AH32" s="24">
        <f>IF(AND(C32&gt;=('Input for base case'!$F$14+'Input for base case'!$F$16),C32&lt;('Input for base case'!$F$14+'Input for base case'!$F$17)),((AB31*(1-Parameters!$D$40)*(1-(Parameters!$D$10*(1-('Input for base case'!$F$22*Parameters!$D$7)))))+(AH31*(1-Parameters!$D$40)*(1-(Parameters!$D$11*(1-('Input for base case'!$F$22*Parameters!$D$7)))))),0)</f>
        <v>0</v>
      </c>
      <c r="AI32" s="24">
        <f>IF(AND(C32&gt;=('Input for base case'!$F$14+'Input for base case'!$F$16), C32&lt;('Input for base case'!$F$14+'Input for base case'!$F$17)),((AB31*(1-Parameters!$D$40)*Parameters!$D$10*(1-('Input for base case'!$F$22*Parameters!$D$7)))+(AC31*(1-Parameters!$D$40)*(1-1/Parameters!$D$38)*(1-('Input for base case'!$F$7*Parameters!$D$17*(1-Parameters!$D$27)*Parameters!$D$26*(1-(Parameters!$B$94 + Parameters!$B$95))*(Parameters!$D$24)*Parameters!$D$28*Parameters!$D$30))) + (AD31*(1-Parameters!$D$40)*(1-(1/Parameters!$D$38))*(1-ART_drop_factor)) +(AH31*(1-Parameters!$D$40)*Parameters!$D$11*(1-('Input for base case'!$F$22*Parameters!$D$7)))+(AI31*(1-Parameters!$D$40)*(1-1/Parameters!$D$38)) + (AJ31*(1-Parameters!$D$40)*(1-(1/Parameters!$D$38))*(1-ART_drop_factor))),0)</f>
        <v>0</v>
      </c>
      <c r="AJ32" s="24">
        <f>IF(AND(C32&gt;=('Input for base case'!$F$14+'Input for base case'!$F$16), C32&lt;('Input for base case'!$F$14+'Input for base case'!$F$17)),((AC31*(1-Parameters!$D$40)*(1-1/Parameters!$D$38)*('Input for base case'!$F$7*Parameters!$D$17*Parameters!$D$26*(1-Parameters!$D$27)*(1-(Parameters!$B$94 + Parameters!$B$95))*(Parameters!$D$24)*Parameters!$D$28*Parameters!$D$30))+(AD31*(1-Parameters!$D$40)*(1-(1/Parameters!$D$38))*ART_drop_factor)+(AJ31*(1-Parameters!$D$40)*(1-(1/Parameters!$D$38))*ART_drop_factor)),0)</f>
        <v>0</v>
      </c>
      <c r="AK32" s="22">
        <f>IF(AND(C32&gt;=('Input for base case'!$F$14+'Input for base case'!$F$16), C32&lt;('Input for base case'!$F$14+'Input for base case'!$F$17)),((AC31*(1-Parameters!$D$40)*(1/Parameters!$D$38)*(1-('Input for base case'!$F$7*Parameters!$D$17*(1-Parameters!$D$27)*Parameters!$D$26*(1-(Parameters!$B$94 + Parameters!$B$95))*(Parameters!$D$23)*Parameters!$D$28)))+(AE31*(1-Parameters!$D$40)*(1-('Input for base case'!$F$7*Parameters!$D$17*(1-Parameters!$D$27)*Parameters!$D$26*(1-(Parameters!$B$94 + Parameters!$B$95))*(Parameters!$D$23)*Parameters!$D$28)))+(AI31*(1-Parameters!$D$40)*(1/Parameters!$D$38))+(AK31*(1-Parameters!$D$40))),0)</f>
        <v>0</v>
      </c>
      <c r="AL32" s="24">
        <f>IF(AND(C32&gt;=('Input for base case'!$F$14+'Input for base case'!$F$16), C32&lt;('Input for base case'!$F$14+'Input for base case'!$F$17)),((AC31*(1-Parameters!$D$40)*(1/Parameters!$D$38)*'Input for base case'!$F$7*Parameters!$D$17*Parameters!$D$26*(1-Parameters!$D$27)*(1-(Parameters!$B$94 + Parameters!$B$95))*Parameters!$D$28*(Parameters!$D$23)*(1-Parameters!$D$30))+(AE31*(1-Parameters!$D$40)*'Input for base case'!$F$7*Parameters!$D$17*Parameters!$D$26*(1-Parameters!$D$27)*(1-(Parameters!$B$94 + Parameters!$B$95))*Parameters!$D$28*(Parameters!$D$23)*(1-Parameters!$D$30))+(AF31*(1-Parameters!$D$40)) + (AG31*(1-Parameters!$D$40)*(1-ART_drop_factor)) +(AL31*(1-Parameters!$D$40)) + (AM31*(1-Parameters!$D$40)*(1-ART_drop_factor))),0)</f>
        <v>0</v>
      </c>
      <c r="AM32" s="22">
        <f>IF(AND(C32&gt;=('Input for base case'!$F$14+'Input for base case'!$F$16), C32&lt;('Input for base case'!$F$14+'Input for base case'!$F$17)),((AC31*(1-Parameters!$D$40)*(1/Parameters!$D$38)*('Input for base case'!$F$7*Parameters!$D$17*(Parameters!$D$23)*Parameters!$D$26*(1-Parameters!$D$27)*(1-(Parameters!$B$94 + Parameters!$B$95))*Parameters!$D$28*Parameters!$D$30))+(AD31*(1-Parameters!$D$40)*(1/Parameters!$D$38))+(AE31*(1-Parameters!$D$40)*('Input for base case'!$F$7*Parameters!$D$17*(Parameters!$D$23)*Parameters!$D$26*(1-Parameters!$D$27)*(1-(Parameters!$B$94 + Parameters!$B$95))*Parameters!$D$28*Parameters!$D$30))+(AM31*(1-Parameters!$D$40)*ART_drop_factor)+(AJ31*(1-Parameters!$D$40)*(1/Parameters!$D$38))+(AG31*(1-Parameters!$D$40)*ART_drop_factor)),0)</f>
        <v>0</v>
      </c>
      <c r="AN32" s="24">
        <f>IF(AND(C32&gt;=('Input for base case'!$F$14+'Input for base case'!$F$17), C32&lt;('Input for base case'!$F$14+'Input for base case'!$F$18)),((AH31*(1-Parameters!$D$40)*(1-(Parameters!$D$11*(1-('Input for base case'!$F$22*Parameters!$D$7))))) + (AN31*(1-Parameters!$D$40)*(1-(Parameters!$D$11*(1-('Input for base case'!$F$22*Parameters!$D$7)))))),0)</f>
        <v>0</v>
      </c>
      <c r="AO32" s="22">
        <f>IF(AND(C32&gt;=('Input for base case'!$F$14+'Input for base case'!$F$17), C32&lt;('Input for base case'!$F$14+'Input for base case'!$F$18)),((AH31*(1-Parameters!$D$40)*Parameters!$D$11*(1-('Input for base case'!$F$22*Parameters!$D$7)))+(AI31*(1-Parameters!$D$40)*(1-1/Parameters!$D$38)*(1-('Input for base case'!$F$8*Parameters!$D$18*(1-Parameters!$D$27)*Parameters!$D$26*(Parameters!$D$24)*Parameters!$D$28*Parameters!$D$30))) + (AJ31*(1-Parameters!$D$40)*(1-(1/Parameters!$D$38))*(1-ART_drop_factor)) +(AN31*(1-Parameters!$D$40)*Parameters!$D$11*(1-('Input for base case'!$F$22*Parameters!$D$7)))+(AO31*(1-Parameters!$D$40)*(1-1/Parameters!$D$38)) + (AP31*(1-Parameters!$D$40)*(1-(1/Parameters!$D$38))*(1-ART_drop_factor))),0)</f>
        <v>0</v>
      </c>
      <c r="AP32" s="24">
        <f>IF(AND(C32&gt;=('Input for base case'!$F$14+'Input for base case'!$F$17), C32&lt;('Input for base case'!$F$14+'Input for base case'!$F$18)),((AI31*(1-Parameters!$D$40)*(1-1/Parameters!$D$38)*('Input for base case'!$F$8*Parameters!$D$18*Parameters!$D$26*(1-Parameters!$D$27)*(Parameters!$D$24)*Parameters!$D$28*Parameters!$D$30))+(AJ31*(1-Parameters!$D$40)*(1-(1/Parameters!$D$38))*ART_drop_factor)+(AP31*(1-Parameters!$D$40)*(1-(1/Parameters!$D$38))*ART_drop_factor)),0)</f>
        <v>0</v>
      </c>
      <c r="AQ32" s="22">
        <f>IF(AND(C32&gt;=('Input for base case'!$F$14+'Input for base case'!$F$17), C32&lt;('Input for base case'!$F$14+'Input for base case'!$F$18)),((AI31*(1-Parameters!$D$40)*(1/Parameters!$D$38)*(1-('Input for base case'!$F$8*Parameters!$D$18*(1-Parameters!$D$27)*Parameters!$D$26*(Parameters!$D$23)*Parameters!$D$28)))+(AK31*(1-Parameters!$D$40)*(1-('Input for base case'!$F$8*Parameters!$D$18*(1-Parameters!$D$27)*Parameters!$D$26*(Parameters!$D$23)*Parameters!$D$28)))+(AO31*(1-Parameters!$D$40)*(1/Parameters!$D$38))+(AQ31*(1-Parameters!$D$40))),0)</f>
        <v>0</v>
      </c>
      <c r="AR32" s="24">
        <f>IF(AND(C32&gt;=('Input for base case'!$F$14+'Input for base case'!$F$17), C32&lt;('Input for base case'!$F$14+'Input for base case'!$F$18)),((AI31*(1-Parameters!$D$40)*(1/Parameters!$D$38)*'Input for base case'!$F$8*Parameters!$D$18*Parameters!$D$26*(1-Parameters!$D$27)*Parameters!$D$28*(Parameters!$D$23)*(1-Parameters!$D$30))+(AK31*(1-Parameters!$D$40)*'Input for base case'!$F$8*Parameters!$D$18*Parameters!$D$26*(1-Parameters!$D$27)*Parameters!$D$28*(Parameters!$D$23)*(1-Parameters!$D$30))+(AL31*(1-Parameters!$D$40)) + (AM31*(1-Parameters!$D$40)*(1-ART_drop_factor)) +(AR31*(1-Parameters!$D$40)) + (AS31*(1-Parameters!$D$40)*(1-ART_drop_factor))),0)</f>
        <v>0</v>
      </c>
      <c r="AS32" s="22">
        <f>IF(AND(C32&gt;=('Input for base case'!$F$14+'Input for base case'!$F$17), C32&lt;('Input for base case'!$F$14+'Input for base case'!$F$18)),((AI31*(1-Parameters!$D$40)*(1/Parameters!$D$38)*('Input for base case'!$F$8*Parameters!$D$18*(Parameters!$D$23)*Parameters!$D$26*(1-Parameters!$D$27)*Parameters!$D$28*Parameters!$D$30))+(AJ31*(1-Parameters!$D$40)*(1/Parameters!$D$38))+(AK31*(1-Parameters!$D$40)*('Input for base case'!$F$8*Parameters!$D$18*(Parameters!$D$23)*Parameters!$D$26*(1-Parameters!$D$27)*Parameters!$D$28*Parameters!$D$30))+(AS31*(1-Parameters!$D$40)*ART_drop_factor)+(AP31*(1-Parameters!$D$40)*(1/Parameters!$D$38))+(AM31*(1-Parameters!$D$40)*ART_drop_factor)),0)</f>
        <v>0</v>
      </c>
      <c r="AT32" s="24">
        <f>IF(AND(C32&gt;=('Input for base case'!$F$14+'Input for base case'!$F$18), C32&lt;('Input for base case'!$F$14+'Input for base case'!$F$19)),((AN31*(1-Parameters!$D$40)*(1-(Parameters!$D$11*(1-('Input for base case'!$F$22*Parameters!$D$7))))) + (AT31*(1-Parameters!$D$40)*(1-(Parameters!$D$12*(1-('Input for base case'!$F$22*Parameters!$D$7)))))),0)</f>
        <v>0</v>
      </c>
      <c r="AU32" s="22">
        <f>IF(AND(C32&gt;=('Input for base case'!$F$14+'Input for base case'!$F$18), C32&lt;('Input for base case'!$F$14+'Input for base case'!$F$19)),((AN31*(1-Parameters!$D$40)*Parameters!$D$11*(1-('Input for base case'!$F$22*Parameters!$D$7)))+(AO31*(1-Parameters!$D$40)*(1-1/Parameters!$D$38)*(1-('Input for base case'!$F$9*Parameters!$D$19*(1-Parameters!$D$27)*Parameters!$D$26*(Parameters!$D$24)*Parameters!$D$28*Parameters!$D$30))) + (AP31*(1-Parameters!$D$40)*(1-(1/Parameters!$D$38))*(1-ART_drop_factor)) +(AT31*(1-Parameters!$D$40)*Parameters!$D$12*(1-('Input for base case'!$F$22*Parameters!$D$7)))+(AU31*(1-Parameters!$D$40)*(1-1/Parameters!$D$38)) + (AV31*(1-Parameters!$D$40)*(1-(1/Parameters!$D$38))*(1-ART_drop_factor))),0)</f>
        <v>0</v>
      </c>
      <c r="AV32" s="24">
        <f>IF(AND(C32&gt;=('Input for base case'!$F$14+'Input for base case'!$F$18), C32&lt;('Input for base case'!$F$14+'Input for base case'!$F$19)),((AO31*(1-Parameters!$D$40)*(1-1/Parameters!$D$38)*('Input for base case'!$F$9*Parameters!$D$19*Parameters!$D$26*(1-Parameters!$D$27)*(Parameters!$D$24)*Parameters!$D$28*Parameters!$D$30))+(AP31*(1-Parameters!$D$40)*(1-(1/Parameters!$D$38))*ART_drop_factor)+(AV31*(1-Parameters!$D$40)*(1-(1/Parameters!$D$38))*ART_drop_factor)),0)</f>
        <v>0</v>
      </c>
      <c r="AW32" s="22">
        <f>IF(AND(C32&gt;=('Input for base case'!$F$14+'Input for base case'!$F$18), C32&lt;('Input for base case'!$F$14+'Input for base case'!$F$19)),((AO31*(1-Parameters!$D$40)*(1/Parameters!$D$38)*(1-('Input for base case'!$F$9*Parameters!$D$19*(1-Parameters!$D$27)*Parameters!$D$26*(Parameters!$D$23)*Parameters!$D$28)))+(AQ31*(1-Parameters!$D$40)*(1-('Input for base case'!$F$9*Parameters!$D$19*(1-Parameters!$D$27)*Parameters!$D$26*(Parameters!$D$23)*Parameters!$D$28)))+(AU31*(1-Parameters!$D$40)*(1/Parameters!$D$38))+(AW31*(1-Parameters!$D$40))),0)</f>
        <v>0</v>
      </c>
      <c r="AX32" s="24">
        <f>IF(AND(C32&gt;=('Input for base case'!$F$14+'Input for base case'!$F$18), C32&lt;('Input for base case'!$F$14+'Input for base case'!$F$19)),((AO31*(1-Parameters!$D$40)*(1/Parameters!$D$38)*'Input for base case'!$F$9*Parameters!$D$19*Parameters!$D$26*(1-Parameters!$D$27)*Parameters!$D$28*(Parameters!$D$23)*(1-Parameters!$D$30))+(AQ31*(1-Parameters!$D$40)*'Input for base case'!$F$9*Parameters!$D$19*Parameters!$D$26*(1-Parameters!$D$27)*Parameters!$D$28*(Parameters!$D$23)*(1-Parameters!$D$30)) + (AS31*(1-Parameters!$D$40)*(1-ART_drop_factor)) +(AR31*(1-Parameters!$D$40))+ (AY31*(1-Parameters!$D$40)*(1-ART_drop_factor)) + (AX31*(1-Parameters!$D$40))),0)</f>
        <v>0</v>
      </c>
      <c r="AY32" s="22">
        <f>IF(AND(C32&gt;=('Input for base case'!$F$14+'Input for base case'!$F$18), C32&lt;('Input for base case'!$F$14+'Input for base case'!$F$19)),((AO31*(1-Parameters!$D$40)*(1/Parameters!$D$38)*('Input for base case'!$F$9*Parameters!$D$19*(Parameters!$D$23)*Parameters!$D$26*(1-Parameters!$D$27)*Parameters!$D$28*Parameters!$D$30))+(AP31*(1-Parameters!$D$40)*(1/Parameters!$D$38))+(AQ31*(1-Parameters!$D$40)*('Input for base case'!$F$9*Parameters!$D$19*(Parameters!$D$23)*Parameters!$D$26*(1-Parameters!$D$27)*Parameters!$D$28*Parameters!$D$30))+(AY31*(1-Parameters!$D$40)*ART_drop_factor)+(AV31*(1-Parameters!$D$40)*(1/Parameters!$D$38))+(AS31*(1-Parameters!$D$40)*ART_drop_factor)),0)</f>
        <v>0</v>
      </c>
      <c r="AZ32" s="24">
        <f>IF(C32&gt;=('Input for base case'!$F$14+'Input for base case'!$F$19),((AT31*(1-Parameters!$D$40)*(1-(Parameters!$D$12*(1-('Input for base case'!$F$22*Parameters!$D$7))))) + (AZ31*(1-Parameters!$D$40)*(1-(Parameters!$D$12*(1-('Input for base case'!$F$22*Parameters!$D$7)))))),0)</f>
        <v>0</v>
      </c>
      <c r="BA32" s="22">
        <f>IF(C32&gt;=('Input for base case'!$F$14+'Input for base case'!$F$19),((AT31*(1-Parameters!$D$40)*Parameters!$D$12*(1-('Input for base case'!$F$22*Parameters!$D$7)))+(AU31*(1-Parameters!$D$40)*(1-1/Parameters!$D$38)*(1-('Input for base case'!$F$10*Parameters!$D$20*(1-Parameters!$D$27)*Parameters!$D$26*(Parameters!$D$24)*Parameters!$D$28*Parameters!$D$30))) + (AV31*(1-Parameters!$D$40)*(1-(1/Parameters!$D$38))*(1-ART_drop_factor)) +(AZ31*(1-Parameters!$D$40)*Parameters!$D$12*(1-('Input for base case'!$F$22*Parameters!$D$7)))+(BA31*(1-Parameters!$D$40)*(1-1/Parameters!$D$38)) + (BB31*(1-Parameters!$D$40)*(1-(1/Parameters!$D$38))*(1-ART_drop_factor))),0)</f>
        <v>0</v>
      </c>
      <c r="BB32" s="24">
        <f>IF(C32&gt;=('Input for base case'!$F$14+'Input for base case'!$F$19),((AU31*(1-Parameters!$D$40)*(1-1/Parameters!$D$38)*('Input for base case'!$F$10*Parameters!$D$20*Parameters!$D$26*(1-Parameters!$D$27)*(Parameters!$D$24)*Parameters!$D$28*Parameters!$D$30))+(AV31*(1-Parameters!$D$40)*(1-(1/Parameters!$D$38))*ART_drop_factor)+(BB31*(1-Parameters!$D$40)*(1-(1/Parameters!$D$38))*ART_drop_factor)),0)</f>
        <v>0</v>
      </c>
      <c r="BC32" s="22">
        <f>IF(C32&gt;=('Input for base case'!$F$14+'Input for base case'!$F$19),((AU31*(1-Parameters!$D$40)*(1/Parameters!$D$38)*(1-('Input for base case'!$F$10*Parameters!$D$20*(1-Parameters!$D$27)*Parameters!$D$26*(Parameters!$D$23)*Parameters!$D$28)))+(AW31*(1-Parameters!$D$40)*(1-('Input for base case'!$F$10*Parameters!$D$20*(1-Parameters!$D$27)*Parameters!$D$26*(Parameters!$D$23)*Parameters!$D$28)))+(BA31*(1-Parameters!$D$40)*(1/Parameters!$D$38))+(BC31*(1-Parameters!$D$40))),0)</f>
        <v>0</v>
      </c>
      <c r="BD32" s="24">
        <f>IF(C32&gt;=('Input for base case'!$F$14+'Input for base case'!$F$19),((AU31*(1-Parameters!$D$40)*(1/Parameters!$D$38)*'Input for base case'!$F$10*Parameters!$D$20*Parameters!$D$26*(1-Parameters!$D$27)*Parameters!$D$28*(Parameters!$D$23)*(1-Parameters!$D$30))+(AW31*(1-Parameters!$D$40)*'Input for base case'!$F$10*Parameters!$D$20*Parameters!$D$26*(1-Parameters!$D$27)*Parameters!$D$28*(Parameters!$D$23)*(1-Parameters!$D$30))+(AX31*(1-Parameters!$D$40)) + (AY31*(1-Parameters!$D$40)*(1-ART_drop_factor)) +(BD31*(1-Parameters!$D$40)) + (BE31*(1-Parameters!$D$40)*(1-ART_drop_factor))),0)</f>
        <v>0</v>
      </c>
      <c r="BE32" s="25">
        <f>IF(C32&gt;=('Input for base case'!$F$14+'Input for base case'!$F$19),((AU31*(1-Parameters!$D$40)*(1/Parameters!$D$38)*('Input for base case'!$F$10*Parameters!$D$20*(Parameters!$D$23)*Parameters!$D$26*(1-Parameters!$D$27)*Parameters!$D$28*Parameters!$D$30))+(AV31*(1-Parameters!$D$40)*(1/Parameters!$D$38))+(AW31*(1-Parameters!$D$40)*('Input for base case'!$F$10*Parameters!$D$20*(Parameters!$D$23)*Parameters!$D$26*(1-Parameters!$D$27)*Parameters!$D$28*Parameters!$D$30))+(BE31*(1-Parameters!$D$40)*ART_drop_factor)+(BB31*(1-Parameters!$D$40)*(1/Parameters!$D$38))+(AY31*(1-Parameters!$D$40)*ART_drop_factor)),0)</f>
        <v>0</v>
      </c>
      <c r="BF32" s="135">
        <f>(Parameters!$D$40*(SUM(Model!D31:U31,Model!AH31:BE31)))+(Parameters!$D$41*(SUM(Model!V31:AG31)))</f>
        <v>93.987608458009561</v>
      </c>
      <c r="BG32" s="60"/>
    </row>
    <row r="33" spans="3:59" x14ac:dyDescent="0.2">
      <c r="C33" s="20">
        <v>28</v>
      </c>
      <c r="D33" s="21">
        <f>IF((C33&gt;='Input for base case'!$F$12),0,(D32*(1-Parameters!$D$40)*(1-(Parameters!$D$8*(1-('Input for base case'!$F$22*Parameters!$D$7))))))</f>
        <v>0</v>
      </c>
      <c r="E33" s="21">
        <f>IF((C33&gt;='Input for base case'!$F$12),0,(D32*(1-Parameters!$D$40)*Parameters!$D$8*(1-('Input for base case'!$F$22*Parameters!$D$7))+(E32*(1-Parameters!$D$40)*(1-1/Parameters!$D$38)) + (F32*(1-Parameters!$D$40)*(1-(1/Parameters!$D$38))*(1-ART_drop_factor))))</f>
        <v>0</v>
      </c>
      <c r="F33" s="26">
        <f>IF((C33&gt;='Input for base case'!$F$12),0,(F32*(1-Parameters!$D$40)*(1-(1/Parameters!$D$38))*ART_drop_factor))</f>
        <v>0</v>
      </c>
      <c r="G33" s="21">
        <f>IF((C33&gt;='Input for base case'!$F$12),0,((G32*(1-Parameters!$D$40)+(E32*(1-Parameters!$D$40)*(1/Parameters!$D$38)))))</f>
        <v>0</v>
      </c>
      <c r="H33" s="21">
        <f>IF((C33&gt;='Input for base case'!$F$12),0,(H32*(1-Parameters!$D$40) + I32*(1-Parameters!$D$40)*(1-ART_drop_factor)))</f>
        <v>0</v>
      </c>
      <c r="I33" s="21">
        <f>IF((C33&gt;='Input for base case'!$F$12),0,(((F32*(1-Parameters!$D$40)*(1/Parameters!$D$38)) + I32*(1-Parameters!$D$40)*ART_drop_factor)))</f>
        <v>0</v>
      </c>
      <c r="J33" s="23">
        <f>IF(AND(C33&gt;='Input for base case'!$F$12,C33&lt;'Input for base case'!$F$13),((D32*(1-Parameters!$D$40)*(1-(Parameters!$D$8*(1-('Input for base case'!$F$22*Parameters!$D$7))))) + (J32*(1-Parameters!$D$40)*(1-(Parameters!$D$9*(1-('Input for base case'!$F$22*Parameters!$D$7)))))),0)</f>
        <v>1511158.1099702246</v>
      </c>
      <c r="K33" s="23">
        <f>IF(AND(C33&gt;='Input for base case'!$F$12,C33&lt;'Input for base case'!$F$13),((D32*(1-Parameters!$D$40)*(Parameters!$D$8*(1-('Input for base case'!$F$22*Parameters!$D$7))))+(E32*(1-Parameters!$D$40)*(1-1/Parameters!$D$38)*(1-('Input for base case'!$F$5*Parameters!$D$14*(1-Parameters!$D$27)*Parameters!$D$26*(Parameters!$D$24))*Parameters!$D$28*Parameters!$D$30)))+ (F32*(1-Parameters!$D$40)*(1-(1/Parameters!$D$38))*(1-ART_drop_factor)) + (J32*(1-Parameters!$D$40)*Parameters!$D$9*(1-('Input for base case'!$F$22*Parameters!$D$7)))+(K32*(1-Parameters!$D$40)*(1-1/Parameters!$D$38)) + (L32*(1-Parameters!$D$40)*(1-(1/Parameters!$D$38))*(1-ART_drop_factor)),0)</f>
        <v>3635.9625773691091</v>
      </c>
      <c r="L33" s="23">
        <f>IF(AND(C33&gt;='Input for base case'!$F$12,C33&lt;'Input for base case'!$F$13),((E32*(1-Parameters!$D$40)*(1-1/Parameters!$D$38)*('Input for base case'!$F$5*Parameters!$D$14*Parameters!$D$26*(1-Parameters!$D$27)*(Parameters!$D$24)*Parameters!$D$28*Parameters!$D$30))+(F32*(1-Parameters!$D$40)*(1-(1/Parameters!$D$38))*ART_drop_factor)+(L32*(1-Parameters!$D$40)*(1-(1/Parameters!$D$38))*ART_drop_factor)),0)</f>
        <v>888.40691614962077</v>
      </c>
      <c r="M33" s="23">
        <f>IF(AND(C33&gt;='Input for base case'!$F$12,C33&lt;'Input for base case'!$F$13),((E32*(1-Parameters!$D$40)*(1/Parameters!$D$38)*(1-('Input for base case'!$F$5*Parameters!$D$14*(1-Parameters!$D$27)*Parameters!$D$26*(Parameters!$D$23))*Parameters!$D$28))+(G32*(1-Parameters!$D$40)*(1-('Input for base case'!$F$5*Parameters!$D$14*(1-Parameters!$D$27)*Parameters!$D$26*(Parameters!$D$23)*Parameters!$D$28)))+(K32*(1-Parameters!$D$40)*(1/Parameters!$D$38))+(M32*(1-Parameters!$D$40))),0)</f>
        <v>15561.305232294577</v>
      </c>
      <c r="N33" s="23">
        <f>IF(AND(C33&gt;='Input for base case'!$F$12,C33&lt;'Input for base case'!$F$13),((E32*(1-Parameters!$D$40)*(1/Parameters!$D$38)*'Input for base case'!$F$5*Parameters!$D$14*Parameters!$D$26*(1-Parameters!$D$27)*Parameters!$D$28*(Parameters!$D$23)*(1-Parameters!$D$30))+(G32*(1-Parameters!$D$40)*'Input for base case'!$F$5*Parameters!$D$14*Parameters!$D$26*(1-Parameters!$D$27)*Parameters!$D$28*(Parameters!$D$23)*(1-Parameters!$D$30))+(H32*(1-Parameters!$D$40)) +(N32*(1-Parameters!$D$40)) + (O32*(1-Parameters!$D$40)*(1-ART_drop_factor)) + (I32*(1-Parameters!$D$40)*(1-ART_drop_factor))),0)</f>
        <v>13884.202401856521</v>
      </c>
      <c r="O33" s="23">
        <f>IF(AND(C33&gt;='Input for base case'!$F$12,C33&lt;'Input for base case'!$F$13),((E32*(1-Parameters!$D$40)*(1/Parameters!$D$38)*('Input for base case'!$F$5*Parameters!$D$14*(Parameters!$D$23)*Parameters!$D$26*(1-Parameters!$D$27)*Parameters!$D$28*Parameters!$D$30))+(F32*(1-Parameters!$D$40)*(1/Parameters!$D$38))+(G32*(1-Parameters!$D$40)*('Input for base case'!$F$5*Parameters!$D$14*(Parameters!$D$23)*Parameters!$D$26*(1-Parameters!$D$27)*Parameters!$D$28*Parameters!$D$30))+(O32*(1-Parameters!$D$40)*ART_drop_factor)+(L32*(1-Parameters!$D$40)*(1/Parameters!$D$38))+(I32*(1-Parameters!$D$40)*ART_drop_factor)),0)</f>
        <v>83802.589713050489</v>
      </c>
      <c r="P33" s="24">
        <f>IF(AND(C33&gt;='Input for base case'!$F$13,C33&lt;'Input for base case'!$F$14),((J32*(1-Parameters!$D$40)*(1-(Parameters!$D$9*(1-('Input for base case'!$F$22*Parameters!$D$7))))) + (P32*(1-Parameters!$D$40)*(1-(Parameters!$D$9*(1-('Input for base case'!$F$22*Parameters!$D$7)))))),0)</f>
        <v>0</v>
      </c>
      <c r="Q33" s="22">
        <f>IF(AND(C33&gt;='Input for base case'!$F$13,C33&lt;'Input for base case'!$F$14),((J32*(1-Parameters!$D$40)*Parameters!$D$9*(1-('Input for base case'!$F$22*Parameters!$D$7)))+(K32*(1-Parameters!$D$40)*(1-1/Parameters!$D$38)*(1-('Input for base case'!$F$6*Parameters!$D$15*(1-Parameters!$D$27)*Parameters!$D$26*(Parameters!$D$24))*Parameters!$D$28*Parameters!$D$30))) + (L32*(1-Parameters!$D$40)*(1-(1/Parameters!$D$38))*(1-ART_drop_factor)) +(P32*(1-Parameters!$D$40)*Parameters!$D$9*(1-('Input for base case'!$F$22*Parameters!$D$7)))+(Q32*(1-Parameters!$D$40)*(1-1/Parameters!$D$38)) + (R32*(1-Parameters!$D$40)*(1-(1/Parameters!$D$38))*(1-ART_drop_factor)),0)</f>
        <v>0</v>
      </c>
      <c r="R33" s="24">
        <f>IF(AND(C33&gt;='Input for base case'!$F$13,C33&lt;'Input for base case'!$F$14),((K32*(1-Parameters!$D$40)*(1-1/Parameters!$D$38)*('Input for base case'!$F$6*Parameters!$D$15*Parameters!$D$26*(1-Parameters!$D$27)*(Parameters!$D$24)*Parameters!$D$28*Parameters!$D$30))+(L32*(1-Parameters!$D$40)*(1-(1/Parameters!$D$38))*ART_drop_factor)+(R32*(1-Parameters!$D$40)*(1-(1/Parameters!$D$38))*ART_drop_factor)),0)</f>
        <v>0</v>
      </c>
      <c r="S33" s="22">
        <f>IF(AND(C33&gt;='Input for base case'!$F$13,C33&lt;'Input for base case'!$F$14),((K32*(1-Parameters!$D$40)*(1/Parameters!$D$38)*(1-('Input for base case'!$F$6*Parameters!$D$15*(1-Parameters!$D$27)*Parameters!$D$26*(Parameters!$D$23)*Parameters!$D$28)))+(M32*(1-Parameters!$D$40)*(1-('Input for base case'!$F$6*Parameters!$D$15*(1-Parameters!$D$27)*Parameters!$D$26*(Parameters!$D$23)*Parameters!$D$28)))+(Q32*(1-Parameters!$D$40)*(1/Parameters!$D$38))+(S32*(1-Parameters!$D$40))),0)</f>
        <v>0</v>
      </c>
      <c r="T33" s="24">
        <f>IF(AND(C33&gt;='Input for base case'!$F$13,C33&lt;'Input for base case'!$F$14),((K32*(1-Parameters!$D$40)*(1/Parameters!$D$38)*'Input for base case'!$F$6*Parameters!$D$15*Parameters!$D$26*(1-Parameters!$D$27)*Parameters!$D$28*(Parameters!$D$23)*(1-Parameters!$D$30))+(M32*(1-Parameters!$D$40)*'Input for base case'!$F$6*Parameters!$D$15*Parameters!$D$26*(1-Parameters!$D$27)*Parameters!$D$28*(Parameters!$D$23)*(1-Parameters!$D$30))+(N32*(1-Parameters!$D$40))+(T32*(1-Parameters!$D$40)) + (U32*(1-Parameters!$D$40)*(1-ART_drop_factor)) + (O32*(1-Parameters!$D$40)*(1-ART_drop_factor))),0)</f>
        <v>0</v>
      </c>
      <c r="U33" s="22">
        <f>IF(AND(C33&gt;='Input for base case'!$F$13,C33&lt;'Input for base case'!$F$14),((K32*(1-Parameters!$D$40)*(1/Parameters!$D$38)*('Input for base case'!$F$6*Parameters!$D$15*(Parameters!$D$23)*Parameters!$D$26*(1-Parameters!$D$27)*Parameters!$D$28*Parameters!$D$30))+(L32*(1-Parameters!$D$40)*(1/Parameters!$D$38))+(M32*(1-Parameters!$D$40)*('Input for base case'!$F$6*Parameters!$D$15*(Parameters!$D$23)*Parameters!$D$26*(1-Parameters!$D$27)*Parameters!$D$28*Parameters!$D$30))+(U32*(1-Parameters!$D$40)*ART_drop_factor)+(R32*(1-Parameters!$D$40)*(1/Parameters!$D$38))+(O32*(1-Parameters!$D$40))*ART_drop_factor),0)</f>
        <v>0</v>
      </c>
      <c r="V33" s="24">
        <f>IF(C33='Input for base case'!$F$14,((P32*(1-Parameters!$D$41)*(1-(Parameters!$D$9*(1-('Input for base case'!$F$22*Parameters!$D$7))))) + (V32*(1-Parameters!$D$41)*(1-(Parameters!$D$9*(1-('Input for base case'!$F$22*Parameters!$D$7)))))),0)</f>
        <v>0</v>
      </c>
      <c r="W33" s="22">
        <f>IF(C33='Input for base case'!$F$14,((P32*(1-Parameters!$D$41)*Parameters!$D$9*(1-('Input for base case'!$F$22*Parameters!$D$7)))+(Q32*(1-Parameters!$D$41)*(1-1/Parameters!$D$38)*(1-('Input for base case'!$F$6*Parameters!$D$16*(1-Parameters!$D$27)*Parameters!$D$26*(1-Parameters!$B$94)*(Parameters!$D$24))*Parameters!$D$28*Parameters!$D$30)))+(V32*(1-Parameters!$D$41)*Parameters!$D$9*(1-('Input for base case'!$F$22*Parameters!$D$7)))+ (R32*(1-Parameters!$D$41)*(1-(1/Parameters!$D$38))*(1-ART_drop_factor)) + (W32*(1-Parameters!$D$41)*(1-1/Parameters!$D$38)) + (X32*(1-Parameters!$D$41)*(1-(1/Parameters!$D$38))*(1-ART_drop_factor)),0)</f>
        <v>0</v>
      </c>
      <c r="X33" s="24">
        <f>IF(C33='Input for base case'!$F$14,((Q32*(1-Parameters!$D$41)*(1-1/Parameters!$D$38)*('Input for base case'!$F$6*Parameters!$D$16*Parameters!$D$26*(1-Parameters!$D$27)*(1-Parameters!$B$94)*(Parameters!$D$24)*Parameters!$D$28*Parameters!$D$30))+(R32*(1-Parameters!$D$41)*(1-(1/Parameters!$D$38))*ART_drop_factor)+(X32*(1-Parameters!$D$41)*(1-(1/Parameters!$D$38))*ART_drop_factor)),0)</f>
        <v>0</v>
      </c>
      <c r="Y33" s="22">
        <f>IF(C33='Input for base case'!$F$14,((Q32*(1-Parameters!$D$41)*(1/Parameters!$D$38)*(1-('Input for base case'!$F$6*Parameters!$D$16*(1-Parameters!$D$27)*Parameters!$D$26*(1-Parameters!$B$94)*(Parameters!$D$23)*Parameters!$D$28)))+(S32*(1-Parameters!$D$41)*(1-('Input for base case'!$F$6*Parameters!$D$16*(1-Parameters!$D$27)*Parameters!$D$26*(1-Parameters!$B$94)*(Parameters!$D$23)*Parameters!$D$28)))+(W32*(1-Parameters!$D$41)*(1/Parameters!$D$38))+(Y32*(1-Parameters!$D$41))),0)</f>
        <v>0</v>
      </c>
      <c r="Z33" s="24">
        <f>IF(C33='Input for base case'!$F$14,((Q32*(1-Parameters!$D$41)*(1/Parameters!$D$38)*'Input for base case'!$F$6*Parameters!$D$16*Parameters!$D$26*(1-Parameters!$D$27)*(1-Parameters!$B$94)*Parameters!$D$28*(Parameters!$D$23)*(1-Parameters!$D$30))+(S32*(1-Parameters!$D$41)*'Input for base case'!$F$6*Parameters!$D$16*Parameters!$D$26*(1-Parameters!$D$27)*(1-Parameters!$B$94)*Parameters!$D$28*(Parameters!$D$23)*(1-Parameters!$D$30))+(T32*(1-Parameters!$D$41)) + (U32*(1-Parameters!$D$41)*(1-ART_drop_factor)) + (Z32*(1-Parameters!$D$41)) + (AA32*(1-Parameters!$D$41)*(1-ART_drop_factor))),0)</f>
        <v>0</v>
      </c>
      <c r="AA33" s="22">
        <f>IF(C33='Input for base case'!$F$14,((Q32*(1-Parameters!$D$41)*(1/Parameters!$D$38)*('Input for base case'!$F$6*Parameters!$D$16*(Parameters!$D$23)*Parameters!$D$26*(1-Parameters!$D$27)*(1-Parameters!$B$94)*Parameters!$D$28*Parameters!$D$30))+(R32*(1-Parameters!$D$41)*(1/Parameters!$D$38))+(S32*(1-Parameters!$D$41)*('Input for base case'!$F$6*Parameters!$D$16*(1-Parameters!$B$94)*(Parameters!$D$23)*Parameters!$D$26*(1-Parameters!$D$27)*Parameters!$D$28*Parameters!$D$30))+(AA32*(1-Parameters!$D$41)*ART_drop_factor)+(X32*(1-Parameters!$D$41)*(1/Parameters!$D$38))+(U32*(1-Parameters!$D$41)*ART_drop_factor)),0)</f>
        <v>0</v>
      </c>
      <c r="AB33" s="24">
        <f>IF(AND(C33&gt;'Input for base case'!$F$14,C33&lt;('Input for base case'!$F$14+'Input for base case'!$F$16)),((V32*(1-Parameters!$D$41)*(1-(Parameters!$D$9*(1-('Input for base case'!$F$22*Parameters!$D$7)))))+(AB32*(1-Parameters!$D$41)*(1-(Parameters!$D$10*(1-('Input for base case'!$F$22*Parameters!$D$7)))))),0)</f>
        <v>0</v>
      </c>
      <c r="AC33" s="24">
        <f>IF(AND(C33&gt;'Input for base case'!$F$14, C33&lt;('Input for base case'!$F$14+'Input for base case'!$F$16)),((V32*(1-Parameters!$D$41)*Parameters!$D$9*(1-('Input for base case'!$F$22*Parameters!$D$7)))+(W32*(1-Parameters!$D$41)*(1-1/Parameters!$D$38)) + (X32*(1-Parameters!$D$41)*(1-(1/Parameters!$D$38))*(1-ART_drop_factor)) +(AB32*(1-Parameters!$D$41)*Parameters!$D$10*(1-('Input for base case'!$F$22*Parameters!$D$7))))+(AC32*(1-Parameters!$D$41)*(1-1/Parameters!$D$38)) + (AD32*(1-Parameters!$D$41)*(1-(1/Parameters!$D$38))*(1-ART_drop_factor)),0)</f>
        <v>0</v>
      </c>
      <c r="AD33" s="24">
        <f>IF(AND(C33&gt;'Input for base case'!$F$14, C33&lt;('Input for base case'!$F$14+'Input for base case'!$F$16)),((X32*(1-Parameters!$D$41)*(1-(1/Parameters!$D$38))*ART_drop_factor)+(AD32*(1-Parameters!$D$41)*(1-(1/Parameters!$D$38))*ART_drop_factor)),0)</f>
        <v>0</v>
      </c>
      <c r="AE33" s="24">
        <f>IF(AND(C33&gt;'Input for base case'!$F$14, C33&lt;('Input for base case'!$F$14+'Input for base case'!$F$16)),((W32*(1-Parameters!$D$41)*(1/Parameters!$D$38))+(Y32*(1-Parameters!$D$41))+(AC32*(1-Parameters!$D$41)*(1/Parameters!$D$38))+(AE32*(1-Parameters!$D$41))),0)</f>
        <v>0</v>
      </c>
      <c r="AF33" s="24">
        <f>IF(AND(C33&gt;'Input for base case'!$F$14, C33&lt;('Input for base case'!$F$14+'Input for base case'!$F$16)),((Z32*(1-Parameters!$D$41)) + (AA32*(1-Parameters!$D$41)*(1-ART_drop_factor)) +(AF32*(1-Parameters!$D$41)) + (AG32*(1-Parameters!$D$41)*(1-ART_drop_factor))),0)</f>
        <v>0</v>
      </c>
      <c r="AG33" s="24">
        <f>IF(AND(C33&gt;'Input for base case'!$F$14, C33&lt;('Input for base case'!$F$14+'Input for base case'!$F$16)),((X32*(1-Parameters!$D$41)*(1/Parameters!$D$38))+(AG32*(1-Parameters!$D$41)*ART_drop_factor)+(AD32*(1-Parameters!$D$41)*(1/Parameters!$D$38))+(AA32*(1-Parameters!$D$41)*ART_drop_factor)),0)</f>
        <v>0</v>
      </c>
      <c r="AH33" s="24">
        <f>IF(AND(C33&gt;=('Input for base case'!$F$14+'Input for base case'!$F$16),C33&lt;('Input for base case'!$F$14+'Input for base case'!$F$17)),((AB32*(1-Parameters!$D$40)*(1-(Parameters!$D$10*(1-('Input for base case'!$F$22*Parameters!$D$7)))))+(AH32*(1-Parameters!$D$40)*(1-(Parameters!$D$11*(1-('Input for base case'!$F$22*Parameters!$D$7)))))),0)</f>
        <v>0</v>
      </c>
      <c r="AI33" s="24">
        <f>IF(AND(C33&gt;=('Input for base case'!$F$14+'Input for base case'!$F$16), C33&lt;('Input for base case'!$F$14+'Input for base case'!$F$17)),((AB32*(1-Parameters!$D$40)*Parameters!$D$10*(1-('Input for base case'!$F$22*Parameters!$D$7)))+(AC32*(1-Parameters!$D$40)*(1-1/Parameters!$D$38)*(1-('Input for base case'!$F$7*Parameters!$D$17*(1-Parameters!$D$27)*Parameters!$D$26*(1-(Parameters!$B$94 + Parameters!$B$95))*(Parameters!$D$24)*Parameters!$D$28*Parameters!$D$30))) + (AD32*(1-Parameters!$D$40)*(1-(1/Parameters!$D$38))*(1-ART_drop_factor)) +(AH32*(1-Parameters!$D$40)*Parameters!$D$11*(1-('Input for base case'!$F$22*Parameters!$D$7)))+(AI32*(1-Parameters!$D$40)*(1-1/Parameters!$D$38)) + (AJ32*(1-Parameters!$D$40)*(1-(1/Parameters!$D$38))*(1-ART_drop_factor))),0)</f>
        <v>0</v>
      </c>
      <c r="AJ33" s="24">
        <f>IF(AND(C33&gt;=('Input for base case'!$F$14+'Input for base case'!$F$16), C33&lt;('Input for base case'!$F$14+'Input for base case'!$F$17)),((AC32*(1-Parameters!$D$40)*(1-1/Parameters!$D$38)*('Input for base case'!$F$7*Parameters!$D$17*Parameters!$D$26*(1-Parameters!$D$27)*(1-(Parameters!$B$94 + Parameters!$B$95))*(Parameters!$D$24)*Parameters!$D$28*Parameters!$D$30))+(AD32*(1-Parameters!$D$40)*(1-(1/Parameters!$D$38))*ART_drop_factor)+(AJ32*(1-Parameters!$D$40)*(1-(1/Parameters!$D$38))*ART_drop_factor)),0)</f>
        <v>0</v>
      </c>
      <c r="AK33" s="22">
        <f>IF(AND(C33&gt;=('Input for base case'!$F$14+'Input for base case'!$F$16), C33&lt;('Input for base case'!$F$14+'Input for base case'!$F$17)),((AC32*(1-Parameters!$D$40)*(1/Parameters!$D$38)*(1-('Input for base case'!$F$7*Parameters!$D$17*(1-Parameters!$D$27)*Parameters!$D$26*(1-(Parameters!$B$94 + Parameters!$B$95))*(Parameters!$D$23)*Parameters!$D$28)))+(AE32*(1-Parameters!$D$40)*(1-('Input for base case'!$F$7*Parameters!$D$17*(1-Parameters!$D$27)*Parameters!$D$26*(1-(Parameters!$B$94 + Parameters!$B$95))*(Parameters!$D$23)*Parameters!$D$28)))+(AI32*(1-Parameters!$D$40)*(1/Parameters!$D$38))+(AK32*(1-Parameters!$D$40))),0)</f>
        <v>0</v>
      </c>
      <c r="AL33" s="24">
        <f>IF(AND(C33&gt;=('Input for base case'!$F$14+'Input for base case'!$F$16), C33&lt;('Input for base case'!$F$14+'Input for base case'!$F$17)),((AC32*(1-Parameters!$D$40)*(1/Parameters!$D$38)*'Input for base case'!$F$7*Parameters!$D$17*Parameters!$D$26*(1-Parameters!$D$27)*(1-(Parameters!$B$94 + Parameters!$B$95))*Parameters!$D$28*(Parameters!$D$23)*(1-Parameters!$D$30))+(AE32*(1-Parameters!$D$40)*'Input for base case'!$F$7*Parameters!$D$17*Parameters!$D$26*(1-Parameters!$D$27)*(1-(Parameters!$B$94 + Parameters!$B$95))*Parameters!$D$28*(Parameters!$D$23)*(1-Parameters!$D$30))+(AF32*(1-Parameters!$D$40)) + (AG32*(1-Parameters!$D$40)*(1-ART_drop_factor)) +(AL32*(1-Parameters!$D$40)) + (AM32*(1-Parameters!$D$40)*(1-ART_drop_factor))),0)</f>
        <v>0</v>
      </c>
      <c r="AM33" s="22">
        <f>IF(AND(C33&gt;=('Input for base case'!$F$14+'Input for base case'!$F$16), C33&lt;('Input for base case'!$F$14+'Input for base case'!$F$17)),((AC32*(1-Parameters!$D$40)*(1/Parameters!$D$38)*('Input for base case'!$F$7*Parameters!$D$17*(Parameters!$D$23)*Parameters!$D$26*(1-Parameters!$D$27)*(1-(Parameters!$B$94 + Parameters!$B$95))*Parameters!$D$28*Parameters!$D$30))+(AD32*(1-Parameters!$D$40)*(1/Parameters!$D$38))+(AE32*(1-Parameters!$D$40)*('Input for base case'!$F$7*Parameters!$D$17*(Parameters!$D$23)*Parameters!$D$26*(1-Parameters!$D$27)*(1-(Parameters!$B$94 + Parameters!$B$95))*Parameters!$D$28*Parameters!$D$30))+(AM32*(1-Parameters!$D$40)*ART_drop_factor)+(AJ32*(1-Parameters!$D$40)*(1/Parameters!$D$38))+(AG32*(1-Parameters!$D$40)*ART_drop_factor)),0)</f>
        <v>0</v>
      </c>
      <c r="AN33" s="24">
        <f>IF(AND(C33&gt;=('Input for base case'!$F$14+'Input for base case'!$F$17), C33&lt;('Input for base case'!$F$14+'Input for base case'!$F$18)),((AH32*(1-Parameters!$D$40)*(1-(Parameters!$D$11*(1-('Input for base case'!$F$22*Parameters!$D$7))))) + (AN32*(1-Parameters!$D$40)*(1-(Parameters!$D$11*(1-('Input for base case'!$F$22*Parameters!$D$7)))))),0)</f>
        <v>0</v>
      </c>
      <c r="AO33" s="22">
        <f>IF(AND(C33&gt;=('Input for base case'!$F$14+'Input for base case'!$F$17), C33&lt;('Input for base case'!$F$14+'Input for base case'!$F$18)),((AH32*(1-Parameters!$D$40)*Parameters!$D$11*(1-('Input for base case'!$F$22*Parameters!$D$7)))+(AI32*(1-Parameters!$D$40)*(1-1/Parameters!$D$38)*(1-('Input for base case'!$F$8*Parameters!$D$18*(1-Parameters!$D$27)*Parameters!$D$26*(Parameters!$D$24)*Parameters!$D$28*Parameters!$D$30))) + (AJ32*(1-Parameters!$D$40)*(1-(1/Parameters!$D$38))*(1-ART_drop_factor)) +(AN32*(1-Parameters!$D$40)*Parameters!$D$11*(1-('Input for base case'!$F$22*Parameters!$D$7)))+(AO32*(1-Parameters!$D$40)*(1-1/Parameters!$D$38)) + (AP32*(1-Parameters!$D$40)*(1-(1/Parameters!$D$38))*(1-ART_drop_factor))),0)</f>
        <v>0</v>
      </c>
      <c r="AP33" s="24">
        <f>IF(AND(C33&gt;=('Input for base case'!$F$14+'Input for base case'!$F$17), C33&lt;('Input for base case'!$F$14+'Input for base case'!$F$18)),((AI32*(1-Parameters!$D$40)*(1-1/Parameters!$D$38)*('Input for base case'!$F$8*Parameters!$D$18*Parameters!$D$26*(1-Parameters!$D$27)*(Parameters!$D$24)*Parameters!$D$28*Parameters!$D$30))+(AJ32*(1-Parameters!$D$40)*(1-(1/Parameters!$D$38))*ART_drop_factor)+(AP32*(1-Parameters!$D$40)*(1-(1/Parameters!$D$38))*ART_drop_factor)),0)</f>
        <v>0</v>
      </c>
      <c r="AQ33" s="22">
        <f>IF(AND(C33&gt;=('Input for base case'!$F$14+'Input for base case'!$F$17), C33&lt;('Input for base case'!$F$14+'Input for base case'!$F$18)),((AI32*(1-Parameters!$D$40)*(1/Parameters!$D$38)*(1-('Input for base case'!$F$8*Parameters!$D$18*(1-Parameters!$D$27)*Parameters!$D$26*(Parameters!$D$23)*Parameters!$D$28)))+(AK32*(1-Parameters!$D$40)*(1-('Input for base case'!$F$8*Parameters!$D$18*(1-Parameters!$D$27)*Parameters!$D$26*(Parameters!$D$23)*Parameters!$D$28)))+(AO32*(1-Parameters!$D$40)*(1/Parameters!$D$38))+(AQ32*(1-Parameters!$D$40))),0)</f>
        <v>0</v>
      </c>
      <c r="AR33" s="24">
        <f>IF(AND(C33&gt;=('Input for base case'!$F$14+'Input for base case'!$F$17), C33&lt;('Input for base case'!$F$14+'Input for base case'!$F$18)),((AI32*(1-Parameters!$D$40)*(1/Parameters!$D$38)*'Input for base case'!$F$8*Parameters!$D$18*Parameters!$D$26*(1-Parameters!$D$27)*Parameters!$D$28*(Parameters!$D$23)*(1-Parameters!$D$30))+(AK32*(1-Parameters!$D$40)*'Input for base case'!$F$8*Parameters!$D$18*Parameters!$D$26*(1-Parameters!$D$27)*Parameters!$D$28*(Parameters!$D$23)*(1-Parameters!$D$30))+(AL32*(1-Parameters!$D$40)) + (AM32*(1-Parameters!$D$40)*(1-ART_drop_factor)) +(AR32*(1-Parameters!$D$40)) + (AS32*(1-Parameters!$D$40)*(1-ART_drop_factor))),0)</f>
        <v>0</v>
      </c>
      <c r="AS33" s="22">
        <f>IF(AND(C33&gt;=('Input for base case'!$F$14+'Input for base case'!$F$17), C33&lt;('Input for base case'!$F$14+'Input for base case'!$F$18)),((AI32*(1-Parameters!$D$40)*(1/Parameters!$D$38)*('Input for base case'!$F$8*Parameters!$D$18*(Parameters!$D$23)*Parameters!$D$26*(1-Parameters!$D$27)*Parameters!$D$28*Parameters!$D$30))+(AJ32*(1-Parameters!$D$40)*(1/Parameters!$D$38))+(AK32*(1-Parameters!$D$40)*('Input for base case'!$F$8*Parameters!$D$18*(Parameters!$D$23)*Parameters!$D$26*(1-Parameters!$D$27)*Parameters!$D$28*Parameters!$D$30))+(AS32*(1-Parameters!$D$40)*ART_drop_factor)+(AP32*(1-Parameters!$D$40)*(1/Parameters!$D$38))+(AM32*(1-Parameters!$D$40)*ART_drop_factor)),0)</f>
        <v>0</v>
      </c>
      <c r="AT33" s="24">
        <f>IF(AND(C33&gt;=('Input for base case'!$F$14+'Input for base case'!$F$18), C33&lt;('Input for base case'!$F$14+'Input for base case'!$F$19)),((AN32*(1-Parameters!$D$40)*(1-(Parameters!$D$11*(1-('Input for base case'!$F$22*Parameters!$D$7))))) + (AT32*(1-Parameters!$D$40)*(1-(Parameters!$D$12*(1-('Input for base case'!$F$22*Parameters!$D$7)))))),0)</f>
        <v>0</v>
      </c>
      <c r="AU33" s="22">
        <f>IF(AND(C33&gt;=('Input for base case'!$F$14+'Input for base case'!$F$18), C33&lt;('Input for base case'!$F$14+'Input for base case'!$F$19)),((AN32*(1-Parameters!$D$40)*Parameters!$D$11*(1-('Input for base case'!$F$22*Parameters!$D$7)))+(AO32*(1-Parameters!$D$40)*(1-1/Parameters!$D$38)*(1-('Input for base case'!$F$9*Parameters!$D$19*(1-Parameters!$D$27)*Parameters!$D$26*(Parameters!$D$24)*Parameters!$D$28*Parameters!$D$30))) + (AP32*(1-Parameters!$D$40)*(1-(1/Parameters!$D$38))*(1-ART_drop_factor)) +(AT32*(1-Parameters!$D$40)*Parameters!$D$12*(1-('Input for base case'!$F$22*Parameters!$D$7)))+(AU32*(1-Parameters!$D$40)*(1-1/Parameters!$D$38)) + (AV32*(1-Parameters!$D$40)*(1-(1/Parameters!$D$38))*(1-ART_drop_factor))),0)</f>
        <v>0</v>
      </c>
      <c r="AV33" s="24">
        <f>IF(AND(C33&gt;=('Input for base case'!$F$14+'Input for base case'!$F$18), C33&lt;('Input for base case'!$F$14+'Input for base case'!$F$19)),((AO32*(1-Parameters!$D$40)*(1-1/Parameters!$D$38)*('Input for base case'!$F$9*Parameters!$D$19*Parameters!$D$26*(1-Parameters!$D$27)*(Parameters!$D$24)*Parameters!$D$28*Parameters!$D$30))+(AP32*(1-Parameters!$D$40)*(1-(1/Parameters!$D$38))*ART_drop_factor)+(AV32*(1-Parameters!$D$40)*(1-(1/Parameters!$D$38))*ART_drop_factor)),0)</f>
        <v>0</v>
      </c>
      <c r="AW33" s="22">
        <f>IF(AND(C33&gt;=('Input for base case'!$F$14+'Input for base case'!$F$18), C33&lt;('Input for base case'!$F$14+'Input for base case'!$F$19)),((AO32*(1-Parameters!$D$40)*(1/Parameters!$D$38)*(1-('Input for base case'!$F$9*Parameters!$D$19*(1-Parameters!$D$27)*Parameters!$D$26*(Parameters!$D$23)*Parameters!$D$28)))+(AQ32*(1-Parameters!$D$40)*(1-('Input for base case'!$F$9*Parameters!$D$19*(1-Parameters!$D$27)*Parameters!$D$26*(Parameters!$D$23)*Parameters!$D$28)))+(AU32*(1-Parameters!$D$40)*(1/Parameters!$D$38))+(AW32*(1-Parameters!$D$40))),0)</f>
        <v>0</v>
      </c>
      <c r="AX33" s="24">
        <f>IF(AND(C33&gt;=('Input for base case'!$F$14+'Input for base case'!$F$18), C33&lt;('Input for base case'!$F$14+'Input for base case'!$F$19)),((AO32*(1-Parameters!$D$40)*(1/Parameters!$D$38)*'Input for base case'!$F$9*Parameters!$D$19*Parameters!$D$26*(1-Parameters!$D$27)*Parameters!$D$28*(Parameters!$D$23)*(1-Parameters!$D$30))+(AQ32*(1-Parameters!$D$40)*'Input for base case'!$F$9*Parameters!$D$19*Parameters!$D$26*(1-Parameters!$D$27)*Parameters!$D$28*(Parameters!$D$23)*(1-Parameters!$D$30)) + (AS32*(1-Parameters!$D$40)*(1-ART_drop_factor)) +(AR32*(1-Parameters!$D$40))+ (AY32*(1-Parameters!$D$40)*(1-ART_drop_factor)) + (AX32*(1-Parameters!$D$40))),0)</f>
        <v>0</v>
      </c>
      <c r="AY33" s="22">
        <f>IF(AND(C33&gt;=('Input for base case'!$F$14+'Input for base case'!$F$18), C33&lt;('Input for base case'!$F$14+'Input for base case'!$F$19)),((AO32*(1-Parameters!$D$40)*(1/Parameters!$D$38)*('Input for base case'!$F$9*Parameters!$D$19*(Parameters!$D$23)*Parameters!$D$26*(1-Parameters!$D$27)*Parameters!$D$28*Parameters!$D$30))+(AP32*(1-Parameters!$D$40)*(1/Parameters!$D$38))+(AQ32*(1-Parameters!$D$40)*('Input for base case'!$F$9*Parameters!$D$19*(Parameters!$D$23)*Parameters!$D$26*(1-Parameters!$D$27)*Parameters!$D$28*Parameters!$D$30))+(AY32*(1-Parameters!$D$40)*ART_drop_factor)+(AV32*(1-Parameters!$D$40)*(1/Parameters!$D$38))+(AS32*(1-Parameters!$D$40)*ART_drop_factor)),0)</f>
        <v>0</v>
      </c>
      <c r="AZ33" s="24">
        <f>IF(C33&gt;=('Input for base case'!$F$14+'Input for base case'!$F$19),((AT32*(1-Parameters!$D$40)*(1-(Parameters!$D$12*(1-('Input for base case'!$F$22*Parameters!$D$7))))) + (AZ32*(1-Parameters!$D$40)*(1-(Parameters!$D$12*(1-('Input for base case'!$F$22*Parameters!$D$7)))))),0)</f>
        <v>0</v>
      </c>
      <c r="BA33" s="22">
        <f>IF(C33&gt;=('Input for base case'!$F$14+'Input for base case'!$F$19),((AT32*(1-Parameters!$D$40)*Parameters!$D$12*(1-('Input for base case'!$F$22*Parameters!$D$7)))+(AU32*(1-Parameters!$D$40)*(1-1/Parameters!$D$38)*(1-('Input for base case'!$F$10*Parameters!$D$20*(1-Parameters!$D$27)*Parameters!$D$26*(Parameters!$D$24)*Parameters!$D$28*Parameters!$D$30))) + (AV32*(1-Parameters!$D$40)*(1-(1/Parameters!$D$38))*(1-ART_drop_factor)) +(AZ32*(1-Parameters!$D$40)*Parameters!$D$12*(1-('Input for base case'!$F$22*Parameters!$D$7)))+(BA32*(1-Parameters!$D$40)*(1-1/Parameters!$D$38)) + (BB32*(1-Parameters!$D$40)*(1-(1/Parameters!$D$38))*(1-ART_drop_factor))),0)</f>
        <v>0</v>
      </c>
      <c r="BB33" s="24">
        <f>IF(C33&gt;=('Input for base case'!$F$14+'Input for base case'!$F$19),((AU32*(1-Parameters!$D$40)*(1-1/Parameters!$D$38)*('Input for base case'!$F$10*Parameters!$D$20*Parameters!$D$26*(1-Parameters!$D$27)*(Parameters!$D$24)*Parameters!$D$28*Parameters!$D$30))+(AV32*(1-Parameters!$D$40)*(1-(1/Parameters!$D$38))*ART_drop_factor)+(BB32*(1-Parameters!$D$40)*(1-(1/Parameters!$D$38))*ART_drop_factor)),0)</f>
        <v>0</v>
      </c>
      <c r="BC33" s="22">
        <f>IF(C33&gt;=('Input for base case'!$F$14+'Input for base case'!$F$19),((AU32*(1-Parameters!$D$40)*(1/Parameters!$D$38)*(1-('Input for base case'!$F$10*Parameters!$D$20*(1-Parameters!$D$27)*Parameters!$D$26*(Parameters!$D$23)*Parameters!$D$28)))+(AW32*(1-Parameters!$D$40)*(1-('Input for base case'!$F$10*Parameters!$D$20*(1-Parameters!$D$27)*Parameters!$D$26*(Parameters!$D$23)*Parameters!$D$28)))+(BA32*(1-Parameters!$D$40)*(1/Parameters!$D$38))+(BC32*(1-Parameters!$D$40))),0)</f>
        <v>0</v>
      </c>
      <c r="BD33" s="24">
        <f>IF(C33&gt;=('Input for base case'!$F$14+'Input for base case'!$F$19),((AU32*(1-Parameters!$D$40)*(1/Parameters!$D$38)*'Input for base case'!$F$10*Parameters!$D$20*Parameters!$D$26*(1-Parameters!$D$27)*Parameters!$D$28*(Parameters!$D$23)*(1-Parameters!$D$30))+(AW32*(1-Parameters!$D$40)*'Input for base case'!$F$10*Parameters!$D$20*Parameters!$D$26*(1-Parameters!$D$27)*Parameters!$D$28*(Parameters!$D$23)*(1-Parameters!$D$30))+(AX32*(1-Parameters!$D$40)) + (AY32*(1-Parameters!$D$40)*(1-ART_drop_factor)) +(BD32*(1-Parameters!$D$40)) + (BE32*(1-Parameters!$D$40)*(1-ART_drop_factor))),0)</f>
        <v>0</v>
      </c>
      <c r="BE33" s="25">
        <f>IF(C33&gt;=('Input for base case'!$F$14+'Input for base case'!$F$19),((AU32*(1-Parameters!$D$40)*(1/Parameters!$D$38)*('Input for base case'!$F$10*Parameters!$D$20*(Parameters!$D$23)*Parameters!$D$26*(1-Parameters!$D$27)*Parameters!$D$28*Parameters!$D$30))+(AV32*(1-Parameters!$D$40)*(1/Parameters!$D$38))+(AW32*(1-Parameters!$D$40)*('Input for base case'!$F$10*Parameters!$D$20*(Parameters!$D$23)*Parameters!$D$26*(1-Parameters!$D$27)*Parameters!$D$28*Parameters!$D$30))+(BE32*(1-Parameters!$D$40)*ART_drop_factor)+(BB32*(1-Parameters!$D$40)*(1/Parameters!$D$38))+(AY32*(1-Parameters!$D$40)*ART_drop_factor)),0)</f>
        <v>0</v>
      </c>
      <c r="BF33" s="135">
        <f>(Parameters!$D$40*(SUM(Model!D32:U32,Model!AH32:BE32)))+(Parameters!$D$41*(SUM(Model!V32:AG32)))</f>
        <v>93.982186095983153</v>
      </c>
      <c r="BG33" s="60"/>
    </row>
    <row r="34" spans="3:59" x14ac:dyDescent="0.2">
      <c r="C34" s="20">
        <v>29</v>
      </c>
      <c r="D34" s="21">
        <f>IF((C34&gt;='Input for base case'!$F$12),0,(D33*(1-Parameters!$D$40)*(1-(Parameters!$D$8*(1-('Input for base case'!$F$22*Parameters!$D$7))))))</f>
        <v>0</v>
      </c>
      <c r="E34" s="21">
        <f>IF((C34&gt;='Input for base case'!$F$12),0,(D33*(1-Parameters!$D$40)*Parameters!$D$8*(1-('Input for base case'!$F$22*Parameters!$D$7))+(E33*(1-Parameters!$D$40)*(1-1/Parameters!$D$38)) + (F33*(1-Parameters!$D$40)*(1-(1/Parameters!$D$38))*(1-ART_drop_factor))))</f>
        <v>0</v>
      </c>
      <c r="F34" s="26">
        <f>IF((C34&gt;='Input for base case'!$F$12),0,(F33*(1-Parameters!$D$40)*(1-(1/Parameters!$D$38))*ART_drop_factor))</f>
        <v>0</v>
      </c>
      <c r="G34" s="21">
        <f>IF((C34&gt;='Input for base case'!$F$12),0,((G33*(1-Parameters!$D$40)+(E33*(1-Parameters!$D$40)*(1/Parameters!$D$38)))))</f>
        <v>0</v>
      </c>
      <c r="H34" s="21">
        <f>IF((C34&gt;='Input for base case'!$F$12),0,(H33*(1-Parameters!$D$40) + I33*(1-Parameters!$D$40)*(1-ART_drop_factor)))</f>
        <v>0</v>
      </c>
      <c r="I34" s="21">
        <f>IF((C34&gt;='Input for base case'!$F$12),0,(((F33*(1-Parameters!$D$40)*(1/Parameters!$D$38)) + I33*(1-Parameters!$D$40)*ART_drop_factor)))</f>
        <v>0</v>
      </c>
      <c r="J34" s="23">
        <f>IF(AND(C34&gt;='Input for base case'!$F$12,C34&lt;'Input for base case'!$F$13),((D33*(1-Parameters!$D$40)*(1-(Parameters!$D$8*(1-('Input for base case'!$F$22*Parameters!$D$7))))) + (J33*(1-Parameters!$D$40)*(1-(Parameters!$D$9*(1-('Input for base case'!$F$22*Parameters!$D$7)))))),0)</f>
        <v>1510571.1120031558</v>
      </c>
      <c r="K34" s="23">
        <f>IF(AND(C34&gt;='Input for base case'!$F$12,C34&lt;'Input for base case'!$F$13),((D33*(1-Parameters!$D$40)*(Parameters!$D$8*(1-('Input for base case'!$F$22*Parameters!$D$7))))+(E33*(1-Parameters!$D$40)*(1-1/Parameters!$D$38)*(1-('Input for base case'!$F$5*Parameters!$D$14*(1-Parameters!$D$27)*Parameters!$D$26*(Parameters!$D$24))*Parameters!$D$28*Parameters!$D$30)))+ (F33*(1-Parameters!$D$40)*(1-(1/Parameters!$D$38))*(1-ART_drop_factor)) + (J33*(1-Parameters!$D$40)*Parameters!$D$9*(1-('Input for base case'!$F$22*Parameters!$D$7)))+(K33*(1-Parameters!$D$40)*(1-1/Parameters!$D$38)) + (L33*(1-Parameters!$D$40)*(1-(1/Parameters!$D$38))*(1-ART_drop_factor)),0)</f>
        <v>3734.2279621516254</v>
      </c>
      <c r="L34" s="23">
        <f>IF(AND(C34&gt;='Input for base case'!$F$12,C34&lt;'Input for base case'!$F$13),((E33*(1-Parameters!$D$40)*(1-1/Parameters!$D$38)*('Input for base case'!$F$5*Parameters!$D$14*Parameters!$D$26*(1-Parameters!$D$27)*(Parameters!$D$24)*Parameters!$D$28*Parameters!$D$30))+(F33*(1-Parameters!$D$40)*(1-(1/Parameters!$D$38))*ART_drop_factor)+(L33*(1-Parameters!$D$40)*(1-(1/Parameters!$D$38))*ART_drop_factor)),0)</f>
        <v>787.01755933338859</v>
      </c>
      <c r="M34" s="23">
        <f>IF(AND(C34&gt;='Input for base case'!$F$12,C34&lt;'Input for base case'!$F$13),((E33*(1-Parameters!$D$40)*(1/Parameters!$D$38)*(1-('Input for base case'!$F$5*Parameters!$D$14*(1-Parameters!$D$27)*Parameters!$D$26*(Parameters!$D$23))*Parameters!$D$28))+(G33*(1-Parameters!$D$40)*(1-('Input for base case'!$F$5*Parameters!$D$14*(1-Parameters!$D$27)*Parameters!$D$26*(Parameters!$D$23)*Parameters!$D$28)))+(K33*(1-Parameters!$D$40)*(1/Parameters!$D$38))+(M33*(1-Parameters!$D$40))),0)</f>
        <v>15964.379999162504</v>
      </c>
      <c r="N34" s="23">
        <f>IF(AND(C34&gt;='Input for base case'!$F$12,C34&lt;'Input for base case'!$F$13),((E33*(1-Parameters!$D$40)*(1/Parameters!$D$38)*'Input for base case'!$F$5*Parameters!$D$14*Parameters!$D$26*(1-Parameters!$D$27)*Parameters!$D$28*(Parameters!$D$23)*(1-Parameters!$D$30))+(G33*(1-Parameters!$D$40)*'Input for base case'!$F$5*Parameters!$D$14*Parameters!$D$26*(1-Parameters!$D$27)*Parameters!$D$28*(Parameters!$D$23)*(1-Parameters!$D$30))+(H33*(1-Parameters!$D$40)) +(N33*(1-Parameters!$D$40)) + (O33*(1-Parameters!$D$40)*(1-ART_drop_factor)) + (I33*(1-Parameters!$D$40)*(1-ART_drop_factor))),0)</f>
        <v>14162.70102734914</v>
      </c>
      <c r="O34" s="23">
        <f>IF(AND(C34&gt;='Input for base case'!$F$12,C34&lt;'Input for base case'!$F$13),((E33*(1-Parameters!$D$40)*(1/Parameters!$D$38)*('Input for base case'!$F$5*Parameters!$D$14*(Parameters!$D$23)*Parameters!$D$26*(1-Parameters!$D$27)*Parameters!$D$28*Parameters!$D$30))+(F33*(1-Parameters!$D$40)*(1/Parameters!$D$38))+(G33*(1-Parameters!$D$40)*('Input for base case'!$F$5*Parameters!$D$14*(Parameters!$D$23)*Parameters!$D$26*(1-Parameters!$D$27)*Parameters!$D$28*Parameters!$D$30))+(O33*(1-Parameters!$D$40)*ART_drop_factor)+(L33*(1-Parameters!$D$40)*(1/Parameters!$D$38))+(I33*(1-Parameters!$D$40)*ART_drop_factor)),0)</f>
        <v>83617.161495745764</v>
      </c>
      <c r="P34" s="24">
        <f>IF(AND(C34&gt;='Input for base case'!$F$13,C34&lt;'Input for base case'!$F$14),((J33*(1-Parameters!$D$40)*(1-(Parameters!$D$9*(1-('Input for base case'!$F$22*Parameters!$D$7))))) + (P33*(1-Parameters!$D$40)*(1-(Parameters!$D$9*(1-('Input for base case'!$F$22*Parameters!$D$7)))))),0)</f>
        <v>0</v>
      </c>
      <c r="Q34" s="22">
        <f>IF(AND(C34&gt;='Input for base case'!$F$13,C34&lt;'Input for base case'!$F$14),((J33*(1-Parameters!$D$40)*Parameters!$D$9*(1-('Input for base case'!$F$22*Parameters!$D$7)))+(K33*(1-Parameters!$D$40)*(1-1/Parameters!$D$38)*(1-('Input for base case'!$F$6*Parameters!$D$15*(1-Parameters!$D$27)*Parameters!$D$26*(Parameters!$D$24))*Parameters!$D$28*Parameters!$D$30))) + (L33*(1-Parameters!$D$40)*(1-(1/Parameters!$D$38))*(1-ART_drop_factor)) +(P33*(1-Parameters!$D$40)*Parameters!$D$9*(1-('Input for base case'!$F$22*Parameters!$D$7)))+(Q33*(1-Parameters!$D$40)*(1-1/Parameters!$D$38)) + (R33*(1-Parameters!$D$40)*(1-(1/Parameters!$D$38))*(1-ART_drop_factor)),0)</f>
        <v>0</v>
      </c>
      <c r="R34" s="24">
        <f>IF(AND(C34&gt;='Input for base case'!$F$13,C34&lt;'Input for base case'!$F$14),((K33*(1-Parameters!$D$40)*(1-1/Parameters!$D$38)*('Input for base case'!$F$6*Parameters!$D$15*Parameters!$D$26*(1-Parameters!$D$27)*(Parameters!$D$24)*Parameters!$D$28*Parameters!$D$30))+(L33*(1-Parameters!$D$40)*(1-(1/Parameters!$D$38))*ART_drop_factor)+(R33*(1-Parameters!$D$40)*(1-(1/Parameters!$D$38))*ART_drop_factor)),0)</f>
        <v>0</v>
      </c>
      <c r="S34" s="22">
        <f>IF(AND(C34&gt;='Input for base case'!$F$13,C34&lt;'Input for base case'!$F$14),((K33*(1-Parameters!$D$40)*(1/Parameters!$D$38)*(1-('Input for base case'!$F$6*Parameters!$D$15*(1-Parameters!$D$27)*Parameters!$D$26*(Parameters!$D$23)*Parameters!$D$28)))+(M33*(1-Parameters!$D$40)*(1-('Input for base case'!$F$6*Parameters!$D$15*(1-Parameters!$D$27)*Parameters!$D$26*(Parameters!$D$23)*Parameters!$D$28)))+(Q33*(1-Parameters!$D$40)*(1/Parameters!$D$38))+(S33*(1-Parameters!$D$40))),0)</f>
        <v>0</v>
      </c>
      <c r="T34" s="24">
        <f>IF(AND(C34&gt;='Input for base case'!$F$13,C34&lt;'Input for base case'!$F$14),((K33*(1-Parameters!$D$40)*(1/Parameters!$D$38)*'Input for base case'!$F$6*Parameters!$D$15*Parameters!$D$26*(1-Parameters!$D$27)*Parameters!$D$28*(Parameters!$D$23)*(1-Parameters!$D$30))+(M33*(1-Parameters!$D$40)*'Input for base case'!$F$6*Parameters!$D$15*Parameters!$D$26*(1-Parameters!$D$27)*Parameters!$D$28*(Parameters!$D$23)*(1-Parameters!$D$30))+(N33*(1-Parameters!$D$40))+(T33*(1-Parameters!$D$40)) + (U33*(1-Parameters!$D$40)*(1-ART_drop_factor)) + (O33*(1-Parameters!$D$40)*(1-ART_drop_factor))),0)</f>
        <v>0</v>
      </c>
      <c r="U34" s="22">
        <f>IF(AND(C34&gt;='Input for base case'!$F$13,C34&lt;'Input for base case'!$F$14),((K33*(1-Parameters!$D$40)*(1/Parameters!$D$38)*('Input for base case'!$F$6*Parameters!$D$15*(Parameters!$D$23)*Parameters!$D$26*(1-Parameters!$D$27)*Parameters!$D$28*Parameters!$D$30))+(L33*(1-Parameters!$D$40)*(1/Parameters!$D$38))+(M33*(1-Parameters!$D$40)*('Input for base case'!$F$6*Parameters!$D$15*(Parameters!$D$23)*Parameters!$D$26*(1-Parameters!$D$27)*Parameters!$D$28*Parameters!$D$30))+(U33*(1-Parameters!$D$40)*ART_drop_factor)+(R33*(1-Parameters!$D$40)*(1/Parameters!$D$38))+(O33*(1-Parameters!$D$40))*ART_drop_factor),0)</f>
        <v>0</v>
      </c>
      <c r="V34" s="24">
        <f>IF(C34='Input for base case'!$F$14,((P33*(1-Parameters!$D$41)*(1-(Parameters!$D$9*(1-('Input for base case'!$F$22*Parameters!$D$7))))) + (V33*(1-Parameters!$D$41)*(1-(Parameters!$D$9*(1-('Input for base case'!$F$22*Parameters!$D$7)))))),0)</f>
        <v>0</v>
      </c>
      <c r="W34" s="22">
        <f>IF(C34='Input for base case'!$F$14,((P33*(1-Parameters!$D$41)*Parameters!$D$9*(1-('Input for base case'!$F$22*Parameters!$D$7)))+(Q33*(1-Parameters!$D$41)*(1-1/Parameters!$D$38)*(1-('Input for base case'!$F$6*Parameters!$D$16*(1-Parameters!$D$27)*Parameters!$D$26*(1-Parameters!$B$94)*(Parameters!$D$24))*Parameters!$D$28*Parameters!$D$30)))+(V33*(1-Parameters!$D$41)*Parameters!$D$9*(1-('Input for base case'!$F$22*Parameters!$D$7)))+ (R33*(1-Parameters!$D$41)*(1-(1/Parameters!$D$38))*(1-ART_drop_factor)) + (W33*(1-Parameters!$D$41)*(1-1/Parameters!$D$38)) + (X33*(1-Parameters!$D$41)*(1-(1/Parameters!$D$38))*(1-ART_drop_factor)),0)</f>
        <v>0</v>
      </c>
      <c r="X34" s="24">
        <f>IF(C34='Input for base case'!$F$14,((Q33*(1-Parameters!$D$41)*(1-1/Parameters!$D$38)*('Input for base case'!$F$6*Parameters!$D$16*Parameters!$D$26*(1-Parameters!$D$27)*(1-Parameters!$B$94)*(Parameters!$D$24)*Parameters!$D$28*Parameters!$D$30))+(R33*(1-Parameters!$D$41)*(1-(1/Parameters!$D$38))*ART_drop_factor)+(X33*(1-Parameters!$D$41)*(1-(1/Parameters!$D$38))*ART_drop_factor)),0)</f>
        <v>0</v>
      </c>
      <c r="Y34" s="22">
        <f>IF(C34='Input for base case'!$F$14,((Q33*(1-Parameters!$D$41)*(1/Parameters!$D$38)*(1-('Input for base case'!$F$6*Parameters!$D$16*(1-Parameters!$D$27)*Parameters!$D$26*(1-Parameters!$B$94)*(Parameters!$D$23)*Parameters!$D$28)))+(S33*(1-Parameters!$D$41)*(1-('Input for base case'!$F$6*Parameters!$D$16*(1-Parameters!$D$27)*Parameters!$D$26*(1-Parameters!$B$94)*(Parameters!$D$23)*Parameters!$D$28)))+(W33*(1-Parameters!$D$41)*(1/Parameters!$D$38))+(Y33*(1-Parameters!$D$41))),0)</f>
        <v>0</v>
      </c>
      <c r="Z34" s="24">
        <f>IF(C34='Input for base case'!$F$14,((Q33*(1-Parameters!$D$41)*(1/Parameters!$D$38)*'Input for base case'!$F$6*Parameters!$D$16*Parameters!$D$26*(1-Parameters!$D$27)*(1-Parameters!$B$94)*Parameters!$D$28*(Parameters!$D$23)*(1-Parameters!$D$30))+(S33*(1-Parameters!$D$41)*'Input for base case'!$F$6*Parameters!$D$16*Parameters!$D$26*(1-Parameters!$D$27)*(1-Parameters!$B$94)*Parameters!$D$28*(Parameters!$D$23)*(1-Parameters!$D$30))+(T33*(1-Parameters!$D$41)) + (U33*(1-Parameters!$D$41)*(1-ART_drop_factor)) + (Z33*(1-Parameters!$D$41)) + (AA33*(1-Parameters!$D$41)*(1-ART_drop_factor))),0)</f>
        <v>0</v>
      </c>
      <c r="AA34" s="22">
        <f>IF(C34='Input for base case'!$F$14,((Q33*(1-Parameters!$D$41)*(1/Parameters!$D$38)*('Input for base case'!$F$6*Parameters!$D$16*(Parameters!$D$23)*Parameters!$D$26*(1-Parameters!$D$27)*(1-Parameters!$B$94)*Parameters!$D$28*Parameters!$D$30))+(R33*(1-Parameters!$D$41)*(1/Parameters!$D$38))+(S33*(1-Parameters!$D$41)*('Input for base case'!$F$6*Parameters!$D$16*(1-Parameters!$B$94)*(Parameters!$D$23)*Parameters!$D$26*(1-Parameters!$D$27)*Parameters!$D$28*Parameters!$D$30))+(AA33*(1-Parameters!$D$41)*ART_drop_factor)+(X33*(1-Parameters!$D$41)*(1/Parameters!$D$38))+(U33*(1-Parameters!$D$41)*ART_drop_factor)),0)</f>
        <v>0</v>
      </c>
      <c r="AB34" s="24">
        <f>IF(AND(C34&gt;'Input for base case'!$F$14,C34&lt;('Input for base case'!$F$14+'Input for base case'!$F$16)),((V33*(1-Parameters!$D$41)*(1-(Parameters!$D$9*(1-('Input for base case'!$F$22*Parameters!$D$7)))))+(AB33*(1-Parameters!$D$41)*(1-(Parameters!$D$10*(1-('Input for base case'!$F$22*Parameters!$D$7)))))),0)</f>
        <v>0</v>
      </c>
      <c r="AC34" s="24">
        <f>IF(AND(C34&gt;'Input for base case'!$F$14, C34&lt;('Input for base case'!$F$14+'Input for base case'!$F$16)),((V33*(1-Parameters!$D$41)*Parameters!$D$9*(1-('Input for base case'!$F$22*Parameters!$D$7)))+(W33*(1-Parameters!$D$41)*(1-1/Parameters!$D$38)) + (X33*(1-Parameters!$D$41)*(1-(1/Parameters!$D$38))*(1-ART_drop_factor)) +(AB33*(1-Parameters!$D$41)*Parameters!$D$10*(1-('Input for base case'!$F$22*Parameters!$D$7))))+(AC33*(1-Parameters!$D$41)*(1-1/Parameters!$D$38)) + (AD33*(1-Parameters!$D$41)*(1-(1/Parameters!$D$38))*(1-ART_drop_factor)),0)</f>
        <v>0</v>
      </c>
      <c r="AD34" s="24">
        <f>IF(AND(C34&gt;'Input for base case'!$F$14, C34&lt;('Input for base case'!$F$14+'Input for base case'!$F$16)),((X33*(1-Parameters!$D$41)*(1-(1/Parameters!$D$38))*ART_drop_factor)+(AD33*(1-Parameters!$D$41)*(1-(1/Parameters!$D$38))*ART_drop_factor)),0)</f>
        <v>0</v>
      </c>
      <c r="AE34" s="24">
        <f>IF(AND(C34&gt;'Input for base case'!$F$14, C34&lt;('Input for base case'!$F$14+'Input for base case'!$F$16)),((W33*(1-Parameters!$D$41)*(1/Parameters!$D$38))+(Y33*(1-Parameters!$D$41))+(AC33*(1-Parameters!$D$41)*(1/Parameters!$D$38))+(AE33*(1-Parameters!$D$41))),0)</f>
        <v>0</v>
      </c>
      <c r="AF34" s="24">
        <f>IF(AND(C34&gt;'Input for base case'!$F$14, C34&lt;('Input for base case'!$F$14+'Input for base case'!$F$16)),((Z33*(1-Parameters!$D$41)) + (AA33*(1-Parameters!$D$41)*(1-ART_drop_factor)) +(AF33*(1-Parameters!$D$41)) + (AG33*(1-Parameters!$D$41)*(1-ART_drop_factor))),0)</f>
        <v>0</v>
      </c>
      <c r="AG34" s="24">
        <f>IF(AND(C34&gt;'Input for base case'!$F$14, C34&lt;('Input for base case'!$F$14+'Input for base case'!$F$16)),((X33*(1-Parameters!$D$41)*(1/Parameters!$D$38))+(AG33*(1-Parameters!$D$41)*ART_drop_factor)+(AD33*(1-Parameters!$D$41)*(1/Parameters!$D$38))+(AA33*(1-Parameters!$D$41)*ART_drop_factor)),0)</f>
        <v>0</v>
      </c>
      <c r="AH34" s="24">
        <f>IF(AND(C34&gt;=('Input for base case'!$F$14+'Input for base case'!$F$16),C34&lt;('Input for base case'!$F$14+'Input for base case'!$F$17)),((AB33*(1-Parameters!$D$40)*(1-(Parameters!$D$10*(1-('Input for base case'!$F$22*Parameters!$D$7)))))+(AH33*(1-Parameters!$D$40)*(1-(Parameters!$D$11*(1-('Input for base case'!$F$22*Parameters!$D$7)))))),0)</f>
        <v>0</v>
      </c>
      <c r="AI34" s="24">
        <f>IF(AND(C34&gt;=('Input for base case'!$F$14+'Input for base case'!$F$16), C34&lt;('Input for base case'!$F$14+'Input for base case'!$F$17)),((AB33*(1-Parameters!$D$40)*Parameters!$D$10*(1-('Input for base case'!$F$22*Parameters!$D$7)))+(AC33*(1-Parameters!$D$40)*(1-1/Parameters!$D$38)*(1-('Input for base case'!$F$7*Parameters!$D$17*(1-Parameters!$D$27)*Parameters!$D$26*(1-(Parameters!$B$94 + Parameters!$B$95))*(Parameters!$D$24)*Parameters!$D$28*Parameters!$D$30))) + (AD33*(1-Parameters!$D$40)*(1-(1/Parameters!$D$38))*(1-ART_drop_factor)) +(AH33*(1-Parameters!$D$40)*Parameters!$D$11*(1-('Input for base case'!$F$22*Parameters!$D$7)))+(AI33*(1-Parameters!$D$40)*(1-1/Parameters!$D$38)) + (AJ33*(1-Parameters!$D$40)*(1-(1/Parameters!$D$38))*(1-ART_drop_factor))),0)</f>
        <v>0</v>
      </c>
      <c r="AJ34" s="24">
        <f>IF(AND(C34&gt;=('Input for base case'!$F$14+'Input for base case'!$F$16), C34&lt;('Input for base case'!$F$14+'Input for base case'!$F$17)),((AC33*(1-Parameters!$D$40)*(1-1/Parameters!$D$38)*('Input for base case'!$F$7*Parameters!$D$17*Parameters!$D$26*(1-Parameters!$D$27)*(1-(Parameters!$B$94 + Parameters!$B$95))*(Parameters!$D$24)*Parameters!$D$28*Parameters!$D$30))+(AD33*(1-Parameters!$D$40)*(1-(1/Parameters!$D$38))*ART_drop_factor)+(AJ33*(1-Parameters!$D$40)*(1-(1/Parameters!$D$38))*ART_drop_factor)),0)</f>
        <v>0</v>
      </c>
      <c r="AK34" s="22">
        <f>IF(AND(C34&gt;=('Input for base case'!$F$14+'Input for base case'!$F$16), C34&lt;('Input for base case'!$F$14+'Input for base case'!$F$17)),((AC33*(1-Parameters!$D$40)*(1/Parameters!$D$38)*(1-('Input for base case'!$F$7*Parameters!$D$17*(1-Parameters!$D$27)*Parameters!$D$26*(1-(Parameters!$B$94 + Parameters!$B$95))*(Parameters!$D$23)*Parameters!$D$28)))+(AE33*(1-Parameters!$D$40)*(1-('Input for base case'!$F$7*Parameters!$D$17*(1-Parameters!$D$27)*Parameters!$D$26*(1-(Parameters!$B$94 + Parameters!$B$95))*(Parameters!$D$23)*Parameters!$D$28)))+(AI33*(1-Parameters!$D$40)*(1/Parameters!$D$38))+(AK33*(1-Parameters!$D$40))),0)</f>
        <v>0</v>
      </c>
      <c r="AL34" s="24">
        <f>IF(AND(C34&gt;=('Input for base case'!$F$14+'Input for base case'!$F$16), C34&lt;('Input for base case'!$F$14+'Input for base case'!$F$17)),((AC33*(1-Parameters!$D$40)*(1/Parameters!$D$38)*'Input for base case'!$F$7*Parameters!$D$17*Parameters!$D$26*(1-Parameters!$D$27)*(1-(Parameters!$B$94 + Parameters!$B$95))*Parameters!$D$28*(Parameters!$D$23)*(1-Parameters!$D$30))+(AE33*(1-Parameters!$D$40)*'Input for base case'!$F$7*Parameters!$D$17*Parameters!$D$26*(1-Parameters!$D$27)*(1-(Parameters!$B$94 + Parameters!$B$95))*Parameters!$D$28*(Parameters!$D$23)*(1-Parameters!$D$30))+(AF33*(1-Parameters!$D$40)) + (AG33*(1-Parameters!$D$40)*(1-ART_drop_factor)) +(AL33*(1-Parameters!$D$40)) + (AM33*(1-Parameters!$D$40)*(1-ART_drop_factor))),0)</f>
        <v>0</v>
      </c>
      <c r="AM34" s="22">
        <f>IF(AND(C34&gt;=('Input for base case'!$F$14+'Input for base case'!$F$16), C34&lt;('Input for base case'!$F$14+'Input for base case'!$F$17)),((AC33*(1-Parameters!$D$40)*(1/Parameters!$D$38)*('Input for base case'!$F$7*Parameters!$D$17*(Parameters!$D$23)*Parameters!$D$26*(1-Parameters!$D$27)*(1-(Parameters!$B$94 + Parameters!$B$95))*Parameters!$D$28*Parameters!$D$30))+(AD33*(1-Parameters!$D$40)*(1/Parameters!$D$38))+(AE33*(1-Parameters!$D$40)*('Input for base case'!$F$7*Parameters!$D$17*(Parameters!$D$23)*Parameters!$D$26*(1-Parameters!$D$27)*(1-(Parameters!$B$94 + Parameters!$B$95))*Parameters!$D$28*Parameters!$D$30))+(AM33*(1-Parameters!$D$40)*ART_drop_factor)+(AJ33*(1-Parameters!$D$40)*(1/Parameters!$D$38))+(AG33*(1-Parameters!$D$40)*ART_drop_factor)),0)</f>
        <v>0</v>
      </c>
      <c r="AN34" s="24">
        <f>IF(AND(C34&gt;=('Input for base case'!$F$14+'Input for base case'!$F$17), C34&lt;('Input for base case'!$F$14+'Input for base case'!$F$18)),((AH33*(1-Parameters!$D$40)*(1-(Parameters!$D$11*(1-('Input for base case'!$F$22*Parameters!$D$7))))) + (AN33*(1-Parameters!$D$40)*(1-(Parameters!$D$11*(1-('Input for base case'!$F$22*Parameters!$D$7)))))),0)</f>
        <v>0</v>
      </c>
      <c r="AO34" s="22">
        <f>IF(AND(C34&gt;=('Input for base case'!$F$14+'Input for base case'!$F$17), C34&lt;('Input for base case'!$F$14+'Input for base case'!$F$18)),((AH33*(1-Parameters!$D$40)*Parameters!$D$11*(1-('Input for base case'!$F$22*Parameters!$D$7)))+(AI33*(1-Parameters!$D$40)*(1-1/Parameters!$D$38)*(1-('Input for base case'!$F$8*Parameters!$D$18*(1-Parameters!$D$27)*Parameters!$D$26*(Parameters!$D$24)*Parameters!$D$28*Parameters!$D$30))) + (AJ33*(1-Parameters!$D$40)*(1-(1/Parameters!$D$38))*(1-ART_drop_factor)) +(AN33*(1-Parameters!$D$40)*Parameters!$D$11*(1-('Input for base case'!$F$22*Parameters!$D$7)))+(AO33*(1-Parameters!$D$40)*(1-1/Parameters!$D$38)) + (AP33*(1-Parameters!$D$40)*(1-(1/Parameters!$D$38))*(1-ART_drop_factor))),0)</f>
        <v>0</v>
      </c>
      <c r="AP34" s="24">
        <f>IF(AND(C34&gt;=('Input for base case'!$F$14+'Input for base case'!$F$17), C34&lt;('Input for base case'!$F$14+'Input for base case'!$F$18)),((AI33*(1-Parameters!$D$40)*(1-1/Parameters!$D$38)*('Input for base case'!$F$8*Parameters!$D$18*Parameters!$D$26*(1-Parameters!$D$27)*(Parameters!$D$24)*Parameters!$D$28*Parameters!$D$30))+(AJ33*(1-Parameters!$D$40)*(1-(1/Parameters!$D$38))*ART_drop_factor)+(AP33*(1-Parameters!$D$40)*(1-(1/Parameters!$D$38))*ART_drop_factor)),0)</f>
        <v>0</v>
      </c>
      <c r="AQ34" s="22">
        <f>IF(AND(C34&gt;=('Input for base case'!$F$14+'Input for base case'!$F$17), C34&lt;('Input for base case'!$F$14+'Input for base case'!$F$18)),((AI33*(1-Parameters!$D$40)*(1/Parameters!$D$38)*(1-('Input for base case'!$F$8*Parameters!$D$18*(1-Parameters!$D$27)*Parameters!$D$26*(Parameters!$D$23)*Parameters!$D$28)))+(AK33*(1-Parameters!$D$40)*(1-('Input for base case'!$F$8*Parameters!$D$18*(1-Parameters!$D$27)*Parameters!$D$26*(Parameters!$D$23)*Parameters!$D$28)))+(AO33*(1-Parameters!$D$40)*(1/Parameters!$D$38))+(AQ33*(1-Parameters!$D$40))),0)</f>
        <v>0</v>
      </c>
      <c r="AR34" s="24">
        <f>IF(AND(C34&gt;=('Input for base case'!$F$14+'Input for base case'!$F$17), C34&lt;('Input for base case'!$F$14+'Input for base case'!$F$18)),((AI33*(1-Parameters!$D$40)*(1/Parameters!$D$38)*'Input for base case'!$F$8*Parameters!$D$18*Parameters!$D$26*(1-Parameters!$D$27)*Parameters!$D$28*(Parameters!$D$23)*(1-Parameters!$D$30))+(AK33*(1-Parameters!$D$40)*'Input for base case'!$F$8*Parameters!$D$18*Parameters!$D$26*(1-Parameters!$D$27)*Parameters!$D$28*(Parameters!$D$23)*(1-Parameters!$D$30))+(AL33*(1-Parameters!$D$40)) + (AM33*(1-Parameters!$D$40)*(1-ART_drop_factor)) +(AR33*(1-Parameters!$D$40)) + (AS33*(1-Parameters!$D$40)*(1-ART_drop_factor))),0)</f>
        <v>0</v>
      </c>
      <c r="AS34" s="22">
        <f>IF(AND(C34&gt;=('Input for base case'!$F$14+'Input for base case'!$F$17), C34&lt;('Input for base case'!$F$14+'Input for base case'!$F$18)),((AI33*(1-Parameters!$D$40)*(1/Parameters!$D$38)*('Input for base case'!$F$8*Parameters!$D$18*(Parameters!$D$23)*Parameters!$D$26*(1-Parameters!$D$27)*Parameters!$D$28*Parameters!$D$30))+(AJ33*(1-Parameters!$D$40)*(1/Parameters!$D$38))+(AK33*(1-Parameters!$D$40)*('Input for base case'!$F$8*Parameters!$D$18*(Parameters!$D$23)*Parameters!$D$26*(1-Parameters!$D$27)*Parameters!$D$28*Parameters!$D$30))+(AS33*(1-Parameters!$D$40)*ART_drop_factor)+(AP33*(1-Parameters!$D$40)*(1/Parameters!$D$38))+(AM33*(1-Parameters!$D$40)*ART_drop_factor)),0)</f>
        <v>0</v>
      </c>
      <c r="AT34" s="24">
        <f>IF(AND(C34&gt;=('Input for base case'!$F$14+'Input for base case'!$F$18), C34&lt;('Input for base case'!$F$14+'Input for base case'!$F$19)),((AN33*(1-Parameters!$D$40)*(1-(Parameters!$D$11*(1-('Input for base case'!$F$22*Parameters!$D$7))))) + (AT33*(1-Parameters!$D$40)*(1-(Parameters!$D$12*(1-('Input for base case'!$F$22*Parameters!$D$7)))))),0)</f>
        <v>0</v>
      </c>
      <c r="AU34" s="22">
        <f>IF(AND(C34&gt;=('Input for base case'!$F$14+'Input for base case'!$F$18), C34&lt;('Input for base case'!$F$14+'Input for base case'!$F$19)),((AN33*(1-Parameters!$D$40)*Parameters!$D$11*(1-('Input for base case'!$F$22*Parameters!$D$7)))+(AO33*(1-Parameters!$D$40)*(1-1/Parameters!$D$38)*(1-('Input for base case'!$F$9*Parameters!$D$19*(1-Parameters!$D$27)*Parameters!$D$26*(Parameters!$D$24)*Parameters!$D$28*Parameters!$D$30))) + (AP33*(1-Parameters!$D$40)*(1-(1/Parameters!$D$38))*(1-ART_drop_factor)) +(AT33*(1-Parameters!$D$40)*Parameters!$D$12*(1-('Input for base case'!$F$22*Parameters!$D$7)))+(AU33*(1-Parameters!$D$40)*(1-1/Parameters!$D$38)) + (AV33*(1-Parameters!$D$40)*(1-(1/Parameters!$D$38))*(1-ART_drop_factor))),0)</f>
        <v>0</v>
      </c>
      <c r="AV34" s="24">
        <f>IF(AND(C34&gt;=('Input for base case'!$F$14+'Input for base case'!$F$18), C34&lt;('Input for base case'!$F$14+'Input for base case'!$F$19)),((AO33*(1-Parameters!$D$40)*(1-1/Parameters!$D$38)*('Input for base case'!$F$9*Parameters!$D$19*Parameters!$D$26*(1-Parameters!$D$27)*(Parameters!$D$24)*Parameters!$D$28*Parameters!$D$30))+(AP33*(1-Parameters!$D$40)*(1-(1/Parameters!$D$38))*ART_drop_factor)+(AV33*(1-Parameters!$D$40)*(1-(1/Parameters!$D$38))*ART_drop_factor)),0)</f>
        <v>0</v>
      </c>
      <c r="AW34" s="22">
        <f>IF(AND(C34&gt;=('Input for base case'!$F$14+'Input for base case'!$F$18), C34&lt;('Input for base case'!$F$14+'Input for base case'!$F$19)),((AO33*(1-Parameters!$D$40)*(1/Parameters!$D$38)*(1-('Input for base case'!$F$9*Parameters!$D$19*(1-Parameters!$D$27)*Parameters!$D$26*(Parameters!$D$23)*Parameters!$D$28)))+(AQ33*(1-Parameters!$D$40)*(1-('Input for base case'!$F$9*Parameters!$D$19*(1-Parameters!$D$27)*Parameters!$D$26*(Parameters!$D$23)*Parameters!$D$28)))+(AU33*(1-Parameters!$D$40)*(1/Parameters!$D$38))+(AW33*(1-Parameters!$D$40))),0)</f>
        <v>0</v>
      </c>
      <c r="AX34" s="24">
        <f>IF(AND(C34&gt;=('Input for base case'!$F$14+'Input for base case'!$F$18), C34&lt;('Input for base case'!$F$14+'Input for base case'!$F$19)),((AO33*(1-Parameters!$D$40)*(1/Parameters!$D$38)*'Input for base case'!$F$9*Parameters!$D$19*Parameters!$D$26*(1-Parameters!$D$27)*Parameters!$D$28*(Parameters!$D$23)*(1-Parameters!$D$30))+(AQ33*(1-Parameters!$D$40)*'Input for base case'!$F$9*Parameters!$D$19*Parameters!$D$26*(1-Parameters!$D$27)*Parameters!$D$28*(Parameters!$D$23)*(1-Parameters!$D$30)) + (AS33*(1-Parameters!$D$40)*(1-ART_drop_factor)) +(AR33*(1-Parameters!$D$40))+ (AY33*(1-Parameters!$D$40)*(1-ART_drop_factor)) + (AX33*(1-Parameters!$D$40))),0)</f>
        <v>0</v>
      </c>
      <c r="AY34" s="22">
        <f>IF(AND(C34&gt;=('Input for base case'!$F$14+'Input for base case'!$F$18), C34&lt;('Input for base case'!$F$14+'Input for base case'!$F$19)),((AO33*(1-Parameters!$D$40)*(1/Parameters!$D$38)*('Input for base case'!$F$9*Parameters!$D$19*(Parameters!$D$23)*Parameters!$D$26*(1-Parameters!$D$27)*Parameters!$D$28*Parameters!$D$30))+(AP33*(1-Parameters!$D$40)*(1/Parameters!$D$38))+(AQ33*(1-Parameters!$D$40)*('Input for base case'!$F$9*Parameters!$D$19*(Parameters!$D$23)*Parameters!$D$26*(1-Parameters!$D$27)*Parameters!$D$28*Parameters!$D$30))+(AY33*(1-Parameters!$D$40)*ART_drop_factor)+(AV33*(1-Parameters!$D$40)*(1/Parameters!$D$38))+(AS33*(1-Parameters!$D$40)*ART_drop_factor)),0)</f>
        <v>0</v>
      </c>
      <c r="AZ34" s="24">
        <f>IF(C34&gt;=('Input for base case'!$F$14+'Input for base case'!$F$19),((AT33*(1-Parameters!$D$40)*(1-(Parameters!$D$12*(1-('Input for base case'!$F$22*Parameters!$D$7))))) + (AZ33*(1-Parameters!$D$40)*(1-(Parameters!$D$12*(1-('Input for base case'!$F$22*Parameters!$D$7)))))),0)</f>
        <v>0</v>
      </c>
      <c r="BA34" s="22">
        <f>IF(C34&gt;=('Input for base case'!$F$14+'Input for base case'!$F$19),((AT33*(1-Parameters!$D$40)*Parameters!$D$12*(1-('Input for base case'!$F$22*Parameters!$D$7)))+(AU33*(1-Parameters!$D$40)*(1-1/Parameters!$D$38)*(1-('Input for base case'!$F$10*Parameters!$D$20*(1-Parameters!$D$27)*Parameters!$D$26*(Parameters!$D$24)*Parameters!$D$28*Parameters!$D$30))) + (AV33*(1-Parameters!$D$40)*(1-(1/Parameters!$D$38))*(1-ART_drop_factor)) +(AZ33*(1-Parameters!$D$40)*Parameters!$D$12*(1-('Input for base case'!$F$22*Parameters!$D$7)))+(BA33*(1-Parameters!$D$40)*(1-1/Parameters!$D$38)) + (BB33*(1-Parameters!$D$40)*(1-(1/Parameters!$D$38))*(1-ART_drop_factor))),0)</f>
        <v>0</v>
      </c>
      <c r="BB34" s="24">
        <f>IF(C34&gt;=('Input for base case'!$F$14+'Input for base case'!$F$19),((AU33*(1-Parameters!$D$40)*(1-1/Parameters!$D$38)*('Input for base case'!$F$10*Parameters!$D$20*Parameters!$D$26*(1-Parameters!$D$27)*(Parameters!$D$24)*Parameters!$D$28*Parameters!$D$30))+(AV33*(1-Parameters!$D$40)*(1-(1/Parameters!$D$38))*ART_drop_factor)+(BB33*(1-Parameters!$D$40)*(1-(1/Parameters!$D$38))*ART_drop_factor)),0)</f>
        <v>0</v>
      </c>
      <c r="BC34" s="22">
        <f>IF(C34&gt;=('Input for base case'!$F$14+'Input for base case'!$F$19),((AU33*(1-Parameters!$D$40)*(1/Parameters!$D$38)*(1-('Input for base case'!$F$10*Parameters!$D$20*(1-Parameters!$D$27)*Parameters!$D$26*(Parameters!$D$23)*Parameters!$D$28)))+(AW33*(1-Parameters!$D$40)*(1-('Input for base case'!$F$10*Parameters!$D$20*(1-Parameters!$D$27)*Parameters!$D$26*(Parameters!$D$23)*Parameters!$D$28)))+(BA33*(1-Parameters!$D$40)*(1/Parameters!$D$38))+(BC33*(1-Parameters!$D$40))),0)</f>
        <v>0</v>
      </c>
      <c r="BD34" s="24">
        <f>IF(C34&gt;=('Input for base case'!$F$14+'Input for base case'!$F$19),((AU33*(1-Parameters!$D$40)*(1/Parameters!$D$38)*'Input for base case'!$F$10*Parameters!$D$20*Parameters!$D$26*(1-Parameters!$D$27)*Parameters!$D$28*(Parameters!$D$23)*(1-Parameters!$D$30))+(AW33*(1-Parameters!$D$40)*'Input for base case'!$F$10*Parameters!$D$20*Parameters!$D$26*(1-Parameters!$D$27)*Parameters!$D$28*(Parameters!$D$23)*(1-Parameters!$D$30))+(AX33*(1-Parameters!$D$40)) + (AY33*(1-Parameters!$D$40)*(1-ART_drop_factor)) +(BD33*(1-Parameters!$D$40)) + (BE33*(1-Parameters!$D$40)*(1-ART_drop_factor))),0)</f>
        <v>0</v>
      </c>
      <c r="BE34" s="25">
        <f>IF(C34&gt;=('Input for base case'!$F$14+'Input for base case'!$F$19),((AU33*(1-Parameters!$D$40)*(1/Parameters!$D$38)*('Input for base case'!$F$10*Parameters!$D$20*(Parameters!$D$23)*Parameters!$D$26*(1-Parameters!$D$27)*Parameters!$D$28*Parameters!$D$30))+(AV33*(1-Parameters!$D$40)*(1/Parameters!$D$38))+(AW33*(1-Parameters!$D$40)*('Input for base case'!$F$10*Parameters!$D$20*(Parameters!$D$23)*Parameters!$D$26*(1-Parameters!$D$27)*Parameters!$D$28*Parameters!$D$30))+(BE33*(1-Parameters!$D$40)*ART_drop_factor)+(BB33*(1-Parameters!$D$40)*(1/Parameters!$D$38))+(AY33*(1-Parameters!$D$40)*ART_drop_factor)),0)</f>
        <v>0</v>
      </c>
      <c r="BF34" s="135">
        <f>(Parameters!$D$40*(SUM(Model!D33:U33,Model!AH33:BE33)))+(Parameters!$D$41*(SUM(Model!V33:AG33)))</f>
        <v>93.976764046785291</v>
      </c>
      <c r="BG34" s="60"/>
    </row>
    <row r="35" spans="3:59" x14ac:dyDescent="0.2">
      <c r="C35" s="20">
        <v>30</v>
      </c>
      <c r="D35" s="21">
        <f>IF((C35&gt;='Input for base case'!$F$12),0,(D34*(1-Parameters!$D$40)*(1-(Parameters!$D$8*(1-('Input for base case'!$F$22*Parameters!$D$7))))))</f>
        <v>0</v>
      </c>
      <c r="E35" s="21">
        <f>IF((C35&gt;='Input for base case'!$F$12),0,(D34*(1-Parameters!$D$40)*Parameters!$D$8*(1-('Input for base case'!$F$22*Parameters!$D$7))+(E34*(1-Parameters!$D$40)*(1-1/Parameters!$D$38)) + (F34*(1-Parameters!$D$40)*(1-(1/Parameters!$D$38))*(1-ART_drop_factor))))</f>
        <v>0</v>
      </c>
      <c r="F35" s="26">
        <f>IF((C35&gt;='Input for base case'!$F$12),0,(F34*(1-Parameters!$D$40)*(1-(1/Parameters!$D$38))*ART_drop_factor))</f>
        <v>0</v>
      </c>
      <c r="G35" s="21">
        <f>IF((C35&gt;='Input for base case'!$F$12),0,((G34*(1-Parameters!$D$40)+(E34*(1-Parameters!$D$40)*(1/Parameters!$D$38)))))</f>
        <v>0</v>
      </c>
      <c r="H35" s="21">
        <f>IF((C35&gt;='Input for base case'!$F$12),0,(H34*(1-Parameters!$D$40) + I34*(1-Parameters!$D$40)*(1-ART_drop_factor)))</f>
        <v>0</v>
      </c>
      <c r="I35" s="21">
        <f>IF((C35&gt;='Input for base case'!$F$12),0,(((F34*(1-Parameters!$D$40)*(1/Parameters!$D$38)) + I34*(1-Parameters!$D$40)*ART_drop_factor)))</f>
        <v>0</v>
      </c>
      <c r="J35" s="23">
        <f>IF(AND(C35&gt;='Input for base case'!$F$12,C35&lt;'Input for base case'!$F$13),((D34*(1-Parameters!$D$40)*(1-(Parameters!$D$8*(1-('Input for base case'!$F$22*Parameters!$D$7))))) + (J34*(1-Parameters!$D$40)*(1-(Parameters!$D$9*(1-('Input for base case'!$F$22*Parameters!$D$7)))))),0)</f>
        <v>1509984.3420510187</v>
      </c>
      <c r="K35" s="23">
        <f>IF(AND(C35&gt;='Input for base case'!$F$12,C35&lt;'Input for base case'!$F$13),((D34*(1-Parameters!$D$40)*(Parameters!$D$8*(1-('Input for base case'!$F$22*Parameters!$D$7))))+(E34*(1-Parameters!$D$40)*(1-1/Parameters!$D$38)*(1-('Input for base case'!$F$5*Parameters!$D$14*(1-Parameters!$D$27)*Parameters!$D$26*(Parameters!$D$24))*Parameters!$D$28*Parameters!$D$30)))+ (F34*(1-Parameters!$D$40)*(1-(1/Parameters!$D$38))*(1-ART_drop_factor)) + (J34*(1-Parameters!$D$40)*Parameters!$D$9*(1-('Input for base case'!$F$22*Parameters!$D$7)))+(K34*(1-Parameters!$D$40)*(1-1/Parameters!$D$38)) + (L34*(1-Parameters!$D$40)*(1-(1/Parameters!$D$38))*(1-ART_drop_factor)),0)</f>
        <v>3821.0754145445762</v>
      </c>
      <c r="L35" s="23">
        <f>IF(AND(C35&gt;='Input for base case'!$F$12,C35&lt;'Input for base case'!$F$13),((E34*(1-Parameters!$D$40)*(1-1/Parameters!$D$38)*('Input for base case'!$F$5*Parameters!$D$14*Parameters!$D$26*(1-Parameters!$D$27)*(Parameters!$D$24)*Parameters!$D$28*Parameters!$D$30))+(F34*(1-Parameters!$D$40)*(1-(1/Parameters!$D$38))*ART_drop_factor)+(L34*(1-Parameters!$D$40)*(1-(1/Parameters!$D$38))*ART_drop_factor)),0)</f>
        <v>697.19925344972035</v>
      </c>
      <c r="M35" s="23">
        <f>IF(AND(C35&gt;='Input for base case'!$F$12,C35&lt;'Input for base case'!$F$13),((E34*(1-Parameters!$D$40)*(1/Parameters!$D$38)*(1-('Input for base case'!$F$5*Parameters!$D$14*(1-Parameters!$D$27)*Parameters!$D$26*(Parameters!$D$23))*Parameters!$D$28))+(G34*(1-Parameters!$D$40)*(1-('Input for base case'!$F$5*Parameters!$D$14*(1-Parameters!$D$27)*Parameters!$D$26*(Parameters!$D$23)*Parameters!$D$28)))+(K34*(1-Parameters!$D$40)*(1/Parameters!$D$38))+(M34*(1-Parameters!$D$40))),0)</f>
        <v>16378.349257897591</v>
      </c>
      <c r="N35" s="23">
        <f>IF(AND(C35&gt;='Input for base case'!$F$12,C35&lt;'Input for base case'!$F$13),((E34*(1-Parameters!$D$40)*(1/Parameters!$D$38)*'Input for base case'!$F$5*Parameters!$D$14*Parameters!$D$26*(1-Parameters!$D$27)*Parameters!$D$28*(Parameters!$D$23)*(1-Parameters!$D$30))+(G34*(1-Parameters!$D$40)*'Input for base case'!$F$5*Parameters!$D$14*Parameters!$D$26*(1-Parameters!$D$27)*Parameters!$D$28*(Parameters!$D$23)*(1-Parameters!$D$30))+(H34*(1-Parameters!$D$40)) +(N34*(1-Parameters!$D$40)) + (O34*(1-Parameters!$D$40)*(1-ART_drop_factor)) + (I34*(1-Parameters!$D$40)*(1-ART_drop_factor))),0)</f>
        <v>14440.565585215149</v>
      </c>
      <c r="O35" s="23">
        <f>IF(AND(C35&gt;='Input for base case'!$F$12,C35&lt;'Input for base case'!$F$13),((E34*(1-Parameters!$D$40)*(1/Parameters!$D$38)*('Input for base case'!$F$5*Parameters!$D$14*(Parameters!$D$23)*Parameters!$D$26*(1-Parameters!$D$27)*Parameters!$D$28*Parameters!$D$30))+(F34*(1-Parameters!$D$40)*(1/Parameters!$D$38))+(G34*(1-Parameters!$D$40)*('Input for base case'!$F$5*Parameters!$D$14*(Parameters!$D$23)*Parameters!$D$26*(1-Parameters!$D$27)*Parameters!$D$28*Parameters!$D$30))+(O34*(1-Parameters!$D$40)*ART_drop_factor)+(L34*(1-Parameters!$D$40)*(1/Parameters!$D$38))+(I34*(1-Parameters!$D$40)*ART_drop_factor)),0)</f>
        <v>83421.097142462095</v>
      </c>
      <c r="P35" s="24">
        <f>IF(AND(C35&gt;='Input for base case'!$F$13,C35&lt;'Input for base case'!$F$14),((J34*(1-Parameters!$D$40)*(1-(Parameters!$D$9*(1-('Input for base case'!$F$22*Parameters!$D$7))))) + (P34*(1-Parameters!$D$40)*(1-(Parameters!$D$9*(1-('Input for base case'!$F$22*Parameters!$D$7)))))),0)</f>
        <v>0</v>
      </c>
      <c r="Q35" s="22">
        <f>IF(AND(C35&gt;='Input for base case'!$F$13,C35&lt;'Input for base case'!$F$14),((J34*(1-Parameters!$D$40)*Parameters!$D$9*(1-('Input for base case'!$F$22*Parameters!$D$7)))+(K34*(1-Parameters!$D$40)*(1-1/Parameters!$D$38)*(1-('Input for base case'!$F$6*Parameters!$D$15*(1-Parameters!$D$27)*Parameters!$D$26*(Parameters!$D$24))*Parameters!$D$28*Parameters!$D$30))) + (L34*(1-Parameters!$D$40)*(1-(1/Parameters!$D$38))*(1-ART_drop_factor)) +(P34*(1-Parameters!$D$40)*Parameters!$D$9*(1-('Input for base case'!$F$22*Parameters!$D$7)))+(Q34*(1-Parameters!$D$40)*(1-1/Parameters!$D$38)) + (R34*(1-Parameters!$D$40)*(1-(1/Parameters!$D$38))*(1-ART_drop_factor)),0)</f>
        <v>0</v>
      </c>
      <c r="R35" s="24">
        <f>IF(AND(C35&gt;='Input for base case'!$F$13,C35&lt;'Input for base case'!$F$14),((K34*(1-Parameters!$D$40)*(1-1/Parameters!$D$38)*('Input for base case'!$F$6*Parameters!$D$15*Parameters!$D$26*(1-Parameters!$D$27)*(Parameters!$D$24)*Parameters!$D$28*Parameters!$D$30))+(L34*(1-Parameters!$D$40)*(1-(1/Parameters!$D$38))*ART_drop_factor)+(R34*(1-Parameters!$D$40)*(1-(1/Parameters!$D$38))*ART_drop_factor)),0)</f>
        <v>0</v>
      </c>
      <c r="S35" s="22">
        <f>IF(AND(C35&gt;='Input for base case'!$F$13,C35&lt;'Input for base case'!$F$14),((K34*(1-Parameters!$D$40)*(1/Parameters!$D$38)*(1-('Input for base case'!$F$6*Parameters!$D$15*(1-Parameters!$D$27)*Parameters!$D$26*(Parameters!$D$23)*Parameters!$D$28)))+(M34*(1-Parameters!$D$40)*(1-('Input for base case'!$F$6*Parameters!$D$15*(1-Parameters!$D$27)*Parameters!$D$26*(Parameters!$D$23)*Parameters!$D$28)))+(Q34*(1-Parameters!$D$40)*(1/Parameters!$D$38))+(S34*(1-Parameters!$D$40))),0)</f>
        <v>0</v>
      </c>
      <c r="T35" s="24">
        <f>IF(AND(C35&gt;='Input for base case'!$F$13,C35&lt;'Input for base case'!$F$14),((K34*(1-Parameters!$D$40)*(1/Parameters!$D$38)*'Input for base case'!$F$6*Parameters!$D$15*Parameters!$D$26*(1-Parameters!$D$27)*Parameters!$D$28*(Parameters!$D$23)*(1-Parameters!$D$30))+(M34*(1-Parameters!$D$40)*'Input for base case'!$F$6*Parameters!$D$15*Parameters!$D$26*(1-Parameters!$D$27)*Parameters!$D$28*(Parameters!$D$23)*(1-Parameters!$D$30))+(N34*(1-Parameters!$D$40))+(T34*(1-Parameters!$D$40)) + (U34*(1-Parameters!$D$40)*(1-ART_drop_factor)) + (O34*(1-Parameters!$D$40)*(1-ART_drop_factor))),0)</f>
        <v>0</v>
      </c>
      <c r="U35" s="22">
        <f>IF(AND(C35&gt;='Input for base case'!$F$13,C35&lt;'Input for base case'!$F$14),((K34*(1-Parameters!$D$40)*(1/Parameters!$D$38)*('Input for base case'!$F$6*Parameters!$D$15*(Parameters!$D$23)*Parameters!$D$26*(1-Parameters!$D$27)*Parameters!$D$28*Parameters!$D$30))+(L34*(1-Parameters!$D$40)*(1/Parameters!$D$38))+(M34*(1-Parameters!$D$40)*('Input for base case'!$F$6*Parameters!$D$15*(Parameters!$D$23)*Parameters!$D$26*(1-Parameters!$D$27)*Parameters!$D$28*Parameters!$D$30))+(U34*(1-Parameters!$D$40)*ART_drop_factor)+(R34*(1-Parameters!$D$40)*(1/Parameters!$D$38))+(O34*(1-Parameters!$D$40))*ART_drop_factor),0)</f>
        <v>0</v>
      </c>
      <c r="V35" s="24">
        <f>IF(C35='Input for base case'!$F$14,((P34*(1-Parameters!$D$41)*(1-(Parameters!$D$9*(1-('Input for base case'!$F$22*Parameters!$D$7))))) + (V34*(1-Parameters!$D$41)*(1-(Parameters!$D$9*(1-('Input for base case'!$F$22*Parameters!$D$7)))))),0)</f>
        <v>0</v>
      </c>
      <c r="W35" s="22">
        <f>IF(C35='Input for base case'!$F$14,((P34*(1-Parameters!$D$41)*Parameters!$D$9*(1-('Input for base case'!$F$22*Parameters!$D$7)))+(Q34*(1-Parameters!$D$41)*(1-1/Parameters!$D$38)*(1-('Input for base case'!$F$6*Parameters!$D$16*(1-Parameters!$D$27)*Parameters!$D$26*(1-Parameters!$B$94)*(Parameters!$D$24))*Parameters!$D$28*Parameters!$D$30)))+(V34*(1-Parameters!$D$41)*Parameters!$D$9*(1-('Input for base case'!$F$22*Parameters!$D$7)))+ (R34*(1-Parameters!$D$41)*(1-(1/Parameters!$D$38))*(1-ART_drop_factor)) + (W34*(1-Parameters!$D$41)*(1-1/Parameters!$D$38)) + (X34*(1-Parameters!$D$41)*(1-(1/Parameters!$D$38))*(1-ART_drop_factor)),0)</f>
        <v>0</v>
      </c>
      <c r="X35" s="24">
        <f>IF(C35='Input for base case'!$F$14,((Q34*(1-Parameters!$D$41)*(1-1/Parameters!$D$38)*('Input for base case'!$F$6*Parameters!$D$16*Parameters!$D$26*(1-Parameters!$D$27)*(1-Parameters!$B$94)*(Parameters!$D$24)*Parameters!$D$28*Parameters!$D$30))+(R34*(1-Parameters!$D$41)*(1-(1/Parameters!$D$38))*ART_drop_factor)+(X34*(1-Parameters!$D$41)*(1-(1/Parameters!$D$38))*ART_drop_factor)),0)</f>
        <v>0</v>
      </c>
      <c r="Y35" s="22">
        <f>IF(C35='Input for base case'!$F$14,((Q34*(1-Parameters!$D$41)*(1/Parameters!$D$38)*(1-('Input for base case'!$F$6*Parameters!$D$16*(1-Parameters!$D$27)*Parameters!$D$26*(1-Parameters!$B$94)*(Parameters!$D$23)*Parameters!$D$28)))+(S34*(1-Parameters!$D$41)*(1-('Input for base case'!$F$6*Parameters!$D$16*(1-Parameters!$D$27)*Parameters!$D$26*(1-Parameters!$B$94)*(Parameters!$D$23)*Parameters!$D$28)))+(W34*(1-Parameters!$D$41)*(1/Parameters!$D$38))+(Y34*(1-Parameters!$D$41))),0)</f>
        <v>0</v>
      </c>
      <c r="Z35" s="24">
        <f>IF(C35='Input for base case'!$F$14,((Q34*(1-Parameters!$D$41)*(1/Parameters!$D$38)*'Input for base case'!$F$6*Parameters!$D$16*Parameters!$D$26*(1-Parameters!$D$27)*(1-Parameters!$B$94)*Parameters!$D$28*(Parameters!$D$23)*(1-Parameters!$D$30))+(S34*(1-Parameters!$D$41)*'Input for base case'!$F$6*Parameters!$D$16*Parameters!$D$26*(1-Parameters!$D$27)*(1-Parameters!$B$94)*Parameters!$D$28*(Parameters!$D$23)*(1-Parameters!$D$30))+(T34*(1-Parameters!$D$41)) + (U34*(1-Parameters!$D$41)*(1-ART_drop_factor)) + (Z34*(1-Parameters!$D$41)) + (AA34*(1-Parameters!$D$41)*(1-ART_drop_factor))),0)</f>
        <v>0</v>
      </c>
      <c r="AA35" s="22">
        <f>IF(C35='Input for base case'!$F$14,((Q34*(1-Parameters!$D$41)*(1/Parameters!$D$38)*('Input for base case'!$F$6*Parameters!$D$16*(Parameters!$D$23)*Parameters!$D$26*(1-Parameters!$D$27)*(1-Parameters!$B$94)*Parameters!$D$28*Parameters!$D$30))+(R34*(1-Parameters!$D$41)*(1/Parameters!$D$38))+(S34*(1-Parameters!$D$41)*('Input for base case'!$F$6*Parameters!$D$16*(1-Parameters!$B$94)*(Parameters!$D$23)*Parameters!$D$26*(1-Parameters!$D$27)*Parameters!$D$28*Parameters!$D$30))+(AA34*(1-Parameters!$D$41)*ART_drop_factor)+(X34*(1-Parameters!$D$41)*(1/Parameters!$D$38))+(U34*(1-Parameters!$D$41)*ART_drop_factor)),0)</f>
        <v>0</v>
      </c>
      <c r="AB35" s="24">
        <f>IF(AND(C35&gt;'Input for base case'!$F$14,C35&lt;('Input for base case'!$F$14+'Input for base case'!$F$16)),((V34*(1-Parameters!$D$41)*(1-(Parameters!$D$9*(1-('Input for base case'!$F$22*Parameters!$D$7)))))+(AB34*(1-Parameters!$D$41)*(1-(Parameters!$D$10*(1-('Input for base case'!$F$22*Parameters!$D$7)))))),0)</f>
        <v>0</v>
      </c>
      <c r="AC35" s="24">
        <f>IF(AND(C35&gt;'Input for base case'!$F$14, C35&lt;('Input for base case'!$F$14+'Input for base case'!$F$16)),((V34*(1-Parameters!$D$41)*Parameters!$D$9*(1-('Input for base case'!$F$22*Parameters!$D$7)))+(W34*(1-Parameters!$D$41)*(1-1/Parameters!$D$38)) + (X34*(1-Parameters!$D$41)*(1-(1/Parameters!$D$38))*(1-ART_drop_factor)) +(AB34*(1-Parameters!$D$41)*Parameters!$D$10*(1-('Input for base case'!$F$22*Parameters!$D$7))))+(AC34*(1-Parameters!$D$41)*(1-1/Parameters!$D$38)) + (AD34*(1-Parameters!$D$41)*(1-(1/Parameters!$D$38))*(1-ART_drop_factor)),0)</f>
        <v>0</v>
      </c>
      <c r="AD35" s="24">
        <f>IF(AND(C35&gt;'Input for base case'!$F$14, C35&lt;('Input for base case'!$F$14+'Input for base case'!$F$16)),((X34*(1-Parameters!$D$41)*(1-(1/Parameters!$D$38))*ART_drop_factor)+(AD34*(1-Parameters!$D$41)*(1-(1/Parameters!$D$38))*ART_drop_factor)),0)</f>
        <v>0</v>
      </c>
      <c r="AE35" s="24">
        <f>IF(AND(C35&gt;'Input for base case'!$F$14, C35&lt;('Input for base case'!$F$14+'Input for base case'!$F$16)),((W34*(1-Parameters!$D$41)*(1/Parameters!$D$38))+(Y34*(1-Parameters!$D$41))+(AC34*(1-Parameters!$D$41)*(1/Parameters!$D$38))+(AE34*(1-Parameters!$D$41))),0)</f>
        <v>0</v>
      </c>
      <c r="AF35" s="24">
        <f>IF(AND(C35&gt;'Input for base case'!$F$14, C35&lt;('Input for base case'!$F$14+'Input for base case'!$F$16)),((Z34*(1-Parameters!$D$41)) + (AA34*(1-Parameters!$D$41)*(1-ART_drop_factor)) +(AF34*(1-Parameters!$D$41)) + (AG34*(1-Parameters!$D$41)*(1-ART_drop_factor))),0)</f>
        <v>0</v>
      </c>
      <c r="AG35" s="24">
        <f>IF(AND(C35&gt;'Input for base case'!$F$14, C35&lt;('Input for base case'!$F$14+'Input for base case'!$F$16)),((X34*(1-Parameters!$D$41)*(1/Parameters!$D$38))+(AG34*(1-Parameters!$D$41)*ART_drop_factor)+(AD34*(1-Parameters!$D$41)*(1/Parameters!$D$38))+(AA34*(1-Parameters!$D$41)*ART_drop_factor)),0)</f>
        <v>0</v>
      </c>
      <c r="AH35" s="24">
        <f>IF(AND(C35&gt;=('Input for base case'!$F$14+'Input for base case'!$F$16),C35&lt;('Input for base case'!$F$14+'Input for base case'!$F$17)),((AB34*(1-Parameters!$D$40)*(1-(Parameters!$D$10*(1-('Input for base case'!$F$22*Parameters!$D$7)))))+(AH34*(1-Parameters!$D$40)*(1-(Parameters!$D$11*(1-('Input for base case'!$F$22*Parameters!$D$7)))))),0)</f>
        <v>0</v>
      </c>
      <c r="AI35" s="24">
        <f>IF(AND(C35&gt;=('Input for base case'!$F$14+'Input for base case'!$F$16), C35&lt;('Input for base case'!$F$14+'Input for base case'!$F$17)),((AB34*(1-Parameters!$D$40)*Parameters!$D$10*(1-('Input for base case'!$F$22*Parameters!$D$7)))+(AC34*(1-Parameters!$D$40)*(1-1/Parameters!$D$38)*(1-('Input for base case'!$F$7*Parameters!$D$17*(1-Parameters!$D$27)*Parameters!$D$26*(1-(Parameters!$B$94 + Parameters!$B$95))*(Parameters!$D$24)*Parameters!$D$28*Parameters!$D$30))) + (AD34*(1-Parameters!$D$40)*(1-(1/Parameters!$D$38))*(1-ART_drop_factor)) +(AH34*(1-Parameters!$D$40)*Parameters!$D$11*(1-('Input for base case'!$F$22*Parameters!$D$7)))+(AI34*(1-Parameters!$D$40)*(1-1/Parameters!$D$38)) + (AJ34*(1-Parameters!$D$40)*(1-(1/Parameters!$D$38))*(1-ART_drop_factor))),0)</f>
        <v>0</v>
      </c>
      <c r="AJ35" s="24">
        <f>IF(AND(C35&gt;=('Input for base case'!$F$14+'Input for base case'!$F$16), C35&lt;('Input for base case'!$F$14+'Input for base case'!$F$17)),((AC34*(1-Parameters!$D$40)*(1-1/Parameters!$D$38)*('Input for base case'!$F$7*Parameters!$D$17*Parameters!$D$26*(1-Parameters!$D$27)*(1-(Parameters!$B$94 + Parameters!$B$95))*(Parameters!$D$24)*Parameters!$D$28*Parameters!$D$30))+(AD34*(1-Parameters!$D$40)*(1-(1/Parameters!$D$38))*ART_drop_factor)+(AJ34*(1-Parameters!$D$40)*(1-(1/Parameters!$D$38))*ART_drop_factor)),0)</f>
        <v>0</v>
      </c>
      <c r="AK35" s="22">
        <f>IF(AND(C35&gt;=('Input for base case'!$F$14+'Input for base case'!$F$16), C35&lt;('Input for base case'!$F$14+'Input for base case'!$F$17)),((AC34*(1-Parameters!$D$40)*(1/Parameters!$D$38)*(1-('Input for base case'!$F$7*Parameters!$D$17*(1-Parameters!$D$27)*Parameters!$D$26*(1-(Parameters!$B$94 + Parameters!$B$95))*(Parameters!$D$23)*Parameters!$D$28)))+(AE34*(1-Parameters!$D$40)*(1-('Input for base case'!$F$7*Parameters!$D$17*(1-Parameters!$D$27)*Parameters!$D$26*(1-(Parameters!$B$94 + Parameters!$B$95))*(Parameters!$D$23)*Parameters!$D$28)))+(AI34*(1-Parameters!$D$40)*(1/Parameters!$D$38))+(AK34*(1-Parameters!$D$40))),0)</f>
        <v>0</v>
      </c>
      <c r="AL35" s="24">
        <f>IF(AND(C35&gt;=('Input for base case'!$F$14+'Input for base case'!$F$16), C35&lt;('Input for base case'!$F$14+'Input for base case'!$F$17)),((AC34*(1-Parameters!$D$40)*(1/Parameters!$D$38)*'Input for base case'!$F$7*Parameters!$D$17*Parameters!$D$26*(1-Parameters!$D$27)*(1-(Parameters!$B$94 + Parameters!$B$95))*Parameters!$D$28*(Parameters!$D$23)*(1-Parameters!$D$30))+(AE34*(1-Parameters!$D$40)*'Input for base case'!$F$7*Parameters!$D$17*Parameters!$D$26*(1-Parameters!$D$27)*(1-(Parameters!$B$94 + Parameters!$B$95))*Parameters!$D$28*(Parameters!$D$23)*(1-Parameters!$D$30))+(AF34*(1-Parameters!$D$40)) + (AG34*(1-Parameters!$D$40)*(1-ART_drop_factor)) +(AL34*(1-Parameters!$D$40)) + (AM34*(1-Parameters!$D$40)*(1-ART_drop_factor))),0)</f>
        <v>0</v>
      </c>
      <c r="AM35" s="22">
        <f>IF(AND(C35&gt;=('Input for base case'!$F$14+'Input for base case'!$F$16), C35&lt;('Input for base case'!$F$14+'Input for base case'!$F$17)),((AC34*(1-Parameters!$D$40)*(1/Parameters!$D$38)*('Input for base case'!$F$7*Parameters!$D$17*(Parameters!$D$23)*Parameters!$D$26*(1-Parameters!$D$27)*(1-(Parameters!$B$94 + Parameters!$B$95))*Parameters!$D$28*Parameters!$D$30))+(AD34*(1-Parameters!$D$40)*(1/Parameters!$D$38))+(AE34*(1-Parameters!$D$40)*('Input for base case'!$F$7*Parameters!$D$17*(Parameters!$D$23)*Parameters!$D$26*(1-Parameters!$D$27)*(1-(Parameters!$B$94 + Parameters!$B$95))*Parameters!$D$28*Parameters!$D$30))+(AM34*(1-Parameters!$D$40)*ART_drop_factor)+(AJ34*(1-Parameters!$D$40)*(1/Parameters!$D$38))+(AG34*(1-Parameters!$D$40)*ART_drop_factor)),0)</f>
        <v>0</v>
      </c>
      <c r="AN35" s="24">
        <f>IF(AND(C35&gt;=('Input for base case'!$F$14+'Input for base case'!$F$17), C35&lt;('Input for base case'!$F$14+'Input for base case'!$F$18)),((AH34*(1-Parameters!$D$40)*(1-(Parameters!$D$11*(1-('Input for base case'!$F$22*Parameters!$D$7))))) + (AN34*(1-Parameters!$D$40)*(1-(Parameters!$D$11*(1-('Input for base case'!$F$22*Parameters!$D$7)))))),0)</f>
        <v>0</v>
      </c>
      <c r="AO35" s="22">
        <f>IF(AND(C35&gt;=('Input for base case'!$F$14+'Input for base case'!$F$17), C35&lt;('Input for base case'!$F$14+'Input for base case'!$F$18)),((AH34*(1-Parameters!$D$40)*Parameters!$D$11*(1-('Input for base case'!$F$22*Parameters!$D$7)))+(AI34*(1-Parameters!$D$40)*(1-1/Parameters!$D$38)*(1-('Input for base case'!$F$8*Parameters!$D$18*(1-Parameters!$D$27)*Parameters!$D$26*(Parameters!$D$24)*Parameters!$D$28*Parameters!$D$30))) + (AJ34*(1-Parameters!$D$40)*(1-(1/Parameters!$D$38))*(1-ART_drop_factor)) +(AN34*(1-Parameters!$D$40)*Parameters!$D$11*(1-('Input for base case'!$F$22*Parameters!$D$7)))+(AO34*(1-Parameters!$D$40)*(1-1/Parameters!$D$38)) + (AP34*(1-Parameters!$D$40)*(1-(1/Parameters!$D$38))*(1-ART_drop_factor))),0)</f>
        <v>0</v>
      </c>
      <c r="AP35" s="24">
        <f>IF(AND(C35&gt;=('Input for base case'!$F$14+'Input for base case'!$F$17), C35&lt;('Input for base case'!$F$14+'Input for base case'!$F$18)),((AI34*(1-Parameters!$D$40)*(1-1/Parameters!$D$38)*('Input for base case'!$F$8*Parameters!$D$18*Parameters!$D$26*(1-Parameters!$D$27)*(Parameters!$D$24)*Parameters!$D$28*Parameters!$D$30))+(AJ34*(1-Parameters!$D$40)*(1-(1/Parameters!$D$38))*ART_drop_factor)+(AP34*(1-Parameters!$D$40)*(1-(1/Parameters!$D$38))*ART_drop_factor)),0)</f>
        <v>0</v>
      </c>
      <c r="AQ35" s="22">
        <f>IF(AND(C35&gt;=('Input for base case'!$F$14+'Input for base case'!$F$17), C35&lt;('Input for base case'!$F$14+'Input for base case'!$F$18)),((AI34*(1-Parameters!$D$40)*(1/Parameters!$D$38)*(1-('Input for base case'!$F$8*Parameters!$D$18*(1-Parameters!$D$27)*Parameters!$D$26*(Parameters!$D$23)*Parameters!$D$28)))+(AK34*(1-Parameters!$D$40)*(1-('Input for base case'!$F$8*Parameters!$D$18*(1-Parameters!$D$27)*Parameters!$D$26*(Parameters!$D$23)*Parameters!$D$28)))+(AO34*(1-Parameters!$D$40)*(1/Parameters!$D$38))+(AQ34*(1-Parameters!$D$40))),0)</f>
        <v>0</v>
      </c>
      <c r="AR35" s="24">
        <f>IF(AND(C35&gt;=('Input for base case'!$F$14+'Input for base case'!$F$17), C35&lt;('Input for base case'!$F$14+'Input for base case'!$F$18)),((AI34*(1-Parameters!$D$40)*(1/Parameters!$D$38)*'Input for base case'!$F$8*Parameters!$D$18*Parameters!$D$26*(1-Parameters!$D$27)*Parameters!$D$28*(Parameters!$D$23)*(1-Parameters!$D$30))+(AK34*(1-Parameters!$D$40)*'Input for base case'!$F$8*Parameters!$D$18*Parameters!$D$26*(1-Parameters!$D$27)*Parameters!$D$28*(Parameters!$D$23)*(1-Parameters!$D$30))+(AL34*(1-Parameters!$D$40)) + (AM34*(1-Parameters!$D$40)*(1-ART_drop_factor)) +(AR34*(1-Parameters!$D$40)) + (AS34*(1-Parameters!$D$40)*(1-ART_drop_factor))),0)</f>
        <v>0</v>
      </c>
      <c r="AS35" s="22">
        <f>IF(AND(C35&gt;=('Input for base case'!$F$14+'Input for base case'!$F$17), C35&lt;('Input for base case'!$F$14+'Input for base case'!$F$18)),((AI34*(1-Parameters!$D$40)*(1/Parameters!$D$38)*('Input for base case'!$F$8*Parameters!$D$18*(Parameters!$D$23)*Parameters!$D$26*(1-Parameters!$D$27)*Parameters!$D$28*Parameters!$D$30))+(AJ34*(1-Parameters!$D$40)*(1/Parameters!$D$38))+(AK34*(1-Parameters!$D$40)*('Input for base case'!$F$8*Parameters!$D$18*(Parameters!$D$23)*Parameters!$D$26*(1-Parameters!$D$27)*Parameters!$D$28*Parameters!$D$30))+(AS34*(1-Parameters!$D$40)*ART_drop_factor)+(AP34*(1-Parameters!$D$40)*(1/Parameters!$D$38))+(AM34*(1-Parameters!$D$40)*ART_drop_factor)),0)</f>
        <v>0</v>
      </c>
      <c r="AT35" s="24">
        <f>IF(AND(C35&gt;=('Input for base case'!$F$14+'Input for base case'!$F$18), C35&lt;('Input for base case'!$F$14+'Input for base case'!$F$19)),((AN34*(1-Parameters!$D$40)*(1-(Parameters!$D$11*(1-('Input for base case'!$F$22*Parameters!$D$7))))) + (AT34*(1-Parameters!$D$40)*(1-(Parameters!$D$12*(1-('Input for base case'!$F$22*Parameters!$D$7)))))),0)</f>
        <v>0</v>
      </c>
      <c r="AU35" s="22">
        <f>IF(AND(C35&gt;=('Input for base case'!$F$14+'Input for base case'!$F$18), C35&lt;('Input for base case'!$F$14+'Input for base case'!$F$19)),((AN34*(1-Parameters!$D$40)*Parameters!$D$11*(1-('Input for base case'!$F$22*Parameters!$D$7)))+(AO34*(1-Parameters!$D$40)*(1-1/Parameters!$D$38)*(1-('Input for base case'!$F$9*Parameters!$D$19*(1-Parameters!$D$27)*Parameters!$D$26*(Parameters!$D$24)*Parameters!$D$28*Parameters!$D$30))) + (AP34*(1-Parameters!$D$40)*(1-(1/Parameters!$D$38))*(1-ART_drop_factor)) +(AT34*(1-Parameters!$D$40)*Parameters!$D$12*(1-('Input for base case'!$F$22*Parameters!$D$7)))+(AU34*(1-Parameters!$D$40)*(1-1/Parameters!$D$38)) + (AV34*(1-Parameters!$D$40)*(1-(1/Parameters!$D$38))*(1-ART_drop_factor))),0)</f>
        <v>0</v>
      </c>
      <c r="AV35" s="24">
        <f>IF(AND(C35&gt;=('Input for base case'!$F$14+'Input for base case'!$F$18), C35&lt;('Input for base case'!$F$14+'Input for base case'!$F$19)),((AO34*(1-Parameters!$D$40)*(1-1/Parameters!$D$38)*('Input for base case'!$F$9*Parameters!$D$19*Parameters!$D$26*(1-Parameters!$D$27)*(Parameters!$D$24)*Parameters!$D$28*Parameters!$D$30))+(AP34*(1-Parameters!$D$40)*(1-(1/Parameters!$D$38))*ART_drop_factor)+(AV34*(1-Parameters!$D$40)*(1-(1/Parameters!$D$38))*ART_drop_factor)),0)</f>
        <v>0</v>
      </c>
      <c r="AW35" s="22">
        <f>IF(AND(C35&gt;=('Input for base case'!$F$14+'Input for base case'!$F$18), C35&lt;('Input for base case'!$F$14+'Input for base case'!$F$19)),((AO34*(1-Parameters!$D$40)*(1/Parameters!$D$38)*(1-('Input for base case'!$F$9*Parameters!$D$19*(1-Parameters!$D$27)*Parameters!$D$26*(Parameters!$D$23)*Parameters!$D$28)))+(AQ34*(1-Parameters!$D$40)*(1-('Input for base case'!$F$9*Parameters!$D$19*(1-Parameters!$D$27)*Parameters!$D$26*(Parameters!$D$23)*Parameters!$D$28)))+(AU34*(1-Parameters!$D$40)*(1/Parameters!$D$38))+(AW34*(1-Parameters!$D$40))),0)</f>
        <v>0</v>
      </c>
      <c r="AX35" s="24">
        <f>IF(AND(C35&gt;=('Input for base case'!$F$14+'Input for base case'!$F$18), C35&lt;('Input for base case'!$F$14+'Input for base case'!$F$19)),((AO34*(1-Parameters!$D$40)*(1/Parameters!$D$38)*'Input for base case'!$F$9*Parameters!$D$19*Parameters!$D$26*(1-Parameters!$D$27)*Parameters!$D$28*(Parameters!$D$23)*(1-Parameters!$D$30))+(AQ34*(1-Parameters!$D$40)*'Input for base case'!$F$9*Parameters!$D$19*Parameters!$D$26*(1-Parameters!$D$27)*Parameters!$D$28*(Parameters!$D$23)*(1-Parameters!$D$30)) + (AS34*(1-Parameters!$D$40)*(1-ART_drop_factor)) +(AR34*(1-Parameters!$D$40))+ (AY34*(1-Parameters!$D$40)*(1-ART_drop_factor)) + (AX34*(1-Parameters!$D$40))),0)</f>
        <v>0</v>
      </c>
      <c r="AY35" s="22">
        <f>IF(AND(C35&gt;=('Input for base case'!$F$14+'Input for base case'!$F$18), C35&lt;('Input for base case'!$F$14+'Input for base case'!$F$19)),((AO34*(1-Parameters!$D$40)*(1/Parameters!$D$38)*('Input for base case'!$F$9*Parameters!$D$19*(Parameters!$D$23)*Parameters!$D$26*(1-Parameters!$D$27)*Parameters!$D$28*Parameters!$D$30))+(AP34*(1-Parameters!$D$40)*(1/Parameters!$D$38))+(AQ34*(1-Parameters!$D$40)*('Input for base case'!$F$9*Parameters!$D$19*(Parameters!$D$23)*Parameters!$D$26*(1-Parameters!$D$27)*Parameters!$D$28*Parameters!$D$30))+(AY34*(1-Parameters!$D$40)*ART_drop_factor)+(AV34*(1-Parameters!$D$40)*(1/Parameters!$D$38))+(AS34*(1-Parameters!$D$40)*ART_drop_factor)),0)</f>
        <v>0</v>
      </c>
      <c r="AZ35" s="24">
        <f>IF(C35&gt;=('Input for base case'!$F$14+'Input for base case'!$F$19),((AT34*(1-Parameters!$D$40)*(1-(Parameters!$D$12*(1-('Input for base case'!$F$22*Parameters!$D$7))))) + (AZ34*(1-Parameters!$D$40)*(1-(Parameters!$D$12*(1-('Input for base case'!$F$22*Parameters!$D$7)))))),0)</f>
        <v>0</v>
      </c>
      <c r="BA35" s="22">
        <f>IF(C35&gt;=('Input for base case'!$F$14+'Input for base case'!$F$19),((AT34*(1-Parameters!$D$40)*Parameters!$D$12*(1-('Input for base case'!$F$22*Parameters!$D$7)))+(AU34*(1-Parameters!$D$40)*(1-1/Parameters!$D$38)*(1-('Input for base case'!$F$10*Parameters!$D$20*(1-Parameters!$D$27)*Parameters!$D$26*(Parameters!$D$24)*Parameters!$D$28*Parameters!$D$30))) + (AV34*(1-Parameters!$D$40)*(1-(1/Parameters!$D$38))*(1-ART_drop_factor)) +(AZ34*(1-Parameters!$D$40)*Parameters!$D$12*(1-('Input for base case'!$F$22*Parameters!$D$7)))+(BA34*(1-Parameters!$D$40)*(1-1/Parameters!$D$38)) + (BB34*(1-Parameters!$D$40)*(1-(1/Parameters!$D$38))*(1-ART_drop_factor))),0)</f>
        <v>0</v>
      </c>
      <c r="BB35" s="24">
        <f>IF(C35&gt;=('Input for base case'!$F$14+'Input for base case'!$F$19),((AU34*(1-Parameters!$D$40)*(1-1/Parameters!$D$38)*('Input for base case'!$F$10*Parameters!$D$20*Parameters!$D$26*(1-Parameters!$D$27)*(Parameters!$D$24)*Parameters!$D$28*Parameters!$D$30))+(AV34*(1-Parameters!$D$40)*(1-(1/Parameters!$D$38))*ART_drop_factor)+(BB34*(1-Parameters!$D$40)*(1-(1/Parameters!$D$38))*ART_drop_factor)),0)</f>
        <v>0</v>
      </c>
      <c r="BC35" s="22">
        <f>IF(C35&gt;=('Input for base case'!$F$14+'Input for base case'!$F$19),((AU34*(1-Parameters!$D$40)*(1/Parameters!$D$38)*(1-('Input for base case'!$F$10*Parameters!$D$20*(1-Parameters!$D$27)*Parameters!$D$26*(Parameters!$D$23)*Parameters!$D$28)))+(AW34*(1-Parameters!$D$40)*(1-('Input for base case'!$F$10*Parameters!$D$20*(1-Parameters!$D$27)*Parameters!$D$26*(Parameters!$D$23)*Parameters!$D$28)))+(BA34*(1-Parameters!$D$40)*(1/Parameters!$D$38))+(BC34*(1-Parameters!$D$40))),0)</f>
        <v>0</v>
      </c>
      <c r="BD35" s="24">
        <f>IF(C35&gt;=('Input for base case'!$F$14+'Input for base case'!$F$19),((AU34*(1-Parameters!$D$40)*(1/Parameters!$D$38)*'Input for base case'!$F$10*Parameters!$D$20*Parameters!$D$26*(1-Parameters!$D$27)*Parameters!$D$28*(Parameters!$D$23)*(1-Parameters!$D$30))+(AW34*(1-Parameters!$D$40)*'Input for base case'!$F$10*Parameters!$D$20*Parameters!$D$26*(1-Parameters!$D$27)*Parameters!$D$28*(Parameters!$D$23)*(1-Parameters!$D$30))+(AX34*(1-Parameters!$D$40)) + (AY34*(1-Parameters!$D$40)*(1-ART_drop_factor)) +(BD34*(1-Parameters!$D$40)) + (BE34*(1-Parameters!$D$40)*(1-ART_drop_factor))),0)</f>
        <v>0</v>
      </c>
      <c r="BE35" s="25">
        <f>IF(C35&gt;=('Input for base case'!$F$14+'Input for base case'!$F$19),((AU34*(1-Parameters!$D$40)*(1/Parameters!$D$38)*('Input for base case'!$F$10*Parameters!$D$20*(Parameters!$D$23)*Parameters!$D$26*(1-Parameters!$D$27)*Parameters!$D$28*Parameters!$D$30))+(AV34*(1-Parameters!$D$40)*(1/Parameters!$D$38))+(AW34*(1-Parameters!$D$40)*('Input for base case'!$F$10*Parameters!$D$20*(Parameters!$D$23)*Parameters!$D$26*(1-Parameters!$D$27)*Parameters!$D$28*Parameters!$D$30))+(BE34*(1-Parameters!$D$40)*ART_drop_factor)+(BB34*(1-Parameters!$D$40)*(1/Parameters!$D$38))+(AY34*(1-Parameters!$D$40)*ART_drop_factor)),0)</f>
        <v>0</v>
      </c>
      <c r="BF35" s="135">
        <f>(Parameters!$D$40*(SUM(Model!D34:U34,Model!AH34:BE34)))+(Parameters!$D$41*(SUM(Model!V34:AG34)))</f>
        <v>93.971342310398001</v>
      </c>
      <c r="BG35" s="60"/>
    </row>
    <row r="36" spans="3:59" x14ac:dyDescent="0.2">
      <c r="C36" s="20">
        <v>31</v>
      </c>
      <c r="D36" s="21">
        <f>IF((C36&gt;='Input for base case'!$F$12),0,(D35*(1-Parameters!$D$40)*(1-(Parameters!$D$8*(1-('Input for base case'!$F$22*Parameters!$D$7))))))</f>
        <v>0</v>
      </c>
      <c r="E36" s="21">
        <f>IF((C36&gt;='Input for base case'!$F$12),0,(D35*(1-Parameters!$D$40)*Parameters!$D$8*(1-('Input for base case'!$F$22*Parameters!$D$7))+(E35*(1-Parameters!$D$40)*(1-1/Parameters!$D$38)) + (F35*(1-Parameters!$D$40)*(1-(1/Parameters!$D$38))*(1-ART_drop_factor))))</f>
        <v>0</v>
      </c>
      <c r="F36" s="26">
        <f>IF((C36&gt;='Input for base case'!$F$12),0,(F35*(1-Parameters!$D$40)*(1-(1/Parameters!$D$38))*ART_drop_factor))</f>
        <v>0</v>
      </c>
      <c r="G36" s="21">
        <f>IF((C36&gt;='Input for base case'!$F$12),0,((G35*(1-Parameters!$D$40)+(E35*(1-Parameters!$D$40)*(1/Parameters!$D$38)))))</f>
        <v>0</v>
      </c>
      <c r="H36" s="21">
        <f>IF((C36&gt;='Input for base case'!$F$12),0,(H35*(1-Parameters!$D$40) + I35*(1-Parameters!$D$40)*(1-ART_drop_factor)))</f>
        <v>0</v>
      </c>
      <c r="I36" s="21">
        <f>IF((C36&gt;='Input for base case'!$F$12),0,(((F35*(1-Parameters!$D$40)*(1/Parameters!$D$38)) + I35*(1-Parameters!$D$40)*ART_drop_factor)))</f>
        <v>0</v>
      </c>
      <c r="J36" s="23">
        <f>IF(AND(C36&gt;='Input for base case'!$F$12,C36&lt;'Input for base case'!$F$13),((D35*(1-Parameters!$D$40)*(1-(Parameters!$D$8*(1-('Input for base case'!$F$22*Parameters!$D$7))))) + (J35*(1-Parameters!$D$40)*(1-(Parameters!$D$9*(1-('Input for base case'!$F$22*Parameters!$D$7)))))),0)</f>
        <v>1509397.8000252426</v>
      </c>
      <c r="K36" s="23">
        <f>IF(AND(C36&gt;='Input for base case'!$F$12,C36&lt;'Input for base case'!$F$13),((D35*(1-Parameters!$D$40)*(Parameters!$D$8*(1-('Input for base case'!$F$22*Parameters!$D$7))))+(E35*(1-Parameters!$D$40)*(1-1/Parameters!$D$38)*(1-('Input for base case'!$F$5*Parameters!$D$14*(1-Parameters!$D$27)*Parameters!$D$26*(Parameters!$D$24))*Parameters!$D$28*Parameters!$D$30)))+ (F35*(1-Parameters!$D$40)*(1-(1/Parameters!$D$38))*(1-ART_drop_factor)) + (J35*(1-Parameters!$D$40)*Parameters!$D$9*(1-('Input for base case'!$F$22*Parameters!$D$7)))+(K35*(1-Parameters!$D$40)*(1-1/Parameters!$D$38)) + (L35*(1-Parameters!$D$40)*(1-(1/Parameters!$D$38))*(1-ART_drop_factor)),0)</f>
        <v>3897.8085340535536</v>
      </c>
      <c r="L36" s="23">
        <f>IF(AND(C36&gt;='Input for base case'!$F$12,C36&lt;'Input for base case'!$F$13),((E35*(1-Parameters!$D$40)*(1-1/Parameters!$D$38)*('Input for base case'!$F$5*Parameters!$D$14*Parameters!$D$26*(1-Parameters!$D$27)*(Parameters!$D$24)*Parameters!$D$28*Parameters!$D$30))+(F35*(1-Parameters!$D$40)*(1-(1/Parameters!$D$38))*ART_drop_factor)+(L35*(1-Parameters!$D$40)*(1-(1/Parameters!$D$38))*ART_drop_factor)),0)</f>
        <v>617.63145338531899</v>
      </c>
      <c r="M36" s="23">
        <f>IF(AND(C36&gt;='Input for base case'!$F$12,C36&lt;'Input for base case'!$F$13),((E35*(1-Parameters!$D$40)*(1/Parameters!$D$38)*(1-('Input for base case'!$F$5*Parameters!$D$14*(1-Parameters!$D$27)*Parameters!$D$26*(Parameters!$D$23))*Parameters!$D$28))+(G35*(1-Parameters!$D$40)*(1-('Input for base case'!$F$5*Parameters!$D$14*(1-Parameters!$D$27)*Parameters!$D$26*(Parameters!$D$23)*Parameters!$D$28)))+(K35*(1-Parameters!$D$40)*(1/Parameters!$D$38))+(M35*(1-Parameters!$D$40))),0)</f>
        <v>16801.943794008941</v>
      </c>
      <c r="N36" s="23">
        <f>IF(AND(C36&gt;='Input for base case'!$F$12,C36&lt;'Input for base case'!$F$13),((E35*(1-Parameters!$D$40)*(1/Parameters!$D$38)*'Input for base case'!$F$5*Parameters!$D$14*Parameters!$D$26*(1-Parameters!$D$27)*Parameters!$D$28*(Parameters!$D$23)*(1-Parameters!$D$30))+(G35*(1-Parameters!$D$40)*'Input for base case'!$F$5*Parameters!$D$14*Parameters!$D$26*(1-Parameters!$D$27)*Parameters!$D$28*(Parameters!$D$23)*(1-Parameters!$D$30))+(H35*(1-Parameters!$D$40)) +(N35*(1-Parameters!$D$40)) + (O35*(1-Parameters!$D$40)*(1-ART_drop_factor)) + (I35*(1-Parameters!$D$40)*(1-ART_drop_factor))),0)</f>
        <v>14717.760663621069</v>
      </c>
      <c r="O36" s="23">
        <f>IF(AND(C36&gt;='Input for base case'!$F$12,C36&lt;'Input for base case'!$F$13),((E35*(1-Parameters!$D$40)*(1/Parameters!$D$38)*('Input for base case'!$F$5*Parameters!$D$14*(Parameters!$D$23)*Parameters!$D$26*(1-Parameters!$D$27)*Parameters!$D$28*Parameters!$D$30))+(F35*(1-Parameters!$D$40)*(1/Parameters!$D$38))+(G35*(1-Parameters!$D$40)*('Input for base case'!$F$5*Parameters!$D$14*(Parameters!$D$23)*Parameters!$D$26*(1-Parameters!$D$27)*Parameters!$D$28*Parameters!$D$30))+(O35*(1-Parameters!$D$40)*ART_drop_factor)+(L35*(1-Parameters!$D$40)*(1/Parameters!$D$38))+(I35*(1-Parameters!$D$40)*ART_drop_factor)),0)</f>
        <v>83215.718313389472</v>
      </c>
      <c r="P36" s="24">
        <f>IF(AND(C36&gt;='Input for base case'!$F$13,C36&lt;'Input for base case'!$F$14),((J35*(1-Parameters!$D$40)*(1-(Parameters!$D$9*(1-('Input for base case'!$F$22*Parameters!$D$7))))) + (P35*(1-Parameters!$D$40)*(1-(Parameters!$D$9*(1-('Input for base case'!$F$22*Parameters!$D$7)))))),0)</f>
        <v>0</v>
      </c>
      <c r="Q36" s="22">
        <f>IF(AND(C36&gt;='Input for base case'!$F$13,C36&lt;'Input for base case'!$F$14),((J35*(1-Parameters!$D$40)*Parameters!$D$9*(1-('Input for base case'!$F$22*Parameters!$D$7)))+(K35*(1-Parameters!$D$40)*(1-1/Parameters!$D$38)*(1-('Input for base case'!$F$6*Parameters!$D$15*(1-Parameters!$D$27)*Parameters!$D$26*(Parameters!$D$24))*Parameters!$D$28*Parameters!$D$30))) + (L35*(1-Parameters!$D$40)*(1-(1/Parameters!$D$38))*(1-ART_drop_factor)) +(P35*(1-Parameters!$D$40)*Parameters!$D$9*(1-('Input for base case'!$F$22*Parameters!$D$7)))+(Q35*(1-Parameters!$D$40)*(1-1/Parameters!$D$38)) + (R35*(1-Parameters!$D$40)*(1-(1/Parameters!$D$38))*(1-ART_drop_factor)),0)</f>
        <v>0</v>
      </c>
      <c r="R36" s="24">
        <f>IF(AND(C36&gt;='Input for base case'!$F$13,C36&lt;'Input for base case'!$F$14),((K35*(1-Parameters!$D$40)*(1-1/Parameters!$D$38)*('Input for base case'!$F$6*Parameters!$D$15*Parameters!$D$26*(1-Parameters!$D$27)*(Parameters!$D$24)*Parameters!$D$28*Parameters!$D$30))+(L35*(1-Parameters!$D$40)*(1-(1/Parameters!$D$38))*ART_drop_factor)+(R35*(1-Parameters!$D$40)*(1-(1/Parameters!$D$38))*ART_drop_factor)),0)</f>
        <v>0</v>
      </c>
      <c r="S36" s="22">
        <f>IF(AND(C36&gt;='Input for base case'!$F$13,C36&lt;'Input for base case'!$F$14),((K35*(1-Parameters!$D$40)*(1/Parameters!$D$38)*(1-('Input for base case'!$F$6*Parameters!$D$15*(1-Parameters!$D$27)*Parameters!$D$26*(Parameters!$D$23)*Parameters!$D$28)))+(M35*(1-Parameters!$D$40)*(1-('Input for base case'!$F$6*Parameters!$D$15*(1-Parameters!$D$27)*Parameters!$D$26*(Parameters!$D$23)*Parameters!$D$28)))+(Q35*(1-Parameters!$D$40)*(1/Parameters!$D$38))+(S35*(1-Parameters!$D$40))),0)</f>
        <v>0</v>
      </c>
      <c r="T36" s="24">
        <f>IF(AND(C36&gt;='Input for base case'!$F$13,C36&lt;'Input for base case'!$F$14),((K35*(1-Parameters!$D$40)*(1/Parameters!$D$38)*'Input for base case'!$F$6*Parameters!$D$15*Parameters!$D$26*(1-Parameters!$D$27)*Parameters!$D$28*(Parameters!$D$23)*(1-Parameters!$D$30))+(M35*(1-Parameters!$D$40)*'Input for base case'!$F$6*Parameters!$D$15*Parameters!$D$26*(1-Parameters!$D$27)*Parameters!$D$28*(Parameters!$D$23)*(1-Parameters!$D$30))+(N35*(1-Parameters!$D$40))+(T35*(1-Parameters!$D$40)) + (U35*(1-Parameters!$D$40)*(1-ART_drop_factor)) + (O35*(1-Parameters!$D$40)*(1-ART_drop_factor))),0)</f>
        <v>0</v>
      </c>
      <c r="U36" s="22">
        <f>IF(AND(C36&gt;='Input for base case'!$F$13,C36&lt;'Input for base case'!$F$14),((K35*(1-Parameters!$D$40)*(1/Parameters!$D$38)*('Input for base case'!$F$6*Parameters!$D$15*(Parameters!$D$23)*Parameters!$D$26*(1-Parameters!$D$27)*Parameters!$D$28*Parameters!$D$30))+(L35*(1-Parameters!$D$40)*(1/Parameters!$D$38))+(M35*(1-Parameters!$D$40)*('Input for base case'!$F$6*Parameters!$D$15*(Parameters!$D$23)*Parameters!$D$26*(1-Parameters!$D$27)*Parameters!$D$28*Parameters!$D$30))+(U35*(1-Parameters!$D$40)*ART_drop_factor)+(R35*(1-Parameters!$D$40)*(1/Parameters!$D$38))+(O35*(1-Parameters!$D$40))*ART_drop_factor),0)</f>
        <v>0</v>
      </c>
      <c r="V36" s="24">
        <f>IF(C36='Input for base case'!$F$14,((P35*(1-Parameters!$D$41)*(1-(Parameters!$D$9*(1-('Input for base case'!$F$22*Parameters!$D$7))))) + (V35*(1-Parameters!$D$41)*(1-(Parameters!$D$9*(1-('Input for base case'!$F$22*Parameters!$D$7)))))),0)</f>
        <v>0</v>
      </c>
      <c r="W36" s="22">
        <f>IF(C36='Input for base case'!$F$14,((P35*(1-Parameters!$D$41)*Parameters!$D$9*(1-('Input for base case'!$F$22*Parameters!$D$7)))+(Q35*(1-Parameters!$D$41)*(1-1/Parameters!$D$38)*(1-('Input for base case'!$F$6*Parameters!$D$16*(1-Parameters!$D$27)*Parameters!$D$26*(1-Parameters!$B$94)*(Parameters!$D$24))*Parameters!$D$28*Parameters!$D$30)))+(V35*(1-Parameters!$D$41)*Parameters!$D$9*(1-('Input for base case'!$F$22*Parameters!$D$7)))+ (R35*(1-Parameters!$D$41)*(1-(1/Parameters!$D$38))*(1-ART_drop_factor)) + (W35*(1-Parameters!$D$41)*(1-1/Parameters!$D$38)) + (X35*(1-Parameters!$D$41)*(1-(1/Parameters!$D$38))*(1-ART_drop_factor)),0)</f>
        <v>0</v>
      </c>
      <c r="X36" s="24">
        <f>IF(C36='Input for base case'!$F$14,((Q35*(1-Parameters!$D$41)*(1-1/Parameters!$D$38)*('Input for base case'!$F$6*Parameters!$D$16*Parameters!$D$26*(1-Parameters!$D$27)*(1-Parameters!$B$94)*(Parameters!$D$24)*Parameters!$D$28*Parameters!$D$30))+(R35*(1-Parameters!$D$41)*(1-(1/Parameters!$D$38))*ART_drop_factor)+(X35*(1-Parameters!$D$41)*(1-(1/Parameters!$D$38))*ART_drop_factor)),0)</f>
        <v>0</v>
      </c>
      <c r="Y36" s="22">
        <f>IF(C36='Input for base case'!$F$14,((Q35*(1-Parameters!$D$41)*(1/Parameters!$D$38)*(1-('Input for base case'!$F$6*Parameters!$D$16*(1-Parameters!$D$27)*Parameters!$D$26*(1-Parameters!$B$94)*(Parameters!$D$23)*Parameters!$D$28)))+(S35*(1-Parameters!$D$41)*(1-('Input for base case'!$F$6*Parameters!$D$16*(1-Parameters!$D$27)*Parameters!$D$26*(1-Parameters!$B$94)*(Parameters!$D$23)*Parameters!$D$28)))+(W35*(1-Parameters!$D$41)*(1/Parameters!$D$38))+(Y35*(1-Parameters!$D$41))),0)</f>
        <v>0</v>
      </c>
      <c r="Z36" s="24">
        <f>IF(C36='Input for base case'!$F$14,((Q35*(1-Parameters!$D$41)*(1/Parameters!$D$38)*'Input for base case'!$F$6*Parameters!$D$16*Parameters!$D$26*(1-Parameters!$D$27)*(1-Parameters!$B$94)*Parameters!$D$28*(Parameters!$D$23)*(1-Parameters!$D$30))+(S35*(1-Parameters!$D$41)*'Input for base case'!$F$6*Parameters!$D$16*Parameters!$D$26*(1-Parameters!$D$27)*(1-Parameters!$B$94)*Parameters!$D$28*(Parameters!$D$23)*(1-Parameters!$D$30))+(T35*(1-Parameters!$D$41)) + (U35*(1-Parameters!$D$41)*(1-ART_drop_factor)) + (Z35*(1-Parameters!$D$41)) + (AA35*(1-Parameters!$D$41)*(1-ART_drop_factor))),0)</f>
        <v>0</v>
      </c>
      <c r="AA36" s="22">
        <f>IF(C36='Input for base case'!$F$14,((Q35*(1-Parameters!$D$41)*(1/Parameters!$D$38)*('Input for base case'!$F$6*Parameters!$D$16*(Parameters!$D$23)*Parameters!$D$26*(1-Parameters!$D$27)*(1-Parameters!$B$94)*Parameters!$D$28*Parameters!$D$30))+(R35*(1-Parameters!$D$41)*(1/Parameters!$D$38))+(S35*(1-Parameters!$D$41)*('Input for base case'!$F$6*Parameters!$D$16*(1-Parameters!$B$94)*(Parameters!$D$23)*Parameters!$D$26*(1-Parameters!$D$27)*Parameters!$D$28*Parameters!$D$30))+(AA35*(1-Parameters!$D$41)*ART_drop_factor)+(X35*(1-Parameters!$D$41)*(1/Parameters!$D$38))+(U35*(1-Parameters!$D$41)*ART_drop_factor)),0)</f>
        <v>0</v>
      </c>
      <c r="AB36" s="24">
        <f>IF(AND(C36&gt;'Input for base case'!$F$14,C36&lt;('Input for base case'!$F$14+'Input for base case'!$F$16)),((V35*(1-Parameters!$D$41)*(1-(Parameters!$D$9*(1-('Input for base case'!$F$22*Parameters!$D$7)))))+(AB35*(1-Parameters!$D$41)*(1-(Parameters!$D$10*(1-('Input for base case'!$F$22*Parameters!$D$7)))))),0)</f>
        <v>0</v>
      </c>
      <c r="AC36" s="24">
        <f>IF(AND(C36&gt;'Input for base case'!$F$14, C36&lt;('Input for base case'!$F$14+'Input for base case'!$F$16)),((V35*(1-Parameters!$D$41)*Parameters!$D$9*(1-('Input for base case'!$F$22*Parameters!$D$7)))+(W35*(1-Parameters!$D$41)*(1-1/Parameters!$D$38)) + (X35*(1-Parameters!$D$41)*(1-(1/Parameters!$D$38))*(1-ART_drop_factor)) +(AB35*(1-Parameters!$D$41)*Parameters!$D$10*(1-('Input for base case'!$F$22*Parameters!$D$7))))+(AC35*(1-Parameters!$D$41)*(1-1/Parameters!$D$38)) + (AD35*(1-Parameters!$D$41)*(1-(1/Parameters!$D$38))*(1-ART_drop_factor)),0)</f>
        <v>0</v>
      </c>
      <c r="AD36" s="24">
        <f>IF(AND(C36&gt;'Input for base case'!$F$14, C36&lt;('Input for base case'!$F$14+'Input for base case'!$F$16)),((X35*(1-Parameters!$D$41)*(1-(1/Parameters!$D$38))*ART_drop_factor)+(AD35*(1-Parameters!$D$41)*(1-(1/Parameters!$D$38))*ART_drop_factor)),0)</f>
        <v>0</v>
      </c>
      <c r="AE36" s="24">
        <f>IF(AND(C36&gt;'Input for base case'!$F$14, C36&lt;('Input for base case'!$F$14+'Input for base case'!$F$16)),((W35*(1-Parameters!$D$41)*(1/Parameters!$D$38))+(Y35*(1-Parameters!$D$41))+(AC35*(1-Parameters!$D$41)*(1/Parameters!$D$38))+(AE35*(1-Parameters!$D$41))),0)</f>
        <v>0</v>
      </c>
      <c r="AF36" s="24">
        <f>IF(AND(C36&gt;'Input for base case'!$F$14, C36&lt;('Input for base case'!$F$14+'Input for base case'!$F$16)),((Z35*(1-Parameters!$D$41)) + (AA35*(1-Parameters!$D$41)*(1-ART_drop_factor)) +(AF35*(1-Parameters!$D$41)) + (AG35*(1-Parameters!$D$41)*(1-ART_drop_factor))),0)</f>
        <v>0</v>
      </c>
      <c r="AG36" s="24">
        <f>IF(AND(C36&gt;'Input for base case'!$F$14, C36&lt;('Input for base case'!$F$14+'Input for base case'!$F$16)),((X35*(1-Parameters!$D$41)*(1/Parameters!$D$38))+(AG35*(1-Parameters!$D$41)*ART_drop_factor)+(AD35*(1-Parameters!$D$41)*(1/Parameters!$D$38))+(AA35*(1-Parameters!$D$41)*ART_drop_factor)),0)</f>
        <v>0</v>
      </c>
      <c r="AH36" s="24">
        <f>IF(AND(C36&gt;=('Input for base case'!$F$14+'Input for base case'!$F$16),C36&lt;('Input for base case'!$F$14+'Input for base case'!$F$17)),((AB35*(1-Parameters!$D$40)*(1-(Parameters!$D$10*(1-('Input for base case'!$F$22*Parameters!$D$7)))))+(AH35*(1-Parameters!$D$40)*(1-(Parameters!$D$11*(1-('Input for base case'!$F$22*Parameters!$D$7)))))),0)</f>
        <v>0</v>
      </c>
      <c r="AI36" s="24">
        <f>IF(AND(C36&gt;=('Input for base case'!$F$14+'Input for base case'!$F$16), C36&lt;('Input for base case'!$F$14+'Input for base case'!$F$17)),((AB35*(1-Parameters!$D$40)*Parameters!$D$10*(1-('Input for base case'!$F$22*Parameters!$D$7)))+(AC35*(1-Parameters!$D$40)*(1-1/Parameters!$D$38)*(1-('Input for base case'!$F$7*Parameters!$D$17*(1-Parameters!$D$27)*Parameters!$D$26*(1-(Parameters!$B$94 + Parameters!$B$95))*(Parameters!$D$24)*Parameters!$D$28*Parameters!$D$30))) + (AD35*(1-Parameters!$D$40)*(1-(1/Parameters!$D$38))*(1-ART_drop_factor)) +(AH35*(1-Parameters!$D$40)*Parameters!$D$11*(1-('Input for base case'!$F$22*Parameters!$D$7)))+(AI35*(1-Parameters!$D$40)*(1-1/Parameters!$D$38)) + (AJ35*(1-Parameters!$D$40)*(1-(1/Parameters!$D$38))*(1-ART_drop_factor))),0)</f>
        <v>0</v>
      </c>
      <c r="AJ36" s="24">
        <f>IF(AND(C36&gt;=('Input for base case'!$F$14+'Input for base case'!$F$16), C36&lt;('Input for base case'!$F$14+'Input for base case'!$F$17)),((AC35*(1-Parameters!$D$40)*(1-1/Parameters!$D$38)*('Input for base case'!$F$7*Parameters!$D$17*Parameters!$D$26*(1-Parameters!$D$27)*(1-(Parameters!$B$94 + Parameters!$B$95))*(Parameters!$D$24)*Parameters!$D$28*Parameters!$D$30))+(AD35*(1-Parameters!$D$40)*(1-(1/Parameters!$D$38))*ART_drop_factor)+(AJ35*(1-Parameters!$D$40)*(1-(1/Parameters!$D$38))*ART_drop_factor)),0)</f>
        <v>0</v>
      </c>
      <c r="AK36" s="22">
        <f>IF(AND(C36&gt;=('Input for base case'!$F$14+'Input for base case'!$F$16), C36&lt;('Input for base case'!$F$14+'Input for base case'!$F$17)),((AC35*(1-Parameters!$D$40)*(1/Parameters!$D$38)*(1-('Input for base case'!$F$7*Parameters!$D$17*(1-Parameters!$D$27)*Parameters!$D$26*(1-(Parameters!$B$94 + Parameters!$B$95))*(Parameters!$D$23)*Parameters!$D$28)))+(AE35*(1-Parameters!$D$40)*(1-('Input for base case'!$F$7*Parameters!$D$17*(1-Parameters!$D$27)*Parameters!$D$26*(1-(Parameters!$B$94 + Parameters!$B$95))*(Parameters!$D$23)*Parameters!$D$28)))+(AI35*(1-Parameters!$D$40)*(1/Parameters!$D$38))+(AK35*(1-Parameters!$D$40))),0)</f>
        <v>0</v>
      </c>
      <c r="AL36" s="24">
        <f>IF(AND(C36&gt;=('Input for base case'!$F$14+'Input for base case'!$F$16), C36&lt;('Input for base case'!$F$14+'Input for base case'!$F$17)),((AC35*(1-Parameters!$D$40)*(1/Parameters!$D$38)*'Input for base case'!$F$7*Parameters!$D$17*Parameters!$D$26*(1-Parameters!$D$27)*(1-(Parameters!$B$94 + Parameters!$B$95))*Parameters!$D$28*(Parameters!$D$23)*(1-Parameters!$D$30))+(AE35*(1-Parameters!$D$40)*'Input for base case'!$F$7*Parameters!$D$17*Parameters!$D$26*(1-Parameters!$D$27)*(1-(Parameters!$B$94 + Parameters!$B$95))*Parameters!$D$28*(Parameters!$D$23)*(1-Parameters!$D$30))+(AF35*(1-Parameters!$D$40)) + (AG35*(1-Parameters!$D$40)*(1-ART_drop_factor)) +(AL35*(1-Parameters!$D$40)) + (AM35*(1-Parameters!$D$40)*(1-ART_drop_factor))),0)</f>
        <v>0</v>
      </c>
      <c r="AM36" s="22">
        <f>IF(AND(C36&gt;=('Input for base case'!$F$14+'Input for base case'!$F$16), C36&lt;('Input for base case'!$F$14+'Input for base case'!$F$17)),((AC35*(1-Parameters!$D$40)*(1/Parameters!$D$38)*('Input for base case'!$F$7*Parameters!$D$17*(Parameters!$D$23)*Parameters!$D$26*(1-Parameters!$D$27)*(1-(Parameters!$B$94 + Parameters!$B$95))*Parameters!$D$28*Parameters!$D$30))+(AD35*(1-Parameters!$D$40)*(1/Parameters!$D$38))+(AE35*(1-Parameters!$D$40)*('Input for base case'!$F$7*Parameters!$D$17*(Parameters!$D$23)*Parameters!$D$26*(1-Parameters!$D$27)*(1-(Parameters!$B$94 + Parameters!$B$95))*Parameters!$D$28*Parameters!$D$30))+(AM35*(1-Parameters!$D$40)*ART_drop_factor)+(AJ35*(1-Parameters!$D$40)*(1/Parameters!$D$38))+(AG35*(1-Parameters!$D$40)*ART_drop_factor)),0)</f>
        <v>0</v>
      </c>
      <c r="AN36" s="24">
        <f>IF(AND(C36&gt;=('Input for base case'!$F$14+'Input for base case'!$F$17), C36&lt;('Input for base case'!$F$14+'Input for base case'!$F$18)),((AH35*(1-Parameters!$D$40)*(1-(Parameters!$D$11*(1-('Input for base case'!$F$22*Parameters!$D$7))))) + (AN35*(1-Parameters!$D$40)*(1-(Parameters!$D$11*(1-('Input for base case'!$F$22*Parameters!$D$7)))))),0)</f>
        <v>0</v>
      </c>
      <c r="AO36" s="22">
        <f>IF(AND(C36&gt;=('Input for base case'!$F$14+'Input for base case'!$F$17), C36&lt;('Input for base case'!$F$14+'Input for base case'!$F$18)),((AH35*(1-Parameters!$D$40)*Parameters!$D$11*(1-('Input for base case'!$F$22*Parameters!$D$7)))+(AI35*(1-Parameters!$D$40)*(1-1/Parameters!$D$38)*(1-('Input for base case'!$F$8*Parameters!$D$18*(1-Parameters!$D$27)*Parameters!$D$26*(Parameters!$D$24)*Parameters!$D$28*Parameters!$D$30))) + (AJ35*(1-Parameters!$D$40)*(1-(1/Parameters!$D$38))*(1-ART_drop_factor)) +(AN35*(1-Parameters!$D$40)*Parameters!$D$11*(1-('Input for base case'!$F$22*Parameters!$D$7)))+(AO35*(1-Parameters!$D$40)*(1-1/Parameters!$D$38)) + (AP35*(1-Parameters!$D$40)*(1-(1/Parameters!$D$38))*(1-ART_drop_factor))),0)</f>
        <v>0</v>
      </c>
      <c r="AP36" s="24">
        <f>IF(AND(C36&gt;=('Input for base case'!$F$14+'Input for base case'!$F$17), C36&lt;('Input for base case'!$F$14+'Input for base case'!$F$18)),((AI35*(1-Parameters!$D$40)*(1-1/Parameters!$D$38)*('Input for base case'!$F$8*Parameters!$D$18*Parameters!$D$26*(1-Parameters!$D$27)*(Parameters!$D$24)*Parameters!$D$28*Parameters!$D$30))+(AJ35*(1-Parameters!$D$40)*(1-(1/Parameters!$D$38))*ART_drop_factor)+(AP35*(1-Parameters!$D$40)*(1-(1/Parameters!$D$38))*ART_drop_factor)),0)</f>
        <v>0</v>
      </c>
      <c r="AQ36" s="22">
        <f>IF(AND(C36&gt;=('Input for base case'!$F$14+'Input for base case'!$F$17), C36&lt;('Input for base case'!$F$14+'Input for base case'!$F$18)),((AI35*(1-Parameters!$D$40)*(1/Parameters!$D$38)*(1-('Input for base case'!$F$8*Parameters!$D$18*(1-Parameters!$D$27)*Parameters!$D$26*(Parameters!$D$23)*Parameters!$D$28)))+(AK35*(1-Parameters!$D$40)*(1-('Input for base case'!$F$8*Parameters!$D$18*(1-Parameters!$D$27)*Parameters!$D$26*(Parameters!$D$23)*Parameters!$D$28)))+(AO35*(1-Parameters!$D$40)*(1/Parameters!$D$38))+(AQ35*(1-Parameters!$D$40))),0)</f>
        <v>0</v>
      </c>
      <c r="AR36" s="24">
        <f>IF(AND(C36&gt;=('Input for base case'!$F$14+'Input for base case'!$F$17), C36&lt;('Input for base case'!$F$14+'Input for base case'!$F$18)),((AI35*(1-Parameters!$D$40)*(1/Parameters!$D$38)*'Input for base case'!$F$8*Parameters!$D$18*Parameters!$D$26*(1-Parameters!$D$27)*Parameters!$D$28*(Parameters!$D$23)*(1-Parameters!$D$30))+(AK35*(1-Parameters!$D$40)*'Input for base case'!$F$8*Parameters!$D$18*Parameters!$D$26*(1-Parameters!$D$27)*Parameters!$D$28*(Parameters!$D$23)*(1-Parameters!$D$30))+(AL35*(1-Parameters!$D$40)) + (AM35*(1-Parameters!$D$40)*(1-ART_drop_factor)) +(AR35*(1-Parameters!$D$40)) + (AS35*(1-Parameters!$D$40)*(1-ART_drop_factor))),0)</f>
        <v>0</v>
      </c>
      <c r="AS36" s="22">
        <f>IF(AND(C36&gt;=('Input for base case'!$F$14+'Input for base case'!$F$17), C36&lt;('Input for base case'!$F$14+'Input for base case'!$F$18)),((AI35*(1-Parameters!$D$40)*(1/Parameters!$D$38)*('Input for base case'!$F$8*Parameters!$D$18*(Parameters!$D$23)*Parameters!$D$26*(1-Parameters!$D$27)*Parameters!$D$28*Parameters!$D$30))+(AJ35*(1-Parameters!$D$40)*(1/Parameters!$D$38))+(AK35*(1-Parameters!$D$40)*('Input for base case'!$F$8*Parameters!$D$18*(Parameters!$D$23)*Parameters!$D$26*(1-Parameters!$D$27)*Parameters!$D$28*Parameters!$D$30))+(AS35*(1-Parameters!$D$40)*ART_drop_factor)+(AP35*(1-Parameters!$D$40)*(1/Parameters!$D$38))+(AM35*(1-Parameters!$D$40)*ART_drop_factor)),0)</f>
        <v>0</v>
      </c>
      <c r="AT36" s="24">
        <f>IF(AND(C36&gt;=('Input for base case'!$F$14+'Input for base case'!$F$18), C36&lt;('Input for base case'!$F$14+'Input for base case'!$F$19)),((AN35*(1-Parameters!$D$40)*(1-(Parameters!$D$11*(1-('Input for base case'!$F$22*Parameters!$D$7))))) + (AT35*(1-Parameters!$D$40)*(1-(Parameters!$D$12*(1-('Input for base case'!$F$22*Parameters!$D$7)))))),0)</f>
        <v>0</v>
      </c>
      <c r="AU36" s="22">
        <f>IF(AND(C36&gt;=('Input for base case'!$F$14+'Input for base case'!$F$18), C36&lt;('Input for base case'!$F$14+'Input for base case'!$F$19)),((AN35*(1-Parameters!$D$40)*Parameters!$D$11*(1-('Input for base case'!$F$22*Parameters!$D$7)))+(AO35*(1-Parameters!$D$40)*(1-1/Parameters!$D$38)*(1-('Input for base case'!$F$9*Parameters!$D$19*(1-Parameters!$D$27)*Parameters!$D$26*(Parameters!$D$24)*Parameters!$D$28*Parameters!$D$30))) + (AP35*(1-Parameters!$D$40)*(1-(1/Parameters!$D$38))*(1-ART_drop_factor)) +(AT35*(1-Parameters!$D$40)*Parameters!$D$12*(1-('Input for base case'!$F$22*Parameters!$D$7)))+(AU35*(1-Parameters!$D$40)*(1-1/Parameters!$D$38)) + (AV35*(1-Parameters!$D$40)*(1-(1/Parameters!$D$38))*(1-ART_drop_factor))),0)</f>
        <v>0</v>
      </c>
      <c r="AV36" s="24">
        <f>IF(AND(C36&gt;=('Input for base case'!$F$14+'Input for base case'!$F$18), C36&lt;('Input for base case'!$F$14+'Input for base case'!$F$19)),((AO35*(1-Parameters!$D$40)*(1-1/Parameters!$D$38)*('Input for base case'!$F$9*Parameters!$D$19*Parameters!$D$26*(1-Parameters!$D$27)*(Parameters!$D$24)*Parameters!$D$28*Parameters!$D$30))+(AP35*(1-Parameters!$D$40)*(1-(1/Parameters!$D$38))*ART_drop_factor)+(AV35*(1-Parameters!$D$40)*(1-(1/Parameters!$D$38))*ART_drop_factor)),0)</f>
        <v>0</v>
      </c>
      <c r="AW36" s="22">
        <f>IF(AND(C36&gt;=('Input for base case'!$F$14+'Input for base case'!$F$18), C36&lt;('Input for base case'!$F$14+'Input for base case'!$F$19)),((AO35*(1-Parameters!$D$40)*(1/Parameters!$D$38)*(1-('Input for base case'!$F$9*Parameters!$D$19*(1-Parameters!$D$27)*Parameters!$D$26*(Parameters!$D$23)*Parameters!$D$28)))+(AQ35*(1-Parameters!$D$40)*(1-('Input for base case'!$F$9*Parameters!$D$19*(1-Parameters!$D$27)*Parameters!$D$26*(Parameters!$D$23)*Parameters!$D$28)))+(AU35*(1-Parameters!$D$40)*(1/Parameters!$D$38))+(AW35*(1-Parameters!$D$40))),0)</f>
        <v>0</v>
      </c>
      <c r="AX36" s="24">
        <f>IF(AND(C36&gt;=('Input for base case'!$F$14+'Input for base case'!$F$18), C36&lt;('Input for base case'!$F$14+'Input for base case'!$F$19)),((AO35*(1-Parameters!$D$40)*(1/Parameters!$D$38)*'Input for base case'!$F$9*Parameters!$D$19*Parameters!$D$26*(1-Parameters!$D$27)*Parameters!$D$28*(Parameters!$D$23)*(1-Parameters!$D$30))+(AQ35*(1-Parameters!$D$40)*'Input for base case'!$F$9*Parameters!$D$19*Parameters!$D$26*(1-Parameters!$D$27)*Parameters!$D$28*(Parameters!$D$23)*(1-Parameters!$D$30)) + (AS35*(1-Parameters!$D$40)*(1-ART_drop_factor)) +(AR35*(1-Parameters!$D$40))+ (AY35*(1-Parameters!$D$40)*(1-ART_drop_factor)) + (AX35*(1-Parameters!$D$40))),0)</f>
        <v>0</v>
      </c>
      <c r="AY36" s="22">
        <f>IF(AND(C36&gt;=('Input for base case'!$F$14+'Input for base case'!$F$18), C36&lt;('Input for base case'!$F$14+'Input for base case'!$F$19)),((AO35*(1-Parameters!$D$40)*(1/Parameters!$D$38)*('Input for base case'!$F$9*Parameters!$D$19*(Parameters!$D$23)*Parameters!$D$26*(1-Parameters!$D$27)*Parameters!$D$28*Parameters!$D$30))+(AP35*(1-Parameters!$D$40)*(1/Parameters!$D$38))+(AQ35*(1-Parameters!$D$40)*('Input for base case'!$F$9*Parameters!$D$19*(Parameters!$D$23)*Parameters!$D$26*(1-Parameters!$D$27)*Parameters!$D$28*Parameters!$D$30))+(AY35*(1-Parameters!$D$40)*ART_drop_factor)+(AV35*(1-Parameters!$D$40)*(1/Parameters!$D$38))+(AS35*(1-Parameters!$D$40)*ART_drop_factor)),0)</f>
        <v>0</v>
      </c>
      <c r="AZ36" s="24">
        <f>IF(C36&gt;=('Input for base case'!$F$14+'Input for base case'!$F$19),((AT35*(1-Parameters!$D$40)*(1-(Parameters!$D$12*(1-('Input for base case'!$F$22*Parameters!$D$7))))) + (AZ35*(1-Parameters!$D$40)*(1-(Parameters!$D$12*(1-('Input for base case'!$F$22*Parameters!$D$7)))))),0)</f>
        <v>0</v>
      </c>
      <c r="BA36" s="22">
        <f>IF(C36&gt;=('Input for base case'!$F$14+'Input for base case'!$F$19),((AT35*(1-Parameters!$D$40)*Parameters!$D$12*(1-('Input for base case'!$F$22*Parameters!$D$7)))+(AU35*(1-Parameters!$D$40)*(1-1/Parameters!$D$38)*(1-('Input for base case'!$F$10*Parameters!$D$20*(1-Parameters!$D$27)*Parameters!$D$26*(Parameters!$D$24)*Parameters!$D$28*Parameters!$D$30))) + (AV35*(1-Parameters!$D$40)*(1-(1/Parameters!$D$38))*(1-ART_drop_factor)) +(AZ35*(1-Parameters!$D$40)*Parameters!$D$12*(1-('Input for base case'!$F$22*Parameters!$D$7)))+(BA35*(1-Parameters!$D$40)*(1-1/Parameters!$D$38)) + (BB35*(1-Parameters!$D$40)*(1-(1/Parameters!$D$38))*(1-ART_drop_factor))),0)</f>
        <v>0</v>
      </c>
      <c r="BB36" s="24">
        <f>IF(C36&gt;=('Input for base case'!$F$14+'Input for base case'!$F$19),((AU35*(1-Parameters!$D$40)*(1-1/Parameters!$D$38)*('Input for base case'!$F$10*Parameters!$D$20*Parameters!$D$26*(1-Parameters!$D$27)*(Parameters!$D$24)*Parameters!$D$28*Parameters!$D$30))+(AV35*(1-Parameters!$D$40)*(1-(1/Parameters!$D$38))*ART_drop_factor)+(BB35*(1-Parameters!$D$40)*(1-(1/Parameters!$D$38))*ART_drop_factor)),0)</f>
        <v>0</v>
      </c>
      <c r="BC36" s="22">
        <f>IF(C36&gt;=('Input for base case'!$F$14+'Input for base case'!$F$19),((AU35*(1-Parameters!$D$40)*(1/Parameters!$D$38)*(1-('Input for base case'!$F$10*Parameters!$D$20*(1-Parameters!$D$27)*Parameters!$D$26*(Parameters!$D$23)*Parameters!$D$28)))+(AW35*(1-Parameters!$D$40)*(1-('Input for base case'!$F$10*Parameters!$D$20*(1-Parameters!$D$27)*Parameters!$D$26*(Parameters!$D$23)*Parameters!$D$28)))+(BA35*(1-Parameters!$D$40)*(1/Parameters!$D$38))+(BC35*(1-Parameters!$D$40))),0)</f>
        <v>0</v>
      </c>
      <c r="BD36" s="24">
        <f>IF(C36&gt;=('Input for base case'!$F$14+'Input for base case'!$F$19),((AU35*(1-Parameters!$D$40)*(1/Parameters!$D$38)*'Input for base case'!$F$10*Parameters!$D$20*Parameters!$D$26*(1-Parameters!$D$27)*Parameters!$D$28*(Parameters!$D$23)*(1-Parameters!$D$30))+(AW35*(1-Parameters!$D$40)*'Input for base case'!$F$10*Parameters!$D$20*Parameters!$D$26*(1-Parameters!$D$27)*Parameters!$D$28*(Parameters!$D$23)*(1-Parameters!$D$30))+(AX35*(1-Parameters!$D$40)) + (AY35*(1-Parameters!$D$40)*(1-ART_drop_factor)) +(BD35*(1-Parameters!$D$40)) + (BE35*(1-Parameters!$D$40)*(1-ART_drop_factor))),0)</f>
        <v>0</v>
      </c>
      <c r="BE36" s="25">
        <f>IF(C36&gt;=('Input for base case'!$F$14+'Input for base case'!$F$19),((AU35*(1-Parameters!$D$40)*(1/Parameters!$D$38)*('Input for base case'!$F$10*Parameters!$D$20*(Parameters!$D$23)*Parameters!$D$26*(1-Parameters!$D$27)*Parameters!$D$28*Parameters!$D$30))+(AV35*(1-Parameters!$D$40)*(1/Parameters!$D$38))+(AW35*(1-Parameters!$D$40)*('Input for base case'!$F$10*Parameters!$D$20*(Parameters!$D$23)*Parameters!$D$26*(1-Parameters!$D$27)*Parameters!$D$28*Parameters!$D$30))+(BE35*(1-Parameters!$D$40)*ART_drop_factor)+(BB35*(1-Parameters!$D$40)*(1/Parameters!$D$38))+(AY35*(1-Parameters!$D$40)*ART_drop_factor)),0)</f>
        <v>0</v>
      </c>
      <c r="BF36" s="135">
        <f>(Parameters!$D$40*(SUM(Model!D35:U35,Model!AH35:BE35)))+(Parameters!$D$41*(SUM(Model!V35:AG35)))</f>
        <v>93.965920886803175</v>
      </c>
      <c r="BG36" s="60"/>
    </row>
    <row r="37" spans="3:59" x14ac:dyDescent="0.2">
      <c r="C37" s="20">
        <v>32</v>
      </c>
      <c r="D37" s="21">
        <f>IF((C37&gt;='Input for base case'!$F$12),0,(D36*(1-Parameters!$D$40)*(1-(Parameters!$D$8*(1-('Input for base case'!$F$22*Parameters!$D$7))))))</f>
        <v>0</v>
      </c>
      <c r="E37" s="21">
        <f>IF((C37&gt;='Input for base case'!$F$12),0,(D36*(1-Parameters!$D$40)*Parameters!$D$8*(1-('Input for base case'!$F$22*Parameters!$D$7))+(E36*(1-Parameters!$D$40)*(1-1/Parameters!$D$38)) + (F36*(1-Parameters!$D$40)*(1-(1/Parameters!$D$38))*(1-ART_drop_factor))))</f>
        <v>0</v>
      </c>
      <c r="F37" s="26">
        <f>IF((C37&gt;='Input for base case'!$F$12),0,(F36*(1-Parameters!$D$40)*(1-(1/Parameters!$D$38))*ART_drop_factor))</f>
        <v>0</v>
      </c>
      <c r="G37" s="21">
        <f>IF((C37&gt;='Input for base case'!$F$12),0,((G36*(1-Parameters!$D$40)+(E36*(1-Parameters!$D$40)*(1/Parameters!$D$38)))))</f>
        <v>0</v>
      </c>
      <c r="H37" s="21">
        <f>IF((C37&gt;='Input for base case'!$F$12),0,(H36*(1-Parameters!$D$40) + I36*(1-Parameters!$D$40)*(1-ART_drop_factor)))</f>
        <v>0</v>
      </c>
      <c r="I37" s="21">
        <f>IF((C37&gt;='Input for base case'!$F$12),0,(((F36*(1-Parameters!$D$40)*(1/Parameters!$D$38)) + I36*(1-Parameters!$D$40)*ART_drop_factor)))</f>
        <v>0</v>
      </c>
      <c r="J37" s="23">
        <f>IF(AND(C37&gt;='Input for base case'!$F$12,C37&lt;'Input for base case'!$F$13),((D36*(1-Parameters!$D$40)*(1-(Parameters!$D$8*(1-('Input for base case'!$F$22*Parameters!$D$7))))) + (J36*(1-Parameters!$D$40)*(1-(Parameters!$D$9*(1-('Input for base case'!$F$22*Parameters!$D$7)))))),0)</f>
        <v>1508811.4858372915</v>
      </c>
      <c r="K37" s="23">
        <f>IF(AND(C37&gt;='Input for base case'!$F$12,C37&lt;'Input for base case'!$F$13),((D36*(1-Parameters!$D$40)*(Parameters!$D$8*(1-('Input for base case'!$F$22*Parameters!$D$7))))+(E36*(1-Parameters!$D$40)*(1-1/Parameters!$D$38)*(1-('Input for base case'!$F$5*Parameters!$D$14*(1-Parameters!$D$27)*Parameters!$D$26*(Parameters!$D$24))*Parameters!$D$28*Parameters!$D$30)))+ (F36*(1-Parameters!$D$40)*(1-(1/Parameters!$D$38))*(1-ART_drop_factor)) + (J36*(1-Parameters!$D$40)*Parameters!$D$9*(1-('Input for base case'!$F$22*Parameters!$D$7)))+(K36*(1-Parameters!$D$40)*(1-1/Parameters!$D$38)) + (L36*(1-Parameters!$D$40)*(1-(1/Parameters!$D$38))*(1-ART_drop_factor)),0)</f>
        <v>3965.5820967807194</v>
      </c>
      <c r="L37" s="23">
        <f>IF(AND(C37&gt;='Input for base case'!$F$12,C37&lt;'Input for base case'!$F$13),((E36*(1-Parameters!$D$40)*(1-1/Parameters!$D$38)*('Input for base case'!$F$5*Parameters!$D$14*Parameters!$D$26*(1-Parameters!$D$27)*(Parameters!$D$24)*Parameters!$D$28*Parameters!$D$30))+(F36*(1-Parameters!$D$40)*(1-(1/Parameters!$D$38))*ART_drop_factor)+(L36*(1-Parameters!$D$40)*(1-(1/Parameters!$D$38))*ART_drop_factor)),0)</f>
        <v>547.14432111532903</v>
      </c>
      <c r="M37" s="23">
        <f>IF(AND(C37&gt;='Input for base case'!$F$12,C37&lt;'Input for base case'!$F$13),((E36*(1-Parameters!$D$40)*(1/Parameters!$D$38)*(1-('Input for base case'!$F$5*Parameters!$D$14*(1-Parameters!$D$27)*Parameters!$D$26*(Parameters!$D$23))*Parameters!$D$28))+(G36*(1-Parameters!$D$40)*(1-('Input for base case'!$F$5*Parameters!$D$14*(1-Parameters!$D$27)*Parameters!$D$26*(Parameters!$D$23)*Parameters!$D$28)))+(K36*(1-Parameters!$D$40)*(1/Parameters!$D$38))+(M36*(1-Parameters!$D$40))),0)</f>
        <v>17234.03930226267</v>
      </c>
      <c r="N37" s="23">
        <f>IF(AND(C37&gt;='Input for base case'!$F$12,C37&lt;'Input for base case'!$F$13),((E36*(1-Parameters!$D$40)*(1/Parameters!$D$38)*'Input for base case'!$F$5*Parameters!$D$14*Parameters!$D$26*(1-Parameters!$D$27)*Parameters!$D$28*(Parameters!$D$23)*(1-Parameters!$D$30))+(G36*(1-Parameters!$D$40)*'Input for base case'!$F$5*Parameters!$D$14*Parameters!$D$26*(1-Parameters!$D$27)*Parameters!$D$28*(Parameters!$D$23)*(1-Parameters!$D$30))+(H36*(1-Parameters!$D$40)) +(N36*(1-Parameters!$D$40)) + (O36*(1-Parameters!$D$40)*(1-ART_drop_factor)) + (I36*(1-Parameters!$D$40)*(1-ART_drop_factor))),0)</f>
        <v>14994.255257642812</v>
      </c>
      <c r="O37" s="23">
        <f>IF(AND(C37&gt;='Input for base case'!$F$12,C37&lt;'Input for base case'!$F$13),((E36*(1-Parameters!$D$40)*(1/Parameters!$D$38)*('Input for base case'!$F$5*Parameters!$D$14*(Parameters!$D$23)*Parameters!$D$26*(1-Parameters!$D$27)*Parameters!$D$28*Parameters!$D$30))+(F36*(1-Parameters!$D$40)*(1/Parameters!$D$38))+(G36*(1-Parameters!$D$40)*('Input for base case'!$F$5*Parameters!$D$14*(Parameters!$D$23)*Parameters!$D$26*(1-Parameters!$D$27)*Parameters!$D$28*Parameters!$D$30))+(O36*(1-Parameters!$D$40)*ART_drop_factor)+(L36*(1-Parameters!$D$40)*(1/Parameters!$D$38))+(I36*(1-Parameters!$D$40)*ART_drop_factor)),0)</f>
        <v>83002.19546883204</v>
      </c>
      <c r="P37" s="24">
        <f>IF(AND(C37&gt;='Input for base case'!$F$13,C37&lt;'Input for base case'!$F$14),((J36*(1-Parameters!$D$40)*(1-(Parameters!$D$9*(1-('Input for base case'!$F$22*Parameters!$D$7))))) + (P36*(1-Parameters!$D$40)*(1-(Parameters!$D$9*(1-('Input for base case'!$F$22*Parameters!$D$7)))))),0)</f>
        <v>0</v>
      </c>
      <c r="Q37" s="22">
        <f>IF(AND(C37&gt;='Input for base case'!$F$13,C37&lt;'Input for base case'!$F$14),((J36*(1-Parameters!$D$40)*Parameters!$D$9*(1-('Input for base case'!$F$22*Parameters!$D$7)))+(K36*(1-Parameters!$D$40)*(1-1/Parameters!$D$38)*(1-('Input for base case'!$F$6*Parameters!$D$15*(1-Parameters!$D$27)*Parameters!$D$26*(Parameters!$D$24))*Parameters!$D$28*Parameters!$D$30))) + (L36*(1-Parameters!$D$40)*(1-(1/Parameters!$D$38))*(1-ART_drop_factor)) +(P36*(1-Parameters!$D$40)*Parameters!$D$9*(1-('Input for base case'!$F$22*Parameters!$D$7)))+(Q36*(1-Parameters!$D$40)*(1-1/Parameters!$D$38)) + (R36*(1-Parameters!$D$40)*(1-(1/Parameters!$D$38))*(1-ART_drop_factor)),0)</f>
        <v>0</v>
      </c>
      <c r="R37" s="24">
        <f>IF(AND(C37&gt;='Input for base case'!$F$13,C37&lt;'Input for base case'!$F$14),((K36*(1-Parameters!$D$40)*(1-1/Parameters!$D$38)*('Input for base case'!$F$6*Parameters!$D$15*Parameters!$D$26*(1-Parameters!$D$27)*(Parameters!$D$24)*Parameters!$D$28*Parameters!$D$30))+(L36*(1-Parameters!$D$40)*(1-(1/Parameters!$D$38))*ART_drop_factor)+(R36*(1-Parameters!$D$40)*(1-(1/Parameters!$D$38))*ART_drop_factor)),0)</f>
        <v>0</v>
      </c>
      <c r="S37" s="22">
        <f>IF(AND(C37&gt;='Input for base case'!$F$13,C37&lt;'Input for base case'!$F$14),((K36*(1-Parameters!$D$40)*(1/Parameters!$D$38)*(1-('Input for base case'!$F$6*Parameters!$D$15*(1-Parameters!$D$27)*Parameters!$D$26*(Parameters!$D$23)*Parameters!$D$28)))+(M36*(1-Parameters!$D$40)*(1-('Input for base case'!$F$6*Parameters!$D$15*(1-Parameters!$D$27)*Parameters!$D$26*(Parameters!$D$23)*Parameters!$D$28)))+(Q36*(1-Parameters!$D$40)*(1/Parameters!$D$38))+(S36*(1-Parameters!$D$40))),0)</f>
        <v>0</v>
      </c>
      <c r="T37" s="24">
        <f>IF(AND(C37&gt;='Input for base case'!$F$13,C37&lt;'Input for base case'!$F$14),((K36*(1-Parameters!$D$40)*(1/Parameters!$D$38)*'Input for base case'!$F$6*Parameters!$D$15*Parameters!$D$26*(1-Parameters!$D$27)*Parameters!$D$28*(Parameters!$D$23)*(1-Parameters!$D$30))+(M36*(1-Parameters!$D$40)*'Input for base case'!$F$6*Parameters!$D$15*Parameters!$D$26*(1-Parameters!$D$27)*Parameters!$D$28*(Parameters!$D$23)*(1-Parameters!$D$30))+(N36*(1-Parameters!$D$40))+(T36*(1-Parameters!$D$40)) + (U36*(1-Parameters!$D$40)*(1-ART_drop_factor)) + (O36*(1-Parameters!$D$40)*(1-ART_drop_factor))),0)</f>
        <v>0</v>
      </c>
      <c r="U37" s="22">
        <f>IF(AND(C37&gt;='Input for base case'!$F$13,C37&lt;'Input for base case'!$F$14),((K36*(1-Parameters!$D$40)*(1/Parameters!$D$38)*('Input for base case'!$F$6*Parameters!$D$15*(Parameters!$D$23)*Parameters!$D$26*(1-Parameters!$D$27)*Parameters!$D$28*Parameters!$D$30))+(L36*(1-Parameters!$D$40)*(1/Parameters!$D$38))+(M36*(1-Parameters!$D$40)*('Input for base case'!$F$6*Parameters!$D$15*(Parameters!$D$23)*Parameters!$D$26*(1-Parameters!$D$27)*Parameters!$D$28*Parameters!$D$30))+(U36*(1-Parameters!$D$40)*ART_drop_factor)+(R36*(1-Parameters!$D$40)*(1/Parameters!$D$38))+(O36*(1-Parameters!$D$40))*ART_drop_factor),0)</f>
        <v>0</v>
      </c>
      <c r="V37" s="24">
        <f>IF(C37='Input for base case'!$F$14,((P36*(1-Parameters!$D$41)*(1-(Parameters!$D$9*(1-('Input for base case'!$F$22*Parameters!$D$7))))) + (V36*(1-Parameters!$D$41)*(1-(Parameters!$D$9*(1-('Input for base case'!$F$22*Parameters!$D$7)))))),0)</f>
        <v>0</v>
      </c>
      <c r="W37" s="22">
        <f>IF(C37='Input for base case'!$F$14,((P36*(1-Parameters!$D$41)*Parameters!$D$9*(1-('Input for base case'!$F$22*Parameters!$D$7)))+(Q36*(1-Parameters!$D$41)*(1-1/Parameters!$D$38)*(1-('Input for base case'!$F$6*Parameters!$D$16*(1-Parameters!$D$27)*Parameters!$D$26*(1-Parameters!$B$94)*(Parameters!$D$24))*Parameters!$D$28*Parameters!$D$30)))+(V36*(1-Parameters!$D$41)*Parameters!$D$9*(1-('Input for base case'!$F$22*Parameters!$D$7)))+ (R36*(1-Parameters!$D$41)*(1-(1/Parameters!$D$38))*(1-ART_drop_factor)) + (W36*(1-Parameters!$D$41)*(1-1/Parameters!$D$38)) + (X36*(1-Parameters!$D$41)*(1-(1/Parameters!$D$38))*(1-ART_drop_factor)),0)</f>
        <v>0</v>
      </c>
      <c r="X37" s="24">
        <f>IF(C37='Input for base case'!$F$14,((Q36*(1-Parameters!$D$41)*(1-1/Parameters!$D$38)*('Input for base case'!$F$6*Parameters!$D$16*Parameters!$D$26*(1-Parameters!$D$27)*(1-Parameters!$B$94)*(Parameters!$D$24)*Parameters!$D$28*Parameters!$D$30))+(R36*(1-Parameters!$D$41)*(1-(1/Parameters!$D$38))*ART_drop_factor)+(X36*(1-Parameters!$D$41)*(1-(1/Parameters!$D$38))*ART_drop_factor)),0)</f>
        <v>0</v>
      </c>
      <c r="Y37" s="22">
        <f>IF(C37='Input for base case'!$F$14,((Q36*(1-Parameters!$D$41)*(1/Parameters!$D$38)*(1-('Input for base case'!$F$6*Parameters!$D$16*(1-Parameters!$D$27)*Parameters!$D$26*(1-Parameters!$B$94)*(Parameters!$D$23)*Parameters!$D$28)))+(S36*(1-Parameters!$D$41)*(1-('Input for base case'!$F$6*Parameters!$D$16*(1-Parameters!$D$27)*Parameters!$D$26*(1-Parameters!$B$94)*(Parameters!$D$23)*Parameters!$D$28)))+(W36*(1-Parameters!$D$41)*(1/Parameters!$D$38))+(Y36*(1-Parameters!$D$41))),0)</f>
        <v>0</v>
      </c>
      <c r="Z37" s="24">
        <f>IF(C37='Input for base case'!$F$14,((Q36*(1-Parameters!$D$41)*(1/Parameters!$D$38)*'Input for base case'!$F$6*Parameters!$D$16*Parameters!$D$26*(1-Parameters!$D$27)*(1-Parameters!$B$94)*Parameters!$D$28*(Parameters!$D$23)*(1-Parameters!$D$30))+(S36*(1-Parameters!$D$41)*'Input for base case'!$F$6*Parameters!$D$16*Parameters!$D$26*(1-Parameters!$D$27)*(1-Parameters!$B$94)*Parameters!$D$28*(Parameters!$D$23)*(1-Parameters!$D$30))+(T36*(1-Parameters!$D$41)) + (U36*(1-Parameters!$D$41)*(1-ART_drop_factor)) + (Z36*(1-Parameters!$D$41)) + (AA36*(1-Parameters!$D$41)*(1-ART_drop_factor))),0)</f>
        <v>0</v>
      </c>
      <c r="AA37" s="22">
        <f>IF(C37='Input for base case'!$F$14,((Q36*(1-Parameters!$D$41)*(1/Parameters!$D$38)*('Input for base case'!$F$6*Parameters!$D$16*(Parameters!$D$23)*Parameters!$D$26*(1-Parameters!$D$27)*(1-Parameters!$B$94)*Parameters!$D$28*Parameters!$D$30))+(R36*(1-Parameters!$D$41)*(1/Parameters!$D$38))+(S36*(1-Parameters!$D$41)*('Input for base case'!$F$6*Parameters!$D$16*(1-Parameters!$B$94)*(Parameters!$D$23)*Parameters!$D$26*(1-Parameters!$D$27)*Parameters!$D$28*Parameters!$D$30))+(AA36*(1-Parameters!$D$41)*ART_drop_factor)+(X36*(1-Parameters!$D$41)*(1/Parameters!$D$38))+(U36*(1-Parameters!$D$41)*ART_drop_factor)),0)</f>
        <v>0</v>
      </c>
      <c r="AB37" s="24">
        <f>IF(AND(C37&gt;'Input for base case'!$F$14,C37&lt;('Input for base case'!$F$14+'Input for base case'!$F$16)),((V36*(1-Parameters!$D$41)*(1-(Parameters!$D$9*(1-('Input for base case'!$F$22*Parameters!$D$7)))))+(AB36*(1-Parameters!$D$41)*(1-(Parameters!$D$10*(1-('Input for base case'!$F$22*Parameters!$D$7)))))),0)</f>
        <v>0</v>
      </c>
      <c r="AC37" s="24">
        <f>IF(AND(C37&gt;'Input for base case'!$F$14, C37&lt;('Input for base case'!$F$14+'Input for base case'!$F$16)),((V36*(1-Parameters!$D$41)*Parameters!$D$9*(1-('Input for base case'!$F$22*Parameters!$D$7)))+(W36*(1-Parameters!$D$41)*(1-1/Parameters!$D$38)) + (X36*(1-Parameters!$D$41)*(1-(1/Parameters!$D$38))*(1-ART_drop_factor)) +(AB36*(1-Parameters!$D$41)*Parameters!$D$10*(1-('Input for base case'!$F$22*Parameters!$D$7))))+(AC36*(1-Parameters!$D$41)*(1-1/Parameters!$D$38)) + (AD36*(1-Parameters!$D$41)*(1-(1/Parameters!$D$38))*(1-ART_drop_factor)),0)</f>
        <v>0</v>
      </c>
      <c r="AD37" s="24">
        <f>IF(AND(C37&gt;'Input for base case'!$F$14, C37&lt;('Input for base case'!$F$14+'Input for base case'!$F$16)),((X36*(1-Parameters!$D$41)*(1-(1/Parameters!$D$38))*ART_drop_factor)+(AD36*(1-Parameters!$D$41)*(1-(1/Parameters!$D$38))*ART_drop_factor)),0)</f>
        <v>0</v>
      </c>
      <c r="AE37" s="24">
        <f>IF(AND(C37&gt;'Input for base case'!$F$14, C37&lt;('Input for base case'!$F$14+'Input for base case'!$F$16)),((W36*(1-Parameters!$D$41)*(1/Parameters!$D$38))+(Y36*(1-Parameters!$D$41))+(AC36*(1-Parameters!$D$41)*(1/Parameters!$D$38))+(AE36*(1-Parameters!$D$41))),0)</f>
        <v>0</v>
      </c>
      <c r="AF37" s="24">
        <f>IF(AND(C37&gt;'Input for base case'!$F$14, C37&lt;('Input for base case'!$F$14+'Input for base case'!$F$16)),((Z36*(1-Parameters!$D$41)) + (AA36*(1-Parameters!$D$41)*(1-ART_drop_factor)) +(AF36*(1-Parameters!$D$41)) + (AG36*(1-Parameters!$D$41)*(1-ART_drop_factor))),0)</f>
        <v>0</v>
      </c>
      <c r="AG37" s="24">
        <f>IF(AND(C37&gt;'Input for base case'!$F$14, C37&lt;('Input for base case'!$F$14+'Input for base case'!$F$16)),((X36*(1-Parameters!$D$41)*(1/Parameters!$D$38))+(AG36*(1-Parameters!$D$41)*ART_drop_factor)+(AD36*(1-Parameters!$D$41)*(1/Parameters!$D$38))+(AA36*(1-Parameters!$D$41)*ART_drop_factor)),0)</f>
        <v>0</v>
      </c>
      <c r="AH37" s="24">
        <f>IF(AND(C37&gt;=('Input for base case'!$F$14+'Input for base case'!$F$16),C37&lt;('Input for base case'!$F$14+'Input for base case'!$F$17)),((AB36*(1-Parameters!$D$40)*(1-(Parameters!$D$10*(1-('Input for base case'!$F$22*Parameters!$D$7)))))+(AH36*(1-Parameters!$D$40)*(1-(Parameters!$D$11*(1-('Input for base case'!$F$22*Parameters!$D$7)))))),0)</f>
        <v>0</v>
      </c>
      <c r="AI37" s="24">
        <f>IF(AND(C37&gt;=('Input for base case'!$F$14+'Input for base case'!$F$16), C37&lt;('Input for base case'!$F$14+'Input for base case'!$F$17)),((AB36*(1-Parameters!$D$40)*Parameters!$D$10*(1-('Input for base case'!$F$22*Parameters!$D$7)))+(AC36*(1-Parameters!$D$40)*(1-1/Parameters!$D$38)*(1-('Input for base case'!$F$7*Parameters!$D$17*(1-Parameters!$D$27)*Parameters!$D$26*(1-(Parameters!$B$94 + Parameters!$B$95))*(Parameters!$D$24)*Parameters!$D$28*Parameters!$D$30))) + (AD36*(1-Parameters!$D$40)*(1-(1/Parameters!$D$38))*(1-ART_drop_factor)) +(AH36*(1-Parameters!$D$40)*Parameters!$D$11*(1-('Input for base case'!$F$22*Parameters!$D$7)))+(AI36*(1-Parameters!$D$40)*(1-1/Parameters!$D$38)) + (AJ36*(1-Parameters!$D$40)*(1-(1/Parameters!$D$38))*(1-ART_drop_factor))),0)</f>
        <v>0</v>
      </c>
      <c r="AJ37" s="24">
        <f>IF(AND(C37&gt;=('Input for base case'!$F$14+'Input for base case'!$F$16), C37&lt;('Input for base case'!$F$14+'Input for base case'!$F$17)),((AC36*(1-Parameters!$D$40)*(1-1/Parameters!$D$38)*('Input for base case'!$F$7*Parameters!$D$17*Parameters!$D$26*(1-Parameters!$D$27)*(1-(Parameters!$B$94 + Parameters!$B$95))*(Parameters!$D$24)*Parameters!$D$28*Parameters!$D$30))+(AD36*(1-Parameters!$D$40)*(1-(1/Parameters!$D$38))*ART_drop_factor)+(AJ36*(1-Parameters!$D$40)*(1-(1/Parameters!$D$38))*ART_drop_factor)),0)</f>
        <v>0</v>
      </c>
      <c r="AK37" s="22">
        <f>IF(AND(C37&gt;=('Input for base case'!$F$14+'Input for base case'!$F$16), C37&lt;('Input for base case'!$F$14+'Input for base case'!$F$17)),((AC36*(1-Parameters!$D$40)*(1/Parameters!$D$38)*(1-('Input for base case'!$F$7*Parameters!$D$17*(1-Parameters!$D$27)*Parameters!$D$26*(1-(Parameters!$B$94 + Parameters!$B$95))*(Parameters!$D$23)*Parameters!$D$28)))+(AE36*(1-Parameters!$D$40)*(1-('Input for base case'!$F$7*Parameters!$D$17*(1-Parameters!$D$27)*Parameters!$D$26*(1-(Parameters!$B$94 + Parameters!$B$95))*(Parameters!$D$23)*Parameters!$D$28)))+(AI36*(1-Parameters!$D$40)*(1/Parameters!$D$38))+(AK36*(1-Parameters!$D$40))),0)</f>
        <v>0</v>
      </c>
      <c r="AL37" s="24">
        <f>IF(AND(C37&gt;=('Input for base case'!$F$14+'Input for base case'!$F$16), C37&lt;('Input for base case'!$F$14+'Input for base case'!$F$17)),((AC36*(1-Parameters!$D$40)*(1/Parameters!$D$38)*'Input for base case'!$F$7*Parameters!$D$17*Parameters!$D$26*(1-Parameters!$D$27)*(1-(Parameters!$B$94 + Parameters!$B$95))*Parameters!$D$28*(Parameters!$D$23)*(1-Parameters!$D$30))+(AE36*(1-Parameters!$D$40)*'Input for base case'!$F$7*Parameters!$D$17*Parameters!$D$26*(1-Parameters!$D$27)*(1-(Parameters!$B$94 + Parameters!$B$95))*Parameters!$D$28*(Parameters!$D$23)*(1-Parameters!$D$30))+(AF36*(1-Parameters!$D$40)) + (AG36*(1-Parameters!$D$40)*(1-ART_drop_factor)) +(AL36*(1-Parameters!$D$40)) + (AM36*(1-Parameters!$D$40)*(1-ART_drop_factor))),0)</f>
        <v>0</v>
      </c>
      <c r="AM37" s="22">
        <f>IF(AND(C37&gt;=('Input for base case'!$F$14+'Input for base case'!$F$16), C37&lt;('Input for base case'!$F$14+'Input for base case'!$F$17)),((AC36*(1-Parameters!$D$40)*(1/Parameters!$D$38)*('Input for base case'!$F$7*Parameters!$D$17*(Parameters!$D$23)*Parameters!$D$26*(1-Parameters!$D$27)*(1-(Parameters!$B$94 + Parameters!$B$95))*Parameters!$D$28*Parameters!$D$30))+(AD36*(1-Parameters!$D$40)*(1/Parameters!$D$38))+(AE36*(1-Parameters!$D$40)*('Input for base case'!$F$7*Parameters!$D$17*(Parameters!$D$23)*Parameters!$D$26*(1-Parameters!$D$27)*(1-(Parameters!$B$94 + Parameters!$B$95))*Parameters!$D$28*Parameters!$D$30))+(AM36*(1-Parameters!$D$40)*ART_drop_factor)+(AJ36*(1-Parameters!$D$40)*(1/Parameters!$D$38))+(AG36*(1-Parameters!$D$40)*ART_drop_factor)),0)</f>
        <v>0</v>
      </c>
      <c r="AN37" s="24">
        <f>IF(AND(C37&gt;=('Input for base case'!$F$14+'Input for base case'!$F$17), C37&lt;('Input for base case'!$F$14+'Input for base case'!$F$18)),((AH36*(1-Parameters!$D$40)*(1-(Parameters!$D$11*(1-('Input for base case'!$F$22*Parameters!$D$7))))) + (AN36*(1-Parameters!$D$40)*(1-(Parameters!$D$11*(1-('Input for base case'!$F$22*Parameters!$D$7)))))),0)</f>
        <v>0</v>
      </c>
      <c r="AO37" s="22">
        <f>IF(AND(C37&gt;=('Input for base case'!$F$14+'Input for base case'!$F$17), C37&lt;('Input for base case'!$F$14+'Input for base case'!$F$18)),((AH36*(1-Parameters!$D$40)*Parameters!$D$11*(1-('Input for base case'!$F$22*Parameters!$D$7)))+(AI36*(1-Parameters!$D$40)*(1-1/Parameters!$D$38)*(1-('Input for base case'!$F$8*Parameters!$D$18*(1-Parameters!$D$27)*Parameters!$D$26*(Parameters!$D$24)*Parameters!$D$28*Parameters!$D$30))) + (AJ36*(1-Parameters!$D$40)*(1-(1/Parameters!$D$38))*(1-ART_drop_factor)) +(AN36*(1-Parameters!$D$40)*Parameters!$D$11*(1-('Input for base case'!$F$22*Parameters!$D$7)))+(AO36*(1-Parameters!$D$40)*(1-1/Parameters!$D$38)) + (AP36*(1-Parameters!$D$40)*(1-(1/Parameters!$D$38))*(1-ART_drop_factor))),0)</f>
        <v>0</v>
      </c>
      <c r="AP37" s="24">
        <f>IF(AND(C37&gt;=('Input for base case'!$F$14+'Input for base case'!$F$17), C37&lt;('Input for base case'!$F$14+'Input for base case'!$F$18)),((AI36*(1-Parameters!$D$40)*(1-1/Parameters!$D$38)*('Input for base case'!$F$8*Parameters!$D$18*Parameters!$D$26*(1-Parameters!$D$27)*(Parameters!$D$24)*Parameters!$D$28*Parameters!$D$30))+(AJ36*(1-Parameters!$D$40)*(1-(1/Parameters!$D$38))*ART_drop_factor)+(AP36*(1-Parameters!$D$40)*(1-(1/Parameters!$D$38))*ART_drop_factor)),0)</f>
        <v>0</v>
      </c>
      <c r="AQ37" s="22">
        <f>IF(AND(C37&gt;=('Input for base case'!$F$14+'Input for base case'!$F$17), C37&lt;('Input for base case'!$F$14+'Input for base case'!$F$18)),((AI36*(1-Parameters!$D$40)*(1/Parameters!$D$38)*(1-('Input for base case'!$F$8*Parameters!$D$18*(1-Parameters!$D$27)*Parameters!$D$26*(Parameters!$D$23)*Parameters!$D$28)))+(AK36*(1-Parameters!$D$40)*(1-('Input for base case'!$F$8*Parameters!$D$18*(1-Parameters!$D$27)*Parameters!$D$26*(Parameters!$D$23)*Parameters!$D$28)))+(AO36*(1-Parameters!$D$40)*(1/Parameters!$D$38))+(AQ36*(1-Parameters!$D$40))),0)</f>
        <v>0</v>
      </c>
      <c r="AR37" s="24">
        <f>IF(AND(C37&gt;=('Input for base case'!$F$14+'Input for base case'!$F$17), C37&lt;('Input for base case'!$F$14+'Input for base case'!$F$18)),((AI36*(1-Parameters!$D$40)*(1/Parameters!$D$38)*'Input for base case'!$F$8*Parameters!$D$18*Parameters!$D$26*(1-Parameters!$D$27)*Parameters!$D$28*(Parameters!$D$23)*(1-Parameters!$D$30))+(AK36*(1-Parameters!$D$40)*'Input for base case'!$F$8*Parameters!$D$18*Parameters!$D$26*(1-Parameters!$D$27)*Parameters!$D$28*(Parameters!$D$23)*(1-Parameters!$D$30))+(AL36*(1-Parameters!$D$40)) + (AM36*(1-Parameters!$D$40)*(1-ART_drop_factor)) +(AR36*(1-Parameters!$D$40)) + (AS36*(1-Parameters!$D$40)*(1-ART_drop_factor))),0)</f>
        <v>0</v>
      </c>
      <c r="AS37" s="22">
        <f>IF(AND(C37&gt;=('Input for base case'!$F$14+'Input for base case'!$F$17), C37&lt;('Input for base case'!$F$14+'Input for base case'!$F$18)),((AI36*(1-Parameters!$D$40)*(1/Parameters!$D$38)*('Input for base case'!$F$8*Parameters!$D$18*(Parameters!$D$23)*Parameters!$D$26*(1-Parameters!$D$27)*Parameters!$D$28*Parameters!$D$30))+(AJ36*(1-Parameters!$D$40)*(1/Parameters!$D$38))+(AK36*(1-Parameters!$D$40)*('Input for base case'!$F$8*Parameters!$D$18*(Parameters!$D$23)*Parameters!$D$26*(1-Parameters!$D$27)*Parameters!$D$28*Parameters!$D$30))+(AS36*(1-Parameters!$D$40)*ART_drop_factor)+(AP36*(1-Parameters!$D$40)*(1/Parameters!$D$38))+(AM36*(1-Parameters!$D$40)*ART_drop_factor)),0)</f>
        <v>0</v>
      </c>
      <c r="AT37" s="24">
        <f>IF(AND(C37&gt;=('Input for base case'!$F$14+'Input for base case'!$F$18), C37&lt;('Input for base case'!$F$14+'Input for base case'!$F$19)),((AN36*(1-Parameters!$D$40)*(1-(Parameters!$D$11*(1-('Input for base case'!$F$22*Parameters!$D$7))))) + (AT36*(1-Parameters!$D$40)*(1-(Parameters!$D$12*(1-('Input for base case'!$F$22*Parameters!$D$7)))))),0)</f>
        <v>0</v>
      </c>
      <c r="AU37" s="22">
        <f>IF(AND(C37&gt;=('Input for base case'!$F$14+'Input for base case'!$F$18), C37&lt;('Input for base case'!$F$14+'Input for base case'!$F$19)),((AN36*(1-Parameters!$D$40)*Parameters!$D$11*(1-('Input for base case'!$F$22*Parameters!$D$7)))+(AO36*(1-Parameters!$D$40)*(1-1/Parameters!$D$38)*(1-('Input for base case'!$F$9*Parameters!$D$19*(1-Parameters!$D$27)*Parameters!$D$26*(Parameters!$D$24)*Parameters!$D$28*Parameters!$D$30))) + (AP36*(1-Parameters!$D$40)*(1-(1/Parameters!$D$38))*(1-ART_drop_factor)) +(AT36*(1-Parameters!$D$40)*Parameters!$D$12*(1-('Input for base case'!$F$22*Parameters!$D$7)))+(AU36*(1-Parameters!$D$40)*(1-1/Parameters!$D$38)) + (AV36*(1-Parameters!$D$40)*(1-(1/Parameters!$D$38))*(1-ART_drop_factor))),0)</f>
        <v>0</v>
      </c>
      <c r="AV37" s="24">
        <f>IF(AND(C37&gt;=('Input for base case'!$F$14+'Input for base case'!$F$18), C37&lt;('Input for base case'!$F$14+'Input for base case'!$F$19)),((AO36*(1-Parameters!$D$40)*(1-1/Parameters!$D$38)*('Input for base case'!$F$9*Parameters!$D$19*Parameters!$D$26*(1-Parameters!$D$27)*(Parameters!$D$24)*Parameters!$D$28*Parameters!$D$30))+(AP36*(1-Parameters!$D$40)*(1-(1/Parameters!$D$38))*ART_drop_factor)+(AV36*(1-Parameters!$D$40)*(1-(1/Parameters!$D$38))*ART_drop_factor)),0)</f>
        <v>0</v>
      </c>
      <c r="AW37" s="22">
        <f>IF(AND(C37&gt;=('Input for base case'!$F$14+'Input for base case'!$F$18), C37&lt;('Input for base case'!$F$14+'Input for base case'!$F$19)),((AO36*(1-Parameters!$D$40)*(1/Parameters!$D$38)*(1-('Input for base case'!$F$9*Parameters!$D$19*(1-Parameters!$D$27)*Parameters!$D$26*(Parameters!$D$23)*Parameters!$D$28)))+(AQ36*(1-Parameters!$D$40)*(1-('Input for base case'!$F$9*Parameters!$D$19*(1-Parameters!$D$27)*Parameters!$D$26*(Parameters!$D$23)*Parameters!$D$28)))+(AU36*(1-Parameters!$D$40)*(1/Parameters!$D$38))+(AW36*(1-Parameters!$D$40))),0)</f>
        <v>0</v>
      </c>
      <c r="AX37" s="24">
        <f>IF(AND(C37&gt;=('Input for base case'!$F$14+'Input for base case'!$F$18), C37&lt;('Input for base case'!$F$14+'Input for base case'!$F$19)),((AO36*(1-Parameters!$D$40)*(1/Parameters!$D$38)*'Input for base case'!$F$9*Parameters!$D$19*Parameters!$D$26*(1-Parameters!$D$27)*Parameters!$D$28*(Parameters!$D$23)*(1-Parameters!$D$30))+(AQ36*(1-Parameters!$D$40)*'Input for base case'!$F$9*Parameters!$D$19*Parameters!$D$26*(1-Parameters!$D$27)*Parameters!$D$28*(Parameters!$D$23)*(1-Parameters!$D$30)) + (AS36*(1-Parameters!$D$40)*(1-ART_drop_factor)) +(AR36*(1-Parameters!$D$40))+ (AY36*(1-Parameters!$D$40)*(1-ART_drop_factor)) + (AX36*(1-Parameters!$D$40))),0)</f>
        <v>0</v>
      </c>
      <c r="AY37" s="22">
        <f>IF(AND(C37&gt;=('Input for base case'!$F$14+'Input for base case'!$F$18), C37&lt;('Input for base case'!$F$14+'Input for base case'!$F$19)),((AO36*(1-Parameters!$D$40)*(1/Parameters!$D$38)*('Input for base case'!$F$9*Parameters!$D$19*(Parameters!$D$23)*Parameters!$D$26*(1-Parameters!$D$27)*Parameters!$D$28*Parameters!$D$30))+(AP36*(1-Parameters!$D$40)*(1/Parameters!$D$38))+(AQ36*(1-Parameters!$D$40)*('Input for base case'!$F$9*Parameters!$D$19*(Parameters!$D$23)*Parameters!$D$26*(1-Parameters!$D$27)*Parameters!$D$28*Parameters!$D$30))+(AY36*(1-Parameters!$D$40)*ART_drop_factor)+(AV36*(1-Parameters!$D$40)*(1/Parameters!$D$38))+(AS36*(1-Parameters!$D$40)*ART_drop_factor)),0)</f>
        <v>0</v>
      </c>
      <c r="AZ37" s="24">
        <f>IF(C37&gt;=('Input for base case'!$F$14+'Input for base case'!$F$19),((AT36*(1-Parameters!$D$40)*(1-(Parameters!$D$12*(1-('Input for base case'!$F$22*Parameters!$D$7))))) + (AZ36*(1-Parameters!$D$40)*(1-(Parameters!$D$12*(1-('Input for base case'!$F$22*Parameters!$D$7)))))),0)</f>
        <v>0</v>
      </c>
      <c r="BA37" s="22">
        <f>IF(C37&gt;=('Input for base case'!$F$14+'Input for base case'!$F$19),((AT36*(1-Parameters!$D$40)*Parameters!$D$12*(1-('Input for base case'!$F$22*Parameters!$D$7)))+(AU36*(1-Parameters!$D$40)*(1-1/Parameters!$D$38)*(1-('Input for base case'!$F$10*Parameters!$D$20*(1-Parameters!$D$27)*Parameters!$D$26*(Parameters!$D$24)*Parameters!$D$28*Parameters!$D$30))) + (AV36*(1-Parameters!$D$40)*(1-(1/Parameters!$D$38))*(1-ART_drop_factor)) +(AZ36*(1-Parameters!$D$40)*Parameters!$D$12*(1-('Input for base case'!$F$22*Parameters!$D$7)))+(BA36*(1-Parameters!$D$40)*(1-1/Parameters!$D$38)) + (BB36*(1-Parameters!$D$40)*(1-(1/Parameters!$D$38))*(1-ART_drop_factor))),0)</f>
        <v>0</v>
      </c>
      <c r="BB37" s="24">
        <f>IF(C37&gt;=('Input for base case'!$F$14+'Input for base case'!$F$19),((AU36*(1-Parameters!$D$40)*(1-1/Parameters!$D$38)*('Input for base case'!$F$10*Parameters!$D$20*Parameters!$D$26*(1-Parameters!$D$27)*(Parameters!$D$24)*Parameters!$D$28*Parameters!$D$30))+(AV36*(1-Parameters!$D$40)*(1-(1/Parameters!$D$38))*ART_drop_factor)+(BB36*(1-Parameters!$D$40)*(1-(1/Parameters!$D$38))*ART_drop_factor)),0)</f>
        <v>0</v>
      </c>
      <c r="BC37" s="22">
        <f>IF(C37&gt;=('Input for base case'!$F$14+'Input for base case'!$F$19),((AU36*(1-Parameters!$D$40)*(1/Parameters!$D$38)*(1-('Input for base case'!$F$10*Parameters!$D$20*(1-Parameters!$D$27)*Parameters!$D$26*(Parameters!$D$23)*Parameters!$D$28)))+(AW36*(1-Parameters!$D$40)*(1-('Input for base case'!$F$10*Parameters!$D$20*(1-Parameters!$D$27)*Parameters!$D$26*(Parameters!$D$23)*Parameters!$D$28)))+(BA36*(1-Parameters!$D$40)*(1/Parameters!$D$38))+(BC36*(1-Parameters!$D$40))),0)</f>
        <v>0</v>
      </c>
      <c r="BD37" s="24">
        <f>IF(C37&gt;=('Input for base case'!$F$14+'Input for base case'!$F$19),((AU36*(1-Parameters!$D$40)*(1/Parameters!$D$38)*'Input for base case'!$F$10*Parameters!$D$20*Parameters!$D$26*(1-Parameters!$D$27)*Parameters!$D$28*(Parameters!$D$23)*(1-Parameters!$D$30))+(AW36*(1-Parameters!$D$40)*'Input for base case'!$F$10*Parameters!$D$20*Parameters!$D$26*(1-Parameters!$D$27)*Parameters!$D$28*(Parameters!$D$23)*(1-Parameters!$D$30))+(AX36*(1-Parameters!$D$40)) + (AY36*(1-Parameters!$D$40)*(1-ART_drop_factor)) +(BD36*(1-Parameters!$D$40)) + (BE36*(1-Parameters!$D$40)*(1-ART_drop_factor))),0)</f>
        <v>0</v>
      </c>
      <c r="BE37" s="25">
        <f>IF(C37&gt;=('Input for base case'!$F$14+'Input for base case'!$F$19),((AU36*(1-Parameters!$D$40)*(1/Parameters!$D$38)*('Input for base case'!$F$10*Parameters!$D$20*(Parameters!$D$23)*Parameters!$D$26*(1-Parameters!$D$27)*Parameters!$D$28*Parameters!$D$30))+(AV36*(1-Parameters!$D$40)*(1/Parameters!$D$38))+(AW36*(1-Parameters!$D$40)*('Input for base case'!$F$10*Parameters!$D$20*(Parameters!$D$23)*Parameters!$D$26*(1-Parameters!$D$27)*Parameters!$D$28*Parameters!$D$30))+(BE36*(1-Parameters!$D$40)*ART_drop_factor)+(BB36*(1-Parameters!$D$40)*(1/Parameters!$D$38))+(AY36*(1-Parameters!$D$40)*ART_drop_factor)),0)</f>
        <v>0</v>
      </c>
      <c r="BF37" s="135">
        <f>(Parameters!$D$40*(SUM(Model!D36:U36,Model!AH36:BE36)))+(Parameters!$D$41*(SUM(Model!V36:AG36)))</f>
        <v>93.960499775982782</v>
      </c>
      <c r="BG37" s="60"/>
    </row>
    <row r="38" spans="3:59" x14ac:dyDescent="0.2">
      <c r="C38" s="20">
        <v>33</v>
      </c>
      <c r="D38" s="21">
        <f>IF((C38&gt;='Input for base case'!$F$12),0,(D37*(1-Parameters!$D$40)*(1-(Parameters!$D$8*(1-('Input for base case'!$F$22*Parameters!$D$7))))))</f>
        <v>0</v>
      </c>
      <c r="E38" s="21">
        <f>IF((C38&gt;='Input for base case'!$F$12),0,(D37*(1-Parameters!$D$40)*Parameters!$D$8*(1-('Input for base case'!$F$22*Parameters!$D$7))+(E37*(1-Parameters!$D$40)*(1-1/Parameters!$D$38)) + (F37*(1-Parameters!$D$40)*(1-(1/Parameters!$D$38))*(1-ART_drop_factor))))</f>
        <v>0</v>
      </c>
      <c r="F38" s="26">
        <f>IF((C38&gt;='Input for base case'!$F$12),0,(F37*(1-Parameters!$D$40)*(1-(1/Parameters!$D$38))*ART_drop_factor))</f>
        <v>0</v>
      </c>
      <c r="G38" s="21">
        <f>IF((C38&gt;='Input for base case'!$F$12),0,((G37*(1-Parameters!$D$40)+(E37*(1-Parameters!$D$40)*(1/Parameters!$D$38)))))</f>
        <v>0</v>
      </c>
      <c r="H38" s="21">
        <f>IF((C38&gt;='Input for base case'!$F$12),0,(H37*(1-Parameters!$D$40) + I37*(1-Parameters!$D$40)*(1-ART_drop_factor)))</f>
        <v>0</v>
      </c>
      <c r="I38" s="21">
        <f>IF((C38&gt;='Input for base case'!$F$12),0,(((F37*(1-Parameters!$D$40)*(1/Parameters!$D$38)) + I37*(1-Parameters!$D$40)*ART_drop_factor)))</f>
        <v>0</v>
      </c>
      <c r="J38" s="23">
        <f>IF(AND(C38&gt;='Input for base case'!$F$12,C38&lt;'Input for base case'!$F$13),((D37*(1-Parameters!$D$40)*(1-(Parameters!$D$8*(1-('Input for base case'!$F$22*Parameters!$D$7))))) + (J37*(1-Parameters!$D$40)*(1-(Parameters!$D$9*(1-('Input for base case'!$F$22*Parameters!$D$7)))))),0)</f>
        <v>0</v>
      </c>
      <c r="K38" s="23">
        <f>IF(AND(C38&gt;='Input for base case'!$F$12,C38&lt;'Input for base case'!$F$13),((D37*(1-Parameters!$D$40)*(Parameters!$D$8*(1-('Input for base case'!$F$22*Parameters!$D$7))))+(E37*(1-Parameters!$D$40)*(1-1/Parameters!$D$38)*(1-('Input for base case'!$F$5*Parameters!$D$14*(1-Parameters!$D$27)*Parameters!$D$26*(Parameters!$D$24))*Parameters!$D$28*Parameters!$D$30)))+ (F37*(1-Parameters!$D$40)*(1-(1/Parameters!$D$38))*(1-ART_drop_factor)) + (J37*(1-Parameters!$D$40)*Parameters!$D$9*(1-('Input for base case'!$F$22*Parameters!$D$7)))+(K37*(1-Parameters!$D$40)*(1-1/Parameters!$D$38)) + (L37*(1-Parameters!$D$40)*(1-(1/Parameters!$D$38))*(1-ART_drop_factor)),0)</f>
        <v>0</v>
      </c>
      <c r="L38" s="23">
        <f>IF(AND(C38&gt;='Input for base case'!$F$12,C38&lt;'Input for base case'!$F$13),((E37*(1-Parameters!$D$40)*(1-1/Parameters!$D$38)*('Input for base case'!$F$5*Parameters!$D$14*Parameters!$D$26*(1-Parameters!$D$27)*(Parameters!$D$24)*Parameters!$D$28*Parameters!$D$30))+(F37*(1-Parameters!$D$40)*(1-(1/Parameters!$D$38))*ART_drop_factor)+(L37*(1-Parameters!$D$40)*(1-(1/Parameters!$D$38))*ART_drop_factor)),0)</f>
        <v>0</v>
      </c>
      <c r="M38" s="23">
        <f>IF(AND(C38&gt;='Input for base case'!$F$12,C38&lt;'Input for base case'!$F$13),((E37*(1-Parameters!$D$40)*(1/Parameters!$D$38)*(1-('Input for base case'!$F$5*Parameters!$D$14*(1-Parameters!$D$27)*Parameters!$D$26*(Parameters!$D$23))*Parameters!$D$28))+(G37*(1-Parameters!$D$40)*(1-('Input for base case'!$F$5*Parameters!$D$14*(1-Parameters!$D$27)*Parameters!$D$26*(Parameters!$D$23)*Parameters!$D$28)))+(K37*(1-Parameters!$D$40)*(1/Parameters!$D$38))+(M37*(1-Parameters!$D$40))),0)</f>
        <v>0</v>
      </c>
      <c r="N38" s="23">
        <f>IF(AND(C38&gt;='Input for base case'!$F$12,C38&lt;'Input for base case'!$F$13),((E37*(1-Parameters!$D$40)*(1/Parameters!$D$38)*'Input for base case'!$F$5*Parameters!$D$14*Parameters!$D$26*(1-Parameters!$D$27)*Parameters!$D$28*(Parameters!$D$23)*(1-Parameters!$D$30))+(G37*(1-Parameters!$D$40)*'Input for base case'!$F$5*Parameters!$D$14*Parameters!$D$26*(1-Parameters!$D$27)*Parameters!$D$28*(Parameters!$D$23)*(1-Parameters!$D$30))+(H37*(1-Parameters!$D$40)) +(N37*(1-Parameters!$D$40)) + (O37*(1-Parameters!$D$40)*(1-ART_drop_factor)) + (I37*(1-Parameters!$D$40)*(1-ART_drop_factor))),0)</f>
        <v>0</v>
      </c>
      <c r="O38" s="23">
        <f>IF(AND(C38&gt;='Input for base case'!$F$12,C38&lt;'Input for base case'!$F$13),((E37*(1-Parameters!$D$40)*(1/Parameters!$D$38)*('Input for base case'!$F$5*Parameters!$D$14*(Parameters!$D$23)*Parameters!$D$26*(1-Parameters!$D$27)*Parameters!$D$28*Parameters!$D$30))+(F37*(1-Parameters!$D$40)*(1/Parameters!$D$38))+(G37*(1-Parameters!$D$40)*('Input for base case'!$F$5*Parameters!$D$14*(Parameters!$D$23)*Parameters!$D$26*(1-Parameters!$D$27)*Parameters!$D$28*Parameters!$D$30))+(O37*(1-Parameters!$D$40)*ART_drop_factor)+(L37*(1-Parameters!$D$40)*(1/Parameters!$D$38))+(I37*(1-Parameters!$D$40)*ART_drop_factor)),0)</f>
        <v>0</v>
      </c>
      <c r="P38" s="24">
        <f>IF(AND(C38&gt;='Input for base case'!$F$13,C38&lt;'Input for base case'!$F$14),((J37*(1-Parameters!$D$40)*(1-(Parameters!$D$9*(1-('Input for base case'!$F$22*Parameters!$D$7))))) + (P37*(1-Parameters!$D$40)*(1-(Parameters!$D$9*(1-('Input for base case'!$F$22*Parameters!$D$7)))))),0)</f>
        <v>1508225.3993986633</v>
      </c>
      <c r="Q38" s="22">
        <f>IF(AND(C38&gt;='Input for base case'!$F$13,C38&lt;'Input for base case'!$F$14),((J37*(1-Parameters!$D$40)*Parameters!$D$9*(1-('Input for base case'!$F$22*Parameters!$D$7)))+(K37*(1-Parameters!$D$40)*(1-1/Parameters!$D$38)*(1-('Input for base case'!$F$6*Parameters!$D$15*(1-Parameters!$D$27)*Parameters!$D$26*(Parameters!$D$24))*Parameters!$D$28*Parameters!$D$30))) + (L37*(1-Parameters!$D$40)*(1-(1/Parameters!$D$38))*(1-ART_drop_factor)) +(P37*(1-Parameters!$D$40)*Parameters!$D$9*(1-('Input for base case'!$F$22*Parameters!$D$7)))+(Q37*(1-Parameters!$D$40)*(1-1/Parameters!$D$38)) + (R37*(1-Parameters!$D$40)*(1-(1/Parameters!$D$38))*(1-ART_drop_factor)),0)</f>
        <v>4025.4190454623581</v>
      </c>
      <c r="R38" s="24">
        <f>IF(AND(C38&gt;='Input for base case'!$F$13,C38&lt;'Input for base case'!$F$14),((K37*(1-Parameters!$D$40)*(1-1/Parameters!$D$38)*('Input for base case'!$F$6*Parameters!$D$15*Parameters!$D$26*(1-Parameters!$D$27)*(Parameters!$D$24)*Parameters!$D$28*Parameters!$D$30))+(L37*(1-Parameters!$D$40)*(1-(1/Parameters!$D$38))*ART_drop_factor)+(R37*(1-Parameters!$D$40)*(1-(1/Parameters!$D$38))*ART_drop_factor)),0)</f>
        <v>484.70152627086105</v>
      </c>
      <c r="S38" s="22">
        <f>IF(AND(C38&gt;='Input for base case'!$F$13,C38&lt;'Input for base case'!$F$14),((K37*(1-Parameters!$D$40)*(1/Parameters!$D$38)*(1-('Input for base case'!$F$6*Parameters!$D$15*(1-Parameters!$D$27)*Parameters!$D$26*(Parameters!$D$23)*Parameters!$D$28)))+(M37*(1-Parameters!$D$40)*(1-('Input for base case'!$F$6*Parameters!$D$15*(1-Parameters!$D$27)*Parameters!$D$26*(Parameters!$D$23)*Parameters!$D$28)))+(Q37*(1-Parameters!$D$40)*(1/Parameters!$D$38))+(S37*(1-Parameters!$D$40))),0)</f>
        <v>17673.639843342044</v>
      </c>
      <c r="T38" s="24">
        <f>IF(AND(C38&gt;='Input for base case'!$F$13,C38&lt;'Input for base case'!$F$14),((K37*(1-Parameters!$D$40)*(1/Parameters!$D$38)*'Input for base case'!$F$6*Parameters!$D$15*Parameters!$D$26*(1-Parameters!$D$27)*Parameters!$D$28*(Parameters!$D$23)*(1-Parameters!$D$30))+(M37*(1-Parameters!$D$40)*'Input for base case'!$F$6*Parameters!$D$15*Parameters!$D$26*(1-Parameters!$D$27)*Parameters!$D$28*(Parameters!$D$23)*(1-Parameters!$D$30))+(N37*(1-Parameters!$D$40))+(T37*(1-Parameters!$D$40)) + (U37*(1-Parameters!$D$40)*(1-ART_drop_factor)) + (O37*(1-Parameters!$D$40)*(1-ART_drop_factor))),0)</f>
        <v>15270.022265088182</v>
      </c>
      <c r="U38" s="22">
        <f>IF(AND(C38&gt;='Input for base case'!$F$13,C38&lt;'Input for base case'!$F$14),((K37*(1-Parameters!$D$40)*(1/Parameters!$D$38)*('Input for base case'!$F$6*Parameters!$D$15*(Parameters!$D$23)*Parameters!$D$26*(1-Parameters!$D$27)*Parameters!$D$28*Parameters!$D$30))+(L37*(1-Parameters!$D$40)*(1/Parameters!$D$38))+(M37*(1-Parameters!$D$40)*('Input for base case'!$F$6*Parameters!$D$15*(Parameters!$D$23)*Parameters!$D$26*(1-Parameters!$D$27)*Parameters!$D$28*Parameters!$D$30))+(U37*(1-Parameters!$D$40)*ART_drop_factor)+(R37*(1-Parameters!$D$40)*(1/Parameters!$D$38))+(O37*(1-Parameters!$D$40))*ART_drop_factor),0)</f>
        <v>82781.565126120477</v>
      </c>
      <c r="V38" s="24">
        <f>IF(C38='Input for base case'!$F$14,((P37*(1-Parameters!$D$41)*(1-(Parameters!$D$9*(1-('Input for base case'!$F$22*Parameters!$D$7))))) + (V37*(1-Parameters!$D$41)*(1-(Parameters!$D$9*(1-('Input for base case'!$F$22*Parameters!$D$7)))))),0)</f>
        <v>0</v>
      </c>
      <c r="W38" s="22">
        <f>IF(C38='Input for base case'!$F$14,((P37*(1-Parameters!$D$41)*Parameters!$D$9*(1-('Input for base case'!$F$22*Parameters!$D$7)))+(Q37*(1-Parameters!$D$41)*(1-1/Parameters!$D$38)*(1-('Input for base case'!$F$6*Parameters!$D$16*(1-Parameters!$D$27)*Parameters!$D$26*(1-Parameters!$B$94)*(Parameters!$D$24))*Parameters!$D$28*Parameters!$D$30)))+(V37*(1-Parameters!$D$41)*Parameters!$D$9*(1-('Input for base case'!$F$22*Parameters!$D$7)))+ (R37*(1-Parameters!$D$41)*(1-(1/Parameters!$D$38))*(1-ART_drop_factor)) + (W37*(1-Parameters!$D$41)*(1-1/Parameters!$D$38)) + (X37*(1-Parameters!$D$41)*(1-(1/Parameters!$D$38))*(1-ART_drop_factor)),0)</f>
        <v>0</v>
      </c>
      <c r="X38" s="24">
        <f>IF(C38='Input for base case'!$F$14,((Q37*(1-Parameters!$D$41)*(1-1/Parameters!$D$38)*('Input for base case'!$F$6*Parameters!$D$16*Parameters!$D$26*(1-Parameters!$D$27)*(1-Parameters!$B$94)*(Parameters!$D$24)*Parameters!$D$28*Parameters!$D$30))+(R37*(1-Parameters!$D$41)*(1-(1/Parameters!$D$38))*ART_drop_factor)+(X37*(1-Parameters!$D$41)*(1-(1/Parameters!$D$38))*ART_drop_factor)),0)</f>
        <v>0</v>
      </c>
      <c r="Y38" s="22">
        <f>IF(C38='Input for base case'!$F$14,((Q37*(1-Parameters!$D$41)*(1/Parameters!$D$38)*(1-('Input for base case'!$F$6*Parameters!$D$16*(1-Parameters!$D$27)*Parameters!$D$26*(1-Parameters!$B$94)*(Parameters!$D$23)*Parameters!$D$28)))+(S37*(1-Parameters!$D$41)*(1-('Input for base case'!$F$6*Parameters!$D$16*(1-Parameters!$D$27)*Parameters!$D$26*(1-Parameters!$B$94)*(Parameters!$D$23)*Parameters!$D$28)))+(W37*(1-Parameters!$D$41)*(1/Parameters!$D$38))+(Y37*(1-Parameters!$D$41))),0)</f>
        <v>0</v>
      </c>
      <c r="Z38" s="24">
        <f>IF(C38='Input for base case'!$F$14,((Q37*(1-Parameters!$D$41)*(1/Parameters!$D$38)*'Input for base case'!$F$6*Parameters!$D$16*Parameters!$D$26*(1-Parameters!$D$27)*(1-Parameters!$B$94)*Parameters!$D$28*(Parameters!$D$23)*(1-Parameters!$D$30))+(S37*(1-Parameters!$D$41)*'Input for base case'!$F$6*Parameters!$D$16*Parameters!$D$26*(1-Parameters!$D$27)*(1-Parameters!$B$94)*Parameters!$D$28*(Parameters!$D$23)*(1-Parameters!$D$30))+(T37*(1-Parameters!$D$41)) + (U37*(1-Parameters!$D$41)*(1-ART_drop_factor)) + (Z37*(1-Parameters!$D$41)) + (AA37*(1-Parameters!$D$41)*(1-ART_drop_factor))),0)</f>
        <v>0</v>
      </c>
      <c r="AA38" s="22">
        <f>IF(C38='Input for base case'!$F$14,((Q37*(1-Parameters!$D$41)*(1/Parameters!$D$38)*('Input for base case'!$F$6*Parameters!$D$16*(Parameters!$D$23)*Parameters!$D$26*(1-Parameters!$D$27)*(1-Parameters!$B$94)*Parameters!$D$28*Parameters!$D$30))+(R37*(1-Parameters!$D$41)*(1/Parameters!$D$38))+(S37*(1-Parameters!$D$41)*('Input for base case'!$F$6*Parameters!$D$16*(1-Parameters!$B$94)*(Parameters!$D$23)*Parameters!$D$26*(1-Parameters!$D$27)*Parameters!$D$28*Parameters!$D$30))+(AA37*(1-Parameters!$D$41)*ART_drop_factor)+(X37*(1-Parameters!$D$41)*(1/Parameters!$D$38))+(U37*(1-Parameters!$D$41)*ART_drop_factor)),0)</f>
        <v>0</v>
      </c>
      <c r="AB38" s="24">
        <f>IF(AND(C38&gt;'Input for base case'!$F$14,C38&lt;('Input for base case'!$F$14+'Input for base case'!$F$16)),((V37*(1-Parameters!$D$41)*(1-(Parameters!$D$9*(1-('Input for base case'!$F$22*Parameters!$D$7)))))+(AB37*(1-Parameters!$D$41)*(1-(Parameters!$D$10*(1-('Input for base case'!$F$22*Parameters!$D$7)))))),0)</f>
        <v>0</v>
      </c>
      <c r="AC38" s="24">
        <f>IF(AND(C38&gt;'Input for base case'!$F$14, C38&lt;('Input for base case'!$F$14+'Input for base case'!$F$16)),((V37*(1-Parameters!$D$41)*Parameters!$D$9*(1-('Input for base case'!$F$22*Parameters!$D$7)))+(W37*(1-Parameters!$D$41)*(1-1/Parameters!$D$38)) + (X37*(1-Parameters!$D$41)*(1-(1/Parameters!$D$38))*(1-ART_drop_factor)) +(AB37*(1-Parameters!$D$41)*Parameters!$D$10*(1-('Input for base case'!$F$22*Parameters!$D$7))))+(AC37*(1-Parameters!$D$41)*(1-1/Parameters!$D$38)) + (AD37*(1-Parameters!$D$41)*(1-(1/Parameters!$D$38))*(1-ART_drop_factor)),0)</f>
        <v>0</v>
      </c>
      <c r="AD38" s="24">
        <f>IF(AND(C38&gt;'Input for base case'!$F$14, C38&lt;('Input for base case'!$F$14+'Input for base case'!$F$16)),((X37*(1-Parameters!$D$41)*(1-(1/Parameters!$D$38))*ART_drop_factor)+(AD37*(1-Parameters!$D$41)*(1-(1/Parameters!$D$38))*ART_drop_factor)),0)</f>
        <v>0</v>
      </c>
      <c r="AE38" s="24">
        <f>IF(AND(C38&gt;'Input for base case'!$F$14, C38&lt;('Input for base case'!$F$14+'Input for base case'!$F$16)),((W37*(1-Parameters!$D$41)*(1/Parameters!$D$38))+(Y37*(1-Parameters!$D$41))+(AC37*(1-Parameters!$D$41)*(1/Parameters!$D$38))+(AE37*(1-Parameters!$D$41))),0)</f>
        <v>0</v>
      </c>
      <c r="AF38" s="24">
        <f>IF(AND(C38&gt;'Input for base case'!$F$14, C38&lt;('Input for base case'!$F$14+'Input for base case'!$F$16)),((Z37*(1-Parameters!$D$41)) + (AA37*(1-Parameters!$D$41)*(1-ART_drop_factor)) +(AF37*(1-Parameters!$D$41)) + (AG37*(1-Parameters!$D$41)*(1-ART_drop_factor))),0)</f>
        <v>0</v>
      </c>
      <c r="AG38" s="24">
        <f>IF(AND(C38&gt;'Input for base case'!$F$14, C38&lt;('Input for base case'!$F$14+'Input for base case'!$F$16)),((X37*(1-Parameters!$D$41)*(1/Parameters!$D$38))+(AG37*(1-Parameters!$D$41)*ART_drop_factor)+(AD37*(1-Parameters!$D$41)*(1/Parameters!$D$38))+(AA37*(1-Parameters!$D$41)*ART_drop_factor)),0)</f>
        <v>0</v>
      </c>
      <c r="AH38" s="24">
        <f>IF(AND(C38&gt;=('Input for base case'!$F$14+'Input for base case'!$F$16),C38&lt;('Input for base case'!$F$14+'Input for base case'!$F$17)),((AB37*(1-Parameters!$D$40)*(1-(Parameters!$D$10*(1-('Input for base case'!$F$22*Parameters!$D$7)))))+(AH37*(1-Parameters!$D$40)*(1-(Parameters!$D$11*(1-('Input for base case'!$F$22*Parameters!$D$7)))))),0)</f>
        <v>0</v>
      </c>
      <c r="AI38" s="24">
        <f>IF(AND(C38&gt;=('Input for base case'!$F$14+'Input for base case'!$F$16), C38&lt;('Input for base case'!$F$14+'Input for base case'!$F$17)),((AB37*(1-Parameters!$D$40)*Parameters!$D$10*(1-('Input for base case'!$F$22*Parameters!$D$7)))+(AC37*(1-Parameters!$D$40)*(1-1/Parameters!$D$38)*(1-('Input for base case'!$F$7*Parameters!$D$17*(1-Parameters!$D$27)*Parameters!$D$26*(1-(Parameters!$B$94 + Parameters!$B$95))*(Parameters!$D$24)*Parameters!$D$28*Parameters!$D$30))) + (AD37*(1-Parameters!$D$40)*(1-(1/Parameters!$D$38))*(1-ART_drop_factor)) +(AH37*(1-Parameters!$D$40)*Parameters!$D$11*(1-('Input for base case'!$F$22*Parameters!$D$7)))+(AI37*(1-Parameters!$D$40)*(1-1/Parameters!$D$38)) + (AJ37*(1-Parameters!$D$40)*(1-(1/Parameters!$D$38))*(1-ART_drop_factor))),0)</f>
        <v>0</v>
      </c>
      <c r="AJ38" s="24">
        <f>IF(AND(C38&gt;=('Input for base case'!$F$14+'Input for base case'!$F$16), C38&lt;('Input for base case'!$F$14+'Input for base case'!$F$17)),((AC37*(1-Parameters!$D$40)*(1-1/Parameters!$D$38)*('Input for base case'!$F$7*Parameters!$D$17*Parameters!$D$26*(1-Parameters!$D$27)*(1-(Parameters!$B$94 + Parameters!$B$95))*(Parameters!$D$24)*Parameters!$D$28*Parameters!$D$30))+(AD37*(1-Parameters!$D$40)*(1-(1/Parameters!$D$38))*ART_drop_factor)+(AJ37*(1-Parameters!$D$40)*(1-(1/Parameters!$D$38))*ART_drop_factor)),0)</f>
        <v>0</v>
      </c>
      <c r="AK38" s="22">
        <f>IF(AND(C38&gt;=('Input for base case'!$F$14+'Input for base case'!$F$16), C38&lt;('Input for base case'!$F$14+'Input for base case'!$F$17)),((AC37*(1-Parameters!$D$40)*(1/Parameters!$D$38)*(1-('Input for base case'!$F$7*Parameters!$D$17*(1-Parameters!$D$27)*Parameters!$D$26*(1-(Parameters!$B$94 + Parameters!$B$95))*(Parameters!$D$23)*Parameters!$D$28)))+(AE37*(1-Parameters!$D$40)*(1-('Input for base case'!$F$7*Parameters!$D$17*(1-Parameters!$D$27)*Parameters!$D$26*(1-(Parameters!$B$94 + Parameters!$B$95))*(Parameters!$D$23)*Parameters!$D$28)))+(AI37*(1-Parameters!$D$40)*(1/Parameters!$D$38))+(AK37*(1-Parameters!$D$40))),0)</f>
        <v>0</v>
      </c>
      <c r="AL38" s="24">
        <f>IF(AND(C38&gt;=('Input for base case'!$F$14+'Input for base case'!$F$16), C38&lt;('Input for base case'!$F$14+'Input for base case'!$F$17)),((AC37*(1-Parameters!$D$40)*(1/Parameters!$D$38)*'Input for base case'!$F$7*Parameters!$D$17*Parameters!$D$26*(1-Parameters!$D$27)*(1-(Parameters!$B$94 + Parameters!$B$95))*Parameters!$D$28*(Parameters!$D$23)*(1-Parameters!$D$30))+(AE37*(1-Parameters!$D$40)*'Input for base case'!$F$7*Parameters!$D$17*Parameters!$D$26*(1-Parameters!$D$27)*(1-(Parameters!$B$94 + Parameters!$B$95))*Parameters!$D$28*(Parameters!$D$23)*(1-Parameters!$D$30))+(AF37*(1-Parameters!$D$40)) + (AG37*(1-Parameters!$D$40)*(1-ART_drop_factor)) +(AL37*(1-Parameters!$D$40)) + (AM37*(1-Parameters!$D$40)*(1-ART_drop_factor))),0)</f>
        <v>0</v>
      </c>
      <c r="AM38" s="22">
        <f>IF(AND(C38&gt;=('Input for base case'!$F$14+'Input for base case'!$F$16), C38&lt;('Input for base case'!$F$14+'Input for base case'!$F$17)),((AC37*(1-Parameters!$D$40)*(1/Parameters!$D$38)*('Input for base case'!$F$7*Parameters!$D$17*(Parameters!$D$23)*Parameters!$D$26*(1-Parameters!$D$27)*(1-(Parameters!$B$94 + Parameters!$B$95))*Parameters!$D$28*Parameters!$D$30))+(AD37*(1-Parameters!$D$40)*(1/Parameters!$D$38))+(AE37*(1-Parameters!$D$40)*('Input for base case'!$F$7*Parameters!$D$17*(Parameters!$D$23)*Parameters!$D$26*(1-Parameters!$D$27)*(1-(Parameters!$B$94 + Parameters!$B$95))*Parameters!$D$28*Parameters!$D$30))+(AM37*(1-Parameters!$D$40)*ART_drop_factor)+(AJ37*(1-Parameters!$D$40)*(1/Parameters!$D$38))+(AG37*(1-Parameters!$D$40)*ART_drop_factor)),0)</f>
        <v>0</v>
      </c>
      <c r="AN38" s="24">
        <f>IF(AND(C38&gt;=('Input for base case'!$F$14+'Input for base case'!$F$17), C38&lt;('Input for base case'!$F$14+'Input for base case'!$F$18)),((AH37*(1-Parameters!$D$40)*(1-(Parameters!$D$11*(1-('Input for base case'!$F$22*Parameters!$D$7))))) + (AN37*(1-Parameters!$D$40)*(1-(Parameters!$D$11*(1-('Input for base case'!$F$22*Parameters!$D$7)))))),0)</f>
        <v>0</v>
      </c>
      <c r="AO38" s="22">
        <f>IF(AND(C38&gt;=('Input for base case'!$F$14+'Input for base case'!$F$17), C38&lt;('Input for base case'!$F$14+'Input for base case'!$F$18)),((AH37*(1-Parameters!$D$40)*Parameters!$D$11*(1-('Input for base case'!$F$22*Parameters!$D$7)))+(AI37*(1-Parameters!$D$40)*(1-1/Parameters!$D$38)*(1-('Input for base case'!$F$8*Parameters!$D$18*(1-Parameters!$D$27)*Parameters!$D$26*(Parameters!$D$24)*Parameters!$D$28*Parameters!$D$30))) + (AJ37*(1-Parameters!$D$40)*(1-(1/Parameters!$D$38))*(1-ART_drop_factor)) +(AN37*(1-Parameters!$D$40)*Parameters!$D$11*(1-('Input for base case'!$F$22*Parameters!$D$7)))+(AO37*(1-Parameters!$D$40)*(1-1/Parameters!$D$38)) + (AP37*(1-Parameters!$D$40)*(1-(1/Parameters!$D$38))*(1-ART_drop_factor))),0)</f>
        <v>0</v>
      </c>
      <c r="AP38" s="24">
        <f>IF(AND(C38&gt;=('Input for base case'!$F$14+'Input for base case'!$F$17), C38&lt;('Input for base case'!$F$14+'Input for base case'!$F$18)),((AI37*(1-Parameters!$D$40)*(1-1/Parameters!$D$38)*('Input for base case'!$F$8*Parameters!$D$18*Parameters!$D$26*(1-Parameters!$D$27)*(Parameters!$D$24)*Parameters!$D$28*Parameters!$D$30))+(AJ37*(1-Parameters!$D$40)*(1-(1/Parameters!$D$38))*ART_drop_factor)+(AP37*(1-Parameters!$D$40)*(1-(1/Parameters!$D$38))*ART_drop_factor)),0)</f>
        <v>0</v>
      </c>
      <c r="AQ38" s="22">
        <f>IF(AND(C38&gt;=('Input for base case'!$F$14+'Input for base case'!$F$17), C38&lt;('Input for base case'!$F$14+'Input for base case'!$F$18)),((AI37*(1-Parameters!$D$40)*(1/Parameters!$D$38)*(1-('Input for base case'!$F$8*Parameters!$D$18*(1-Parameters!$D$27)*Parameters!$D$26*(Parameters!$D$23)*Parameters!$D$28)))+(AK37*(1-Parameters!$D$40)*(1-('Input for base case'!$F$8*Parameters!$D$18*(1-Parameters!$D$27)*Parameters!$D$26*(Parameters!$D$23)*Parameters!$D$28)))+(AO37*(1-Parameters!$D$40)*(1/Parameters!$D$38))+(AQ37*(1-Parameters!$D$40))),0)</f>
        <v>0</v>
      </c>
      <c r="AR38" s="24">
        <f>IF(AND(C38&gt;=('Input for base case'!$F$14+'Input for base case'!$F$17), C38&lt;('Input for base case'!$F$14+'Input for base case'!$F$18)),((AI37*(1-Parameters!$D$40)*(1/Parameters!$D$38)*'Input for base case'!$F$8*Parameters!$D$18*Parameters!$D$26*(1-Parameters!$D$27)*Parameters!$D$28*(Parameters!$D$23)*(1-Parameters!$D$30))+(AK37*(1-Parameters!$D$40)*'Input for base case'!$F$8*Parameters!$D$18*Parameters!$D$26*(1-Parameters!$D$27)*Parameters!$D$28*(Parameters!$D$23)*(1-Parameters!$D$30))+(AL37*(1-Parameters!$D$40)) + (AM37*(1-Parameters!$D$40)*(1-ART_drop_factor)) +(AR37*(1-Parameters!$D$40)) + (AS37*(1-Parameters!$D$40)*(1-ART_drop_factor))),0)</f>
        <v>0</v>
      </c>
      <c r="AS38" s="22">
        <f>IF(AND(C38&gt;=('Input for base case'!$F$14+'Input for base case'!$F$17), C38&lt;('Input for base case'!$F$14+'Input for base case'!$F$18)),((AI37*(1-Parameters!$D$40)*(1/Parameters!$D$38)*('Input for base case'!$F$8*Parameters!$D$18*(Parameters!$D$23)*Parameters!$D$26*(1-Parameters!$D$27)*Parameters!$D$28*Parameters!$D$30))+(AJ37*(1-Parameters!$D$40)*(1/Parameters!$D$38))+(AK37*(1-Parameters!$D$40)*('Input for base case'!$F$8*Parameters!$D$18*(Parameters!$D$23)*Parameters!$D$26*(1-Parameters!$D$27)*Parameters!$D$28*Parameters!$D$30))+(AS37*(1-Parameters!$D$40)*ART_drop_factor)+(AP37*(1-Parameters!$D$40)*(1/Parameters!$D$38))+(AM37*(1-Parameters!$D$40)*ART_drop_factor)),0)</f>
        <v>0</v>
      </c>
      <c r="AT38" s="24">
        <f>IF(AND(C38&gt;=('Input for base case'!$F$14+'Input for base case'!$F$18), C38&lt;('Input for base case'!$F$14+'Input for base case'!$F$19)),((AN37*(1-Parameters!$D$40)*(1-(Parameters!$D$11*(1-('Input for base case'!$F$22*Parameters!$D$7))))) + (AT37*(1-Parameters!$D$40)*(1-(Parameters!$D$12*(1-('Input for base case'!$F$22*Parameters!$D$7)))))),0)</f>
        <v>0</v>
      </c>
      <c r="AU38" s="22">
        <f>IF(AND(C38&gt;=('Input for base case'!$F$14+'Input for base case'!$F$18), C38&lt;('Input for base case'!$F$14+'Input for base case'!$F$19)),((AN37*(1-Parameters!$D$40)*Parameters!$D$11*(1-('Input for base case'!$F$22*Parameters!$D$7)))+(AO37*(1-Parameters!$D$40)*(1-1/Parameters!$D$38)*(1-('Input for base case'!$F$9*Parameters!$D$19*(1-Parameters!$D$27)*Parameters!$D$26*(Parameters!$D$24)*Parameters!$D$28*Parameters!$D$30))) + (AP37*(1-Parameters!$D$40)*(1-(1/Parameters!$D$38))*(1-ART_drop_factor)) +(AT37*(1-Parameters!$D$40)*Parameters!$D$12*(1-('Input for base case'!$F$22*Parameters!$D$7)))+(AU37*(1-Parameters!$D$40)*(1-1/Parameters!$D$38)) + (AV37*(1-Parameters!$D$40)*(1-(1/Parameters!$D$38))*(1-ART_drop_factor))),0)</f>
        <v>0</v>
      </c>
      <c r="AV38" s="24">
        <f>IF(AND(C38&gt;=('Input for base case'!$F$14+'Input for base case'!$F$18), C38&lt;('Input for base case'!$F$14+'Input for base case'!$F$19)),((AO37*(1-Parameters!$D$40)*(1-1/Parameters!$D$38)*('Input for base case'!$F$9*Parameters!$D$19*Parameters!$D$26*(1-Parameters!$D$27)*(Parameters!$D$24)*Parameters!$D$28*Parameters!$D$30))+(AP37*(1-Parameters!$D$40)*(1-(1/Parameters!$D$38))*ART_drop_factor)+(AV37*(1-Parameters!$D$40)*(1-(1/Parameters!$D$38))*ART_drop_factor)),0)</f>
        <v>0</v>
      </c>
      <c r="AW38" s="22">
        <f>IF(AND(C38&gt;=('Input for base case'!$F$14+'Input for base case'!$F$18), C38&lt;('Input for base case'!$F$14+'Input for base case'!$F$19)),((AO37*(1-Parameters!$D$40)*(1/Parameters!$D$38)*(1-('Input for base case'!$F$9*Parameters!$D$19*(1-Parameters!$D$27)*Parameters!$D$26*(Parameters!$D$23)*Parameters!$D$28)))+(AQ37*(1-Parameters!$D$40)*(1-('Input for base case'!$F$9*Parameters!$D$19*(1-Parameters!$D$27)*Parameters!$D$26*(Parameters!$D$23)*Parameters!$D$28)))+(AU37*(1-Parameters!$D$40)*(1/Parameters!$D$38))+(AW37*(1-Parameters!$D$40))),0)</f>
        <v>0</v>
      </c>
      <c r="AX38" s="24">
        <f>IF(AND(C38&gt;=('Input for base case'!$F$14+'Input for base case'!$F$18), C38&lt;('Input for base case'!$F$14+'Input for base case'!$F$19)),((AO37*(1-Parameters!$D$40)*(1/Parameters!$D$38)*'Input for base case'!$F$9*Parameters!$D$19*Parameters!$D$26*(1-Parameters!$D$27)*Parameters!$D$28*(Parameters!$D$23)*(1-Parameters!$D$30))+(AQ37*(1-Parameters!$D$40)*'Input for base case'!$F$9*Parameters!$D$19*Parameters!$D$26*(1-Parameters!$D$27)*Parameters!$D$28*(Parameters!$D$23)*(1-Parameters!$D$30)) + (AS37*(1-Parameters!$D$40)*(1-ART_drop_factor)) +(AR37*(1-Parameters!$D$40))+ (AY37*(1-Parameters!$D$40)*(1-ART_drop_factor)) + (AX37*(1-Parameters!$D$40))),0)</f>
        <v>0</v>
      </c>
      <c r="AY38" s="22">
        <f>IF(AND(C38&gt;=('Input for base case'!$F$14+'Input for base case'!$F$18), C38&lt;('Input for base case'!$F$14+'Input for base case'!$F$19)),((AO37*(1-Parameters!$D$40)*(1/Parameters!$D$38)*('Input for base case'!$F$9*Parameters!$D$19*(Parameters!$D$23)*Parameters!$D$26*(1-Parameters!$D$27)*Parameters!$D$28*Parameters!$D$30))+(AP37*(1-Parameters!$D$40)*(1/Parameters!$D$38))+(AQ37*(1-Parameters!$D$40)*('Input for base case'!$F$9*Parameters!$D$19*(Parameters!$D$23)*Parameters!$D$26*(1-Parameters!$D$27)*Parameters!$D$28*Parameters!$D$30))+(AY37*(1-Parameters!$D$40)*ART_drop_factor)+(AV37*(1-Parameters!$D$40)*(1/Parameters!$D$38))+(AS37*(1-Parameters!$D$40)*ART_drop_factor)),0)</f>
        <v>0</v>
      </c>
      <c r="AZ38" s="24">
        <f>IF(C38&gt;=('Input for base case'!$F$14+'Input for base case'!$F$19),((AT37*(1-Parameters!$D$40)*(1-(Parameters!$D$12*(1-('Input for base case'!$F$22*Parameters!$D$7))))) + (AZ37*(1-Parameters!$D$40)*(1-(Parameters!$D$12*(1-('Input for base case'!$F$22*Parameters!$D$7)))))),0)</f>
        <v>0</v>
      </c>
      <c r="BA38" s="22">
        <f>IF(C38&gt;=('Input for base case'!$F$14+'Input for base case'!$F$19),((AT37*(1-Parameters!$D$40)*Parameters!$D$12*(1-('Input for base case'!$F$22*Parameters!$D$7)))+(AU37*(1-Parameters!$D$40)*(1-1/Parameters!$D$38)*(1-('Input for base case'!$F$10*Parameters!$D$20*(1-Parameters!$D$27)*Parameters!$D$26*(Parameters!$D$24)*Parameters!$D$28*Parameters!$D$30))) + (AV37*(1-Parameters!$D$40)*(1-(1/Parameters!$D$38))*(1-ART_drop_factor)) +(AZ37*(1-Parameters!$D$40)*Parameters!$D$12*(1-('Input for base case'!$F$22*Parameters!$D$7)))+(BA37*(1-Parameters!$D$40)*(1-1/Parameters!$D$38)) + (BB37*(1-Parameters!$D$40)*(1-(1/Parameters!$D$38))*(1-ART_drop_factor))),0)</f>
        <v>0</v>
      </c>
      <c r="BB38" s="24">
        <f>IF(C38&gt;=('Input for base case'!$F$14+'Input for base case'!$F$19),((AU37*(1-Parameters!$D$40)*(1-1/Parameters!$D$38)*('Input for base case'!$F$10*Parameters!$D$20*Parameters!$D$26*(1-Parameters!$D$27)*(Parameters!$D$24)*Parameters!$D$28*Parameters!$D$30))+(AV37*(1-Parameters!$D$40)*(1-(1/Parameters!$D$38))*ART_drop_factor)+(BB37*(1-Parameters!$D$40)*(1-(1/Parameters!$D$38))*ART_drop_factor)),0)</f>
        <v>0</v>
      </c>
      <c r="BC38" s="22">
        <f>IF(C38&gt;=('Input for base case'!$F$14+'Input for base case'!$F$19),((AU37*(1-Parameters!$D$40)*(1/Parameters!$D$38)*(1-('Input for base case'!$F$10*Parameters!$D$20*(1-Parameters!$D$27)*Parameters!$D$26*(Parameters!$D$23)*Parameters!$D$28)))+(AW37*(1-Parameters!$D$40)*(1-('Input for base case'!$F$10*Parameters!$D$20*(1-Parameters!$D$27)*Parameters!$D$26*(Parameters!$D$23)*Parameters!$D$28)))+(BA37*(1-Parameters!$D$40)*(1/Parameters!$D$38))+(BC37*(1-Parameters!$D$40))),0)</f>
        <v>0</v>
      </c>
      <c r="BD38" s="24">
        <f>IF(C38&gt;=('Input for base case'!$F$14+'Input for base case'!$F$19),((AU37*(1-Parameters!$D$40)*(1/Parameters!$D$38)*'Input for base case'!$F$10*Parameters!$D$20*Parameters!$D$26*(1-Parameters!$D$27)*Parameters!$D$28*(Parameters!$D$23)*(1-Parameters!$D$30))+(AW37*(1-Parameters!$D$40)*'Input for base case'!$F$10*Parameters!$D$20*Parameters!$D$26*(1-Parameters!$D$27)*Parameters!$D$28*(Parameters!$D$23)*(1-Parameters!$D$30))+(AX37*(1-Parameters!$D$40)) + (AY37*(1-Parameters!$D$40)*(1-ART_drop_factor)) +(BD37*(1-Parameters!$D$40)) + (BE37*(1-Parameters!$D$40)*(1-ART_drop_factor))),0)</f>
        <v>0</v>
      </c>
      <c r="BE38" s="25">
        <f>IF(C38&gt;=('Input for base case'!$F$14+'Input for base case'!$F$19),((AU37*(1-Parameters!$D$40)*(1/Parameters!$D$38)*('Input for base case'!$F$10*Parameters!$D$20*(Parameters!$D$23)*Parameters!$D$26*(1-Parameters!$D$27)*Parameters!$D$28*Parameters!$D$30))+(AV37*(1-Parameters!$D$40)*(1/Parameters!$D$38))+(AW37*(1-Parameters!$D$40)*('Input for base case'!$F$10*Parameters!$D$20*(Parameters!$D$23)*Parameters!$D$26*(1-Parameters!$D$27)*Parameters!$D$28*Parameters!$D$30))+(BE37*(1-Parameters!$D$40)*ART_drop_factor)+(BB37*(1-Parameters!$D$40)*(1/Parameters!$D$38))+(AY37*(1-Parameters!$D$40)*ART_drop_factor)),0)</f>
        <v>0</v>
      </c>
      <c r="BF38" s="135">
        <f>(Parameters!$D$40*(SUM(Model!D37:U37,Model!AH37:BE37)))+(Parameters!$D$41*(SUM(Model!V37:AG37)))</f>
        <v>93.95507897791876</v>
      </c>
      <c r="BG38" s="60"/>
    </row>
    <row r="39" spans="3:59" x14ac:dyDescent="0.2">
      <c r="C39" s="20">
        <v>34</v>
      </c>
      <c r="D39" s="21">
        <f>IF((C39&gt;='Input for base case'!$F$12),0,(D38*(1-Parameters!$D$40)*(1-(Parameters!$D$8*(1-('Input for base case'!$F$22*Parameters!$D$7))))))</f>
        <v>0</v>
      </c>
      <c r="E39" s="21">
        <f>IF((C39&gt;='Input for base case'!$F$12),0,(D38*(1-Parameters!$D$40)*Parameters!$D$8*(1-('Input for base case'!$F$22*Parameters!$D$7))+(E38*(1-Parameters!$D$40)*(1-1/Parameters!$D$38)) + (F38*(1-Parameters!$D$40)*(1-(1/Parameters!$D$38))*(1-ART_drop_factor))))</f>
        <v>0</v>
      </c>
      <c r="F39" s="26">
        <f>IF((C39&gt;='Input for base case'!$F$12),0,(F38*(1-Parameters!$D$40)*(1-(1/Parameters!$D$38))*ART_drop_factor))</f>
        <v>0</v>
      </c>
      <c r="G39" s="21">
        <f>IF((C39&gt;='Input for base case'!$F$12),0,((G38*(1-Parameters!$D$40)+(E38*(1-Parameters!$D$40)*(1/Parameters!$D$38)))))</f>
        <v>0</v>
      </c>
      <c r="H39" s="21">
        <f>IF((C39&gt;='Input for base case'!$F$12),0,(H38*(1-Parameters!$D$40) + I38*(1-Parameters!$D$40)*(1-ART_drop_factor)))</f>
        <v>0</v>
      </c>
      <c r="I39" s="21">
        <f>IF((C39&gt;='Input for base case'!$F$12),0,(((F38*(1-Parameters!$D$40)*(1/Parameters!$D$38)) + I38*(1-Parameters!$D$40)*ART_drop_factor)))</f>
        <v>0</v>
      </c>
      <c r="J39" s="23">
        <f>IF(AND(C39&gt;='Input for base case'!$F$12,C39&lt;'Input for base case'!$F$13),((D38*(1-Parameters!$D$40)*(1-(Parameters!$D$8*(1-('Input for base case'!$F$22*Parameters!$D$7))))) + (J38*(1-Parameters!$D$40)*(1-(Parameters!$D$9*(1-('Input for base case'!$F$22*Parameters!$D$7)))))),0)</f>
        <v>0</v>
      </c>
      <c r="K39" s="23">
        <f>IF(AND(C39&gt;='Input for base case'!$F$12,C39&lt;'Input for base case'!$F$13),((D38*(1-Parameters!$D$40)*(Parameters!$D$8*(1-('Input for base case'!$F$22*Parameters!$D$7))))+(E38*(1-Parameters!$D$40)*(1-1/Parameters!$D$38)*(1-('Input for base case'!$F$5*Parameters!$D$14*(1-Parameters!$D$27)*Parameters!$D$26*(Parameters!$D$24))*Parameters!$D$28*Parameters!$D$30)))+ (F38*(1-Parameters!$D$40)*(1-(1/Parameters!$D$38))*(1-ART_drop_factor)) + (J38*(1-Parameters!$D$40)*Parameters!$D$9*(1-('Input for base case'!$F$22*Parameters!$D$7)))+(K38*(1-Parameters!$D$40)*(1-1/Parameters!$D$38)) + (L38*(1-Parameters!$D$40)*(1-(1/Parameters!$D$38))*(1-ART_drop_factor)),0)</f>
        <v>0</v>
      </c>
      <c r="L39" s="23">
        <f>IF(AND(C39&gt;='Input for base case'!$F$12,C39&lt;'Input for base case'!$F$13),((E38*(1-Parameters!$D$40)*(1-1/Parameters!$D$38)*('Input for base case'!$F$5*Parameters!$D$14*Parameters!$D$26*(1-Parameters!$D$27)*(Parameters!$D$24)*Parameters!$D$28*Parameters!$D$30))+(F38*(1-Parameters!$D$40)*(1-(1/Parameters!$D$38))*ART_drop_factor)+(L38*(1-Parameters!$D$40)*(1-(1/Parameters!$D$38))*ART_drop_factor)),0)</f>
        <v>0</v>
      </c>
      <c r="M39" s="23">
        <f>IF(AND(C39&gt;='Input for base case'!$F$12,C39&lt;'Input for base case'!$F$13),((E38*(1-Parameters!$D$40)*(1/Parameters!$D$38)*(1-('Input for base case'!$F$5*Parameters!$D$14*(1-Parameters!$D$27)*Parameters!$D$26*(Parameters!$D$23))*Parameters!$D$28))+(G38*(1-Parameters!$D$40)*(1-('Input for base case'!$F$5*Parameters!$D$14*(1-Parameters!$D$27)*Parameters!$D$26*(Parameters!$D$23)*Parameters!$D$28)))+(K38*(1-Parameters!$D$40)*(1/Parameters!$D$38))+(M38*(1-Parameters!$D$40))),0)</f>
        <v>0</v>
      </c>
      <c r="N39" s="23">
        <f>IF(AND(C39&gt;='Input for base case'!$F$12,C39&lt;'Input for base case'!$F$13),((E38*(1-Parameters!$D$40)*(1/Parameters!$D$38)*'Input for base case'!$F$5*Parameters!$D$14*Parameters!$D$26*(1-Parameters!$D$27)*Parameters!$D$28*(Parameters!$D$23)*(1-Parameters!$D$30))+(G38*(1-Parameters!$D$40)*'Input for base case'!$F$5*Parameters!$D$14*Parameters!$D$26*(1-Parameters!$D$27)*Parameters!$D$28*(Parameters!$D$23)*(1-Parameters!$D$30))+(H38*(1-Parameters!$D$40)) +(N38*(1-Parameters!$D$40)) + (O38*(1-Parameters!$D$40)*(1-ART_drop_factor)) + (I38*(1-Parameters!$D$40)*(1-ART_drop_factor))),0)</f>
        <v>0</v>
      </c>
      <c r="O39" s="23">
        <f>IF(AND(C39&gt;='Input for base case'!$F$12,C39&lt;'Input for base case'!$F$13),((E38*(1-Parameters!$D$40)*(1/Parameters!$D$38)*('Input for base case'!$F$5*Parameters!$D$14*(Parameters!$D$23)*Parameters!$D$26*(1-Parameters!$D$27)*Parameters!$D$28*Parameters!$D$30))+(F38*(1-Parameters!$D$40)*(1/Parameters!$D$38))+(G38*(1-Parameters!$D$40)*('Input for base case'!$F$5*Parameters!$D$14*(Parameters!$D$23)*Parameters!$D$26*(1-Parameters!$D$27)*Parameters!$D$28*Parameters!$D$30))+(O38*(1-Parameters!$D$40)*ART_drop_factor)+(L38*(1-Parameters!$D$40)*(1/Parameters!$D$38))+(I38*(1-Parameters!$D$40)*ART_drop_factor)),0)</f>
        <v>0</v>
      </c>
      <c r="P39" s="24">
        <f>IF(AND(C39&gt;='Input for base case'!$F$13,C39&lt;'Input for base case'!$F$14),((J38*(1-Parameters!$D$40)*(1-(Parameters!$D$9*(1-('Input for base case'!$F$22*Parameters!$D$7))))) + (P38*(1-Parameters!$D$40)*(1-(Parameters!$D$9*(1-('Input for base case'!$F$22*Parameters!$D$7)))))),0)</f>
        <v>1507639.5406208904</v>
      </c>
      <c r="Q39" s="22">
        <f>IF(AND(C39&gt;='Input for base case'!$F$13,C39&lt;'Input for base case'!$F$14),((J38*(1-Parameters!$D$40)*Parameters!$D$9*(1-('Input for base case'!$F$22*Parameters!$D$7)))+(K38*(1-Parameters!$D$40)*(1-1/Parameters!$D$38)*(1-('Input for base case'!$F$6*Parameters!$D$15*(1-Parameters!$D$27)*Parameters!$D$26*(Parameters!$D$24))*Parameters!$D$28*Parameters!$D$30))) + (L38*(1-Parameters!$D$40)*(1-(1/Parameters!$D$38))*(1-ART_drop_factor)) +(P38*(1-Parameters!$D$40)*Parameters!$D$9*(1-('Input for base case'!$F$22*Parameters!$D$7)))+(Q38*(1-Parameters!$D$40)*(1-1/Parameters!$D$38)) + (R38*(1-Parameters!$D$40)*(1-(1/Parameters!$D$38))*(1-ART_drop_factor)),0)</f>
        <v>4078.2255398996367</v>
      </c>
      <c r="R39" s="24">
        <f>IF(AND(C39&gt;='Input for base case'!$F$13,C39&lt;'Input for base case'!$F$14),((K38*(1-Parameters!$D$40)*(1-1/Parameters!$D$38)*('Input for base case'!$F$6*Parameters!$D$15*Parameters!$D$26*(1-Parameters!$D$27)*(Parameters!$D$24)*Parameters!$D$28*Parameters!$D$30))+(L38*(1-Parameters!$D$40)*(1-(1/Parameters!$D$38))*ART_drop_factor)+(R38*(1-Parameters!$D$40)*(1-(1/Parameters!$D$38))*ART_drop_factor)),0)</f>
        <v>429.38500959015096</v>
      </c>
      <c r="S39" s="22">
        <f>IF(AND(C39&gt;='Input for base case'!$F$13,C39&lt;'Input for base case'!$F$14),((K38*(1-Parameters!$D$40)*(1/Parameters!$D$38)*(1-('Input for base case'!$F$6*Parameters!$D$15*(1-Parameters!$D$27)*Parameters!$D$26*(Parameters!$D$23)*Parameters!$D$28)))+(M38*(1-Parameters!$D$40)*(1-('Input for base case'!$F$6*Parameters!$D$15*(1-Parameters!$D$27)*Parameters!$D$26*(Parameters!$D$23)*Parameters!$D$28)))+(Q38*(1-Parameters!$D$40)*(1/Parameters!$D$38))+(S38*(1-Parameters!$D$40))),0)</f>
        <v>18119.863189135071</v>
      </c>
      <c r="T39" s="24">
        <f>IF(AND(C39&gt;='Input for base case'!$F$13,C39&lt;'Input for base case'!$F$14),((K38*(1-Parameters!$D$40)*(1/Parameters!$D$38)*'Input for base case'!$F$6*Parameters!$D$15*Parameters!$D$26*(1-Parameters!$D$27)*Parameters!$D$28*(Parameters!$D$23)*(1-Parameters!$D$30))+(M38*(1-Parameters!$D$40)*'Input for base case'!$F$6*Parameters!$D$15*Parameters!$D$26*(1-Parameters!$D$27)*Parameters!$D$28*(Parameters!$D$23)*(1-Parameters!$D$30))+(N38*(1-Parameters!$D$40))+(T38*(1-Parameters!$D$40)) + (U38*(1-Parameters!$D$40)*(1-ART_drop_factor)) + (O38*(1-Parameters!$D$40)*(1-ART_drop_factor))),0)</f>
        <v>15545.0380398628</v>
      </c>
      <c r="U39" s="22">
        <f>IF(AND(C39&gt;='Input for base case'!$F$13,C39&lt;'Input for base case'!$F$14),((K38*(1-Parameters!$D$40)*(1/Parameters!$D$38)*('Input for base case'!$F$6*Parameters!$D$15*(Parameters!$D$23)*Parameters!$D$26*(1-Parameters!$D$27)*Parameters!$D$28*Parameters!$D$30))+(L38*(1-Parameters!$D$40)*(1/Parameters!$D$38))+(M38*(1-Parameters!$D$40)*('Input for base case'!$F$6*Parameters!$D$15*(Parameters!$D$23)*Parameters!$D$26*(1-Parameters!$D$27)*Parameters!$D$28*Parameters!$D$30))+(U38*(1-Parameters!$D$40)*ART_drop_factor)+(R38*(1-Parameters!$D$40)*(1/Parameters!$D$38))+(O38*(1-Parameters!$D$40))*ART_drop_factor),0)</f>
        <v>82554.745147076508</v>
      </c>
      <c r="V39" s="24">
        <f>IF(C39='Input for base case'!$F$14,((P38*(1-Parameters!$D$41)*(1-(Parameters!$D$9*(1-('Input for base case'!$F$22*Parameters!$D$7))))) + (V38*(1-Parameters!$D$41)*(1-(Parameters!$D$9*(1-('Input for base case'!$F$22*Parameters!$D$7)))))),0)</f>
        <v>0</v>
      </c>
      <c r="W39" s="22">
        <f>IF(C39='Input for base case'!$F$14,((P38*(1-Parameters!$D$41)*Parameters!$D$9*(1-('Input for base case'!$F$22*Parameters!$D$7)))+(Q38*(1-Parameters!$D$41)*(1-1/Parameters!$D$38)*(1-('Input for base case'!$F$6*Parameters!$D$16*(1-Parameters!$D$27)*Parameters!$D$26*(1-Parameters!$B$94)*(Parameters!$D$24))*Parameters!$D$28*Parameters!$D$30)))+(V38*(1-Parameters!$D$41)*Parameters!$D$9*(1-('Input for base case'!$F$22*Parameters!$D$7)))+ (R38*(1-Parameters!$D$41)*(1-(1/Parameters!$D$38))*(1-ART_drop_factor)) + (W38*(1-Parameters!$D$41)*(1-1/Parameters!$D$38)) + (X38*(1-Parameters!$D$41)*(1-(1/Parameters!$D$38))*(1-ART_drop_factor)),0)</f>
        <v>0</v>
      </c>
      <c r="X39" s="24">
        <f>IF(C39='Input for base case'!$F$14,((Q38*(1-Parameters!$D$41)*(1-1/Parameters!$D$38)*('Input for base case'!$F$6*Parameters!$D$16*Parameters!$D$26*(1-Parameters!$D$27)*(1-Parameters!$B$94)*(Parameters!$D$24)*Parameters!$D$28*Parameters!$D$30))+(R38*(1-Parameters!$D$41)*(1-(1/Parameters!$D$38))*ART_drop_factor)+(X38*(1-Parameters!$D$41)*(1-(1/Parameters!$D$38))*ART_drop_factor)),0)</f>
        <v>0</v>
      </c>
      <c r="Y39" s="22">
        <f>IF(C39='Input for base case'!$F$14,((Q38*(1-Parameters!$D$41)*(1/Parameters!$D$38)*(1-('Input for base case'!$F$6*Parameters!$D$16*(1-Parameters!$D$27)*Parameters!$D$26*(1-Parameters!$B$94)*(Parameters!$D$23)*Parameters!$D$28)))+(S38*(1-Parameters!$D$41)*(1-('Input for base case'!$F$6*Parameters!$D$16*(1-Parameters!$D$27)*Parameters!$D$26*(1-Parameters!$B$94)*(Parameters!$D$23)*Parameters!$D$28)))+(W38*(1-Parameters!$D$41)*(1/Parameters!$D$38))+(Y38*(1-Parameters!$D$41))),0)</f>
        <v>0</v>
      </c>
      <c r="Z39" s="24">
        <f>IF(C39='Input for base case'!$F$14,((Q38*(1-Parameters!$D$41)*(1/Parameters!$D$38)*'Input for base case'!$F$6*Parameters!$D$16*Parameters!$D$26*(1-Parameters!$D$27)*(1-Parameters!$B$94)*Parameters!$D$28*(Parameters!$D$23)*(1-Parameters!$D$30))+(S38*(1-Parameters!$D$41)*'Input for base case'!$F$6*Parameters!$D$16*Parameters!$D$26*(1-Parameters!$D$27)*(1-Parameters!$B$94)*Parameters!$D$28*(Parameters!$D$23)*(1-Parameters!$D$30))+(T38*(1-Parameters!$D$41)) + (U38*(1-Parameters!$D$41)*(1-ART_drop_factor)) + (Z38*(1-Parameters!$D$41)) + (AA38*(1-Parameters!$D$41)*(1-ART_drop_factor))),0)</f>
        <v>0</v>
      </c>
      <c r="AA39" s="22">
        <f>IF(C39='Input for base case'!$F$14,((Q38*(1-Parameters!$D$41)*(1/Parameters!$D$38)*('Input for base case'!$F$6*Parameters!$D$16*(Parameters!$D$23)*Parameters!$D$26*(1-Parameters!$D$27)*(1-Parameters!$B$94)*Parameters!$D$28*Parameters!$D$30))+(R38*(1-Parameters!$D$41)*(1/Parameters!$D$38))+(S38*(1-Parameters!$D$41)*('Input for base case'!$F$6*Parameters!$D$16*(1-Parameters!$B$94)*(Parameters!$D$23)*Parameters!$D$26*(1-Parameters!$D$27)*Parameters!$D$28*Parameters!$D$30))+(AA38*(1-Parameters!$D$41)*ART_drop_factor)+(X38*(1-Parameters!$D$41)*(1/Parameters!$D$38))+(U38*(1-Parameters!$D$41)*ART_drop_factor)),0)</f>
        <v>0</v>
      </c>
      <c r="AB39" s="24">
        <f>IF(AND(C39&gt;'Input for base case'!$F$14,C39&lt;('Input for base case'!$F$14+'Input for base case'!$F$16)),((V38*(1-Parameters!$D$41)*(1-(Parameters!$D$9*(1-('Input for base case'!$F$22*Parameters!$D$7)))))+(AB38*(1-Parameters!$D$41)*(1-(Parameters!$D$10*(1-('Input for base case'!$F$22*Parameters!$D$7)))))),0)</f>
        <v>0</v>
      </c>
      <c r="AC39" s="24">
        <f>IF(AND(C39&gt;'Input for base case'!$F$14, C39&lt;('Input for base case'!$F$14+'Input for base case'!$F$16)),((V38*(1-Parameters!$D$41)*Parameters!$D$9*(1-('Input for base case'!$F$22*Parameters!$D$7)))+(W38*(1-Parameters!$D$41)*(1-1/Parameters!$D$38)) + (X38*(1-Parameters!$D$41)*(1-(1/Parameters!$D$38))*(1-ART_drop_factor)) +(AB38*(1-Parameters!$D$41)*Parameters!$D$10*(1-('Input for base case'!$F$22*Parameters!$D$7))))+(AC38*(1-Parameters!$D$41)*(1-1/Parameters!$D$38)) + (AD38*(1-Parameters!$D$41)*(1-(1/Parameters!$D$38))*(1-ART_drop_factor)),0)</f>
        <v>0</v>
      </c>
      <c r="AD39" s="24">
        <f>IF(AND(C39&gt;'Input for base case'!$F$14, C39&lt;('Input for base case'!$F$14+'Input for base case'!$F$16)),((X38*(1-Parameters!$D$41)*(1-(1/Parameters!$D$38))*ART_drop_factor)+(AD38*(1-Parameters!$D$41)*(1-(1/Parameters!$D$38))*ART_drop_factor)),0)</f>
        <v>0</v>
      </c>
      <c r="AE39" s="24">
        <f>IF(AND(C39&gt;'Input for base case'!$F$14, C39&lt;('Input for base case'!$F$14+'Input for base case'!$F$16)),((W38*(1-Parameters!$D$41)*(1/Parameters!$D$38))+(Y38*(1-Parameters!$D$41))+(AC38*(1-Parameters!$D$41)*(1/Parameters!$D$38))+(AE38*(1-Parameters!$D$41))),0)</f>
        <v>0</v>
      </c>
      <c r="AF39" s="24">
        <f>IF(AND(C39&gt;'Input for base case'!$F$14, C39&lt;('Input for base case'!$F$14+'Input for base case'!$F$16)),((Z38*(1-Parameters!$D$41)) + (AA38*(1-Parameters!$D$41)*(1-ART_drop_factor)) +(AF38*(1-Parameters!$D$41)) + (AG38*(1-Parameters!$D$41)*(1-ART_drop_factor))),0)</f>
        <v>0</v>
      </c>
      <c r="AG39" s="24">
        <f>IF(AND(C39&gt;'Input for base case'!$F$14, C39&lt;('Input for base case'!$F$14+'Input for base case'!$F$16)),((X38*(1-Parameters!$D$41)*(1/Parameters!$D$38))+(AG38*(1-Parameters!$D$41)*ART_drop_factor)+(AD38*(1-Parameters!$D$41)*(1/Parameters!$D$38))+(AA38*(1-Parameters!$D$41)*ART_drop_factor)),0)</f>
        <v>0</v>
      </c>
      <c r="AH39" s="24">
        <f>IF(AND(C39&gt;=('Input for base case'!$F$14+'Input for base case'!$F$16),C39&lt;('Input for base case'!$F$14+'Input for base case'!$F$17)),((AB38*(1-Parameters!$D$40)*(1-(Parameters!$D$10*(1-('Input for base case'!$F$22*Parameters!$D$7)))))+(AH38*(1-Parameters!$D$40)*(1-(Parameters!$D$11*(1-('Input for base case'!$F$22*Parameters!$D$7)))))),0)</f>
        <v>0</v>
      </c>
      <c r="AI39" s="24">
        <f>IF(AND(C39&gt;=('Input for base case'!$F$14+'Input for base case'!$F$16), C39&lt;('Input for base case'!$F$14+'Input for base case'!$F$17)),((AB38*(1-Parameters!$D$40)*Parameters!$D$10*(1-('Input for base case'!$F$22*Parameters!$D$7)))+(AC38*(1-Parameters!$D$40)*(1-1/Parameters!$D$38)*(1-('Input for base case'!$F$7*Parameters!$D$17*(1-Parameters!$D$27)*Parameters!$D$26*(1-(Parameters!$B$94 + Parameters!$B$95))*(Parameters!$D$24)*Parameters!$D$28*Parameters!$D$30))) + (AD38*(1-Parameters!$D$40)*(1-(1/Parameters!$D$38))*(1-ART_drop_factor)) +(AH38*(1-Parameters!$D$40)*Parameters!$D$11*(1-('Input for base case'!$F$22*Parameters!$D$7)))+(AI38*(1-Parameters!$D$40)*(1-1/Parameters!$D$38)) + (AJ38*(1-Parameters!$D$40)*(1-(1/Parameters!$D$38))*(1-ART_drop_factor))),0)</f>
        <v>0</v>
      </c>
      <c r="AJ39" s="24">
        <f>IF(AND(C39&gt;=('Input for base case'!$F$14+'Input for base case'!$F$16), C39&lt;('Input for base case'!$F$14+'Input for base case'!$F$17)),((AC38*(1-Parameters!$D$40)*(1-1/Parameters!$D$38)*('Input for base case'!$F$7*Parameters!$D$17*Parameters!$D$26*(1-Parameters!$D$27)*(1-(Parameters!$B$94 + Parameters!$B$95))*(Parameters!$D$24)*Parameters!$D$28*Parameters!$D$30))+(AD38*(1-Parameters!$D$40)*(1-(1/Parameters!$D$38))*ART_drop_factor)+(AJ38*(1-Parameters!$D$40)*(1-(1/Parameters!$D$38))*ART_drop_factor)),0)</f>
        <v>0</v>
      </c>
      <c r="AK39" s="22">
        <f>IF(AND(C39&gt;=('Input for base case'!$F$14+'Input for base case'!$F$16), C39&lt;('Input for base case'!$F$14+'Input for base case'!$F$17)),((AC38*(1-Parameters!$D$40)*(1/Parameters!$D$38)*(1-('Input for base case'!$F$7*Parameters!$D$17*(1-Parameters!$D$27)*Parameters!$D$26*(1-(Parameters!$B$94 + Parameters!$B$95))*(Parameters!$D$23)*Parameters!$D$28)))+(AE38*(1-Parameters!$D$40)*(1-('Input for base case'!$F$7*Parameters!$D$17*(1-Parameters!$D$27)*Parameters!$D$26*(1-(Parameters!$B$94 + Parameters!$B$95))*(Parameters!$D$23)*Parameters!$D$28)))+(AI38*(1-Parameters!$D$40)*(1/Parameters!$D$38))+(AK38*(1-Parameters!$D$40))),0)</f>
        <v>0</v>
      </c>
      <c r="AL39" s="24">
        <f>IF(AND(C39&gt;=('Input for base case'!$F$14+'Input for base case'!$F$16), C39&lt;('Input for base case'!$F$14+'Input for base case'!$F$17)),((AC38*(1-Parameters!$D$40)*(1/Parameters!$D$38)*'Input for base case'!$F$7*Parameters!$D$17*Parameters!$D$26*(1-Parameters!$D$27)*(1-(Parameters!$B$94 + Parameters!$B$95))*Parameters!$D$28*(Parameters!$D$23)*(1-Parameters!$D$30))+(AE38*(1-Parameters!$D$40)*'Input for base case'!$F$7*Parameters!$D$17*Parameters!$D$26*(1-Parameters!$D$27)*(1-(Parameters!$B$94 + Parameters!$B$95))*Parameters!$D$28*(Parameters!$D$23)*(1-Parameters!$D$30))+(AF38*(1-Parameters!$D$40)) + (AG38*(1-Parameters!$D$40)*(1-ART_drop_factor)) +(AL38*(1-Parameters!$D$40)) + (AM38*(1-Parameters!$D$40)*(1-ART_drop_factor))),0)</f>
        <v>0</v>
      </c>
      <c r="AM39" s="22">
        <f>IF(AND(C39&gt;=('Input for base case'!$F$14+'Input for base case'!$F$16), C39&lt;('Input for base case'!$F$14+'Input for base case'!$F$17)),((AC38*(1-Parameters!$D$40)*(1/Parameters!$D$38)*('Input for base case'!$F$7*Parameters!$D$17*(Parameters!$D$23)*Parameters!$D$26*(1-Parameters!$D$27)*(1-(Parameters!$B$94 + Parameters!$B$95))*Parameters!$D$28*Parameters!$D$30))+(AD38*(1-Parameters!$D$40)*(1/Parameters!$D$38))+(AE38*(1-Parameters!$D$40)*('Input for base case'!$F$7*Parameters!$D$17*(Parameters!$D$23)*Parameters!$D$26*(1-Parameters!$D$27)*(1-(Parameters!$B$94 + Parameters!$B$95))*Parameters!$D$28*Parameters!$D$30))+(AM38*(1-Parameters!$D$40)*ART_drop_factor)+(AJ38*(1-Parameters!$D$40)*(1/Parameters!$D$38))+(AG38*(1-Parameters!$D$40)*ART_drop_factor)),0)</f>
        <v>0</v>
      </c>
      <c r="AN39" s="24">
        <f>IF(AND(C39&gt;=('Input for base case'!$F$14+'Input for base case'!$F$17), C39&lt;('Input for base case'!$F$14+'Input for base case'!$F$18)),((AH38*(1-Parameters!$D$40)*(1-(Parameters!$D$11*(1-('Input for base case'!$F$22*Parameters!$D$7))))) + (AN38*(1-Parameters!$D$40)*(1-(Parameters!$D$11*(1-('Input for base case'!$F$22*Parameters!$D$7)))))),0)</f>
        <v>0</v>
      </c>
      <c r="AO39" s="22">
        <f>IF(AND(C39&gt;=('Input for base case'!$F$14+'Input for base case'!$F$17), C39&lt;('Input for base case'!$F$14+'Input for base case'!$F$18)),((AH38*(1-Parameters!$D$40)*Parameters!$D$11*(1-('Input for base case'!$F$22*Parameters!$D$7)))+(AI38*(1-Parameters!$D$40)*(1-1/Parameters!$D$38)*(1-('Input for base case'!$F$8*Parameters!$D$18*(1-Parameters!$D$27)*Parameters!$D$26*(Parameters!$D$24)*Parameters!$D$28*Parameters!$D$30))) + (AJ38*(1-Parameters!$D$40)*(1-(1/Parameters!$D$38))*(1-ART_drop_factor)) +(AN38*(1-Parameters!$D$40)*Parameters!$D$11*(1-('Input for base case'!$F$22*Parameters!$D$7)))+(AO38*(1-Parameters!$D$40)*(1-1/Parameters!$D$38)) + (AP38*(1-Parameters!$D$40)*(1-(1/Parameters!$D$38))*(1-ART_drop_factor))),0)</f>
        <v>0</v>
      </c>
      <c r="AP39" s="24">
        <f>IF(AND(C39&gt;=('Input for base case'!$F$14+'Input for base case'!$F$17), C39&lt;('Input for base case'!$F$14+'Input for base case'!$F$18)),((AI38*(1-Parameters!$D$40)*(1-1/Parameters!$D$38)*('Input for base case'!$F$8*Parameters!$D$18*Parameters!$D$26*(1-Parameters!$D$27)*(Parameters!$D$24)*Parameters!$D$28*Parameters!$D$30))+(AJ38*(1-Parameters!$D$40)*(1-(1/Parameters!$D$38))*ART_drop_factor)+(AP38*(1-Parameters!$D$40)*(1-(1/Parameters!$D$38))*ART_drop_factor)),0)</f>
        <v>0</v>
      </c>
      <c r="AQ39" s="22">
        <f>IF(AND(C39&gt;=('Input for base case'!$F$14+'Input for base case'!$F$17), C39&lt;('Input for base case'!$F$14+'Input for base case'!$F$18)),((AI38*(1-Parameters!$D$40)*(1/Parameters!$D$38)*(1-('Input for base case'!$F$8*Parameters!$D$18*(1-Parameters!$D$27)*Parameters!$D$26*(Parameters!$D$23)*Parameters!$D$28)))+(AK38*(1-Parameters!$D$40)*(1-('Input for base case'!$F$8*Parameters!$D$18*(1-Parameters!$D$27)*Parameters!$D$26*(Parameters!$D$23)*Parameters!$D$28)))+(AO38*(1-Parameters!$D$40)*(1/Parameters!$D$38))+(AQ38*(1-Parameters!$D$40))),0)</f>
        <v>0</v>
      </c>
      <c r="AR39" s="24">
        <f>IF(AND(C39&gt;=('Input for base case'!$F$14+'Input for base case'!$F$17), C39&lt;('Input for base case'!$F$14+'Input for base case'!$F$18)),((AI38*(1-Parameters!$D$40)*(1/Parameters!$D$38)*'Input for base case'!$F$8*Parameters!$D$18*Parameters!$D$26*(1-Parameters!$D$27)*Parameters!$D$28*(Parameters!$D$23)*(1-Parameters!$D$30))+(AK38*(1-Parameters!$D$40)*'Input for base case'!$F$8*Parameters!$D$18*Parameters!$D$26*(1-Parameters!$D$27)*Parameters!$D$28*(Parameters!$D$23)*(1-Parameters!$D$30))+(AL38*(1-Parameters!$D$40)) + (AM38*(1-Parameters!$D$40)*(1-ART_drop_factor)) +(AR38*(1-Parameters!$D$40)) + (AS38*(1-Parameters!$D$40)*(1-ART_drop_factor))),0)</f>
        <v>0</v>
      </c>
      <c r="AS39" s="22">
        <f>IF(AND(C39&gt;=('Input for base case'!$F$14+'Input for base case'!$F$17), C39&lt;('Input for base case'!$F$14+'Input for base case'!$F$18)),((AI38*(1-Parameters!$D$40)*(1/Parameters!$D$38)*('Input for base case'!$F$8*Parameters!$D$18*(Parameters!$D$23)*Parameters!$D$26*(1-Parameters!$D$27)*Parameters!$D$28*Parameters!$D$30))+(AJ38*(1-Parameters!$D$40)*(1/Parameters!$D$38))+(AK38*(1-Parameters!$D$40)*('Input for base case'!$F$8*Parameters!$D$18*(Parameters!$D$23)*Parameters!$D$26*(1-Parameters!$D$27)*Parameters!$D$28*Parameters!$D$30))+(AS38*(1-Parameters!$D$40)*ART_drop_factor)+(AP38*(1-Parameters!$D$40)*(1/Parameters!$D$38))+(AM38*(1-Parameters!$D$40)*ART_drop_factor)),0)</f>
        <v>0</v>
      </c>
      <c r="AT39" s="24">
        <f>IF(AND(C39&gt;=('Input for base case'!$F$14+'Input for base case'!$F$18), C39&lt;('Input for base case'!$F$14+'Input for base case'!$F$19)),((AN38*(1-Parameters!$D$40)*(1-(Parameters!$D$11*(1-('Input for base case'!$F$22*Parameters!$D$7))))) + (AT38*(1-Parameters!$D$40)*(1-(Parameters!$D$12*(1-('Input for base case'!$F$22*Parameters!$D$7)))))),0)</f>
        <v>0</v>
      </c>
      <c r="AU39" s="22">
        <f>IF(AND(C39&gt;=('Input for base case'!$F$14+'Input for base case'!$F$18), C39&lt;('Input for base case'!$F$14+'Input for base case'!$F$19)),((AN38*(1-Parameters!$D$40)*Parameters!$D$11*(1-('Input for base case'!$F$22*Parameters!$D$7)))+(AO38*(1-Parameters!$D$40)*(1-1/Parameters!$D$38)*(1-('Input for base case'!$F$9*Parameters!$D$19*(1-Parameters!$D$27)*Parameters!$D$26*(Parameters!$D$24)*Parameters!$D$28*Parameters!$D$30))) + (AP38*(1-Parameters!$D$40)*(1-(1/Parameters!$D$38))*(1-ART_drop_factor)) +(AT38*(1-Parameters!$D$40)*Parameters!$D$12*(1-('Input for base case'!$F$22*Parameters!$D$7)))+(AU38*(1-Parameters!$D$40)*(1-1/Parameters!$D$38)) + (AV38*(1-Parameters!$D$40)*(1-(1/Parameters!$D$38))*(1-ART_drop_factor))),0)</f>
        <v>0</v>
      </c>
      <c r="AV39" s="24">
        <f>IF(AND(C39&gt;=('Input for base case'!$F$14+'Input for base case'!$F$18), C39&lt;('Input for base case'!$F$14+'Input for base case'!$F$19)),((AO38*(1-Parameters!$D$40)*(1-1/Parameters!$D$38)*('Input for base case'!$F$9*Parameters!$D$19*Parameters!$D$26*(1-Parameters!$D$27)*(Parameters!$D$24)*Parameters!$D$28*Parameters!$D$30))+(AP38*(1-Parameters!$D$40)*(1-(1/Parameters!$D$38))*ART_drop_factor)+(AV38*(1-Parameters!$D$40)*(1-(1/Parameters!$D$38))*ART_drop_factor)),0)</f>
        <v>0</v>
      </c>
      <c r="AW39" s="22">
        <f>IF(AND(C39&gt;=('Input for base case'!$F$14+'Input for base case'!$F$18), C39&lt;('Input for base case'!$F$14+'Input for base case'!$F$19)),((AO38*(1-Parameters!$D$40)*(1/Parameters!$D$38)*(1-('Input for base case'!$F$9*Parameters!$D$19*(1-Parameters!$D$27)*Parameters!$D$26*(Parameters!$D$23)*Parameters!$D$28)))+(AQ38*(1-Parameters!$D$40)*(1-('Input for base case'!$F$9*Parameters!$D$19*(1-Parameters!$D$27)*Parameters!$D$26*(Parameters!$D$23)*Parameters!$D$28)))+(AU38*(1-Parameters!$D$40)*(1/Parameters!$D$38))+(AW38*(1-Parameters!$D$40))),0)</f>
        <v>0</v>
      </c>
      <c r="AX39" s="24">
        <f>IF(AND(C39&gt;=('Input for base case'!$F$14+'Input for base case'!$F$18), C39&lt;('Input for base case'!$F$14+'Input for base case'!$F$19)),((AO38*(1-Parameters!$D$40)*(1/Parameters!$D$38)*'Input for base case'!$F$9*Parameters!$D$19*Parameters!$D$26*(1-Parameters!$D$27)*Parameters!$D$28*(Parameters!$D$23)*(1-Parameters!$D$30))+(AQ38*(1-Parameters!$D$40)*'Input for base case'!$F$9*Parameters!$D$19*Parameters!$D$26*(1-Parameters!$D$27)*Parameters!$D$28*(Parameters!$D$23)*(1-Parameters!$D$30)) + (AS38*(1-Parameters!$D$40)*(1-ART_drop_factor)) +(AR38*(1-Parameters!$D$40))+ (AY38*(1-Parameters!$D$40)*(1-ART_drop_factor)) + (AX38*(1-Parameters!$D$40))),0)</f>
        <v>0</v>
      </c>
      <c r="AY39" s="22">
        <f>IF(AND(C39&gt;=('Input for base case'!$F$14+'Input for base case'!$F$18), C39&lt;('Input for base case'!$F$14+'Input for base case'!$F$19)),((AO38*(1-Parameters!$D$40)*(1/Parameters!$D$38)*('Input for base case'!$F$9*Parameters!$D$19*(Parameters!$D$23)*Parameters!$D$26*(1-Parameters!$D$27)*Parameters!$D$28*Parameters!$D$30))+(AP38*(1-Parameters!$D$40)*(1/Parameters!$D$38))+(AQ38*(1-Parameters!$D$40)*('Input for base case'!$F$9*Parameters!$D$19*(Parameters!$D$23)*Parameters!$D$26*(1-Parameters!$D$27)*Parameters!$D$28*Parameters!$D$30))+(AY38*(1-Parameters!$D$40)*ART_drop_factor)+(AV38*(1-Parameters!$D$40)*(1/Parameters!$D$38))+(AS38*(1-Parameters!$D$40)*ART_drop_factor)),0)</f>
        <v>0</v>
      </c>
      <c r="AZ39" s="24">
        <f>IF(C39&gt;=('Input for base case'!$F$14+'Input for base case'!$F$19),((AT38*(1-Parameters!$D$40)*(1-(Parameters!$D$12*(1-('Input for base case'!$F$22*Parameters!$D$7))))) + (AZ38*(1-Parameters!$D$40)*(1-(Parameters!$D$12*(1-('Input for base case'!$F$22*Parameters!$D$7)))))),0)</f>
        <v>0</v>
      </c>
      <c r="BA39" s="22">
        <f>IF(C39&gt;=('Input for base case'!$F$14+'Input for base case'!$F$19),((AT38*(1-Parameters!$D$40)*Parameters!$D$12*(1-('Input for base case'!$F$22*Parameters!$D$7)))+(AU38*(1-Parameters!$D$40)*(1-1/Parameters!$D$38)*(1-('Input for base case'!$F$10*Parameters!$D$20*(1-Parameters!$D$27)*Parameters!$D$26*(Parameters!$D$24)*Parameters!$D$28*Parameters!$D$30))) + (AV38*(1-Parameters!$D$40)*(1-(1/Parameters!$D$38))*(1-ART_drop_factor)) +(AZ38*(1-Parameters!$D$40)*Parameters!$D$12*(1-('Input for base case'!$F$22*Parameters!$D$7)))+(BA38*(1-Parameters!$D$40)*(1-1/Parameters!$D$38)) + (BB38*(1-Parameters!$D$40)*(1-(1/Parameters!$D$38))*(1-ART_drop_factor))),0)</f>
        <v>0</v>
      </c>
      <c r="BB39" s="24">
        <f>IF(C39&gt;=('Input for base case'!$F$14+'Input for base case'!$F$19),((AU38*(1-Parameters!$D$40)*(1-1/Parameters!$D$38)*('Input for base case'!$F$10*Parameters!$D$20*Parameters!$D$26*(1-Parameters!$D$27)*(Parameters!$D$24)*Parameters!$D$28*Parameters!$D$30))+(AV38*(1-Parameters!$D$40)*(1-(1/Parameters!$D$38))*ART_drop_factor)+(BB38*(1-Parameters!$D$40)*(1-(1/Parameters!$D$38))*ART_drop_factor)),0)</f>
        <v>0</v>
      </c>
      <c r="BC39" s="22">
        <f>IF(C39&gt;=('Input for base case'!$F$14+'Input for base case'!$F$19),((AU38*(1-Parameters!$D$40)*(1/Parameters!$D$38)*(1-('Input for base case'!$F$10*Parameters!$D$20*(1-Parameters!$D$27)*Parameters!$D$26*(Parameters!$D$23)*Parameters!$D$28)))+(AW38*(1-Parameters!$D$40)*(1-('Input for base case'!$F$10*Parameters!$D$20*(1-Parameters!$D$27)*Parameters!$D$26*(Parameters!$D$23)*Parameters!$D$28)))+(BA38*(1-Parameters!$D$40)*(1/Parameters!$D$38))+(BC38*(1-Parameters!$D$40))),0)</f>
        <v>0</v>
      </c>
      <c r="BD39" s="24">
        <f>IF(C39&gt;=('Input for base case'!$F$14+'Input for base case'!$F$19),((AU38*(1-Parameters!$D$40)*(1/Parameters!$D$38)*'Input for base case'!$F$10*Parameters!$D$20*Parameters!$D$26*(1-Parameters!$D$27)*Parameters!$D$28*(Parameters!$D$23)*(1-Parameters!$D$30))+(AW38*(1-Parameters!$D$40)*'Input for base case'!$F$10*Parameters!$D$20*Parameters!$D$26*(1-Parameters!$D$27)*Parameters!$D$28*(Parameters!$D$23)*(1-Parameters!$D$30))+(AX38*(1-Parameters!$D$40)) + (AY38*(1-Parameters!$D$40)*(1-ART_drop_factor)) +(BD38*(1-Parameters!$D$40)) + (BE38*(1-Parameters!$D$40)*(1-ART_drop_factor))),0)</f>
        <v>0</v>
      </c>
      <c r="BE39" s="25">
        <f>IF(C39&gt;=('Input for base case'!$F$14+'Input for base case'!$F$19),((AU38*(1-Parameters!$D$40)*(1/Parameters!$D$38)*('Input for base case'!$F$10*Parameters!$D$20*(Parameters!$D$23)*Parameters!$D$26*(1-Parameters!$D$27)*Parameters!$D$28*Parameters!$D$30))+(AV38*(1-Parameters!$D$40)*(1/Parameters!$D$38))+(AW38*(1-Parameters!$D$40)*('Input for base case'!$F$10*Parameters!$D$20*(Parameters!$D$23)*Parameters!$D$26*(1-Parameters!$D$27)*Parameters!$D$28*Parameters!$D$30))+(BE38*(1-Parameters!$D$40)*ART_drop_factor)+(BB38*(1-Parameters!$D$40)*(1/Parameters!$D$38))+(AY38*(1-Parameters!$D$40)*ART_drop_factor)),0)</f>
        <v>0</v>
      </c>
      <c r="BF39" s="135">
        <f>(Parameters!$D$40*(SUM(Model!D38:U38,Model!AH38:BE38)))+(Parameters!$D$41*(SUM(Model!V38:AG38)))</f>
        <v>93.949658492593116</v>
      </c>
      <c r="BG39" s="60"/>
    </row>
    <row r="40" spans="3:59" x14ac:dyDescent="0.2">
      <c r="C40" s="20">
        <v>35</v>
      </c>
      <c r="D40" s="21">
        <f>IF((C40&gt;='Input for base case'!$F$12),0,(D39*(1-Parameters!$D$40)*(1-(Parameters!$D$8*(1-('Input for base case'!$F$22*Parameters!$D$7))))))</f>
        <v>0</v>
      </c>
      <c r="E40" s="21">
        <f>IF((C40&gt;='Input for base case'!$F$12),0,(D39*(1-Parameters!$D$40)*Parameters!$D$8*(1-('Input for base case'!$F$22*Parameters!$D$7))+(E39*(1-Parameters!$D$40)*(1-1/Parameters!$D$38)) + (F39*(1-Parameters!$D$40)*(1-(1/Parameters!$D$38))*(1-ART_drop_factor))))</f>
        <v>0</v>
      </c>
      <c r="F40" s="26">
        <f>IF((C40&gt;='Input for base case'!$F$12),0,(F39*(1-Parameters!$D$40)*(1-(1/Parameters!$D$38))*ART_drop_factor))</f>
        <v>0</v>
      </c>
      <c r="G40" s="21">
        <f>IF((C40&gt;='Input for base case'!$F$12),0,((G39*(1-Parameters!$D$40)+(E39*(1-Parameters!$D$40)*(1/Parameters!$D$38)))))</f>
        <v>0</v>
      </c>
      <c r="H40" s="21">
        <f>IF((C40&gt;='Input for base case'!$F$12),0,(H39*(1-Parameters!$D$40) + I39*(1-Parameters!$D$40)*(1-ART_drop_factor)))</f>
        <v>0</v>
      </c>
      <c r="I40" s="21">
        <f>IF((C40&gt;='Input for base case'!$F$12),0,(((F39*(1-Parameters!$D$40)*(1/Parameters!$D$38)) + I39*(1-Parameters!$D$40)*ART_drop_factor)))</f>
        <v>0</v>
      </c>
      <c r="J40" s="23">
        <f>IF(AND(C40&gt;='Input for base case'!$F$12,C40&lt;'Input for base case'!$F$13),((D39*(1-Parameters!$D$40)*(1-(Parameters!$D$8*(1-('Input for base case'!$F$22*Parameters!$D$7))))) + (J39*(1-Parameters!$D$40)*(1-(Parameters!$D$9*(1-('Input for base case'!$F$22*Parameters!$D$7)))))),0)</f>
        <v>0</v>
      </c>
      <c r="K40" s="23">
        <f>IF(AND(C40&gt;='Input for base case'!$F$12,C40&lt;'Input for base case'!$F$13),((D39*(1-Parameters!$D$40)*(Parameters!$D$8*(1-('Input for base case'!$F$22*Parameters!$D$7))))+(E39*(1-Parameters!$D$40)*(1-1/Parameters!$D$38)*(1-('Input for base case'!$F$5*Parameters!$D$14*(1-Parameters!$D$27)*Parameters!$D$26*(Parameters!$D$24))*Parameters!$D$28*Parameters!$D$30)))+ (F39*(1-Parameters!$D$40)*(1-(1/Parameters!$D$38))*(1-ART_drop_factor)) + (J39*(1-Parameters!$D$40)*Parameters!$D$9*(1-('Input for base case'!$F$22*Parameters!$D$7)))+(K39*(1-Parameters!$D$40)*(1-1/Parameters!$D$38)) + (L39*(1-Parameters!$D$40)*(1-(1/Parameters!$D$38))*(1-ART_drop_factor)),0)</f>
        <v>0</v>
      </c>
      <c r="L40" s="23">
        <f>IF(AND(C40&gt;='Input for base case'!$F$12,C40&lt;'Input for base case'!$F$13),((E39*(1-Parameters!$D$40)*(1-1/Parameters!$D$38)*('Input for base case'!$F$5*Parameters!$D$14*Parameters!$D$26*(1-Parameters!$D$27)*(Parameters!$D$24)*Parameters!$D$28*Parameters!$D$30))+(F39*(1-Parameters!$D$40)*(1-(1/Parameters!$D$38))*ART_drop_factor)+(L39*(1-Parameters!$D$40)*(1-(1/Parameters!$D$38))*ART_drop_factor)),0)</f>
        <v>0</v>
      </c>
      <c r="M40" s="23">
        <f>IF(AND(C40&gt;='Input for base case'!$F$12,C40&lt;'Input for base case'!$F$13),((E39*(1-Parameters!$D$40)*(1/Parameters!$D$38)*(1-('Input for base case'!$F$5*Parameters!$D$14*(1-Parameters!$D$27)*Parameters!$D$26*(Parameters!$D$23))*Parameters!$D$28))+(G39*(1-Parameters!$D$40)*(1-('Input for base case'!$F$5*Parameters!$D$14*(1-Parameters!$D$27)*Parameters!$D$26*(Parameters!$D$23)*Parameters!$D$28)))+(K39*(1-Parameters!$D$40)*(1/Parameters!$D$38))+(M39*(1-Parameters!$D$40))),0)</f>
        <v>0</v>
      </c>
      <c r="N40" s="23">
        <f>IF(AND(C40&gt;='Input for base case'!$F$12,C40&lt;'Input for base case'!$F$13),((E39*(1-Parameters!$D$40)*(1/Parameters!$D$38)*'Input for base case'!$F$5*Parameters!$D$14*Parameters!$D$26*(1-Parameters!$D$27)*Parameters!$D$28*(Parameters!$D$23)*(1-Parameters!$D$30))+(G39*(1-Parameters!$D$40)*'Input for base case'!$F$5*Parameters!$D$14*Parameters!$D$26*(1-Parameters!$D$27)*Parameters!$D$28*(Parameters!$D$23)*(1-Parameters!$D$30))+(H39*(1-Parameters!$D$40)) +(N39*(1-Parameters!$D$40)) + (O39*(1-Parameters!$D$40)*(1-ART_drop_factor)) + (I39*(1-Parameters!$D$40)*(1-ART_drop_factor))),0)</f>
        <v>0</v>
      </c>
      <c r="O40" s="23">
        <f>IF(AND(C40&gt;='Input for base case'!$F$12,C40&lt;'Input for base case'!$F$13),((E39*(1-Parameters!$D$40)*(1/Parameters!$D$38)*('Input for base case'!$F$5*Parameters!$D$14*(Parameters!$D$23)*Parameters!$D$26*(1-Parameters!$D$27)*Parameters!$D$28*Parameters!$D$30))+(F39*(1-Parameters!$D$40)*(1/Parameters!$D$38))+(G39*(1-Parameters!$D$40)*('Input for base case'!$F$5*Parameters!$D$14*(Parameters!$D$23)*Parameters!$D$26*(1-Parameters!$D$27)*Parameters!$D$28*Parameters!$D$30))+(O39*(1-Parameters!$D$40)*ART_drop_factor)+(L39*(1-Parameters!$D$40)*(1/Parameters!$D$38))+(I39*(1-Parameters!$D$40)*ART_drop_factor)),0)</f>
        <v>0</v>
      </c>
      <c r="P40" s="24">
        <f>IF(AND(C40&gt;='Input for base case'!$F$13,C40&lt;'Input for base case'!$F$14),((J39*(1-Parameters!$D$40)*(1-(Parameters!$D$9*(1-('Input for base case'!$F$22*Parameters!$D$7))))) + (P39*(1-Parameters!$D$40)*(1-(Parameters!$D$9*(1-('Input for base case'!$F$22*Parameters!$D$7)))))),0)</f>
        <v>1507053.9094155398</v>
      </c>
      <c r="Q40" s="22">
        <f>IF(AND(C40&gt;='Input for base case'!$F$13,C40&lt;'Input for base case'!$F$14),((J39*(1-Parameters!$D$40)*Parameters!$D$9*(1-('Input for base case'!$F$22*Parameters!$D$7)))+(K39*(1-Parameters!$D$40)*(1-1/Parameters!$D$38)*(1-('Input for base case'!$F$6*Parameters!$D$15*(1-Parameters!$D$27)*Parameters!$D$26*(Parameters!$D$24))*Parameters!$D$28*Parameters!$D$30))) + (L39*(1-Parameters!$D$40)*(1-(1/Parameters!$D$38))*(1-ART_drop_factor)) +(P39*(1-Parameters!$D$40)*Parameters!$D$9*(1-('Input for base case'!$F$22*Parameters!$D$7)))+(Q39*(1-Parameters!$D$40)*(1-1/Parameters!$D$38)) + (R39*(1-Parameters!$D$40)*(1-(1/Parameters!$D$38))*(1-ART_drop_factor)),0)</f>
        <v>4124.8042892089725</v>
      </c>
      <c r="R40" s="24">
        <f>IF(AND(C40&gt;='Input for base case'!$F$13,C40&lt;'Input for base case'!$F$14),((K39*(1-Parameters!$D$40)*(1-1/Parameters!$D$38)*('Input for base case'!$F$6*Parameters!$D$15*Parameters!$D$26*(1-Parameters!$D$27)*(Parameters!$D$24)*Parameters!$D$28*Parameters!$D$30))+(L39*(1-Parameters!$D$40)*(1-(1/Parameters!$D$38))*ART_drop_factor)+(R39*(1-Parameters!$D$40)*(1-(1/Parameters!$D$38))*ART_drop_factor)),0)</f>
        <v>380.38148523944102</v>
      </c>
      <c r="S40" s="22">
        <f>IF(AND(C40&gt;='Input for base case'!$F$13,C40&lt;'Input for base case'!$F$14),((K39*(1-Parameters!$D$40)*(1/Parameters!$D$38)*(1-('Input for base case'!$F$6*Parameters!$D$15*(1-Parameters!$D$27)*Parameters!$D$26*(Parameters!$D$23)*Parameters!$D$28)))+(M39*(1-Parameters!$D$40)*(1-('Input for base case'!$F$6*Parameters!$D$15*(1-Parameters!$D$27)*Parameters!$D$26*(Parameters!$D$23)*Parameters!$D$28)))+(Q39*(1-Parameters!$D$40)*(1/Parameters!$D$38))+(S39*(1-Parameters!$D$40))),0)</f>
        <v>18571.927841041172</v>
      </c>
      <c r="T40" s="24">
        <f>IF(AND(C40&gt;='Input for base case'!$F$13,C40&lt;'Input for base case'!$F$14),((K39*(1-Parameters!$D$40)*(1/Parameters!$D$38)*'Input for base case'!$F$6*Parameters!$D$15*Parameters!$D$26*(1-Parameters!$D$27)*Parameters!$D$28*(Parameters!$D$23)*(1-Parameters!$D$30))+(M39*(1-Parameters!$D$40)*'Input for base case'!$F$6*Parameters!$D$15*Parameters!$D$26*(1-Parameters!$D$27)*Parameters!$D$28*(Parameters!$D$23)*(1-Parameters!$D$30))+(N39*(1-Parameters!$D$40))+(T39*(1-Parameters!$D$40)) + (U39*(1-Parameters!$D$40)*(1-ART_drop_factor)) + (O39*(1-Parameters!$D$40)*(1-ART_drop_factor))),0)</f>
        <v>15819.281996312278</v>
      </c>
      <c r="U40" s="22">
        <f>IF(AND(C40&gt;='Input for base case'!$F$13,C40&lt;'Input for base case'!$F$14),((K39*(1-Parameters!$D$40)*(1/Parameters!$D$38)*('Input for base case'!$F$6*Parameters!$D$15*(Parameters!$D$23)*Parameters!$D$26*(1-Parameters!$D$27)*Parameters!$D$28*Parameters!$D$30))+(L39*(1-Parameters!$D$40)*(1/Parameters!$D$38))+(M39*(1-Parameters!$D$40)*('Input for base case'!$F$6*Parameters!$D$15*(Parameters!$D$23)*Parameters!$D$26*(1-Parameters!$D$27)*Parameters!$D$28*Parameters!$D$30))+(U39*(1-Parameters!$D$40)*ART_drop_factor)+(R39*(1-Parameters!$D$40)*(1/Parameters!$D$38))+(O39*(1-Parameters!$D$40))*ART_drop_factor),0)</f>
        <v>82322.548280792878</v>
      </c>
      <c r="V40" s="24">
        <f>IF(C40='Input for base case'!$F$14,((P39*(1-Parameters!$D$41)*(1-(Parameters!$D$9*(1-('Input for base case'!$F$22*Parameters!$D$7))))) + (V39*(1-Parameters!$D$41)*(1-(Parameters!$D$9*(1-('Input for base case'!$F$22*Parameters!$D$7)))))),0)</f>
        <v>0</v>
      </c>
      <c r="W40" s="22">
        <f>IF(C40='Input for base case'!$F$14,((P39*(1-Parameters!$D$41)*Parameters!$D$9*(1-('Input for base case'!$F$22*Parameters!$D$7)))+(Q39*(1-Parameters!$D$41)*(1-1/Parameters!$D$38)*(1-('Input for base case'!$F$6*Parameters!$D$16*(1-Parameters!$D$27)*Parameters!$D$26*(1-Parameters!$B$94)*(Parameters!$D$24))*Parameters!$D$28*Parameters!$D$30)))+(V39*(1-Parameters!$D$41)*Parameters!$D$9*(1-('Input for base case'!$F$22*Parameters!$D$7)))+ (R39*(1-Parameters!$D$41)*(1-(1/Parameters!$D$38))*(1-ART_drop_factor)) + (W39*(1-Parameters!$D$41)*(1-1/Parameters!$D$38)) + (X39*(1-Parameters!$D$41)*(1-(1/Parameters!$D$38))*(1-ART_drop_factor)),0)</f>
        <v>0</v>
      </c>
      <c r="X40" s="24">
        <f>IF(C40='Input for base case'!$F$14,((Q39*(1-Parameters!$D$41)*(1-1/Parameters!$D$38)*('Input for base case'!$F$6*Parameters!$D$16*Parameters!$D$26*(1-Parameters!$D$27)*(1-Parameters!$B$94)*(Parameters!$D$24)*Parameters!$D$28*Parameters!$D$30))+(R39*(1-Parameters!$D$41)*(1-(1/Parameters!$D$38))*ART_drop_factor)+(X39*(1-Parameters!$D$41)*(1-(1/Parameters!$D$38))*ART_drop_factor)),0)</f>
        <v>0</v>
      </c>
      <c r="Y40" s="22">
        <f>IF(C40='Input for base case'!$F$14,((Q39*(1-Parameters!$D$41)*(1/Parameters!$D$38)*(1-('Input for base case'!$F$6*Parameters!$D$16*(1-Parameters!$D$27)*Parameters!$D$26*(1-Parameters!$B$94)*(Parameters!$D$23)*Parameters!$D$28)))+(S39*(1-Parameters!$D$41)*(1-('Input for base case'!$F$6*Parameters!$D$16*(1-Parameters!$D$27)*Parameters!$D$26*(1-Parameters!$B$94)*(Parameters!$D$23)*Parameters!$D$28)))+(W39*(1-Parameters!$D$41)*(1/Parameters!$D$38))+(Y39*(1-Parameters!$D$41))),0)</f>
        <v>0</v>
      </c>
      <c r="Z40" s="24">
        <f>IF(C40='Input for base case'!$F$14,((Q39*(1-Parameters!$D$41)*(1/Parameters!$D$38)*'Input for base case'!$F$6*Parameters!$D$16*Parameters!$D$26*(1-Parameters!$D$27)*(1-Parameters!$B$94)*Parameters!$D$28*(Parameters!$D$23)*(1-Parameters!$D$30))+(S39*(1-Parameters!$D$41)*'Input for base case'!$F$6*Parameters!$D$16*Parameters!$D$26*(1-Parameters!$D$27)*(1-Parameters!$B$94)*Parameters!$D$28*(Parameters!$D$23)*(1-Parameters!$D$30))+(T39*(1-Parameters!$D$41)) + (U39*(1-Parameters!$D$41)*(1-ART_drop_factor)) + (Z39*(1-Parameters!$D$41)) + (AA39*(1-Parameters!$D$41)*(1-ART_drop_factor))),0)</f>
        <v>0</v>
      </c>
      <c r="AA40" s="22">
        <f>IF(C40='Input for base case'!$F$14,((Q39*(1-Parameters!$D$41)*(1/Parameters!$D$38)*('Input for base case'!$F$6*Parameters!$D$16*(Parameters!$D$23)*Parameters!$D$26*(1-Parameters!$D$27)*(1-Parameters!$B$94)*Parameters!$D$28*Parameters!$D$30))+(R39*(1-Parameters!$D$41)*(1/Parameters!$D$38))+(S39*(1-Parameters!$D$41)*('Input for base case'!$F$6*Parameters!$D$16*(1-Parameters!$B$94)*(Parameters!$D$23)*Parameters!$D$26*(1-Parameters!$D$27)*Parameters!$D$28*Parameters!$D$30))+(AA39*(1-Parameters!$D$41)*ART_drop_factor)+(X39*(1-Parameters!$D$41)*(1/Parameters!$D$38))+(U39*(1-Parameters!$D$41)*ART_drop_factor)),0)</f>
        <v>0</v>
      </c>
      <c r="AB40" s="24">
        <f>IF(AND(C40&gt;'Input for base case'!$F$14,C40&lt;('Input for base case'!$F$14+'Input for base case'!$F$16)),((V39*(1-Parameters!$D$41)*(1-(Parameters!$D$9*(1-('Input for base case'!$F$22*Parameters!$D$7)))))+(AB39*(1-Parameters!$D$41)*(1-(Parameters!$D$10*(1-('Input for base case'!$F$22*Parameters!$D$7)))))),0)</f>
        <v>0</v>
      </c>
      <c r="AC40" s="24">
        <f>IF(AND(C40&gt;'Input for base case'!$F$14, C40&lt;('Input for base case'!$F$14+'Input for base case'!$F$16)),((V39*(1-Parameters!$D$41)*Parameters!$D$9*(1-('Input for base case'!$F$22*Parameters!$D$7)))+(W39*(1-Parameters!$D$41)*(1-1/Parameters!$D$38)) + (X39*(1-Parameters!$D$41)*(1-(1/Parameters!$D$38))*(1-ART_drop_factor)) +(AB39*(1-Parameters!$D$41)*Parameters!$D$10*(1-('Input for base case'!$F$22*Parameters!$D$7))))+(AC39*(1-Parameters!$D$41)*(1-1/Parameters!$D$38)) + (AD39*(1-Parameters!$D$41)*(1-(1/Parameters!$D$38))*(1-ART_drop_factor)),0)</f>
        <v>0</v>
      </c>
      <c r="AD40" s="24">
        <f>IF(AND(C40&gt;'Input for base case'!$F$14, C40&lt;('Input for base case'!$F$14+'Input for base case'!$F$16)),((X39*(1-Parameters!$D$41)*(1-(1/Parameters!$D$38))*ART_drop_factor)+(AD39*(1-Parameters!$D$41)*(1-(1/Parameters!$D$38))*ART_drop_factor)),0)</f>
        <v>0</v>
      </c>
      <c r="AE40" s="24">
        <f>IF(AND(C40&gt;'Input for base case'!$F$14, C40&lt;('Input for base case'!$F$14+'Input for base case'!$F$16)),((W39*(1-Parameters!$D$41)*(1/Parameters!$D$38))+(Y39*(1-Parameters!$D$41))+(AC39*(1-Parameters!$D$41)*(1/Parameters!$D$38))+(AE39*(1-Parameters!$D$41))),0)</f>
        <v>0</v>
      </c>
      <c r="AF40" s="24">
        <f>IF(AND(C40&gt;'Input for base case'!$F$14, C40&lt;('Input for base case'!$F$14+'Input for base case'!$F$16)),((Z39*(1-Parameters!$D$41)) + (AA39*(1-Parameters!$D$41)*(1-ART_drop_factor)) +(AF39*(1-Parameters!$D$41)) + (AG39*(1-Parameters!$D$41)*(1-ART_drop_factor))),0)</f>
        <v>0</v>
      </c>
      <c r="AG40" s="24">
        <f>IF(AND(C40&gt;'Input for base case'!$F$14, C40&lt;('Input for base case'!$F$14+'Input for base case'!$F$16)),((X39*(1-Parameters!$D$41)*(1/Parameters!$D$38))+(AG39*(1-Parameters!$D$41)*ART_drop_factor)+(AD39*(1-Parameters!$D$41)*(1/Parameters!$D$38))+(AA39*(1-Parameters!$D$41)*ART_drop_factor)),0)</f>
        <v>0</v>
      </c>
      <c r="AH40" s="24">
        <f>IF(AND(C40&gt;=('Input for base case'!$F$14+'Input for base case'!$F$16),C40&lt;('Input for base case'!$F$14+'Input for base case'!$F$17)),((AB39*(1-Parameters!$D$40)*(1-(Parameters!$D$10*(1-('Input for base case'!$F$22*Parameters!$D$7)))))+(AH39*(1-Parameters!$D$40)*(1-(Parameters!$D$11*(1-('Input for base case'!$F$22*Parameters!$D$7)))))),0)</f>
        <v>0</v>
      </c>
      <c r="AI40" s="24">
        <f>IF(AND(C40&gt;=('Input for base case'!$F$14+'Input for base case'!$F$16), C40&lt;('Input for base case'!$F$14+'Input for base case'!$F$17)),((AB39*(1-Parameters!$D$40)*Parameters!$D$10*(1-('Input for base case'!$F$22*Parameters!$D$7)))+(AC39*(1-Parameters!$D$40)*(1-1/Parameters!$D$38)*(1-('Input for base case'!$F$7*Parameters!$D$17*(1-Parameters!$D$27)*Parameters!$D$26*(1-(Parameters!$B$94 + Parameters!$B$95))*(Parameters!$D$24)*Parameters!$D$28*Parameters!$D$30))) + (AD39*(1-Parameters!$D$40)*(1-(1/Parameters!$D$38))*(1-ART_drop_factor)) +(AH39*(1-Parameters!$D$40)*Parameters!$D$11*(1-('Input for base case'!$F$22*Parameters!$D$7)))+(AI39*(1-Parameters!$D$40)*(1-1/Parameters!$D$38)) + (AJ39*(1-Parameters!$D$40)*(1-(1/Parameters!$D$38))*(1-ART_drop_factor))),0)</f>
        <v>0</v>
      </c>
      <c r="AJ40" s="24">
        <f>IF(AND(C40&gt;=('Input for base case'!$F$14+'Input for base case'!$F$16), C40&lt;('Input for base case'!$F$14+'Input for base case'!$F$17)),((AC39*(1-Parameters!$D$40)*(1-1/Parameters!$D$38)*('Input for base case'!$F$7*Parameters!$D$17*Parameters!$D$26*(1-Parameters!$D$27)*(1-(Parameters!$B$94 + Parameters!$B$95))*(Parameters!$D$24)*Parameters!$D$28*Parameters!$D$30))+(AD39*(1-Parameters!$D$40)*(1-(1/Parameters!$D$38))*ART_drop_factor)+(AJ39*(1-Parameters!$D$40)*(1-(1/Parameters!$D$38))*ART_drop_factor)),0)</f>
        <v>0</v>
      </c>
      <c r="AK40" s="22">
        <f>IF(AND(C40&gt;=('Input for base case'!$F$14+'Input for base case'!$F$16), C40&lt;('Input for base case'!$F$14+'Input for base case'!$F$17)),((AC39*(1-Parameters!$D$40)*(1/Parameters!$D$38)*(1-('Input for base case'!$F$7*Parameters!$D$17*(1-Parameters!$D$27)*Parameters!$D$26*(1-(Parameters!$B$94 + Parameters!$B$95))*(Parameters!$D$23)*Parameters!$D$28)))+(AE39*(1-Parameters!$D$40)*(1-('Input for base case'!$F$7*Parameters!$D$17*(1-Parameters!$D$27)*Parameters!$D$26*(1-(Parameters!$B$94 + Parameters!$B$95))*(Parameters!$D$23)*Parameters!$D$28)))+(AI39*(1-Parameters!$D$40)*(1/Parameters!$D$38))+(AK39*(1-Parameters!$D$40))),0)</f>
        <v>0</v>
      </c>
      <c r="AL40" s="24">
        <f>IF(AND(C40&gt;=('Input for base case'!$F$14+'Input for base case'!$F$16), C40&lt;('Input for base case'!$F$14+'Input for base case'!$F$17)),((AC39*(1-Parameters!$D$40)*(1/Parameters!$D$38)*'Input for base case'!$F$7*Parameters!$D$17*Parameters!$D$26*(1-Parameters!$D$27)*(1-(Parameters!$B$94 + Parameters!$B$95))*Parameters!$D$28*(Parameters!$D$23)*(1-Parameters!$D$30))+(AE39*(1-Parameters!$D$40)*'Input for base case'!$F$7*Parameters!$D$17*Parameters!$D$26*(1-Parameters!$D$27)*(1-(Parameters!$B$94 + Parameters!$B$95))*Parameters!$D$28*(Parameters!$D$23)*(1-Parameters!$D$30))+(AF39*(1-Parameters!$D$40)) + (AG39*(1-Parameters!$D$40)*(1-ART_drop_factor)) +(AL39*(1-Parameters!$D$40)) + (AM39*(1-Parameters!$D$40)*(1-ART_drop_factor))),0)</f>
        <v>0</v>
      </c>
      <c r="AM40" s="22">
        <f>IF(AND(C40&gt;=('Input for base case'!$F$14+'Input for base case'!$F$16), C40&lt;('Input for base case'!$F$14+'Input for base case'!$F$17)),((AC39*(1-Parameters!$D$40)*(1/Parameters!$D$38)*('Input for base case'!$F$7*Parameters!$D$17*(Parameters!$D$23)*Parameters!$D$26*(1-Parameters!$D$27)*(1-(Parameters!$B$94 + Parameters!$B$95))*Parameters!$D$28*Parameters!$D$30))+(AD39*(1-Parameters!$D$40)*(1/Parameters!$D$38))+(AE39*(1-Parameters!$D$40)*('Input for base case'!$F$7*Parameters!$D$17*(Parameters!$D$23)*Parameters!$D$26*(1-Parameters!$D$27)*(1-(Parameters!$B$94 + Parameters!$B$95))*Parameters!$D$28*Parameters!$D$30))+(AM39*(1-Parameters!$D$40)*ART_drop_factor)+(AJ39*(1-Parameters!$D$40)*(1/Parameters!$D$38))+(AG39*(1-Parameters!$D$40)*ART_drop_factor)),0)</f>
        <v>0</v>
      </c>
      <c r="AN40" s="24">
        <f>IF(AND(C40&gt;=('Input for base case'!$F$14+'Input for base case'!$F$17), C40&lt;('Input for base case'!$F$14+'Input for base case'!$F$18)),((AH39*(1-Parameters!$D$40)*(1-(Parameters!$D$11*(1-('Input for base case'!$F$22*Parameters!$D$7))))) + (AN39*(1-Parameters!$D$40)*(1-(Parameters!$D$11*(1-('Input for base case'!$F$22*Parameters!$D$7)))))),0)</f>
        <v>0</v>
      </c>
      <c r="AO40" s="22">
        <f>IF(AND(C40&gt;=('Input for base case'!$F$14+'Input for base case'!$F$17), C40&lt;('Input for base case'!$F$14+'Input for base case'!$F$18)),((AH39*(1-Parameters!$D$40)*Parameters!$D$11*(1-('Input for base case'!$F$22*Parameters!$D$7)))+(AI39*(1-Parameters!$D$40)*(1-1/Parameters!$D$38)*(1-('Input for base case'!$F$8*Parameters!$D$18*(1-Parameters!$D$27)*Parameters!$D$26*(Parameters!$D$24)*Parameters!$D$28*Parameters!$D$30))) + (AJ39*(1-Parameters!$D$40)*(1-(1/Parameters!$D$38))*(1-ART_drop_factor)) +(AN39*(1-Parameters!$D$40)*Parameters!$D$11*(1-('Input for base case'!$F$22*Parameters!$D$7)))+(AO39*(1-Parameters!$D$40)*(1-1/Parameters!$D$38)) + (AP39*(1-Parameters!$D$40)*(1-(1/Parameters!$D$38))*(1-ART_drop_factor))),0)</f>
        <v>0</v>
      </c>
      <c r="AP40" s="24">
        <f>IF(AND(C40&gt;=('Input for base case'!$F$14+'Input for base case'!$F$17), C40&lt;('Input for base case'!$F$14+'Input for base case'!$F$18)),((AI39*(1-Parameters!$D$40)*(1-1/Parameters!$D$38)*('Input for base case'!$F$8*Parameters!$D$18*Parameters!$D$26*(1-Parameters!$D$27)*(Parameters!$D$24)*Parameters!$D$28*Parameters!$D$30))+(AJ39*(1-Parameters!$D$40)*(1-(1/Parameters!$D$38))*ART_drop_factor)+(AP39*(1-Parameters!$D$40)*(1-(1/Parameters!$D$38))*ART_drop_factor)),0)</f>
        <v>0</v>
      </c>
      <c r="AQ40" s="22">
        <f>IF(AND(C40&gt;=('Input for base case'!$F$14+'Input for base case'!$F$17), C40&lt;('Input for base case'!$F$14+'Input for base case'!$F$18)),((AI39*(1-Parameters!$D$40)*(1/Parameters!$D$38)*(1-('Input for base case'!$F$8*Parameters!$D$18*(1-Parameters!$D$27)*Parameters!$D$26*(Parameters!$D$23)*Parameters!$D$28)))+(AK39*(1-Parameters!$D$40)*(1-('Input for base case'!$F$8*Parameters!$D$18*(1-Parameters!$D$27)*Parameters!$D$26*(Parameters!$D$23)*Parameters!$D$28)))+(AO39*(1-Parameters!$D$40)*(1/Parameters!$D$38))+(AQ39*(1-Parameters!$D$40))),0)</f>
        <v>0</v>
      </c>
      <c r="AR40" s="24">
        <f>IF(AND(C40&gt;=('Input for base case'!$F$14+'Input for base case'!$F$17), C40&lt;('Input for base case'!$F$14+'Input for base case'!$F$18)),((AI39*(1-Parameters!$D$40)*(1/Parameters!$D$38)*'Input for base case'!$F$8*Parameters!$D$18*Parameters!$D$26*(1-Parameters!$D$27)*Parameters!$D$28*(Parameters!$D$23)*(1-Parameters!$D$30))+(AK39*(1-Parameters!$D$40)*'Input for base case'!$F$8*Parameters!$D$18*Parameters!$D$26*(1-Parameters!$D$27)*Parameters!$D$28*(Parameters!$D$23)*(1-Parameters!$D$30))+(AL39*(1-Parameters!$D$40)) + (AM39*(1-Parameters!$D$40)*(1-ART_drop_factor)) +(AR39*(1-Parameters!$D$40)) + (AS39*(1-Parameters!$D$40)*(1-ART_drop_factor))),0)</f>
        <v>0</v>
      </c>
      <c r="AS40" s="22">
        <f>IF(AND(C40&gt;=('Input for base case'!$F$14+'Input for base case'!$F$17), C40&lt;('Input for base case'!$F$14+'Input for base case'!$F$18)),((AI39*(1-Parameters!$D$40)*(1/Parameters!$D$38)*('Input for base case'!$F$8*Parameters!$D$18*(Parameters!$D$23)*Parameters!$D$26*(1-Parameters!$D$27)*Parameters!$D$28*Parameters!$D$30))+(AJ39*(1-Parameters!$D$40)*(1/Parameters!$D$38))+(AK39*(1-Parameters!$D$40)*('Input for base case'!$F$8*Parameters!$D$18*(Parameters!$D$23)*Parameters!$D$26*(1-Parameters!$D$27)*Parameters!$D$28*Parameters!$D$30))+(AS39*(1-Parameters!$D$40)*ART_drop_factor)+(AP39*(1-Parameters!$D$40)*(1/Parameters!$D$38))+(AM39*(1-Parameters!$D$40)*ART_drop_factor)),0)</f>
        <v>0</v>
      </c>
      <c r="AT40" s="24">
        <f>IF(AND(C40&gt;=('Input for base case'!$F$14+'Input for base case'!$F$18), C40&lt;('Input for base case'!$F$14+'Input for base case'!$F$19)),((AN39*(1-Parameters!$D$40)*(1-(Parameters!$D$11*(1-('Input for base case'!$F$22*Parameters!$D$7))))) + (AT39*(1-Parameters!$D$40)*(1-(Parameters!$D$12*(1-('Input for base case'!$F$22*Parameters!$D$7)))))),0)</f>
        <v>0</v>
      </c>
      <c r="AU40" s="22">
        <f>IF(AND(C40&gt;=('Input for base case'!$F$14+'Input for base case'!$F$18), C40&lt;('Input for base case'!$F$14+'Input for base case'!$F$19)),((AN39*(1-Parameters!$D$40)*Parameters!$D$11*(1-('Input for base case'!$F$22*Parameters!$D$7)))+(AO39*(1-Parameters!$D$40)*(1-1/Parameters!$D$38)*(1-('Input for base case'!$F$9*Parameters!$D$19*(1-Parameters!$D$27)*Parameters!$D$26*(Parameters!$D$24)*Parameters!$D$28*Parameters!$D$30))) + (AP39*(1-Parameters!$D$40)*(1-(1/Parameters!$D$38))*(1-ART_drop_factor)) +(AT39*(1-Parameters!$D$40)*Parameters!$D$12*(1-('Input for base case'!$F$22*Parameters!$D$7)))+(AU39*(1-Parameters!$D$40)*(1-1/Parameters!$D$38)) + (AV39*(1-Parameters!$D$40)*(1-(1/Parameters!$D$38))*(1-ART_drop_factor))),0)</f>
        <v>0</v>
      </c>
      <c r="AV40" s="24">
        <f>IF(AND(C40&gt;=('Input for base case'!$F$14+'Input for base case'!$F$18), C40&lt;('Input for base case'!$F$14+'Input for base case'!$F$19)),((AO39*(1-Parameters!$D$40)*(1-1/Parameters!$D$38)*('Input for base case'!$F$9*Parameters!$D$19*Parameters!$D$26*(1-Parameters!$D$27)*(Parameters!$D$24)*Parameters!$D$28*Parameters!$D$30))+(AP39*(1-Parameters!$D$40)*(1-(1/Parameters!$D$38))*ART_drop_factor)+(AV39*(1-Parameters!$D$40)*(1-(1/Parameters!$D$38))*ART_drop_factor)),0)</f>
        <v>0</v>
      </c>
      <c r="AW40" s="22">
        <f>IF(AND(C40&gt;=('Input for base case'!$F$14+'Input for base case'!$F$18), C40&lt;('Input for base case'!$F$14+'Input for base case'!$F$19)),((AO39*(1-Parameters!$D$40)*(1/Parameters!$D$38)*(1-('Input for base case'!$F$9*Parameters!$D$19*(1-Parameters!$D$27)*Parameters!$D$26*(Parameters!$D$23)*Parameters!$D$28)))+(AQ39*(1-Parameters!$D$40)*(1-('Input for base case'!$F$9*Parameters!$D$19*(1-Parameters!$D$27)*Parameters!$D$26*(Parameters!$D$23)*Parameters!$D$28)))+(AU39*(1-Parameters!$D$40)*(1/Parameters!$D$38))+(AW39*(1-Parameters!$D$40))),0)</f>
        <v>0</v>
      </c>
      <c r="AX40" s="24">
        <f>IF(AND(C40&gt;=('Input for base case'!$F$14+'Input for base case'!$F$18), C40&lt;('Input for base case'!$F$14+'Input for base case'!$F$19)),((AO39*(1-Parameters!$D$40)*(1/Parameters!$D$38)*'Input for base case'!$F$9*Parameters!$D$19*Parameters!$D$26*(1-Parameters!$D$27)*Parameters!$D$28*(Parameters!$D$23)*(1-Parameters!$D$30))+(AQ39*(1-Parameters!$D$40)*'Input for base case'!$F$9*Parameters!$D$19*Parameters!$D$26*(1-Parameters!$D$27)*Parameters!$D$28*(Parameters!$D$23)*(1-Parameters!$D$30)) + (AS39*(1-Parameters!$D$40)*(1-ART_drop_factor)) +(AR39*(1-Parameters!$D$40))+ (AY39*(1-Parameters!$D$40)*(1-ART_drop_factor)) + (AX39*(1-Parameters!$D$40))),0)</f>
        <v>0</v>
      </c>
      <c r="AY40" s="22">
        <f>IF(AND(C40&gt;=('Input for base case'!$F$14+'Input for base case'!$F$18), C40&lt;('Input for base case'!$F$14+'Input for base case'!$F$19)),((AO39*(1-Parameters!$D$40)*(1/Parameters!$D$38)*('Input for base case'!$F$9*Parameters!$D$19*(Parameters!$D$23)*Parameters!$D$26*(1-Parameters!$D$27)*Parameters!$D$28*Parameters!$D$30))+(AP39*(1-Parameters!$D$40)*(1/Parameters!$D$38))+(AQ39*(1-Parameters!$D$40)*('Input for base case'!$F$9*Parameters!$D$19*(Parameters!$D$23)*Parameters!$D$26*(1-Parameters!$D$27)*Parameters!$D$28*Parameters!$D$30))+(AY39*(1-Parameters!$D$40)*ART_drop_factor)+(AV39*(1-Parameters!$D$40)*(1/Parameters!$D$38))+(AS39*(1-Parameters!$D$40)*ART_drop_factor)),0)</f>
        <v>0</v>
      </c>
      <c r="AZ40" s="24">
        <f>IF(C40&gt;=('Input for base case'!$F$14+'Input for base case'!$F$19),((AT39*(1-Parameters!$D$40)*(1-(Parameters!$D$12*(1-('Input for base case'!$F$22*Parameters!$D$7))))) + (AZ39*(1-Parameters!$D$40)*(1-(Parameters!$D$12*(1-('Input for base case'!$F$22*Parameters!$D$7)))))),0)</f>
        <v>0</v>
      </c>
      <c r="BA40" s="22">
        <f>IF(C40&gt;=('Input for base case'!$F$14+'Input for base case'!$F$19),((AT39*(1-Parameters!$D$40)*Parameters!$D$12*(1-('Input for base case'!$F$22*Parameters!$D$7)))+(AU39*(1-Parameters!$D$40)*(1-1/Parameters!$D$38)*(1-('Input for base case'!$F$10*Parameters!$D$20*(1-Parameters!$D$27)*Parameters!$D$26*(Parameters!$D$24)*Parameters!$D$28*Parameters!$D$30))) + (AV39*(1-Parameters!$D$40)*(1-(1/Parameters!$D$38))*(1-ART_drop_factor)) +(AZ39*(1-Parameters!$D$40)*Parameters!$D$12*(1-('Input for base case'!$F$22*Parameters!$D$7)))+(BA39*(1-Parameters!$D$40)*(1-1/Parameters!$D$38)) + (BB39*(1-Parameters!$D$40)*(1-(1/Parameters!$D$38))*(1-ART_drop_factor))),0)</f>
        <v>0</v>
      </c>
      <c r="BB40" s="24">
        <f>IF(C40&gt;=('Input for base case'!$F$14+'Input for base case'!$F$19),((AU39*(1-Parameters!$D$40)*(1-1/Parameters!$D$38)*('Input for base case'!$F$10*Parameters!$D$20*Parameters!$D$26*(1-Parameters!$D$27)*(Parameters!$D$24)*Parameters!$D$28*Parameters!$D$30))+(AV39*(1-Parameters!$D$40)*(1-(1/Parameters!$D$38))*ART_drop_factor)+(BB39*(1-Parameters!$D$40)*(1-(1/Parameters!$D$38))*ART_drop_factor)),0)</f>
        <v>0</v>
      </c>
      <c r="BC40" s="22">
        <f>IF(C40&gt;=('Input for base case'!$F$14+'Input for base case'!$F$19),((AU39*(1-Parameters!$D$40)*(1/Parameters!$D$38)*(1-('Input for base case'!$F$10*Parameters!$D$20*(1-Parameters!$D$27)*Parameters!$D$26*(Parameters!$D$23)*Parameters!$D$28)))+(AW39*(1-Parameters!$D$40)*(1-('Input for base case'!$F$10*Parameters!$D$20*(1-Parameters!$D$27)*Parameters!$D$26*(Parameters!$D$23)*Parameters!$D$28)))+(BA39*(1-Parameters!$D$40)*(1/Parameters!$D$38))+(BC39*(1-Parameters!$D$40))),0)</f>
        <v>0</v>
      </c>
      <c r="BD40" s="24">
        <f>IF(C40&gt;=('Input for base case'!$F$14+'Input for base case'!$F$19),((AU39*(1-Parameters!$D$40)*(1/Parameters!$D$38)*'Input for base case'!$F$10*Parameters!$D$20*Parameters!$D$26*(1-Parameters!$D$27)*Parameters!$D$28*(Parameters!$D$23)*(1-Parameters!$D$30))+(AW39*(1-Parameters!$D$40)*'Input for base case'!$F$10*Parameters!$D$20*Parameters!$D$26*(1-Parameters!$D$27)*Parameters!$D$28*(Parameters!$D$23)*(1-Parameters!$D$30))+(AX39*(1-Parameters!$D$40)) + (AY39*(1-Parameters!$D$40)*(1-ART_drop_factor)) +(BD39*(1-Parameters!$D$40)) + (BE39*(1-Parameters!$D$40)*(1-ART_drop_factor))),0)</f>
        <v>0</v>
      </c>
      <c r="BE40" s="25">
        <f>IF(C40&gt;=('Input for base case'!$F$14+'Input for base case'!$F$19),((AU39*(1-Parameters!$D$40)*(1/Parameters!$D$38)*('Input for base case'!$F$10*Parameters!$D$20*(Parameters!$D$23)*Parameters!$D$26*(1-Parameters!$D$27)*Parameters!$D$28*Parameters!$D$30))+(AV39*(1-Parameters!$D$40)*(1/Parameters!$D$38))+(AW39*(1-Parameters!$D$40)*('Input for base case'!$F$10*Parameters!$D$20*(Parameters!$D$23)*Parameters!$D$26*(1-Parameters!$D$27)*Parameters!$D$28*Parameters!$D$30))+(BE39*(1-Parameters!$D$40)*ART_drop_factor)+(BB39*(1-Parameters!$D$40)*(1/Parameters!$D$38))+(AY39*(1-Parameters!$D$40)*ART_drop_factor)),0)</f>
        <v>0</v>
      </c>
      <c r="BF40" s="135">
        <f>(Parameters!$D$40*(SUM(Model!D39:U39,Model!AH39:BE39)))+(Parameters!$D$41*(SUM(Model!V39:AG39)))</f>
        <v>93.944238319987804</v>
      </c>
      <c r="BG40" s="60"/>
    </row>
    <row r="41" spans="3:59" x14ac:dyDescent="0.2">
      <c r="C41" s="20">
        <v>36</v>
      </c>
      <c r="D41" s="21">
        <f>IF((C41&gt;='Input for base case'!$F$12),0,(D40*(1-Parameters!$D$40)*(1-(Parameters!$D$8*(1-('Input for base case'!$F$22*Parameters!$D$7))))))</f>
        <v>0</v>
      </c>
      <c r="E41" s="21">
        <f>IF((C41&gt;='Input for base case'!$F$12),0,(D40*(1-Parameters!$D$40)*Parameters!$D$8*(1-('Input for base case'!$F$22*Parameters!$D$7))+(E40*(1-Parameters!$D$40)*(1-1/Parameters!$D$38)) + (F40*(1-Parameters!$D$40)*(1-(1/Parameters!$D$38))*(1-ART_drop_factor))))</f>
        <v>0</v>
      </c>
      <c r="F41" s="26">
        <f>IF((C41&gt;='Input for base case'!$F$12),0,(F40*(1-Parameters!$D$40)*(1-(1/Parameters!$D$38))*ART_drop_factor))</f>
        <v>0</v>
      </c>
      <c r="G41" s="21">
        <f>IF((C41&gt;='Input for base case'!$F$12),0,((G40*(1-Parameters!$D$40)+(E40*(1-Parameters!$D$40)*(1/Parameters!$D$38)))))</f>
        <v>0</v>
      </c>
      <c r="H41" s="21">
        <f>IF((C41&gt;='Input for base case'!$F$12),0,(H40*(1-Parameters!$D$40) + I40*(1-Parameters!$D$40)*(1-ART_drop_factor)))</f>
        <v>0</v>
      </c>
      <c r="I41" s="21">
        <f>IF((C41&gt;='Input for base case'!$F$12),0,(((F40*(1-Parameters!$D$40)*(1/Parameters!$D$38)) + I40*(1-Parameters!$D$40)*ART_drop_factor)))</f>
        <v>0</v>
      </c>
      <c r="J41" s="23">
        <f>IF(AND(C41&gt;='Input for base case'!$F$12,C41&lt;'Input for base case'!$F$13),((D40*(1-Parameters!$D$40)*(1-(Parameters!$D$8*(1-('Input for base case'!$F$22*Parameters!$D$7))))) + (J40*(1-Parameters!$D$40)*(1-(Parameters!$D$9*(1-('Input for base case'!$F$22*Parameters!$D$7)))))),0)</f>
        <v>0</v>
      </c>
      <c r="K41" s="23">
        <f>IF(AND(C41&gt;='Input for base case'!$F$12,C41&lt;'Input for base case'!$F$13),((D40*(1-Parameters!$D$40)*(Parameters!$D$8*(1-('Input for base case'!$F$22*Parameters!$D$7))))+(E40*(1-Parameters!$D$40)*(1-1/Parameters!$D$38)*(1-('Input for base case'!$F$5*Parameters!$D$14*(1-Parameters!$D$27)*Parameters!$D$26*(Parameters!$D$24))*Parameters!$D$28*Parameters!$D$30)))+ (F40*(1-Parameters!$D$40)*(1-(1/Parameters!$D$38))*(1-ART_drop_factor)) + (J40*(1-Parameters!$D$40)*Parameters!$D$9*(1-('Input for base case'!$F$22*Parameters!$D$7)))+(K40*(1-Parameters!$D$40)*(1-1/Parameters!$D$38)) + (L40*(1-Parameters!$D$40)*(1-(1/Parameters!$D$38))*(1-ART_drop_factor)),0)</f>
        <v>0</v>
      </c>
      <c r="L41" s="23">
        <f>IF(AND(C41&gt;='Input for base case'!$F$12,C41&lt;'Input for base case'!$F$13),((E40*(1-Parameters!$D$40)*(1-1/Parameters!$D$38)*('Input for base case'!$F$5*Parameters!$D$14*Parameters!$D$26*(1-Parameters!$D$27)*(Parameters!$D$24)*Parameters!$D$28*Parameters!$D$30))+(F40*(1-Parameters!$D$40)*(1-(1/Parameters!$D$38))*ART_drop_factor)+(L40*(1-Parameters!$D$40)*(1-(1/Parameters!$D$38))*ART_drop_factor)),0)</f>
        <v>0</v>
      </c>
      <c r="M41" s="23">
        <f>IF(AND(C41&gt;='Input for base case'!$F$12,C41&lt;'Input for base case'!$F$13),((E40*(1-Parameters!$D$40)*(1/Parameters!$D$38)*(1-('Input for base case'!$F$5*Parameters!$D$14*(1-Parameters!$D$27)*Parameters!$D$26*(Parameters!$D$23))*Parameters!$D$28))+(G40*(1-Parameters!$D$40)*(1-('Input for base case'!$F$5*Parameters!$D$14*(1-Parameters!$D$27)*Parameters!$D$26*(Parameters!$D$23)*Parameters!$D$28)))+(K40*(1-Parameters!$D$40)*(1/Parameters!$D$38))+(M40*(1-Parameters!$D$40))),0)</f>
        <v>0</v>
      </c>
      <c r="N41" s="23">
        <f>IF(AND(C41&gt;='Input for base case'!$F$12,C41&lt;'Input for base case'!$F$13),((E40*(1-Parameters!$D$40)*(1/Parameters!$D$38)*'Input for base case'!$F$5*Parameters!$D$14*Parameters!$D$26*(1-Parameters!$D$27)*Parameters!$D$28*(Parameters!$D$23)*(1-Parameters!$D$30))+(G40*(1-Parameters!$D$40)*'Input for base case'!$F$5*Parameters!$D$14*Parameters!$D$26*(1-Parameters!$D$27)*Parameters!$D$28*(Parameters!$D$23)*(1-Parameters!$D$30))+(H40*(1-Parameters!$D$40)) +(N40*(1-Parameters!$D$40)) + (O40*(1-Parameters!$D$40)*(1-ART_drop_factor)) + (I40*(1-Parameters!$D$40)*(1-ART_drop_factor))),0)</f>
        <v>0</v>
      </c>
      <c r="O41" s="23">
        <f>IF(AND(C41&gt;='Input for base case'!$F$12,C41&lt;'Input for base case'!$F$13),((E40*(1-Parameters!$D$40)*(1/Parameters!$D$38)*('Input for base case'!$F$5*Parameters!$D$14*(Parameters!$D$23)*Parameters!$D$26*(1-Parameters!$D$27)*Parameters!$D$28*Parameters!$D$30))+(F40*(1-Parameters!$D$40)*(1/Parameters!$D$38))+(G40*(1-Parameters!$D$40)*('Input for base case'!$F$5*Parameters!$D$14*(Parameters!$D$23)*Parameters!$D$26*(1-Parameters!$D$27)*Parameters!$D$28*Parameters!$D$30))+(O40*(1-Parameters!$D$40)*ART_drop_factor)+(L40*(1-Parameters!$D$40)*(1/Parameters!$D$38))+(I40*(1-Parameters!$D$40)*ART_drop_factor)),0)</f>
        <v>0</v>
      </c>
      <c r="P41" s="24">
        <f>IF(AND(C41&gt;='Input for base case'!$F$13,C41&lt;'Input for base case'!$F$14),((J40*(1-Parameters!$D$40)*(1-(Parameters!$D$9*(1-('Input for base case'!$F$22*Parameters!$D$7))))) + (P40*(1-Parameters!$D$40)*(1-(Parameters!$D$9*(1-('Input for base case'!$F$22*Parameters!$D$7)))))),0)</f>
        <v>1506468.5056942129</v>
      </c>
      <c r="Q41" s="22">
        <f>IF(AND(C41&gt;='Input for base case'!$F$13,C41&lt;'Input for base case'!$F$14),((J40*(1-Parameters!$D$40)*Parameters!$D$9*(1-('Input for base case'!$F$22*Parameters!$D$7)))+(K40*(1-Parameters!$D$40)*(1-1/Parameters!$D$38)*(1-('Input for base case'!$F$6*Parameters!$D$15*(1-Parameters!$D$27)*Parameters!$D$26*(Parameters!$D$24))*Parameters!$D$28*Parameters!$D$30))) + (L40*(1-Parameters!$D$40)*(1-(1/Parameters!$D$38))*(1-ART_drop_factor)) +(P40*(1-Parameters!$D$40)*Parameters!$D$9*(1-('Input for base case'!$F$22*Parameters!$D$7)))+(Q40*(1-Parameters!$D$40)*(1-1/Parameters!$D$38)) + (R40*(1-Parameters!$D$40)*(1-(1/Parameters!$D$38))*(1-ART_drop_factor)),0)</f>
        <v>4165.8663620404814</v>
      </c>
      <c r="R41" s="24">
        <f>IF(AND(C41&gt;='Input for base case'!$F$13,C41&lt;'Input for base case'!$F$14),((K40*(1-Parameters!$D$40)*(1-1/Parameters!$D$38)*('Input for base case'!$F$6*Parameters!$D$15*Parameters!$D$26*(1-Parameters!$D$27)*(Parameters!$D$24)*Parameters!$D$28*Parameters!$D$30))+(L40*(1-Parameters!$D$40)*(1-(1/Parameters!$D$38))*ART_drop_factor)+(R40*(1-Parameters!$D$40)*(1-(1/Parameters!$D$38))*ART_drop_factor)),0)</f>
        <v>336.97048355523657</v>
      </c>
      <c r="S41" s="22">
        <f>IF(AND(C41&gt;='Input for base case'!$F$13,C41&lt;'Input for base case'!$F$14),((K40*(1-Parameters!$D$40)*(1/Parameters!$D$38)*(1-('Input for base case'!$F$6*Parameters!$D$15*(1-Parameters!$D$27)*Parameters!$D$26*(Parameters!$D$23)*Parameters!$D$28)))+(M40*(1-Parameters!$D$40)*(1-('Input for base case'!$F$6*Parameters!$D$15*(1-Parameters!$D$27)*Parameters!$D$26*(Parameters!$D$23)*Parameters!$D$28)))+(Q40*(1-Parameters!$D$40)*(1/Parameters!$D$38))+(S40*(1-Parameters!$D$40))),0)</f>
        <v>19029.141530302477</v>
      </c>
      <c r="T41" s="24">
        <f>IF(AND(C41&gt;='Input for base case'!$F$13,C41&lt;'Input for base case'!$F$14),((K40*(1-Parameters!$D$40)*(1/Parameters!$D$38)*'Input for base case'!$F$6*Parameters!$D$15*Parameters!$D$26*(1-Parameters!$D$27)*Parameters!$D$28*(Parameters!$D$23)*(1-Parameters!$D$30))+(M40*(1-Parameters!$D$40)*'Input for base case'!$F$6*Parameters!$D$15*Parameters!$D$26*(1-Parameters!$D$27)*Parameters!$D$28*(Parameters!$D$23)*(1-Parameters!$D$30))+(N40*(1-Parameters!$D$40))+(T40*(1-Parameters!$D$40)) + (U40*(1-Parameters!$D$40)*(1-ART_drop_factor)) + (O40*(1-Parameters!$D$40)*(1-ART_drop_factor))),0)</f>
        <v>16092.736258722987</v>
      </c>
      <c r="U41" s="22">
        <f>IF(AND(C41&gt;='Input for base case'!$F$13,C41&lt;'Input for base case'!$F$14),((K40*(1-Parameters!$D$40)*(1/Parameters!$D$38)*('Input for base case'!$F$6*Parameters!$D$15*(Parameters!$D$23)*Parameters!$D$26*(1-Parameters!$D$27)*Parameters!$D$28*Parameters!$D$30))+(L40*(1-Parameters!$D$40)*(1/Parameters!$D$38))+(M40*(1-Parameters!$D$40)*('Input for base case'!$F$6*Parameters!$D$15*(Parameters!$D$23)*Parameters!$D$26*(1-Parameters!$D$27)*Parameters!$D$28*Parameters!$D$30))+(U40*(1-Parameters!$D$40)*ART_drop_factor)+(R40*(1-Parameters!$D$40)*(1/Parameters!$D$38))+(O40*(1-Parameters!$D$40))*ART_drop_factor),0)</f>
        <v>82085.694160840532</v>
      </c>
      <c r="V41" s="24">
        <f>IF(C41='Input for base case'!$F$14,((P40*(1-Parameters!$D$41)*(1-(Parameters!$D$9*(1-('Input for base case'!$F$22*Parameters!$D$7))))) + (V40*(1-Parameters!$D$41)*(1-(Parameters!$D$9*(1-('Input for base case'!$F$22*Parameters!$D$7)))))),0)</f>
        <v>0</v>
      </c>
      <c r="W41" s="22">
        <f>IF(C41='Input for base case'!$F$14,((P40*(1-Parameters!$D$41)*Parameters!$D$9*(1-('Input for base case'!$F$22*Parameters!$D$7)))+(Q40*(1-Parameters!$D$41)*(1-1/Parameters!$D$38)*(1-('Input for base case'!$F$6*Parameters!$D$16*(1-Parameters!$D$27)*Parameters!$D$26*(1-Parameters!$B$94)*(Parameters!$D$24))*Parameters!$D$28*Parameters!$D$30)))+(V40*(1-Parameters!$D$41)*Parameters!$D$9*(1-('Input for base case'!$F$22*Parameters!$D$7)))+ (R40*(1-Parameters!$D$41)*(1-(1/Parameters!$D$38))*(1-ART_drop_factor)) + (W40*(1-Parameters!$D$41)*(1-1/Parameters!$D$38)) + (X40*(1-Parameters!$D$41)*(1-(1/Parameters!$D$38))*(1-ART_drop_factor)),0)</f>
        <v>0</v>
      </c>
      <c r="X41" s="24">
        <f>IF(C41='Input for base case'!$F$14,((Q40*(1-Parameters!$D$41)*(1-1/Parameters!$D$38)*('Input for base case'!$F$6*Parameters!$D$16*Parameters!$D$26*(1-Parameters!$D$27)*(1-Parameters!$B$94)*(Parameters!$D$24)*Parameters!$D$28*Parameters!$D$30))+(R40*(1-Parameters!$D$41)*(1-(1/Parameters!$D$38))*ART_drop_factor)+(X40*(1-Parameters!$D$41)*(1-(1/Parameters!$D$38))*ART_drop_factor)),0)</f>
        <v>0</v>
      </c>
      <c r="Y41" s="22">
        <f>IF(C41='Input for base case'!$F$14,((Q40*(1-Parameters!$D$41)*(1/Parameters!$D$38)*(1-('Input for base case'!$F$6*Parameters!$D$16*(1-Parameters!$D$27)*Parameters!$D$26*(1-Parameters!$B$94)*(Parameters!$D$23)*Parameters!$D$28)))+(S40*(1-Parameters!$D$41)*(1-('Input for base case'!$F$6*Parameters!$D$16*(1-Parameters!$D$27)*Parameters!$D$26*(1-Parameters!$B$94)*(Parameters!$D$23)*Parameters!$D$28)))+(W40*(1-Parameters!$D$41)*(1/Parameters!$D$38))+(Y40*(1-Parameters!$D$41))),0)</f>
        <v>0</v>
      </c>
      <c r="Z41" s="24">
        <f>IF(C41='Input for base case'!$F$14,((Q40*(1-Parameters!$D$41)*(1/Parameters!$D$38)*'Input for base case'!$F$6*Parameters!$D$16*Parameters!$D$26*(1-Parameters!$D$27)*(1-Parameters!$B$94)*Parameters!$D$28*(Parameters!$D$23)*(1-Parameters!$D$30))+(S40*(1-Parameters!$D$41)*'Input for base case'!$F$6*Parameters!$D$16*Parameters!$D$26*(1-Parameters!$D$27)*(1-Parameters!$B$94)*Parameters!$D$28*(Parameters!$D$23)*(1-Parameters!$D$30))+(T40*(1-Parameters!$D$41)) + (U40*(1-Parameters!$D$41)*(1-ART_drop_factor)) + (Z40*(1-Parameters!$D$41)) + (AA40*(1-Parameters!$D$41)*(1-ART_drop_factor))),0)</f>
        <v>0</v>
      </c>
      <c r="AA41" s="22">
        <f>IF(C41='Input for base case'!$F$14,((Q40*(1-Parameters!$D$41)*(1/Parameters!$D$38)*('Input for base case'!$F$6*Parameters!$D$16*(Parameters!$D$23)*Parameters!$D$26*(1-Parameters!$D$27)*(1-Parameters!$B$94)*Parameters!$D$28*Parameters!$D$30))+(R40*(1-Parameters!$D$41)*(1/Parameters!$D$38))+(S40*(1-Parameters!$D$41)*('Input for base case'!$F$6*Parameters!$D$16*(1-Parameters!$B$94)*(Parameters!$D$23)*Parameters!$D$26*(1-Parameters!$D$27)*Parameters!$D$28*Parameters!$D$30))+(AA40*(1-Parameters!$D$41)*ART_drop_factor)+(X40*(1-Parameters!$D$41)*(1/Parameters!$D$38))+(U40*(1-Parameters!$D$41)*ART_drop_factor)),0)</f>
        <v>0</v>
      </c>
      <c r="AB41" s="24">
        <f>IF(AND(C41&gt;'Input for base case'!$F$14,C41&lt;('Input for base case'!$F$14+'Input for base case'!$F$16)),((V40*(1-Parameters!$D$41)*(1-(Parameters!$D$9*(1-('Input for base case'!$F$22*Parameters!$D$7)))))+(AB40*(1-Parameters!$D$41)*(1-(Parameters!$D$10*(1-('Input for base case'!$F$22*Parameters!$D$7)))))),0)</f>
        <v>0</v>
      </c>
      <c r="AC41" s="24">
        <f>IF(AND(C41&gt;'Input for base case'!$F$14, C41&lt;('Input for base case'!$F$14+'Input for base case'!$F$16)),((V40*(1-Parameters!$D$41)*Parameters!$D$9*(1-('Input for base case'!$F$22*Parameters!$D$7)))+(W40*(1-Parameters!$D$41)*(1-1/Parameters!$D$38)) + (X40*(1-Parameters!$D$41)*(1-(1/Parameters!$D$38))*(1-ART_drop_factor)) +(AB40*(1-Parameters!$D$41)*Parameters!$D$10*(1-('Input for base case'!$F$22*Parameters!$D$7))))+(AC40*(1-Parameters!$D$41)*(1-1/Parameters!$D$38)) + (AD40*(1-Parameters!$D$41)*(1-(1/Parameters!$D$38))*(1-ART_drop_factor)),0)</f>
        <v>0</v>
      </c>
      <c r="AD41" s="24">
        <f>IF(AND(C41&gt;'Input for base case'!$F$14, C41&lt;('Input for base case'!$F$14+'Input for base case'!$F$16)),((X40*(1-Parameters!$D$41)*(1-(1/Parameters!$D$38))*ART_drop_factor)+(AD40*(1-Parameters!$D$41)*(1-(1/Parameters!$D$38))*ART_drop_factor)),0)</f>
        <v>0</v>
      </c>
      <c r="AE41" s="24">
        <f>IF(AND(C41&gt;'Input for base case'!$F$14, C41&lt;('Input for base case'!$F$14+'Input for base case'!$F$16)),((W40*(1-Parameters!$D$41)*(1/Parameters!$D$38))+(Y40*(1-Parameters!$D$41))+(AC40*(1-Parameters!$D$41)*(1/Parameters!$D$38))+(AE40*(1-Parameters!$D$41))),0)</f>
        <v>0</v>
      </c>
      <c r="AF41" s="24">
        <f>IF(AND(C41&gt;'Input for base case'!$F$14, C41&lt;('Input for base case'!$F$14+'Input for base case'!$F$16)),((Z40*(1-Parameters!$D$41)) + (AA40*(1-Parameters!$D$41)*(1-ART_drop_factor)) +(AF40*(1-Parameters!$D$41)) + (AG40*(1-Parameters!$D$41)*(1-ART_drop_factor))),0)</f>
        <v>0</v>
      </c>
      <c r="AG41" s="24">
        <f>IF(AND(C41&gt;'Input for base case'!$F$14, C41&lt;('Input for base case'!$F$14+'Input for base case'!$F$16)),((X40*(1-Parameters!$D$41)*(1/Parameters!$D$38))+(AG40*(1-Parameters!$D$41)*ART_drop_factor)+(AD40*(1-Parameters!$D$41)*(1/Parameters!$D$38))+(AA40*(1-Parameters!$D$41)*ART_drop_factor)),0)</f>
        <v>0</v>
      </c>
      <c r="AH41" s="24">
        <f>IF(AND(C41&gt;=('Input for base case'!$F$14+'Input for base case'!$F$16),C41&lt;('Input for base case'!$F$14+'Input for base case'!$F$17)),((AB40*(1-Parameters!$D$40)*(1-(Parameters!$D$10*(1-('Input for base case'!$F$22*Parameters!$D$7)))))+(AH40*(1-Parameters!$D$40)*(1-(Parameters!$D$11*(1-('Input for base case'!$F$22*Parameters!$D$7)))))),0)</f>
        <v>0</v>
      </c>
      <c r="AI41" s="24">
        <f>IF(AND(C41&gt;=('Input for base case'!$F$14+'Input for base case'!$F$16), C41&lt;('Input for base case'!$F$14+'Input for base case'!$F$17)),((AB40*(1-Parameters!$D$40)*Parameters!$D$10*(1-('Input for base case'!$F$22*Parameters!$D$7)))+(AC40*(1-Parameters!$D$40)*(1-1/Parameters!$D$38)*(1-('Input for base case'!$F$7*Parameters!$D$17*(1-Parameters!$D$27)*Parameters!$D$26*(1-(Parameters!$B$94 + Parameters!$B$95))*(Parameters!$D$24)*Parameters!$D$28*Parameters!$D$30))) + (AD40*(1-Parameters!$D$40)*(1-(1/Parameters!$D$38))*(1-ART_drop_factor)) +(AH40*(1-Parameters!$D$40)*Parameters!$D$11*(1-('Input for base case'!$F$22*Parameters!$D$7)))+(AI40*(1-Parameters!$D$40)*(1-1/Parameters!$D$38)) + (AJ40*(1-Parameters!$D$40)*(1-(1/Parameters!$D$38))*(1-ART_drop_factor))),0)</f>
        <v>0</v>
      </c>
      <c r="AJ41" s="24">
        <f>IF(AND(C41&gt;=('Input for base case'!$F$14+'Input for base case'!$F$16), C41&lt;('Input for base case'!$F$14+'Input for base case'!$F$17)),((AC40*(1-Parameters!$D$40)*(1-1/Parameters!$D$38)*('Input for base case'!$F$7*Parameters!$D$17*Parameters!$D$26*(1-Parameters!$D$27)*(1-(Parameters!$B$94 + Parameters!$B$95))*(Parameters!$D$24)*Parameters!$D$28*Parameters!$D$30))+(AD40*(1-Parameters!$D$40)*(1-(1/Parameters!$D$38))*ART_drop_factor)+(AJ40*(1-Parameters!$D$40)*(1-(1/Parameters!$D$38))*ART_drop_factor)),0)</f>
        <v>0</v>
      </c>
      <c r="AK41" s="22">
        <f>IF(AND(C41&gt;=('Input for base case'!$F$14+'Input for base case'!$F$16), C41&lt;('Input for base case'!$F$14+'Input for base case'!$F$17)),((AC40*(1-Parameters!$D$40)*(1/Parameters!$D$38)*(1-('Input for base case'!$F$7*Parameters!$D$17*(1-Parameters!$D$27)*Parameters!$D$26*(1-(Parameters!$B$94 + Parameters!$B$95))*(Parameters!$D$23)*Parameters!$D$28)))+(AE40*(1-Parameters!$D$40)*(1-('Input for base case'!$F$7*Parameters!$D$17*(1-Parameters!$D$27)*Parameters!$D$26*(1-(Parameters!$B$94 + Parameters!$B$95))*(Parameters!$D$23)*Parameters!$D$28)))+(AI40*(1-Parameters!$D$40)*(1/Parameters!$D$38))+(AK40*(1-Parameters!$D$40))),0)</f>
        <v>0</v>
      </c>
      <c r="AL41" s="24">
        <f>IF(AND(C41&gt;=('Input for base case'!$F$14+'Input for base case'!$F$16), C41&lt;('Input for base case'!$F$14+'Input for base case'!$F$17)),((AC40*(1-Parameters!$D$40)*(1/Parameters!$D$38)*'Input for base case'!$F$7*Parameters!$D$17*Parameters!$D$26*(1-Parameters!$D$27)*(1-(Parameters!$B$94 + Parameters!$B$95))*Parameters!$D$28*(Parameters!$D$23)*(1-Parameters!$D$30))+(AE40*(1-Parameters!$D$40)*'Input for base case'!$F$7*Parameters!$D$17*Parameters!$D$26*(1-Parameters!$D$27)*(1-(Parameters!$B$94 + Parameters!$B$95))*Parameters!$D$28*(Parameters!$D$23)*(1-Parameters!$D$30))+(AF40*(1-Parameters!$D$40)) + (AG40*(1-Parameters!$D$40)*(1-ART_drop_factor)) +(AL40*(1-Parameters!$D$40)) + (AM40*(1-Parameters!$D$40)*(1-ART_drop_factor))),0)</f>
        <v>0</v>
      </c>
      <c r="AM41" s="22">
        <f>IF(AND(C41&gt;=('Input for base case'!$F$14+'Input for base case'!$F$16), C41&lt;('Input for base case'!$F$14+'Input for base case'!$F$17)),((AC40*(1-Parameters!$D$40)*(1/Parameters!$D$38)*('Input for base case'!$F$7*Parameters!$D$17*(Parameters!$D$23)*Parameters!$D$26*(1-Parameters!$D$27)*(1-(Parameters!$B$94 + Parameters!$B$95))*Parameters!$D$28*Parameters!$D$30))+(AD40*(1-Parameters!$D$40)*(1/Parameters!$D$38))+(AE40*(1-Parameters!$D$40)*('Input for base case'!$F$7*Parameters!$D$17*(Parameters!$D$23)*Parameters!$D$26*(1-Parameters!$D$27)*(1-(Parameters!$B$94 + Parameters!$B$95))*Parameters!$D$28*Parameters!$D$30))+(AM40*(1-Parameters!$D$40)*ART_drop_factor)+(AJ40*(1-Parameters!$D$40)*(1/Parameters!$D$38))+(AG40*(1-Parameters!$D$40)*ART_drop_factor)),0)</f>
        <v>0</v>
      </c>
      <c r="AN41" s="24">
        <f>IF(AND(C41&gt;=('Input for base case'!$F$14+'Input for base case'!$F$17), C41&lt;('Input for base case'!$F$14+'Input for base case'!$F$18)),((AH40*(1-Parameters!$D$40)*(1-(Parameters!$D$11*(1-('Input for base case'!$F$22*Parameters!$D$7))))) + (AN40*(1-Parameters!$D$40)*(1-(Parameters!$D$11*(1-('Input for base case'!$F$22*Parameters!$D$7)))))),0)</f>
        <v>0</v>
      </c>
      <c r="AO41" s="22">
        <f>IF(AND(C41&gt;=('Input for base case'!$F$14+'Input for base case'!$F$17), C41&lt;('Input for base case'!$F$14+'Input for base case'!$F$18)),((AH40*(1-Parameters!$D$40)*Parameters!$D$11*(1-('Input for base case'!$F$22*Parameters!$D$7)))+(AI40*(1-Parameters!$D$40)*(1-1/Parameters!$D$38)*(1-('Input for base case'!$F$8*Parameters!$D$18*(1-Parameters!$D$27)*Parameters!$D$26*(Parameters!$D$24)*Parameters!$D$28*Parameters!$D$30))) + (AJ40*(1-Parameters!$D$40)*(1-(1/Parameters!$D$38))*(1-ART_drop_factor)) +(AN40*(1-Parameters!$D$40)*Parameters!$D$11*(1-('Input for base case'!$F$22*Parameters!$D$7)))+(AO40*(1-Parameters!$D$40)*(1-1/Parameters!$D$38)) + (AP40*(1-Parameters!$D$40)*(1-(1/Parameters!$D$38))*(1-ART_drop_factor))),0)</f>
        <v>0</v>
      </c>
      <c r="AP41" s="24">
        <f>IF(AND(C41&gt;=('Input for base case'!$F$14+'Input for base case'!$F$17), C41&lt;('Input for base case'!$F$14+'Input for base case'!$F$18)),((AI40*(1-Parameters!$D$40)*(1-1/Parameters!$D$38)*('Input for base case'!$F$8*Parameters!$D$18*Parameters!$D$26*(1-Parameters!$D$27)*(Parameters!$D$24)*Parameters!$D$28*Parameters!$D$30))+(AJ40*(1-Parameters!$D$40)*(1-(1/Parameters!$D$38))*ART_drop_factor)+(AP40*(1-Parameters!$D$40)*(1-(1/Parameters!$D$38))*ART_drop_factor)),0)</f>
        <v>0</v>
      </c>
      <c r="AQ41" s="22">
        <f>IF(AND(C41&gt;=('Input for base case'!$F$14+'Input for base case'!$F$17), C41&lt;('Input for base case'!$F$14+'Input for base case'!$F$18)),((AI40*(1-Parameters!$D$40)*(1/Parameters!$D$38)*(1-('Input for base case'!$F$8*Parameters!$D$18*(1-Parameters!$D$27)*Parameters!$D$26*(Parameters!$D$23)*Parameters!$D$28)))+(AK40*(1-Parameters!$D$40)*(1-('Input for base case'!$F$8*Parameters!$D$18*(1-Parameters!$D$27)*Parameters!$D$26*(Parameters!$D$23)*Parameters!$D$28)))+(AO40*(1-Parameters!$D$40)*(1/Parameters!$D$38))+(AQ40*(1-Parameters!$D$40))),0)</f>
        <v>0</v>
      </c>
      <c r="AR41" s="24">
        <f>IF(AND(C41&gt;=('Input for base case'!$F$14+'Input for base case'!$F$17), C41&lt;('Input for base case'!$F$14+'Input for base case'!$F$18)),((AI40*(1-Parameters!$D$40)*(1/Parameters!$D$38)*'Input for base case'!$F$8*Parameters!$D$18*Parameters!$D$26*(1-Parameters!$D$27)*Parameters!$D$28*(Parameters!$D$23)*(1-Parameters!$D$30))+(AK40*(1-Parameters!$D$40)*'Input for base case'!$F$8*Parameters!$D$18*Parameters!$D$26*(1-Parameters!$D$27)*Parameters!$D$28*(Parameters!$D$23)*(1-Parameters!$D$30))+(AL40*(1-Parameters!$D$40)) + (AM40*(1-Parameters!$D$40)*(1-ART_drop_factor)) +(AR40*(1-Parameters!$D$40)) + (AS40*(1-Parameters!$D$40)*(1-ART_drop_factor))),0)</f>
        <v>0</v>
      </c>
      <c r="AS41" s="22">
        <f>IF(AND(C41&gt;=('Input for base case'!$F$14+'Input for base case'!$F$17), C41&lt;('Input for base case'!$F$14+'Input for base case'!$F$18)),((AI40*(1-Parameters!$D$40)*(1/Parameters!$D$38)*('Input for base case'!$F$8*Parameters!$D$18*(Parameters!$D$23)*Parameters!$D$26*(1-Parameters!$D$27)*Parameters!$D$28*Parameters!$D$30))+(AJ40*(1-Parameters!$D$40)*(1/Parameters!$D$38))+(AK40*(1-Parameters!$D$40)*('Input for base case'!$F$8*Parameters!$D$18*(Parameters!$D$23)*Parameters!$D$26*(1-Parameters!$D$27)*Parameters!$D$28*Parameters!$D$30))+(AS40*(1-Parameters!$D$40)*ART_drop_factor)+(AP40*(1-Parameters!$D$40)*(1/Parameters!$D$38))+(AM40*(1-Parameters!$D$40)*ART_drop_factor)),0)</f>
        <v>0</v>
      </c>
      <c r="AT41" s="24">
        <f>IF(AND(C41&gt;=('Input for base case'!$F$14+'Input for base case'!$F$18), C41&lt;('Input for base case'!$F$14+'Input for base case'!$F$19)),((AN40*(1-Parameters!$D$40)*(1-(Parameters!$D$11*(1-('Input for base case'!$F$22*Parameters!$D$7))))) + (AT40*(1-Parameters!$D$40)*(1-(Parameters!$D$12*(1-('Input for base case'!$F$22*Parameters!$D$7)))))),0)</f>
        <v>0</v>
      </c>
      <c r="AU41" s="22">
        <f>IF(AND(C41&gt;=('Input for base case'!$F$14+'Input for base case'!$F$18), C41&lt;('Input for base case'!$F$14+'Input for base case'!$F$19)),((AN40*(1-Parameters!$D$40)*Parameters!$D$11*(1-('Input for base case'!$F$22*Parameters!$D$7)))+(AO40*(1-Parameters!$D$40)*(1-1/Parameters!$D$38)*(1-('Input for base case'!$F$9*Parameters!$D$19*(1-Parameters!$D$27)*Parameters!$D$26*(Parameters!$D$24)*Parameters!$D$28*Parameters!$D$30))) + (AP40*(1-Parameters!$D$40)*(1-(1/Parameters!$D$38))*(1-ART_drop_factor)) +(AT40*(1-Parameters!$D$40)*Parameters!$D$12*(1-('Input for base case'!$F$22*Parameters!$D$7)))+(AU40*(1-Parameters!$D$40)*(1-1/Parameters!$D$38)) + (AV40*(1-Parameters!$D$40)*(1-(1/Parameters!$D$38))*(1-ART_drop_factor))),0)</f>
        <v>0</v>
      </c>
      <c r="AV41" s="24">
        <f>IF(AND(C41&gt;=('Input for base case'!$F$14+'Input for base case'!$F$18), C41&lt;('Input for base case'!$F$14+'Input for base case'!$F$19)),((AO40*(1-Parameters!$D$40)*(1-1/Parameters!$D$38)*('Input for base case'!$F$9*Parameters!$D$19*Parameters!$D$26*(1-Parameters!$D$27)*(Parameters!$D$24)*Parameters!$D$28*Parameters!$D$30))+(AP40*(1-Parameters!$D$40)*(1-(1/Parameters!$D$38))*ART_drop_factor)+(AV40*(1-Parameters!$D$40)*(1-(1/Parameters!$D$38))*ART_drop_factor)),0)</f>
        <v>0</v>
      </c>
      <c r="AW41" s="22">
        <f>IF(AND(C41&gt;=('Input for base case'!$F$14+'Input for base case'!$F$18), C41&lt;('Input for base case'!$F$14+'Input for base case'!$F$19)),((AO40*(1-Parameters!$D$40)*(1/Parameters!$D$38)*(1-('Input for base case'!$F$9*Parameters!$D$19*(1-Parameters!$D$27)*Parameters!$D$26*(Parameters!$D$23)*Parameters!$D$28)))+(AQ40*(1-Parameters!$D$40)*(1-('Input for base case'!$F$9*Parameters!$D$19*(1-Parameters!$D$27)*Parameters!$D$26*(Parameters!$D$23)*Parameters!$D$28)))+(AU40*(1-Parameters!$D$40)*(1/Parameters!$D$38))+(AW40*(1-Parameters!$D$40))),0)</f>
        <v>0</v>
      </c>
      <c r="AX41" s="24">
        <f>IF(AND(C41&gt;=('Input for base case'!$F$14+'Input for base case'!$F$18), C41&lt;('Input for base case'!$F$14+'Input for base case'!$F$19)),((AO40*(1-Parameters!$D$40)*(1/Parameters!$D$38)*'Input for base case'!$F$9*Parameters!$D$19*Parameters!$D$26*(1-Parameters!$D$27)*Parameters!$D$28*(Parameters!$D$23)*(1-Parameters!$D$30))+(AQ40*(1-Parameters!$D$40)*'Input for base case'!$F$9*Parameters!$D$19*Parameters!$D$26*(1-Parameters!$D$27)*Parameters!$D$28*(Parameters!$D$23)*(1-Parameters!$D$30)) + (AS40*(1-Parameters!$D$40)*(1-ART_drop_factor)) +(AR40*(1-Parameters!$D$40))+ (AY40*(1-Parameters!$D$40)*(1-ART_drop_factor)) + (AX40*(1-Parameters!$D$40))),0)</f>
        <v>0</v>
      </c>
      <c r="AY41" s="22">
        <f>IF(AND(C41&gt;=('Input for base case'!$F$14+'Input for base case'!$F$18), C41&lt;('Input for base case'!$F$14+'Input for base case'!$F$19)),((AO40*(1-Parameters!$D$40)*(1/Parameters!$D$38)*('Input for base case'!$F$9*Parameters!$D$19*(Parameters!$D$23)*Parameters!$D$26*(1-Parameters!$D$27)*Parameters!$D$28*Parameters!$D$30))+(AP40*(1-Parameters!$D$40)*(1/Parameters!$D$38))+(AQ40*(1-Parameters!$D$40)*('Input for base case'!$F$9*Parameters!$D$19*(Parameters!$D$23)*Parameters!$D$26*(1-Parameters!$D$27)*Parameters!$D$28*Parameters!$D$30))+(AY40*(1-Parameters!$D$40)*ART_drop_factor)+(AV40*(1-Parameters!$D$40)*(1/Parameters!$D$38))+(AS40*(1-Parameters!$D$40)*ART_drop_factor)),0)</f>
        <v>0</v>
      </c>
      <c r="AZ41" s="24">
        <f>IF(C41&gt;=('Input for base case'!$F$14+'Input for base case'!$F$19),((AT40*(1-Parameters!$D$40)*(1-(Parameters!$D$12*(1-('Input for base case'!$F$22*Parameters!$D$7))))) + (AZ40*(1-Parameters!$D$40)*(1-(Parameters!$D$12*(1-('Input for base case'!$F$22*Parameters!$D$7)))))),0)</f>
        <v>0</v>
      </c>
      <c r="BA41" s="22">
        <f>IF(C41&gt;=('Input for base case'!$F$14+'Input for base case'!$F$19),((AT40*(1-Parameters!$D$40)*Parameters!$D$12*(1-('Input for base case'!$F$22*Parameters!$D$7)))+(AU40*(1-Parameters!$D$40)*(1-1/Parameters!$D$38)*(1-('Input for base case'!$F$10*Parameters!$D$20*(1-Parameters!$D$27)*Parameters!$D$26*(Parameters!$D$24)*Parameters!$D$28*Parameters!$D$30))) + (AV40*(1-Parameters!$D$40)*(1-(1/Parameters!$D$38))*(1-ART_drop_factor)) +(AZ40*(1-Parameters!$D$40)*Parameters!$D$12*(1-('Input for base case'!$F$22*Parameters!$D$7)))+(BA40*(1-Parameters!$D$40)*(1-1/Parameters!$D$38)) + (BB40*(1-Parameters!$D$40)*(1-(1/Parameters!$D$38))*(1-ART_drop_factor))),0)</f>
        <v>0</v>
      </c>
      <c r="BB41" s="24">
        <f>IF(C41&gt;=('Input for base case'!$F$14+'Input for base case'!$F$19),((AU40*(1-Parameters!$D$40)*(1-1/Parameters!$D$38)*('Input for base case'!$F$10*Parameters!$D$20*Parameters!$D$26*(1-Parameters!$D$27)*(Parameters!$D$24)*Parameters!$D$28*Parameters!$D$30))+(AV40*(1-Parameters!$D$40)*(1-(1/Parameters!$D$38))*ART_drop_factor)+(BB40*(1-Parameters!$D$40)*(1-(1/Parameters!$D$38))*ART_drop_factor)),0)</f>
        <v>0</v>
      </c>
      <c r="BC41" s="22">
        <f>IF(C41&gt;=('Input for base case'!$F$14+'Input for base case'!$F$19),((AU40*(1-Parameters!$D$40)*(1/Parameters!$D$38)*(1-('Input for base case'!$F$10*Parameters!$D$20*(1-Parameters!$D$27)*Parameters!$D$26*(Parameters!$D$23)*Parameters!$D$28)))+(AW40*(1-Parameters!$D$40)*(1-('Input for base case'!$F$10*Parameters!$D$20*(1-Parameters!$D$27)*Parameters!$D$26*(Parameters!$D$23)*Parameters!$D$28)))+(BA40*(1-Parameters!$D$40)*(1/Parameters!$D$38))+(BC40*(1-Parameters!$D$40))),0)</f>
        <v>0</v>
      </c>
      <c r="BD41" s="24">
        <f>IF(C41&gt;=('Input for base case'!$F$14+'Input for base case'!$F$19),((AU40*(1-Parameters!$D$40)*(1/Parameters!$D$38)*'Input for base case'!$F$10*Parameters!$D$20*Parameters!$D$26*(1-Parameters!$D$27)*Parameters!$D$28*(Parameters!$D$23)*(1-Parameters!$D$30))+(AW40*(1-Parameters!$D$40)*'Input for base case'!$F$10*Parameters!$D$20*Parameters!$D$26*(1-Parameters!$D$27)*Parameters!$D$28*(Parameters!$D$23)*(1-Parameters!$D$30))+(AX40*(1-Parameters!$D$40)) + (AY40*(1-Parameters!$D$40)*(1-ART_drop_factor)) +(BD40*(1-Parameters!$D$40)) + (BE40*(1-Parameters!$D$40)*(1-ART_drop_factor))),0)</f>
        <v>0</v>
      </c>
      <c r="BE41" s="25">
        <f>IF(C41&gt;=('Input for base case'!$F$14+'Input for base case'!$F$19),((AU40*(1-Parameters!$D$40)*(1/Parameters!$D$38)*('Input for base case'!$F$10*Parameters!$D$20*(Parameters!$D$23)*Parameters!$D$26*(1-Parameters!$D$27)*Parameters!$D$28*Parameters!$D$30))+(AV40*(1-Parameters!$D$40)*(1/Parameters!$D$38))+(AW40*(1-Parameters!$D$40)*('Input for base case'!$F$10*Parameters!$D$20*(Parameters!$D$23)*Parameters!$D$26*(1-Parameters!$D$27)*Parameters!$D$28*Parameters!$D$30))+(BE40*(1-Parameters!$D$40)*ART_drop_factor)+(BB40*(1-Parameters!$D$40)*(1/Parameters!$D$38))+(AY40*(1-Parameters!$D$40)*ART_drop_factor)),0)</f>
        <v>0</v>
      </c>
      <c r="BF41" s="135">
        <f>(Parameters!$D$40*(SUM(Model!D40:U40,Model!AH40:BE40)))+(Parameters!$D$41*(SUM(Model!V40:AG40)))</f>
        <v>93.93881846008469</v>
      </c>
      <c r="BG41" s="60"/>
    </row>
    <row r="42" spans="3:59" x14ac:dyDescent="0.2">
      <c r="C42" s="20">
        <v>37</v>
      </c>
      <c r="D42" s="21">
        <f>IF((C42&gt;='Input for base case'!$F$12),0,(D41*(1-Parameters!$D$40)*(1-(Parameters!$D$8*(1-('Input for base case'!$F$22*Parameters!$D$7))))))</f>
        <v>0</v>
      </c>
      <c r="E42" s="21">
        <f>IF((C42&gt;='Input for base case'!$F$12),0,(D41*(1-Parameters!$D$40)*Parameters!$D$8*(1-('Input for base case'!$F$22*Parameters!$D$7))+(E41*(1-Parameters!$D$40)*(1-1/Parameters!$D$38)) + (F41*(1-Parameters!$D$40)*(1-(1/Parameters!$D$38))*(1-ART_drop_factor))))</f>
        <v>0</v>
      </c>
      <c r="F42" s="26">
        <f>IF((C42&gt;='Input for base case'!$F$12),0,(F41*(1-Parameters!$D$40)*(1-(1/Parameters!$D$38))*ART_drop_factor))</f>
        <v>0</v>
      </c>
      <c r="G42" s="21">
        <f>IF((C42&gt;='Input for base case'!$F$12),0,((G41*(1-Parameters!$D$40)+(E41*(1-Parameters!$D$40)*(1/Parameters!$D$38)))))</f>
        <v>0</v>
      </c>
      <c r="H42" s="21">
        <f>IF((C42&gt;='Input for base case'!$F$12),0,(H41*(1-Parameters!$D$40) + I41*(1-Parameters!$D$40)*(1-ART_drop_factor)))</f>
        <v>0</v>
      </c>
      <c r="I42" s="21">
        <f>IF((C42&gt;='Input for base case'!$F$12),0,(((F41*(1-Parameters!$D$40)*(1/Parameters!$D$38)) + I41*(1-Parameters!$D$40)*ART_drop_factor)))</f>
        <v>0</v>
      </c>
      <c r="J42" s="23">
        <f>IF(AND(C42&gt;='Input for base case'!$F$12,C42&lt;'Input for base case'!$F$13),((D41*(1-Parameters!$D$40)*(1-(Parameters!$D$8*(1-('Input for base case'!$F$22*Parameters!$D$7))))) + (J41*(1-Parameters!$D$40)*(1-(Parameters!$D$9*(1-('Input for base case'!$F$22*Parameters!$D$7)))))),0)</f>
        <v>0</v>
      </c>
      <c r="K42" s="23">
        <f>IF(AND(C42&gt;='Input for base case'!$F$12,C42&lt;'Input for base case'!$F$13),((D41*(1-Parameters!$D$40)*(Parameters!$D$8*(1-('Input for base case'!$F$22*Parameters!$D$7))))+(E41*(1-Parameters!$D$40)*(1-1/Parameters!$D$38)*(1-('Input for base case'!$F$5*Parameters!$D$14*(1-Parameters!$D$27)*Parameters!$D$26*(Parameters!$D$24))*Parameters!$D$28*Parameters!$D$30)))+ (F41*(1-Parameters!$D$40)*(1-(1/Parameters!$D$38))*(1-ART_drop_factor)) + (J41*(1-Parameters!$D$40)*Parameters!$D$9*(1-('Input for base case'!$F$22*Parameters!$D$7)))+(K41*(1-Parameters!$D$40)*(1-1/Parameters!$D$38)) + (L41*(1-Parameters!$D$40)*(1-(1/Parameters!$D$38))*(1-ART_drop_factor)),0)</f>
        <v>0</v>
      </c>
      <c r="L42" s="23">
        <f>IF(AND(C42&gt;='Input for base case'!$F$12,C42&lt;'Input for base case'!$F$13),((E41*(1-Parameters!$D$40)*(1-1/Parameters!$D$38)*('Input for base case'!$F$5*Parameters!$D$14*Parameters!$D$26*(1-Parameters!$D$27)*(Parameters!$D$24)*Parameters!$D$28*Parameters!$D$30))+(F41*(1-Parameters!$D$40)*(1-(1/Parameters!$D$38))*ART_drop_factor)+(L41*(1-Parameters!$D$40)*(1-(1/Parameters!$D$38))*ART_drop_factor)),0)</f>
        <v>0</v>
      </c>
      <c r="M42" s="23">
        <f>IF(AND(C42&gt;='Input for base case'!$F$12,C42&lt;'Input for base case'!$F$13),((E41*(1-Parameters!$D$40)*(1/Parameters!$D$38)*(1-('Input for base case'!$F$5*Parameters!$D$14*(1-Parameters!$D$27)*Parameters!$D$26*(Parameters!$D$23))*Parameters!$D$28))+(G41*(1-Parameters!$D$40)*(1-('Input for base case'!$F$5*Parameters!$D$14*(1-Parameters!$D$27)*Parameters!$D$26*(Parameters!$D$23)*Parameters!$D$28)))+(K41*(1-Parameters!$D$40)*(1/Parameters!$D$38))+(M41*(1-Parameters!$D$40))),0)</f>
        <v>0</v>
      </c>
      <c r="N42" s="23">
        <f>IF(AND(C42&gt;='Input for base case'!$F$12,C42&lt;'Input for base case'!$F$13),((E41*(1-Parameters!$D$40)*(1/Parameters!$D$38)*'Input for base case'!$F$5*Parameters!$D$14*Parameters!$D$26*(1-Parameters!$D$27)*Parameters!$D$28*(Parameters!$D$23)*(1-Parameters!$D$30))+(G41*(1-Parameters!$D$40)*'Input for base case'!$F$5*Parameters!$D$14*Parameters!$D$26*(1-Parameters!$D$27)*Parameters!$D$28*(Parameters!$D$23)*(1-Parameters!$D$30))+(H41*(1-Parameters!$D$40)) +(N41*(1-Parameters!$D$40)) + (O41*(1-Parameters!$D$40)*(1-ART_drop_factor)) + (I41*(1-Parameters!$D$40)*(1-ART_drop_factor))),0)</f>
        <v>0</v>
      </c>
      <c r="O42" s="23">
        <f>IF(AND(C42&gt;='Input for base case'!$F$12,C42&lt;'Input for base case'!$F$13),((E41*(1-Parameters!$D$40)*(1/Parameters!$D$38)*('Input for base case'!$F$5*Parameters!$D$14*(Parameters!$D$23)*Parameters!$D$26*(1-Parameters!$D$27)*Parameters!$D$28*Parameters!$D$30))+(F41*(1-Parameters!$D$40)*(1/Parameters!$D$38))+(G41*(1-Parameters!$D$40)*('Input for base case'!$F$5*Parameters!$D$14*(Parameters!$D$23)*Parameters!$D$26*(1-Parameters!$D$27)*Parameters!$D$28*Parameters!$D$30))+(O41*(1-Parameters!$D$40)*ART_drop_factor)+(L41*(1-Parameters!$D$40)*(1/Parameters!$D$38))+(I41*(1-Parameters!$D$40)*ART_drop_factor)),0)</f>
        <v>0</v>
      </c>
      <c r="P42" s="24">
        <f>IF(AND(C42&gt;='Input for base case'!$F$13,C42&lt;'Input for base case'!$F$14),((J41*(1-Parameters!$D$40)*(1-(Parameters!$D$9*(1-('Input for base case'!$F$22*Parameters!$D$7))))) + (P41*(1-Parameters!$D$40)*(1-(Parameters!$D$9*(1-('Input for base case'!$F$22*Parameters!$D$7)))))),0)</f>
        <v>1505883.329368545</v>
      </c>
      <c r="Q42" s="22">
        <f>IF(AND(C42&gt;='Input for base case'!$F$13,C42&lt;'Input for base case'!$F$14),((J41*(1-Parameters!$D$40)*Parameters!$D$9*(1-('Input for base case'!$F$22*Parameters!$D$7)))+(K41*(1-Parameters!$D$40)*(1-1/Parameters!$D$38)*(1-('Input for base case'!$F$6*Parameters!$D$15*(1-Parameters!$D$27)*Parameters!$D$26*(Parameters!$D$24))*Parameters!$D$28*Parameters!$D$30))) + (L41*(1-Parameters!$D$40)*(1-(1/Parameters!$D$38))*(1-ART_drop_factor)) +(P41*(1-Parameters!$D$40)*Parameters!$D$9*(1-('Input for base case'!$F$22*Parameters!$D$7)))+(Q41*(1-Parameters!$D$40)*(1-1/Parameters!$D$38)) + (R41*(1-Parameters!$D$40)*(1-(1/Parameters!$D$38))*(1-ART_drop_factor)),0)</f>
        <v>4202.0416485207343</v>
      </c>
      <c r="R42" s="24">
        <f>IF(AND(C42&gt;='Input for base case'!$F$13,C42&lt;'Input for base case'!$F$14),((K41*(1-Parameters!$D$40)*(1-1/Parameters!$D$38)*('Input for base case'!$F$6*Parameters!$D$15*Parameters!$D$26*(1-Parameters!$D$27)*(Parameters!$D$24)*Parameters!$D$28*Parameters!$D$30))+(L41*(1-Parameters!$D$40)*(1-(1/Parameters!$D$38))*ART_drop_factor)+(R41*(1-Parameters!$D$40)*(1-(1/Parameters!$D$38))*ART_drop_factor)),0)</f>
        <v>298.5137584074933</v>
      </c>
      <c r="S42" s="22">
        <f>IF(AND(C42&gt;='Input for base case'!$F$13,C42&lt;'Input for base case'!$F$14),((K41*(1-Parameters!$D$40)*(1/Parameters!$D$38)*(1-('Input for base case'!$F$6*Parameters!$D$15*(1-Parameters!$D$27)*Parameters!$D$26*(Parameters!$D$23)*Parameters!$D$28)))+(M41*(1-Parameters!$D$40)*(1-('Input for base case'!$F$6*Parameters!$D$15*(1-Parameters!$D$27)*Parameters!$D$26*(Parameters!$D$23)*Parameters!$D$28)))+(Q41*(1-Parameters!$D$40)*(1/Parameters!$D$38))+(S41*(1-Parameters!$D$40))),0)</f>
        <v>19490.891031169358</v>
      </c>
      <c r="T42" s="24">
        <f>IF(AND(C42&gt;='Input for base case'!$F$13,C42&lt;'Input for base case'!$F$14),((K41*(1-Parameters!$D$40)*(1/Parameters!$D$38)*'Input for base case'!$F$6*Parameters!$D$15*Parameters!$D$26*(1-Parameters!$D$27)*Parameters!$D$28*(Parameters!$D$23)*(1-Parameters!$D$30))+(M41*(1-Parameters!$D$40)*'Input for base case'!$F$6*Parameters!$D$15*Parameters!$D$26*(1-Parameters!$D$27)*Parameters!$D$28*(Parameters!$D$23)*(1-Parameters!$D$30))+(N41*(1-Parameters!$D$40))+(T41*(1-Parameters!$D$40)) + (U41*(1-Parameters!$D$40)*(1-ART_drop_factor)) + (O41*(1-Parameters!$D$40)*(1-ART_drop_factor))),0)</f>
        <v>16365.385350827673</v>
      </c>
      <c r="U42" s="22">
        <f>IF(AND(C42&gt;='Input for base case'!$F$13,C42&lt;'Input for base case'!$F$14),((K41*(1-Parameters!$D$40)*(1/Parameters!$D$38)*('Input for base case'!$F$6*Parameters!$D$15*(Parameters!$D$23)*Parameters!$D$26*(1-Parameters!$D$27)*Parameters!$D$28*Parameters!$D$30))+(L41*(1-Parameters!$D$40)*(1/Parameters!$D$38))+(M41*(1-Parameters!$D$40)*('Input for base case'!$F$6*Parameters!$D$15*(Parameters!$D$23)*Parameters!$D$26*(1-Parameters!$D$27)*Parameters!$D$28*Parameters!$D$30))+(U41*(1-Parameters!$D$40)*ART_drop_factor)+(R41*(1-Parameters!$D$40)*(1/Parameters!$D$38))+(O41*(1-Parameters!$D$40))*ART_drop_factor),0)</f>
        <v>81844.819933291612</v>
      </c>
      <c r="V42" s="24">
        <f>IF(C42='Input for base case'!$F$14,((P41*(1-Parameters!$D$41)*(1-(Parameters!$D$9*(1-('Input for base case'!$F$22*Parameters!$D$7))))) + (V41*(1-Parameters!$D$41)*(1-(Parameters!$D$9*(1-('Input for base case'!$F$22*Parameters!$D$7)))))),0)</f>
        <v>0</v>
      </c>
      <c r="W42" s="22">
        <f>IF(C42='Input for base case'!$F$14,((P41*(1-Parameters!$D$41)*Parameters!$D$9*(1-('Input for base case'!$F$22*Parameters!$D$7)))+(Q41*(1-Parameters!$D$41)*(1-1/Parameters!$D$38)*(1-('Input for base case'!$F$6*Parameters!$D$16*(1-Parameters!$D$27)*Parameters!$D$26*(1-Parameters!$B$94)*(Parameters!$D$24))*Parameters!$D$28*Parameters!$D$30)))+(V41*(1-Parameters!$D$41)*Parameters!$D$9*(1-('Input for base case'!$F$22*Parameters!$D$7)))+ (R41*(1-Parameters!$D$41)*(1-(1/Parameters!$D$38))*(1-ART_drop_factor)) + (W41*(1-Parameters!$D$41)*(1-1/Parameters!$D$38)) + (X41*(1-Parameters!$D$41)*(1-(1/Parameters!$D$38))*(1-ART_drop_factor)),0)</f>
        <v>0</v>
      </c>
      <c r="X42" s="24">
        <f>IF(C42='Input for base case'!$F$14,((Q41*(1-Parameters!$D$41)*(1-1/Parameters!$D$38)*('Input for base case'!$F$6*Parameters!$D$16*Parameters!$D$26*(1-Parameters!$D$27)*(1-Parameters!$B$94)*(Parameters!$D$24)*Parameters!$D$28*Parameters!$D$30))+(R41*(1-Parameters!$D$41)*(1-(1/Parameters!$D$38))*ART_drop_factor)+(X41*(1-Parameters!$D$41)*(1-(1/Parameters!$D$38))*ART_drop_factor)),0)</f>
        <v>0</v>
      </c>
      <c r="Y42" s="22">
        <f>IF(C42='Input for base case'!$F$14,((Q41*(1-Parameters!$D$41)*(1/Parameters!$D$38)*(1-('Input for base case'!$F$6*Parameters!$D$16*(1-Parameters!$D$27)*Parameters!$D$26*(1-Parameters!$B$94)*(Parameters!$D$23)*Parameters!$D$28)))+(S41*(1-Parameters!$D$41)*(1-('Input for base case'!$F$6*Parameters!$D$16*(1-Parameters!$D$27)*Parameters!$D$26*(1-Parameters!$B$94)*(Parameters!$D$23)*Parameters!$D$28)))+(W41*(1-Parameters!$D$41)*(1/Parameters!$D$38))+(Y41*(1-Parameters!$D$41))),0)</f>
        <v>0</v>
      </c>
      <c r="Z42" s="24">
        <f>IF(C42='Input for base case'!$F$14,((Q41*(1-Parameters!$D$41)*(1/Parameters!$D$38)*'Input for base case'!$F$6*Parameters!$D$16*Parameters!$D$26*(1-Parameters!$D$27)*(1-Parameters!$B$94)*Parameters!$D$28*(Parameters!$D$23)*(1-Parameters!$D$30))+(S41*(1-Parameters!$D$41)*'Input for base case'!$F$6*Parameters!$D$16*Parameters!$D$26*(1-Parameters!$D$27)*(1-Parameters!$B$94)*Parameters!$D$28*(Parameters!$D$23)*(1-Parameters!$D$30))+(T41*(1-Parameters!$D$41)) + (U41*(1-Parameters!$D$41)*(1-ART_drop_factor)) + (Z41*(1-Parameters!$D$41)) + (AA41*(1-Parameters!$D$41)*(1-ART_drop_factor))),0)</f>
        <v>0</v>
      </c>
      <c r="AA42" s="22">
        <f>IF(C42='Input for base case'!$F$14,((Q41*(1-Parameters!$D$41)*(1/Parameters!$D$38)*('Input for base case'!$F$6*Parameters!$D$16*(Parameters!$D$23)*Parameters!$D$26*(1-Parameters!$D$27)*(1-Parameters!$B$94)*Parameters!$D$28*Parameters!$D$30))+(R41*(1-Parameters!$D$41)*(1/Parameters!$D$38))+(S41*(1-Parameters!$D$41)*('Input for base case'!$F$6*Parameters!$D$16*(1-Parameters!$B$94)*(Parameters!$D$23)*Parameters!$D$26*(1-Parameters!$D$27)*Parameters!$D$28*Parameters!$D$30))+(AA41*(1-Parameters!$D$41)*ART_drop_factor)+(X41*(1-Parameters!$D$41)*(1/Parameters!$D$38))+(U41*(1-Parameters!$D$41)*ART_drop_factor)),0)</f>
        <v>0</v>
      </c>
      <c r="AB42" s="24">
        <f>IF(AND(C42&gt;'Input for base case'!$F$14,C42&lt;('Input for base case'!$F$14+'Input for base case'!$F$16)),((V41*(1-Parameters!$D$41)*(1-(Parameters!$D$9*(1-('Input for base case'!$F$22*Parameters!$D$7)))))+(AB41*(1-Parameters!$D$41)*(1-(Parameters!$D$10*(1-('Input for base case'!$F$22*Parameters!$D$7)))))),0)</f>
        <v>0</v>
      </c>
      <c r="AC42" s="24">
        <f>IF(AND(C42&gt;'Input for base case'!$F$14, C42&lt;('Input for base case'!$F$14+'Input for base case'!$F$16)),((V41*(1-Parameters!$D$41)*Parameters!$D$9*(1-('Input for base case'!$F$22*Parameters!$D$7)))+(W41*(1-Parameters!$D$41)*(1-1/Parameters!$D$38)) + (X41*(1-Parameters!$D$41)*(1-(1/Parameters!$D$38))*(1-ART_drop_factor)) +(AB41*(1-Parameters!$D$41)*Parameters!$D$10*(1-('Input for base case'!$F$22*Parameters!$D$7))))+(AC41*(1-Parameters!$D$41)*(1-1/Parameters!$D$38)) + (AD41*(1-Parameters!$D$41)*(1-(1/Parameters!$D$38))*(1-ART_drop_factor)),0)</f>
        <v>0</v>
      </c>
      <c r="AD42" s="24">
        <f>IF(AND(C42&gt;'Input for base case'!$F$14, C42&lt;('Input for base case'!$F$14+'Input for base case'!$F$16)),((X41*(1-Parameters!$D$41)*(1-(1/Parameters!$D$38))*ART_drop_factor)+(AD41*(1-Parameters!$D$41)*(1-(1/Parameters!$D$38))*ART_drop_factor)),0)</f>
        <v>0</v>
      </c>
      <c r="AE42" s="24">
        <f>IF(AND(C42&gt;'Input for base case'!$F$14, C42&lt;('Input for base case'!$F$14+'Input for base case'!$F$16)),((W41*(1-Parameters!$D$41)*(1/Parameters!$D$38))+(Y41*(1-Parameters!$D$41))+(AC41*(1-Parameters!$D$41)*(1/Parameters!$D$38))+(AE41*(1-Parameters!$D$41))),0)</f>
        <v>0</v>
      </c>
      <c r="AF42" s="24">
        <f>IF(AND(C42&gt;'Input for base case'!$F$14, C42&lt;('Input for base case'!$F$14+'Input for base case'!$F$16)),((Z41*(1-Parameters!$D$41)) + (AA41*(1-Parameters!$D$41)*(1-ART_drop_factor)) +(AF41*(1-Parameters!$D$41)) + (AG41*(1-Parameters!$D$41)*(1-ART_drop_factor))),0)</f>
        <v>0</v>
      </c>
      <c r="AG42" s="24">
        <f>IF(AND(C42&gt;'Input for base case'!$F$14, C42&lt;('Input for base case'!$F$14+'Input for base case'!$F$16)),((X41*(1-Parameters!$D$41)*(1/Parameters!$D$38))+(AG41*(1-Parameters!$D$41)*ART_drop_factor)+(AD41*(1-Parameters!$D$41)*(1/Parameters!$D$38))+(AA41*(1-Parameters!$D$41)*ART_drop_factor)),0)</f>
        <v>0</v>
      </c>
      <c r="AH42" s="24">
        <f>IF(AND(C42&gt;=('Input for base case'!$F$14+'Input for base case'!$F$16),C42&lt;('Input for base case'!$F$14+'Input for base case'!$F$17)),((AB41*(1-Parameters!$D$40)*(1-(Parameters!$D$10*(1-('Input for base case'!$F$22*Parameters!$D$7)))))+(AH41*(1-Parameters!$D$40)*(1-(Parameters!$D$11*(1-('Input for base case'!$F$22*Parameters!$D$7)))))),0)</f>
        <v>0</v>
      </c>
      <c r="AI42" s="24">
        <f>IF(AND(C42&gt;=('Input for base case'!$F$14+'Input for base case'!$F$16), C42&lt;('Input for base case'!$F$14+'Input for base case'!$F$17)),((AB41*(1-Parameters!$D$40)*Parameters!$D$10*(1-('Input for base case'!$F$22*Parameters!$D$7)))+(AC41*(1-Parameters!$D$40)*(1-1/Parameters!$D$38)*(1-('Input for base case'!$F$7*Parameters!$D$17*(1-Parameters!$D$27)*Parameters!$D$26*(1-(Parameters!$B$94 + Parameters!$B$95))*(Parameters!$D$24)*Parameters!$D$28*Parameters!$D$30))) + (AD41*(1-Parameters!$D$40)*(1-(1/Parameters!$D$38))*(1-ART_drop_factor)) +(AH41*(1-Parameters!$D$40)*Parameters!$D$11*(1-('Input for base case'!$F$22*Parameters!$D$7)))+(AI41*(1-Parameters!$D$40)*(1-1/Parameters!$D$38)) + (AJ41*(1-Parameters!$D$40)*(1-(1/Parameters!$D$38))*(1-ART_drop_factor))),0)</f>
        <v>0</v>
      </c>
      <c r="AJ42" s="24">
        <f>IF(AND(C42&gt;=('Input for base case'!$F$14+'Input for base case'!$F$16), C42&lt;('Input for base case'!$F$14+'Input for base case'!$F$17)),((AC41*(1-Parameters!$D$40)*(1-1/Parameters!$D$38)*('Input for base case'!$F$7*Parameters!$D$17*Parameters!$D$26*(1-Parameters!$D$27)*(1-(Parameters!$B$94 + Parameters!$B$95))*(Parameters!$D$24)*Parameters!$D$28*Parameters!$D$30))+(AD41*(1-Parameters!$D$40)*(1-(1/Parameters!$D$38))*ART_drop_factor)+(AJ41*(1-Parameters!$D$40)*(1-(1/Parameters!$D$38))*ART_drop_factor)),0)</f>
        <v>0</v>
      </c>
      <c r="AK42" s="22">
        <f>IF(AND(C42&gt;=('Input for base case'!$F$14+'Input for base case'!$F$16), C42&lt;('Input for base case'!$F$14+'Input for base case'!$F$17)),((AC41*(1-Parameters!$D$40)*(1/Parameters!$D$38)*(1-('Input for base case'!$F$7*Parameters!$D$17*(1-Parameters!$D$27)*Parameters!$D$26*(1-(Parameters!$B$94 + Parameters!$B$95))*(Parameters!$D$23)*Parameters!$D$28)))+(AE41*(1-Parameters!$D$40)*(1-('Input for base case'!$F$7*Parameters!$D$17*(1-Parameters!$D$27)*Parameters!$D$26*(1-(Parameters!$B$94 + Parameters!$B$95))*(Parameters!$D$23)*Parameters!$D$28)))+(AI41*(1-Parameters!$D$40)*(1/Parameters!$D$38))+(AK41*(1-Parameters!$D$40))),0)</f>
        <v>0</v>
      </c>
      <c r="AL42" s="24">
        <f>IF(AND(C42&gt;=('Input for base case'!$F$14+'Input for base case'!$F$16), C42&lt;('Input for base case'!$F$14+'Input for base case'!$F$17)),((AC41*(1-Parameters!$D$40)*(1/Parameters!$D$38)*'Input for base case'!$F$7*Parameters!$D$17*Parameters!$D$26*(1-Parameters!$D$27)*(1-(Parameters!$B$94 + Parameters!$B$95))*Parameters!$D$28*(Parameters!$D$23)*(1-Parameters!$D$30))+(AE41*(1-Parameters!$D$40)*'Input for base case'!$F$7*Parameters!$D$17*Parameters!$D$26*(1-Parameters!$D$27)*(1-(Parameters!$B$94 + Parameters!$B$95))*Parameters!$D$28*(Parameters!$D$23)*(1-Parameters!$D$30))+(AF41*(1-Parameters!$D$40)) + (AG41*(1-Parameters!$D$40)*(1-ART_drop_factor)) +(AL41*(1-Parameters!$D$40)) + (AM41*(1-Parameters!$D$40)*(1-ART_drop_factor))),0)</f>
        <v>0</v>
      </c>
      <c r="AM42" s="22">
        <f>IF(AND(C42&gt;=('Input for base case'!$F$14+'Input for base case'!$F$16), C42&lt;('Input for base case'!$F$14+'Input for base case'!$F$17)),((AC41*(1-Parameters!$D$40)*(1/Parameters!$D$38)*('Input for base case'!$F$7*Parameters!$D$17*(Parameters!$D$23)*Parameters!$D$26*(1-Parameters!$D$27)*(1-(Parameters!$B$94 + Parameters!$B$95))*Parameters!$D$28*Parameters!$D$30))+(AD41*(1-Parameters!$D$40)*(1/Parameters!$D$38))+(AE41*(1-Parameters!$D$40)*('Input for base case'!$F$7*Parameters!$D$17*(Parameters!$D$23)*Parameters!$D$26*(1-Parameters!$D$27)*(1-(Parameters!$B$94 + Parameters!$B$95))*Parameters!$D$28*Parameters!$D$30))+(AM41*(1-Parameters!$D$40)*ART_drop_factor)+(AJ41*(1-Parameters!$D$40)*(1/Parameters!$D$38))+(AG41*(1-Parameters!$D$40)*ART_drop_factor)),0)</f>
        <v>0</v>
      </c>
      <c r="AN42" s="24">
        <f>IF(AND(C42&gt;=('Input for base case'!$F$14+'Input for base case'!$F$17), C42&lt;('Input for base case'!$F$14+'Input for base case'!$F$18)),((AH41*(1-Parameters!$D$40)*(1-(Parameters!$D$11*(1-('Input for base case'!$F$22*Parameters!$D$7))))) + (AN41*(1-Parameters!$D$40)*(1-(Parameters!$D$11*(1-('Input for base case'!$F$22*Parameters!$D$7)))))),0)</f>
        <v>0</v>
      </c>
      <c r="AO42" s="22">
        <f>IF(AND(C42&gt;=('Input for base case'!$F$14+'Input for base case'!$F$17), C42&lt;('Input for base case'!$F$14+'Input for base case'!$F$18)),((AH41*(1-Parameters!$D$40)*Parameters!$D$11*(1-('Input for base case'!$F$22*Parameters!$D$7)))+(AI41*(1-Parameters!$D$40)*(1-1/Parameters!$D$38)*(1-('Input for base case'!$F$8*Parameters!$D$18*(1-Parameters!$D$27)*Parameters!$D$26*(Parameters!$D$24)*Parameters!$D$28*Parameters!$D$30))) + (AJ41*(1-Parameters!$D$40)*(1-(1/Parameters!$D$38))*(1-ART_drop_factor)) +(AN41*(1-Parameters!$D$40)*Parameters!$D$11*(1-('Input for base case'!$F$22*Parameters!$D$7)))+(AO41*(1-Parameters!$D$40)*(1-1/Parameters!$D$38)) + (AP41*(1-Parameters!$D$40)*(1-(1/Parameters!$D$38))*(1-ART_drop_factor))),0)</f>
        <v>0</v>
      </c>
      <c r="AP42" s="24">
        <f>IF(AND(C42&gt;=('Input for base case'!$F$14+'Input for base case'!$F$17), C42&lt;('Input for base case'!$F$14+'Input for base case'!$F$18)),((AI41*(1-Parameters!$D$40)*(1-1/Parameters!$D$38)*('Input for base case'!$F$8*Parameters!$D$18*Parameters!$D$26*(1-Parameters!$D$27)*(Parameters!$D$24)*Parameters!$D$28*Parameters!$D$30))+(AJ41*(1-Parameters!$D$40)*(1-(1/Parameters!$D$38))*ART_drop_factor)+(AP41*(1-Parameters!$D$40)*(1-(1/Parameters!$D$38))*ART_drop_factor)),0)</f>
        <v>0</v>
      </c>
      <c r="AQ42" s="22">
        <f>IF(AND(C42&gt;=('Input for base case'!$F$14+'Input for base case'!$F$17), C42&lt;('Input for base case'!$F$14+'Input for base case'!$F$18)),((AI41*(1-Parameters!$D$40)*(1/Parameters!$D$38)*(1-('Input for base case'!$F$8*Parameters!$D$18*(1-Parameters!$D$27)*Parameters!$D$26*(Parameters!$D$23)*Parameters!$D$28)))+(AK41*(1-Parameters!$D$40)*(1-('Input for base case'!$F$8*Parameters!$D$18*(1-Parameters!$D$27)*Parameters!$D$26*(Parameters!$D$23)*Parameters!$D$28)))+(AO41*(1-Parameters!$D$40)*(1/Parameters!$D$38))+(AQ41*(1-Parameters!$D$40))),0)</f>
        <v>0</v>
      </c>
      <c r="AR42" s="24">
        <f>IF(AND(C42&gt;=('Input for base case'!$F$14+'Input for base case'!$F$17), C42&lt;('Input for base case'!$F$14+'Input for base case'!$F$18)),((AI41*(1-Parameters!$D$40)*(1/Parameters!$D$38)*'Input for base case'!$F$8*Parameters!$D$18*Parameters!$D$26*(1-Parameters!$D$27)*Parameters!$D$28*(Parameters!$D$23)*(1-Parameters!$D$30))+(AK41*(1-Parameters!$D$40)*'Input for base case'!$F$8*Parameters!$D$18*Parameters!$D$26*(1-Parameters!$D$27)*Parameters!$D$28*(Parameters!$D$23)*(1-Parameters!$D$30))+(AL41*(1-Parameters!$D$40)) + (AM41*(1-Parameters!$D$40)*(1-ART_drop_factor)) +(AR41*(1-Parameters!$D$40)) + (AS41*(1-Parameters!$D$40)*(1-ART_drop_factor))),0)</f>
        <v>0</v>
      </c>
      <c r="AS42" s="22">
        <f>IF(AND(C42&gt;=('Input for base case'!$F$14+'Input for base case'!$F$17), C42&lt;('Input for base case'!$F$14+'Input for base case'!$F$18)),((AI41*(1-Parameters!$D$40)*(1/Parameters!$D$38)*('Input for base case'!$F$8*Parameters!$D$18*(Parameters!$D$23)*Parameters!$D$26*(1-Parameters!$D$27)*Parameters!$D$28*Parameters!$D$30))+(AJ41*(1-Parameters!$D$40)*(1/Parameters!$D$38))+(AK41*(1-Parameters!$D$40)*('Input for base case'!$F$8*Parameters!$D$18*(Parameters!$D$23)*Parameters!$D$26*(1-Parameters!$D$27)*Parameters!$D$28*Parameters!$D$30))+(AS41*(1-Parameters!$D$40)*ART_drop_factor)+(AP41*(1-Parameters!$D$40)*(1/Parameters!$D$38))+(AM41*(1-Parameters!$D$40)*ART_drop_factor)),0)</f>
        <v>0</v>
      </c>
      <c r="AT42" s="24">
        <f>IF(AND(C42&gt;=('Input for base case'!$F$14+'Input for base case'!$F$18), C42&lt;('Input for base case'!$F$14+'Input for base case'!$F$19)),((AN41*(1-Parameters!$D$40)*(1-(Parameters!$D$11*(1-('Input for base case'!$F$22*Parameters!$D$7))))) + (AT41*(1-Parameters!$D$40)*(1-(Parameters!$D$12*(1-('Input for base case'!$F$22*Parameters!$D$7)))))),0)</f>
        <v>0</v>
      </c>
      <c r="AU42" s="22">
        <f>IF(AND(C42&gt;=('Input for base case'!$F$14+'Input for base case'!$F$18), C42&lt;('Input for base case'!$F$14+'Input for base case'!$F$19)),((AN41*(1-Parameters!$D$40)*Parameters!$D$11*(1-('Input for base case'!$F$22*Parameters!$D$7)))+(AO41*(1-Parameters!$D$40)*(1-1/Parameters!$D$38)*(1-('Input for base case'!$F$9*Parameters!$D$19*(1-Parameters!$D$27)*Parameters!$D$26*(Parameters!$D$24)*Parameters!$D$28*Parameters!$D$30))) + (AP41*(1-Parameters!$D$40)*(1-(1/Parameters!$D$38))*(1-ART_drop_factor)) +(AT41*(1-Parameters!$D$40)*Parameters!$D$12*(1-('Input for base case'!$F$22*Parameters!$D$7)))+(AU41*(1-Parameters!$D$40)*(1-1/Parameters!$D$38)) + (AV41*(1-Parameters!$D$40)*(1-(1/Parameters!$D$38))*(1-ART_drop_factor))),0)</f>
        <v>0</v>
      </c>
      <c r="AV42" s="24">
        <f>IF(AND(C42&gt;=('Input for base case'!$F$14+'Input for base case'!$F$18), C42&lt;('Input for base case'!$F$14+'Input for base case'!$F$19)),((AO41*(1-Parameters!$D$40)*(1-1/Parameters!$D$38)*('Input for base case'!$F$9*Parameters!$D$19*Parameters!$D$26*(1-Parameters!$D$27)*(Parameters!$D$24)*Parameters!$D$28*Parameters!$D$30))+(AP41*(1-Parameters!$D$40)*(1-(1/Parameters!$D$38))*ART_drop_factor)+(AV41*(1-Parameters!$D$40)*(1-(1/Parameters!$D$38))*ART_drop_factor)),0)</f>
        <v>0</v>
      </c>
      <c r="AW42" s="22">
        <f>IF(AND(C42&gt;=('Input for base case'!$F$14+'Input for base case'!$F$18), C42&lt;('Input for base case'!$F$14+'Input for base case'!$F$19)),((AO41*(1-Parameters!$D$40)*(1/Parameters!$D$38)*(1-('Input for base case'!$F$9*Parameters!$D$19*(1-Parameters!$D$27)*Parameters!$D$26*(Parameters!$D$23)*Parameters!$D$28)))+(AQ41*(1-Parameters!$D$40)*(1-('Input for base case'!$F$9*Parameters!$D$19*(1-Parameters!$D$27)*Parameters!$D$26*(Parameters!$D$23)*Parameters!$D$28)))+(AU41*(1-Parameters!$D$40)*(1/Parameters!$D$38))+(AW41*(1-Parameters!$D$40))),0)</f>
        <v>0</v>
      </c>
      <c r="AX42" s="24">
        <f>IF(AND(C42&gt;=('Input for base case'!$F$14+'Input for base case'!$F$18), C42&lt;('Input for base case'!$F$14+'Input for base case'!$F$19)),((AO41*(1-Parameters!$D$40)*(1/Parameters!$D$38)*'Input for base case'!$F$9*Parameters!$D$19*Parameters!$D$26*(1-Parameters!$D$27)*Parameters!$D$28*(Parameters!$D$23)*(1-Parameters!$D$30))+(AQ41*(1-Parameters!$D$40)*'Input for base case'!$F$9*Parameters!$D$19*Parameters!$D$26*(1-Parameters!$D$27)*Parameters!$D$28*(Parameters!$D$23)*(1-Parameters!$D$30)) + (AS41*(1-Parameters!$D$40)*(1-ART_drop_factor)) +(AR41*(1-Parameters!$D$40))+ (AY41*(1-Parameters!$D$40)*(1-ART_drop_factor)) + (AX41*(1-Parameters!$D$40))),0)</f>
        <v>0</v>
      </c>
      <c r="AY42" s="22">
        <f>IF(AND(C42&gt;=('Input for base case'!$F$14+'Input for base case'!$F$18), C42&lt;('Input for base case'!$F$14+'Input for base case'!$F$19)),((AO41*(1-Parameters!$D$40)*(1/Parameters!$D$38)*('Input for base case'!$F$9*Parameters!$D$19*(Parameters!$D$23)*Parameters!$D$26*(1-Parameters!$D$27)*Parameters!$D$28*Parameters!$D$30))+(AP41*(1-Parameters!$D$40)*(1/Parameters!$D$38))+(AQ41*(1-Parameters!$D$40)*('Input for base case'!$F$9*Parameters!$D$19*(Parameters!$D$23)*Parameters!$D$26*(1-Parameters!$D$27)*Parameters!$D$28*Parameters!$D$30))+(AY41*(1-Parameters!$D$40)*ART_drop_factor)+(AV41*(1-Parameters!$D$40)*(1/Parameters!$D$38))+(AS41*(1-Parameters!$D$40)*ART_drop_factor)),0)</f>
        <v>0</v>
      </c>
      <c r="AZ42" s="24">
        <f>IF(C42&gt;=('Input for base case'!$F$14+'Input for base case'!$F$19),((AT41*(1-Parameters!$D$40)*(1-(Parameters!$D$12*(1-('Input for base case'!$F$22*Parameters!$D$7))))) + (AZ41*(1-Parameters!$D$40)*(1-(Parameters!$D$12*(1-('Input for base case'!$F$22*Parameters!$D$7)))))),0)</f>
        <v>0</v>
      </c>
      <c r="BA42" s="22">
        <f>IF(C42&gt;=('Input for base case'!$F$14+'Input for base case'!$F$19),((AT41*(1-Parameters!$D$40)*Parameters!$D$12*(1-('Input for base case'!$F$22*Parameters!$D$7)))+(AU41*(1-Parameters!$D$40)*(1-1/Parameters!$D$38)*(1-('Input for base case'!$F$10*Parameters!$D$20*(1-Parameters!$D$27)*Parameters!$D$26*(Parameters!$D$24)*Parameters!$D$28*Parameters!$D$30))) + (AV41*(1-Parameters!$D$40)*(1-(1/Parameters!$D$38))*(1-ART_drop_factor)) +(AZ41*(1-Parameters!$D$40)*Parameters!$D$12*(1-('Input for base case'!$F$22*Parameters!$D$7)))+(BA41*(1-Parameters!$D$40)*(1-1/Parameters!$D$38)) + (BB41*(1-Parameters!$D$40)*(1-(1/Parameters!$D$38))*(1-ART_drop_factor))),0)</f>
        <v>0</v>
      </c>
      <c r="BB42" s="24">
        <f>IF(C42&gt;=('Input for base case'!$F$14+'Input for base case'!$F$19),((AU41*(1-Parameters!$D$40)*(1-1/Parameters!$D$38)*('Input for base case'!$F$10*Parameters!$D$20*Parameters!$D$26*(1-Parameters!$D$27)*(Parameters!$D$24)*Parameters!$D$28*Parameters!$D$30))+(AV41*(1-Parameters!$D$40)*(1-(1/Parameters!$D$38))*ART_drop_factor)+(BB41*(1-Parameters!$D$40)*(1-(1/Parameters!$D$38))*ART_drop_factor)),0)</f>
        <v>0</v>
      </c>
      <c r="BC42" s="22">
        <f>IF(C42&gt;=('Input for base case'!$F$14+'Input for base case'!$F$19),((AU41*(1-Parameters!$D$40)*(1/Parameters!$D$38)*(1-('Input for base case'!$F$10*Parameters!$D$20*(1-Parameters!$D$27)*Parameters!$D$26*(Parameters!$D$23)*Parameters!$D$28)))+(AW41*(1-Parameters!$D$40)*(1-('Input for base case'!$F$10*Parameters!$D$20*(1-Parameters!$D$27)*Parameters!$D$26*(Parameters!$D$23)*Parameters!$D$28)))+(BA41*(1-Parameters!$D$40)*(1/Parameters!$D$38))+(BC41*(1-Parameters!$D$40))),0)</f>
        <v>0</v>
      </c>
      <c r="BD42" s="24">
        <f>IF(C42&gt;=('Input for base case'!$F$14+'Input for base case'!$F$19),((AU41*(1-Parameters!$D$40)*(1/Parameters!$D$38)*'Input for base case'!$F$10*Parameters!$D$20*Parameters!$D$26*(1-Parameters!$D$27)*Parameters!$D$28*(Parameters!$D$23)*(1-Parameters!$D$30))+(AW41*(1-Parameters!$D$40)*'Input for base case'!$F$10*Parameters!$D$20*Parameters!$D$26*(1-Parameters!$D$27)*Parameters!$D$28*(Parameters!$D$23)*(1-Parameters!$D$30))+(AX41*(1-Parameters!$D$40)) + (AY41*(1-Parameters!$D$40)*(1-ART_drop_factor)) +(BD41*(1-Parameters!$D$40)) + (BE41*(1-Parameters!$D$40)*(1-ART_drop_factor))),0)</f>
        <v>0</v>
      </c>
      <c r="BE42" s="25">
        <f>IF(C42&gt;=('Input for base case'!$F$14+'Input for base case'!$F$19),((AU41*(1-Parameters!$D$40)*(1/Parameters!$D$38)*('Input for base case'!$F$10*Parameters!$D$20*(Parameters!$D$23)*Parameters!$D$26*(1-Parameters!$D$27)*Parameters!$D$28*Parameters!$D$30))+(AV41*(1-Parameters!$D$40)*(1/Parameters!$D$38))+(AW41*(1-Parameters!$D$40)*('Input for base case'!$F$10*Parameters!$D$20*(Parameters!$D$23)*Parameters!$D$26*(1-Parameters!$D$27)*Parameters!$D$28*Parameters!$D$30))+(BE41*(1-Parameters!$D$40)*ART_drop_factor)+(BB41*(1-Parameters!$D$40)*(1/Parameters!$D$38))+(AY41*(1-Parameters!$D$40)*ART_drop_factor)),0)</f>
        <v>0</v>
      </c>
      <c r="BF42" s="135">
        <f>(Parameters!$D$40*(SUM(Model!D41:U41,Model!AH41:BE41)))+(Parameters!$D$41*(SUM(Model!V41:AG41)))</f>
        <v>93.933398912865869</v>
      </c>
      <c r="BG42" s="60"/>
    </row>
    <row r="43" spans="3:59" x14ac:dyDescent="0.2">
      <c r="C43" s="20">
        <v>38</v>
      </c>
      <c r="D43" s="21">
        <f>IF((C43&gt;='Input for base case'!$F$12),0,(D42*(1-Parameters!$D$40)*(1-(Parameters!$D$8*(1-('Input for base case'!$F$22*Parameters!$D$7))))))</f>
        <v>0</v>
      </c>
      <c r="E43" s="21">
        <f>IF((C43&gt;='Input for base case'!$F$12),0,(D42*(1-Parameters!$D$40)*Parameters!$D$8*(1-('Input for base case'!$F$22*Parameters!$D$7))+(E42*(1-Parameters!$D$40)*(1-1/Parameters!$D$38)) + (F42*(1-Parameters!$D$40)*(1-(1/Parameters!$D$38))*(1-ART_drop_factor))))</f>
        <v>0</v>
      </c>
      <c r="F43" s="26">
        <f>IF((C43&gt;='Input for base case'!$F$12),0,(F42*(1-Parameters!$D$40)*(1-(1/Parameters!$D$38))*ART_drop_factor))</f>
        <v>0</v>
      </c>
      <c r="G43" s="21">
        <f>IF((C43&gt;='Input for base case'!$F$12),0,((G42*(1-Parameters!$D$40)+(E42*(1-Parameters!$D$40)*(1/Parameters!$D$38)))))</f>
        <v>0</v>
      </c>
      <c r="H43" s="21">
        <f>IF((C43&gt;='Input for base case'!$F$12),0,(H42*(1-Parameters!$D$40) + I42*(1-Parameters!$D$40)*(1-ART_drop_factor)))</f>
        <v>0</v>
      </c>
      <c r="I43" s="21">
        <f>IF((C43&gt;='Input for base case'!$F$12),0,(((F42*(1-Parameters!$D$40)*(1/Parameters!$D$38)) + I42*(1-Parameters!$D$40)*ART_drop_factor)))</f>
        <v>0</v>
      </c>
      <c r="J43" s="23">
        <f>IF(AND(C43&gt;='Input for base case'!$F$12,C43&lt;'Input for base case'!$F$13),((D42*(1-Parameters!$D$40)*(1-(Parameters!$D$8*(1-('Input for base case'!$F$22*Parameters!$D$7))))) + (J42*(1-Parameters!$D$40)*(1-(Parameters!$D$9*(1-('Input for base case'!$F$22*Parameters!$D$7)))))),0)</f>
        <v>0</v>
      </c>
      <c r="K43" s="23">
        <f>IF(AND(C43&gt;='Input for base case'!$F$12,C43&lt;'Input for base case'!$F$13),((D42*(1-Parameters!$D$40)*(Parameters!$D$8*(1-('Input for base case'!$F$22*Parameters!$D$7))))+(E42*(1-Parameters!$D$40)*(1-1/Parameters!$D$38)*(1-('Input for base case'!$F$5*Parameters!$D$14*(1-Parameters!$D$27)*Parameters!$D$26*(Parameters!$D$24))*Parameters!$D$28*Parameters!$D$30)))+ (F42*(1-Parameters!$D$40)*(1-(1/Parameters!$D$38))*(1-ART_drop_factor)) + (J42*(1-Parameters!$D$40)*Parameters!$D$9*(1-('Input for base case'!$F$22*Parameters!$D$7)))+(K42*(1-Parameters!$D$40)*(1-1/Parameters!$D$38)) + (L42*(1-Parameters!$D$40)*(1-(1/Parameters!$D$38))*(1-ART_drop_factor)),0)</f>
        <v>0</v>
      </c>
      <c r="L43" s="23">
        <f>IF(AND(C43&gt;='Input for base case'!$F$12,C43&lt;'Input for base case'!$F$13),((E42*(1-Parameters!$D$40)*(1-1/Parameters!$D$38)*('Input for base case'!$F$5*Parameters!$D$14*Parameters!$D$26*(1-Parameters!$D$27)*(Parameters!$D$24)*Parameters!$D$28*Parameters!$D$30))+(F42*(1-Parameters!$D$40)*(1-(1/Parameters!$D$38))*ART_drop_factor)+(L42*(1-Parameters!$D$40)*(1-(1/Parameters!$D$38))*ART_drop_factor)),0)</f>
        <v>0</v>
      </c>
      <c r="M43" s="23">
        <f>IF(AND(C43&gt;='Input for base case'!$F$12,C43&lt;'Input for base case'!$F$13),((E42*(1-Parameters!$D$40)*(1/Parameters!$D$38)*(1-('Input for base case'!$F$5*Parameters!$D$14*(1-Parameters!$D$27)*Parameters!$D$26*(Parameters!$D$23))*Parameters!$D$28))+(G42*(1-Parameters!$D$40)*(1-('Input for base case'!$F$5*Parameters!$D$14*(1-Parameters!$D$27)*Parameters!$D$26*(Parameters!$D$23)*Parameters!$D$28)))+(K42*(1-Parameters!$D$40)*(1/Parameters!$D$38))+(M42*(1-Parameters!$D$40))),0)</f>
        <v>0</v>
      </c>
      <c r="N43" s="23">
        <f>IF(AND(C43&gt;='Input for base case'!$F$12,C43&lt;'Input for base case'!$F$13),((E42*(1-Parameters!$D$40)*(1/Parameters!$D$38)*'Input for base case'!$F$5*Parameters!$D$14*Parameters!$D$26*(1-Parameters!$D$27)*Parameters!$D$28*(Parameters!$D$23)*(1-Parameters!$D$30))+(G42*(1-Parameters!$D$40)*'Input for base case'!$F$5*Parameters!$D$14*Parameters!$D$26*(1-Parameters!$D$27)*Parameters!$D$28*(Parameters!$D$23)*(1-Parameters!$D$30))+(H42*(1-Parameters!$D$40)) +(N42*(1-Parameters!$D$40)) + (O42*(1-Parameters!$D$40)*(1-ART_drop_factor)) + (I42*(1-Parameters!$D$40)*(1-ART_drop_factor))),0)</f>
        <v>0</v>
      </c>
      <c r="O43" s="23">
        <f>IF(AND(C43&gt;='Input for base case'!$F$12,C43&lt;'Input for base case'!$F$13),((E42*(1-Parameters!$D$40)*(1/Parameters!$D$38)*('Input for base case'!$F$5*Parameters!$D$14*(Parameters!$D$23)*Parameters!$D$26*(1-Parameters!$D$27)*Parameters!$D$28*Parameters!$D$30))+(F42*(1-Parameters!$D$40)*(1/Parameters!$D$38))+(G42*(1-Parameters!$D$40)*('Input for base case'!$F$5*Parameters!$D$14*(Parameters!$D$23)*Parameters!$D$26*(1-Parameters!$D$27)*Parameters!$D$28*Parameters!$D$30))+(O42*(1-Parameters!$D$40)*ART_drop_factor)+(L42*(1-Parameters!$D$40)*(1/Parameters!$D$38))+(I42*(1-Parameters!$D$40)*ART_drop_factor)),0)</f>
        <v>0</v>
      </c>
      <c r="P43" s="24">
        <f>IF(AND(C43&gt;='Input for base case'!$F$13,C43&lt;'Input for base case'!$F$14),((J42*(1-Parameters!$D$40)*(1-(Parameters!$D$9*(1-('Input for base case'!$F$22*Parameters!$D$7))))) + (P42*(1-Parameters!$D$40)*(1-(Parameters!$D$9*(1-('Input for base case'!$F$22*Parameters!$D$7)))))),0)</f>
        <v>1505298.3803502058</v>
      </c>
      <c r="Q43" s="22">
        <f>IF(AND(C43&gt;='Input for base case'!$F$13,C43&lt;'Input for base case'!$F$14),((J42*(1-Parameters!$D$40)*Parameters!$D$9*(1-('Input for base case'!$F$22*Parameters!$D$7)))+(K42*(1-Parameters!$D$40)*(1-1/Parameters!$D$38)*(1-('Input for base case'!$F$6*Parameters!$D$15*(1-Parameters!$D$27)*Parameters!$D$26*(Parameters!$D$24))*Parameters!$D$28*Parameters!$D$30))) + (L42*(1-Parameters!$D$40)*(1-(1/Parameters!$D$38))*(1-ART_drop_factor)) +(P42*(1-Parameters!$D$40)*Parameters!$D$9*(1-('Input for base case'!$F$22*Parameters!$D$7)))+(Q42*(1-Parameters!$D$40)*(1-1/Parameters!$D$38)) + (R42*(1-Parameters!$D$40)*(1-(1/Parameters!$D$38))*(1-ART_drop_factor)),0)</f>
        <v>4233.8881278400941</v>
      </c>
      <c r="R43" s="24">
        <f>IF(AND(C43&gt;='Input for base case'!$F$13,C43&lt;'Input for base case'!$F$14),((K42*(1-Parameters!$D$40)*(1-1/Parameters!$D$38)*('Input for base case'!$F$6*Parameters!$D$15*Parameters!$D$26*(1-Parameters!$D$27)*(Parameters!$D$24)*Parameters!$D$28*Parameters!$D$30))+(L42*(1-Parameters!$D$40)*(1-(1/Parameters!$D$38))*ART_drop_factor)+(R42*(1-Parameters!$D$40)*(1-(1/Parameters!$D$38))*ART_drop_factor)),0)</f>
        <v>264.44590344649629</v>
      </c>
      <c r="S43" s="22">
        <f>IF(AND(C43&gt;='Input for base case'!$F$13,C43&lt;'Input for base case'!$F$14),((K42*(1-Parameters!$D$40)*(1/Parameters!$D$38)*(1-('Input for base case'!$F$6*Parameters!$D$15*(1-Parameters!$D$27)*Parameters!$D$26*(Parameters!$D$23)*Parameters!$D$28)))+(M42*(1-Parameters!$D$40)*(1-('Input for base case'!$F$6*Parameters!$D$15*(1-Parameters!$D$27)*Parameters!$D$26*(Parameters!$D$23)*Parameters!$D$28)))+(Q42*(1-Parameters!$D$40)*(1/Parameters!$D$38))+(S42*(1-Parameters!$D$40))),0)</f>
        <v>19956.633137024681</v>
      </c>
      <c r="T43" s="24">
        <f>IF(AND(C43&gt;='Input for base case'!$F$13,C43&lt;'Input for base case'!$F$14),((K42*(1-Parameters!$D$40)*(1/Parameters!$D$38)*'Input for base case'!$F$6*Parameters!$D$15*Parameters!$D$26*(1-Parameters!$D$27)*Parameters!$D$28*(Parameters!$D$23)*(1-Parameters!$D$30))+(M42*(1-Parameters!$D$40)*'Input for base case'!$F$6*Parameters!$D$15*Parameters!$D$26*(1-Parameters!$D$27)*Parameters!$D$28*(Parameters!$D$23)*(1-Parameters!$D$30))+(N42*(1-Parameters!$D$40))+(T42*(1-Parameters!$D$40)) + (U42*(1-Parameters!$D$40)*(1-ART_drop_factor)) + (O42*(1-Parameters!$D$40)*(1-ART_drop_factor))),0)</f>
        <v>16637.215920750365</v>
      </c>
      <c r="U43" s="22">
        <f>IF(AND(C43&gt;='Input for base case'!$F$13,C43&lt;'Input for base case'!$F$14),((K42*(1-Parameters!$D$40)*(1/Parameters!$D$38)*('Input for base case'!$F$6*Parameters!$D$15*(Parameters!$D$23)*Parameters!$D$26*(1-Parameters!$D$27)*Parameters!$D$28*Parameters!$D$30))+(L42*(1-Parameters!$D$40)*(1/Parameters!$D$38))+(M42*(1-Parameters!$D$40)*('Input for base case'!$F$6*Parameters!$D$15*(Parameters!$D$23)*Parameters!$D$26*(1-Parameters!$D$27)*Parameters!$D$28*Parameters!$D$30))+(U42*(1-Parameters!$D$40)*ART_drop_factor)+(R42*(1-Parameters!$D$40)*(1/Parameters!$D$38))+(O42*(1-Parameters!$D$40))*ART_drop_factor),0)</f>
        <v>81600.489671816016</v>
      </c>
      <c r="V43" s="24">
        <f>IF(C43='Input for base case'!$F$14,((P42*(1-Parameters!$D$41)*(1-(Parameters!$D$9*(1-('Input for base case'!$F$22*Parameters!$D$7))))) + (V42*(1-Parameters!$D$41)*(1-(Parameters!$D$9*(1-('Input for base case'!$F$22*Parameters!$D$7)))))),0)</f>
        <v>0</v>
      </c>
      <c r="W43" s="22">
        <f>IF(C43='Input for base case'!$F$14,((P42*(1-Parameters!$D$41)*Parameters!$D$9*(1-('Input for base case'!$F$22*Parameters!$D$7)))+(Q42*(1-Parameters!$D$41)*(1-1/Parameters!$D$38)*(1-('Input for base case'!$F$6*Parameters!$D$16*(1-Parameters!$D$27)*Parameters!$D$26*(1-Parameters!$B$94)*(Parameters!$D$24))*Parameters!$D$28*Parameters!$D$30)))+(V42*(1-Parameters!$D$41)*Parameters!$D$9*(1-('Input for base case'!$F$22*Parameters!$D$7)))+ (R42*(1-Parameters!$D$41)*(1-(1/Parameters!$D$38))*(1-ART_drop_factor)) + (W42*(1-Parameters!$D$41)*(1-1/Parameters!$D$38)) + (X42*(1-Parameters!$D$41)*(1-(1/Parameters!$D$38))*(1-ART_drop_factor)),0)</f>
        <v>0</v>
      </c>
      <c r="X43" s="24">
        <f>IF(C43='Input for base case'!$F$14,((Q42*(1-Parameters!$D$41)*(1-1/Parameters!$D$38)*('Input for base case'!$F$6*Parameters!$D$16*Parameters!$D$26*(1-Parameters!$D$27)*(1-Parameters!$B$94)*(Parameters!$D$24)*Parameters!$D$28*Parameters!$D$30))+(R42*(1-Parameters!$D$41)*(1-(1/Parameters!$D$38))*ART_drop_factor)+(X42*(1-Parameters!$D$41)*(1-(1/Parameters!$D$38))*ART_drop_factor)),0)</f>
        <v>0</v>
      </c>
      <c r="Y43" s="22">
        <f>IF(C43='Input for base case'!$F$14,((Q42*(1-Parameters!$D$41)*(1/Parameters!$D$38)*(1-('Input for base case'!$F$6*Parameters!$D$16*(1-Parameters!$D$27)*Parameters!$D$26*(1-Parameters!$B$94)*(Parameters!$D$23)*Parameters!$D$28)))+(S42*(1-Parameters!$D$41)*(1-('Input for base case'!$F$6*Parameters!$D$16*(1-Parameters!$D$27)*Parameters!$D$26*(1-Parameters!$B$94)*(Parameters!$D$23)*Parameters!$D$28)))+(W42*(1-Parameters!$D$41)*(1/Parameters!$D$38))+(Y42*(1-Parameters!$D$41))),0)</f>
        <v>0</v>
      </c>
      <c r="Z43" s="24">
        <f>IF(C43='Input for base case'!$F$14,((Q42*(1-Parameters!$D$41)*(1/Parameters!$D$38)*'Input for base case'!$F$6*Parameters!$D$16*Parameters!$D$26*(1-Parameters!$D$27)*(1-Parameters!$B$94)*Parameters!$D$28*(Parameters!$D$23)*(1-Parameters!$D$30))+(S42*(1-Parameters!$D$41)*'Input for base case'!$F$6*Parameters!$D$16*Parameters!$D$26*(1-Parameters!$D$27)*(1-Parameters!$B$94)*Parameters!$D$28*(Parameters!$D$23)*(1-Parameters!$D$30))+(T42*(1-Parameters!$D$41)) + (U42*(1-Parameters!$D$41)*(1-ART_drop_factor)) + (Z42*(1-Parameters!$D$41)) + (AA42*(1-Parameters!$D$41)*(1-ART_drop_factor))),0)</f>
        <v>0</v>
      </c>
      <c r="AA43" s="22">
        <f>IF(C43='Input for base case'!$F$14,((Q42*(1-Parameters!$D$41)*(1/Parameters!$D$38)*('Input for base case'!$F$6*Parameters!$D$16*(Parameters!$D$23)*Parameters!$D$26*(1-Parameters!$D$27)*(1-Parameters!$B$94)*Parameters!$D$28*Parameters!$D$30))+(R42*(1-Parameters!$D$41)*(1/Parameters!$D$38))+(S42*(1-Parameters!$D$41)*('Input for base case'!$F$6*Parameters!$D$16*(1-Parameters!$B$94)*(Parameters!$D$23)*Parameters!$D$26*(1-Parameters!$D$27)*Parameters!$D$28*Parameters!$D$30))+(AA42*(1-Parameters!$D$41)*ART_drop_factor)+(X42*(1-Parameters!$D$41)*(1/Parameters!$D$38))+(U42*(1-Parameters!$D$41)*ART_drop_factor)),0)</f>
        <v>0</v>
      </c>
      <c r="AB43" s="24">
        <f>IF(AND(C43&gt;'Input for base case'!$F$14,C43&lt;('Input for base case'!$F$14+'Input for base case'!$F$16)),((V42*(1-Parameters!$D$41)*(1-(Parameters!$D$9*(1-('Input for base case'!$F$22*Parameters!$D$7)))))+(AB42*(1-Parameters!$D$41)*(1-(Parameters!$D$10*(1-('Input for base case'!$F$22*Parameters!$D$7)))))),0)</f>
        <v>0</v>
      </c>
      <c r="AC43" s="24">
        <f>IF(AND(C43&gt;'Input for base case'!$F$14, C43&lt;('Input for base case'!$F$14+'Input for base case'!$F$16)),((V42*(1-Parameters!$D$41)*Parameters!$D$9*(1-('Input for base case'!$F$22*Parameters!$D$7)))+(W42*(1-Parameters!$D$41)*(1-1/Parameters!$D$38)) + (X42*(1-Parameters!$D$41)*(1-(1/Parameters!$D$38))*(1-ART_drop_factor)) +(AB42*(1-Parameters!$D$41)*Parameters!$D$10*(1-('Input for base case'!$F$22*Parameters!$D$7))))+(AC42*(1-Parameters!$D$41)*(1-1/Parameters!$D$38)) + (AD42*(1-Parameters!$D$41)*(1-(1/Parameters!$D$38))*(1-ART_drop_factor)),0)</f>
        <v>0</v>
      </c>
      <c r="AD43" s="24">
        <f>IF(AND(C43&gt;'Input for base case'!$F$14, C43&lt;('Input for base case'!$F$14+'Input for base case'!$F$16)),((X42*(1-Parameters!$D$41)*(1-(1/Parameters!$D$38))*ART_drop_factor)+(AD42*(1-Parameters!$D$41)*(1-(1/Parameters!$D$38))*ART_drop_factor)),0)</f>
        <v>0</v>
      </c>
      <c r="AE43" s="24">
        <f>IF(AND(C43&gt;'Input for base case'!$F$14, C43&lt;('Input for base case'!$F$14+'Input for base case'!$F$16)),((W42*(1-Parameters!$D$41)*(1/Parameters!$D$38))+(Y42*(1-Parameters!$D$41))+(AC42*(1-Parameters!$D$41)*(1/Parameters!$D$38))+(AE42*(1-Parameters!$D$41))),0)</f>
        <v>0</v>
      </c>
      <c r="AF43" s="24">
        <f>IF(AND(C43&gt;'Input for base case'!$F$14, C43&lt;('Input for base case'!$F$14+'Input for base case'!$F$16)),((Z42*(1-Parameters!$D$41)) + (AA42*(1-Parameters!$D$41)*(1-ART_drop_factor)) +(AF42*(1-Parameters!$D$41)) + (AG42*(1-Parameters!$D$41)*(1-ART_drop_factor))),0)</f>
        <v>0</v>
      </c>
      <c r="AG43" s="24">
        <f>IF(AND(C43&gt;'Input for base case'!$F$14, C43&lt;('Input for base case'!$F$14+'Input for base case'!$F$16)),((X42*(1-Parameters!$D$41)*(1/Parameters!$D$38))+(AG42*(1-Parameters!$D$41)*ART_drop_factor)+(AD42*(1-Parameters!$D$41)*(1/Parameters!$D$38))+(AA42*(1-Parameters!$D$41)*ART_drop_factor)),0)</f>
        <v>0</v>
      </c>
      <c r="AH43" s="24">
        <f>IF(AND(C43&gt;=('Input for base case'!$F$14+'Input for base case'!$F$16),C43&lt;('Input for base case'!$F$14+'Input for base case'!$F$17)),((AB42*(1-Parameters!$D$40)*(1-(Parameters!$D$10*(1-('Input for base case'!$F$22*Parameters!$D$7)))))+(AH42*(1-Parameters!$D$40)*(1-(Parameters!$D$11*(1-('Input for base case'!$F$22*Parameters!$D$7)))))),0)</f>
        <v>0</v>
      </c>
      <c r="AI43" s="24">
        <f>IF(AND(C43&gt;=('Input for base case'!$F$14+'Input for base case'!$F$16), C43&lt;('Input for base case'!$F$14+'Input for base case'!$F$17)),((AB42*(1-Parameters!$D$40)*Parameters!$D$10*(1-('Input for base case'!$F$22*Parameters!$D$7)))+(AC42*(1-Parameters!$D$40)*(1-1/Parameters!$D$38)*(1-('Input for base case'!$F$7*Parameters!$D$17*(1-Parameters!$D$27)*Parameters!$D$26*(1-(Parameters!$B$94 + Parameters!$B$95))*(Parameters!$D$24)*Parameters!$D$28*Parameters!$D$30))) + (AD42*(1-Parameters!$D$40)*(1-(1/Parameters!$D$38))*(1-ART_drop_factor)) +(AH42*(1-Parameters!$D$40)*Parameters!$D$11*(1-('Input for base case'!$F$22*Parameters!$D$7)))+(AI42*(1-Parameters!$D$40)*(1-1/Parameters!$D$38)) + (AJ42*(1-Parameters!$D$40)*(1-(1/Parameters!$D$38))*(1-ART_drop_factor))),0)</f>
        <v>0</v>
      </c>
      <c r="AJ43" s="24">
        <f>IF(AND(C43&gt;=('Input for base case'!$F$14+'Input for base case'!$F$16), C43&lt;('Input for base case'!$F$14+'Input for base case'!$F$17)),((AC42*(1-Parameters!$D$40)*(1-1/Parameters!$D$38)*('Input for base case'!$F$7*Parameters!$D$17*Parameters!$D$26*(1-Parameters!$D$27)*(1-(Parameters!$B$94 + Parameters!$B$95))*(Parameters!$D$24)*Parameters!$D$28*Parameters!$D$30))+(AD42*(1-Parameters!$D$40)*(1-(1/Parameters!$D$38))*ART_drop_factor)+(AJ42*(1-Parameters!$D$40)*(1-(1/Parameters!$D$38))*ART_drop_factor)),0)</f>
        <v>0</v>
      </c>
      <c r="AK43" s="22">
        <f>IF(AND(C43&gt;=('Input for base case'!$F$14+'Input for base case'!$F$16), C43&lt;('Input for base case'!$F$14+'Input for base case'!$F$17)),((AC42*(1-Parameters!$D$40)*(1/Parameters!$D$38)*(1-('Input for base case'!$F$7*Parameters!$D$17*(1-Parameters!$D$27)*Parameters!$D$26*(1-(Parameters!$B$94 + Parameters!$B$95))*(Parameters!$D$23)*Parameters!$D$28)))+(AE42*(1-Parameters!$D$40)*(1-('Input for base case'!$F$7*Parameters!$D$17*(1-Parameters!$D$27)*Parameters!$D$26*(1-(Parameters!$B$94 + Parameters!$B$95))*(Parameters!$D$23)*Parameters!$D$28)))+(AI42*(1-Parameters!$D$40)*(1/Parameters!$D$38))+(AK42*(1-Parameters!$D$40))),0)</f>
        <v>0</v>
      </c>
      <c r="AL43" s="24">
        <f>IF(AND(C43&gt;=('Input for base case'!$F$14+'Input for base case'!$F$16), C43&lt;('Input for base case'!$F$14+'Input for base case'!$F$17)),((AC42*(1-Parameters!$D$40)*(1/Parameters!$D$38)*'Input for base case'!$F$7*Parameters!$D$17*Parameters!$D$26*(1-Parameters!$D$27)*(1-(Parameters!$B$94 + Parameters!$B$95))*Parameters!$D$28*(Parameters!$D$23)*(1-Parameters!$D$30))+(AE42*(1-Parameters!$D$40)*'Input for base case'!$F$7*Parameters!$D$17*Parameters!$D$26*(1-Parameters!$D$27)*(1-(Parameters!$B$94 + Parameters!$B$95))*Parameters!$D$28*(Parameters!$D$23)*(1-Parameters!$D$30))+(AF42*(1-Parameters!$D$40)) + (AG42*(1-Parameters!$D$40)*(1-ART_drop_factor)) +(AL42*(1-Parameters!$D$40)) + (AM42*(1-Parameters!$D$40)*(1-ART_drop_factor))),0)</f>
        <v>0</v>
      </c>
      <c r="AM43" s="22">
        <f>IF(AND(C43&gt;=('Input for base case'!$F$14+'Input for base case'!$F$16), C43&lt;('Input for base case'!$F$14+'Input for base case'!$F$17)),((AC42*(1-Parameters!$D$40)*(1/Parameters!$D$38)*('Input for base case'!$F$7*Parameters!$D$17*(Parameters!$D$23)*Parameters!$D$26*(1-Parameters!$D$27)*(1-(Parameters!$B$94 + Parameters!$B$95))*Parameters!$D$28*Parameters!$D$30))+(AD42*(1-Parameters!$D$40)*(1/Parameters!$D$38))+(AE42*(1-Parameters!$D$40)*('Input for base case'!$F$7*Parameters!$D$17*(Parameters!$D$23)*Parameters!$D$26*(1-Parameters!$D$27)*(1-(Parameters!$B$94 + Parameters!$B$95))*Parameters!$D$28*Parameters!$D$30))+(AM42*(1-Parameters!$D$40)*ART_drop_factor)+(AJ42*(1-Parameters!$D$40)*(1/Parameters!$D$38))+(AG42*(1-Parameters!$D$40)*ART_drop_factor)),0)</f>
        <v>0</v>
      </c>
      <c r="AN43" s="24">
        <f>IF(AND(C43&gt;=('Input for base case'!$F$14+'Input for base case'!$F$17), C43&lt;('Input for base case'!$F$14+'Input for base case'!$F$18)),((AH42*(1-Parameters!$D$40)*(1-(Parameters!$D$11*(1-('Input for base case'!$F$22*Parameters!$D$7))))) + (AN42*(1-Parameters!$D$40)*(1-(Parameters!$D$11*(1-('Input for base case'!$F$22*Parameters!$D$7)))))),0)</f>
        <v>0</v>
      </c>
      <c r="AO43" s="22">
        <f>IF(AND(C43&gt;=('Input for base case'!$F$14+'Input for base case'!$F$17), C43&lt;('Input for base case'!$F$14+'Input for base case'!$F$18)),((AH42*(1-Parameters!$D$40)*Parameters!$D$11*(1-('Input for base case'!$F$22*Parameters!$D$7)))+(AI42*(1-Parameters!$D$40)*(1-1/Parameters!$D$38)*(1-('Input for base case'!$F$8*Parameters!$D$18*(1-Parameters!$D$27)*Parameters!$D$26*(Parameters!$D$24)*Parameters!$D$28*Parameters!$D$30))) + (AJ42*(1-Parameters!$D$40)*(1-(1/Parameters!$D$38))*(1-ART_drop_factor)) +(AN42*(1-Parameters!$D$40)*Parameters!$D$11*(1-('Input for base case'!$F$22*Parameters!$D$7)))+(AO42*(1-Parameters!$D$40)*(1-1/Parameters!$D$38)) + (AP42*(1-Parameters!$D$40)*(1-(1/Parameters!$D$38))*(1-ART_drop_factor))),0)</f>
        <v>0</v>
      </c>
      <c r="AP43" s="24">
        <f>IF(AND(C43&gt;=('Input for base case'!$F$14+'Input for base case'!$F$17), C43&lt;('Input for base case'!$F$14+'Input for base case'!$F$18)),((AI42*(1-Parameters!$D$40)*(1-1/Parameters!$D$38)*('Input for base case'!$F$8*Parameters!$D$18*Parameters!$D$26*(1-Parameters!$D$27)*(Parameters!$D$24)*Parameters!$D$28*Parameters!$D$30))+(AJ42*(1-Parameters!$D$40)*(1-(1/Parameters!$D$38))*ART_drop_factor)+(AP42*(1-Parameters!$D$40)*(1-(1/Parameters!$D$38))*ART_drop_factor)),0)</f>
        <v>0</v>
      </c>
      <c r="AQ43" s="22">
        <f>IF(AND(C43&gt;=('Input for base case'!$F$14+'Input for base case'!$F$17), C43&lt;('Input for base case'!$F$14+'Input for base case'!$F$18)),((AI42*(1-Parameters!$D$40)*(1/Parameters!$D$38)*(1-('Input for base case'!$F$8*Parameters!$D$18*(1-Parameters!$D$27)*Parameters!$D$26*(Parameters!$D$23)*Parameters!$D$28)))+(AK42*(1-Parameters!$D$40)*(1-('Input for base case'!$F$8*Parameters!$D$18*(1-Parameters!$D$27)*Parameters!$D$26*(Parameters!$D$23)*Parameters!$D$28)))+(AO42*(1-Parameters!$D$40)*(1/Parameters!$D$38))+(AQ42*(1-Parameters!$D$40))),0)</f>
        <v>0</v>
      </c>
      <c r="AR43" s="24">
        <f>IF(AND(C43&gt;=('Input for base case'!$F$14+'Input for base case'!$F$17), C43&lt;('Input for base case'!$F$14+'Input for base case'!$F$18)),((AI42*(1-Parameters!$D$40)*(1/Parameters!$D$38)*'Input for base case'!$F$8*Parameters!$D$18*Parameters!$D$26*(1-Parameters!$D$27)*Parameters!$D$28*(Parameters!$D$23)*(1-Parameters!$D$30))+(AK42*(1-Parameters!$D$40)*'Input for base case'!$F$8*Parameters!$D$18*Parameters!$D$26*(1-Parameters!$D$27)*Parameters!$D$28*(Parameters!$D$23)*(1-Parameters!$D$30))+(AL42*(1-Parameters!$D$40)) + (AM42*(1-Parameters!$D$40)*(1-ART_drop_factor)) +(AR42*(1-Parameters!$D$40)) + (AS42*(1-Parameters!$D$40)*(1-ART_drop_factor))),0)</f>
        <v>0</v>
      </c>
      <c r="AS43" s="22">
        <f>IF(AND(C43&gt;=('Input for base case'!$F$14+'Input for base case'!$F$17), C43&lt;('Input for base case'!$F$14+'Input for base case'!$F$18)),((AI42*(1-Parameters!$D$40)*(1/Parameters!$D$38)*('Input for base case'!$F$8*Parameters!$D$18*(Parameters!$D$23)*Parameters!$D$26*(1-Parameters!$D$27)*Parameters!$D$28*Parameters!$D$30))+(AJ42*(1-Parameters!$D$40)*(1/Parameters!$D$38))+(AK42*(1-Parameters!$D$40)*('Input for base case'!$F$8*Parameters!$D$18*(Parameters!$D$23)*Parameters!$D$26*(1-Parameters!$D$27)*Parameters!$D$28*Parameters!$D$30))+(AS42*(1-Parameters!$D$40)*ART_drop_factor)+(AP42*(1-Parameters!$D$40)*(1/Parameters!$D$38))+(AM42*(1-Parameters!$D$40)*ART_drop_factor)),0)</f>
        <v>0</v>
      </c>
      <c r="AT43" s="24">
        <f>IF(AND(C43&gt;=('Input for base case'!$F$14+'Input for base case'!$F$18), C43&lt;('Input for base case'!$F$14+'Input for base case'!$F$19)),((AN42*(1-Parameters!$D$40)*(1-(Parameters!$D$11*(1-('Input for base case'!$F$22*Parameters!$D$7))))) + (AT42*(1-Parameters!$D$40)*(1-(Parameters!$D$12*(1-('Input for base case'!$F$22*Parameters!$D$7)))))),0)</f>
        <v>0</v>
      </c>
      <c r="AU43" s="22">
        <f>IF(AND(C43&gt;=('Input for base case'!$F$14+'Input for base case'!$F$18), C43&lt;('Input for base case'!$F$14+'Input for base case'!$F$19)),((AN42*(1-Parameters!$D$40)*Parameters!$D$11*(1-('Input for base case'!$F$22*Parameters!$D$7)))+(AO42*(1-Parameters!$D$40)*(1-1/Parameters!$D$38)*(1-('Input for base case'!$F$9*Parameters!$D$19*(1-Parameters!$D$27)*Parameters!$D$26*(Parameters!$D$24)*Parameters!$D$28*Parameters!$D$30))) + (AP42*(1-Parameters!$D$40)*(1-(1/Parameters!$D$38))*(1-ART_drop_factor)) +(AT42*(1-Parameters!$D$40)*Parameters!$D$12*(1-('Input for base case'!$F$22*Parameters!$D$7)))+(AU42*(1-Parameters!$D$40)*(1-1/Parameters!$D$38)) + (AV42*(1-Parameters!$D$40)*(1-(1/Parameters!$D$38))*(1-ART_drop_factor))),0)</f>
        <v>0</v>
      </c>
      <c r="AV43" s="24">
        <f>IF(AND(C43&gt;=('Input for base case'!$F$14+'Input for base case'!$F$18), C43&lt;('Input for base case'!$F$14+'Input for base case'!$F$19)),((AO42*(1-Parameters!$D$40)*(1-1/Parameters!$D$38)*('Input for base case'!$F$9*Parameters!$D$19*Parameters!$D$26*(1-Parameters!$D$27)*(Parameters!$D$24)*Parameters!$D$28*Parameters!$D$30))+(AP42*(1-Parameters!$D$40)*(1-(1/Parameters!$D$38))*ART_drop_factor)+(AV42*(1-Parameters!$D$40)*(1-(1/Parameters!$D$38))*ART_drop_factor)),0)</f>
        <v>0</v>
      </c>
      <c r="AW43" s="22">
        <f>IF(AND(C43&gt;=('Input for base case'!$F$14+'Input for base case'!$F$18), C43&lt;('Input for base case'!$F$14+'Input for base case'!$F$19)),((AO42*(1-Parameters!$D$40)*(1/Parameters!$D$38)*(1-('Input for base case'!$F$9*Parameters!$D$19*(1-Parameters!$D$27)*Parameters!$D$26*(Parameters!$D$23)*Parameters!$D$28)))+(AQ42*(1-Parameters!$D$40)*(1-('Input for base case'!$F$9*Parameters!$D$19*(1-Parameters!$D$27)*Parameters!$D$26*(Parameters!$D$23)*Parameters!$D$28)))+(AU42*(1-Parameters!$D$40)*(1/Parameters!$D$38))+(AW42*(1-Parameters!$D$40))),0)</f>
        <v>0</v>
      </c>
      <c r="AX43" s="24">
        <f>IF(AND(C43&gt;=('Input for base case'!$F$14+'Input for base case'!$F$18), C43&lt;('Input for base case'!$F$14+'Input for base case'!$F$19)),((AO42*(1-Parameters!$D$40)*(1/Parameters!$D$38)*'Input for base case'!$F$9*Parameters!$D$19*Parameters!$D$26*(1-Parameters!$D$27)*Parameters!$D$28*(Parameters!$D$23)*(1-Parameters!$D$30))+(AQ42*(1-Parameters!$D$40)*'Input for base case'!$F$9*Parameters!$D$19*Parameters!$D$26*(1-Parameters!$D$27)*Parameters!$D$28*(Parameters!$D$23)*(1-Parameters!$D$30)) + (AS42*(1-Parameters!$D$40)*(1-ART_drop_factor)) +(AR42*(1-Parameters!$D$40))+ (AY42*(1-Parameters!$D$40)*(1-ART_drop_factor)) + (AX42*(1-Parameters!$D$40))),0)</f>
        <v>0</v>
      </c>
      <c r="AY43" s="22">
        <f>IF(AND(C43&gt;=('Input for base case'!$F$14+'Input for base case'!$F$18), C43&lt;('Input for base case'!$F$14+'Input for base case'!$F$19)),((AO42*(1-Parameters!$D$40)*(1/Parameters!$D$38)*('Input for base case'!$F$9*Parameters!$D$19*(Parameters!$D$23)*Parameters!$D$26*(1-Parameters!$D$27)*Parameters!$D$28*Parameters!$D$30))+(AP42*(1-Parameters!$D$40)*(1/Parameters!$D$38))+(AQ42*(1-Parameters!$D$40)*('Input for base case'!$F$9*Parameters!$D$19*(Parameters!$D$23)*Parameters!$D$26*(1-Parameters!$D$27)*Parameters!$D$28*Parameters!$D$30))+(AY42*(1-Parameters!$D$40)*ART_drop_factor)+(AV42*(1-Parameters!$D$40)*(1/Parameters!$D$38))+(AS42*(1-Parameters!$D$40)*ART_drop_factor)),0)</f>
        <v>0</v>
      </c>
      <c r="AZ43" s="24">
        <f>IF(C43&gt;=('Input for base case'!$F$14+'Input for base case'!$F$19),((AT42*(1-Parameters!$D$40)*(1-(Parameters!$D$12*(1-('Input for base case'!$F$22*Parameters!$D$7))))) + (AZ42*(1-Parameters!$D$40)*(1-(Parameters!$D$12*(1-('Input for base case'!$F$22*Parameters!$D$7)))))),0)</f>
        <v>0</v>
      </c>
      <c r="BA43" s="22">
        <f>IF(C43&gt;=('Input for base case'!$F$14+'Input for base case'!$F$19),((AT42*(1-Parameters!$D$40)*Parameters!$D$12*(1-('Input for base case'!$F$22*Parameters!$D$7)))+(AU42*(1-Parameters!$D$40)*(1-1/Parameters!$D$38)*(1-('Input for base case'!$F$10*Parameters!$D$20*(1-Parameters!$D$27)*Parameters!$D$26*(Parameters!$D$24)*Parameters!$D$28*Parameters!$D$30))) + (AV42*(1-Parameters!$D$40)*(1-(1/Parameters!$D$38))*(1-ART_drop_factor)) +(AZ42*(1-Parameters!$D$40)*Parameters!$D$12*(1-('Input for base case'!$F$22*Parameters!$D$7)))+(BA42*(1-Parameters!$D$40)*(1-1/Parameters!$D$38)) + (BB42*(1-Parameters!$D$40)*(1-(1/Parameters!$D$38))*(1-ART_drop_factor))),0)</f>
        <v>0</v>
      </c>
      <c r="BB43" s="24">
        <f>IF(C43&gt;=('Input for base case'!$F$14+'Input for base case'!$F$19),((AU42*(1-Parameters!$D$40)*(1-1/Parameters!$D$38)*('Input for base case'!$F$10*Parameters!$D$20*Parameters!$D$26*(1-Parameters!$D$27)*(Parameters!$D$24)*Parameters!$D$28*Parameters!$D$30))+(AV42*(1-Parameters!$D$40)*(1-(1/Parameters!$D$38))*ART_drop_factor)+(BB42*(1-Parameters!$D$40)*(1-(1/Parameters!$D$38))*ART_drop_factor)),0)</f>
        <v>0</v>
      </c>
      <c r="BC43" s="22">
        <f>IF(C43&gt;=('Input for base case'!$F$14+'Input for base case'!$F$19),((AU42*(1-Parameters!$D$40)*(1/Parameters!$D$38)*(1-('Input for base case'!$F$10*Parameters!$D$20*(1-Parameters!$D$27)*Parameters!$D$26*(Parameters!$D$23)*Parameters!$D$28)))+(AW42*(1-Parameters!$D$40)*(1-('Input for base case'!$F$10*Parameters!$D$20*(1-Parameters!$D$27)*Parameters!$D$26*(Parameters!$D$23)*Parameters!$D$28)))+(BA42*(1-Parameters!$D$40)*(1/Parameters!$D$38))+(BC42*(1-Parameters!$D$40))),0)</f>
        <v>0</v>
      </c>
      <c r="BD43" s="24">
        <f>IF(C43&gt;=('Input for base case'!$F$14+'Input for base case'!$F$19),((AU42*(1-Parameters!$D$40)*(1/Parameters!$D$38)*'Input for base case'!$F$10*Parameters!$D$20*Parameters!$D$26*(1-Parameters!$D$27)*Parameters!$D$28*(Parameters!$D$23)*(1-Parameters!$D$30))+(AW42*(1-Parameters!$D$40)*'Input for base case'!$F$10*Parameters!$D$20*Parameters!$D$26*(1-Parameters!$D$27)*Parameters!$D$28*(Parameters!$D$23)*(1-Parameters!$D$30))+(AX42*(1-Parameters!$D$40)) + (AY42*(1-Parameters!$D$40)*(1-ART_drop_factor)) +(BD42*(1-Parameters!$D$40)) + (BE42*(1-Parameters!$D$40)*(1-ART_drop_factor))),0)</f>
        <v>0</v>
      </c>
      <c r="BE43" s="25">
        <f>IF(C43&gt;=('Input for base case'!$F$14+'Input for base case'!$F$19),((AU42*(1-Parameters!$D$40)*(1/Parameters!$D$38)*('Input for base case'!$F$10*Parameters!$D$20*(Parameters!$D$23)*Parameters!$D$26*(1-Parameters!$D$27)*Parameters!$D$28*Parameters!$D$30))+(AV42*(1-Parameters!$D$40)*(1/Parameters!$D$38))+(AW42*(1-Parameters!$D$40)*('Input for base case'!$F$10*Parameters!$D$20*(Parameters!$D$23)*Parameters!$D$26*(1-Parameters!$D$27)*Parameters!$D$28*Parameters!$D$30))+(BE42*(1-Parameters!$D$40)*ART_drop_factor)+(BB42*(1-Parameters!$D$40)*(1/Parameters!$D$38))+(AY42*(1-Parameters!$D$40)*ART_drop_factor)),0)</f>
        <v>0</v>
      </c>
      <c r="BF43" s="135">
        <f>(Parameters!$D$40*(SUM(Model!D42:U42,Model!AH42:BE42)))+(Parameters!$D$41*(SUM(Model!V42:AG42)))</f>
        <v>93.927979678313207</v>
      </c>
      <c r="BG43" s="60"/>
    </row>
    <row r="44" spans="3:59" x14ac:dyDescent="0.2">
      <c r="C44" s="20">
        <v>39</v>
      </c>
      <c r="D44" s="21">
        <f>IF((C44&gt;='Input for base case'!$F$12),0,(D43*(1-Parameters!$D$40)*(1-(Parameters!$D$8*(1-('Input for base case'!$F$22*Parameters!$D$7))))))</f>
        <v>0</v>
      </c>
      <c r="E44" s="21">
        <f>IF((C44&gt;='Input for base case'!$F$12),0,(D43*(1-Parameters!$D$40)*Parameters!$D$8*(1-('Input for base case'!$F$22*Parameters!$D$7))+(E43*(1-Parameters!$D$40)*(1-1/Parameters!$D$38)) + (F43*(1-Parameters!$D$40)*(1-(1/Parameters!$D$38))*(1-ART_drop_factor))))</f>
        <v>0</v>
      </c>
      <c r="F44" s="26">
        <f>IF((C44&gt;='Input for base case'!$F$12),0,(F43*(1-Parameters!$D$40)*(1-(1/Parameters!$D$38))*ART_drop_factor))</f>
        <v>0</v>
      </c>
      <c r="G44" s="21">
        <f>IF((C44&gt;='Input for base case'!$F$12),0,((G43*(1-Parameters!$D$40)+(E43*(1-Parameters!$D$40)*(1/Parameters!$D$38)))))</f>
        <v>0</v>
      </c>
      <c r="H44" s="21">
        <f>IF((C44&gt;='Input for base case'!$F$12),0,(H43*(1-Parameters!$D$40) + I43*(1-Parameters!$D$40)*(1-ART_drop_factor)))</f>
        <v>0</v>
      </c>
      <c r="I44" s="21">
        <f>IF((C44&gt;='Input for base case'!$F$12),0,(((F43*(1-Parameters!$D$40)*(1/Parameters!$D$38)) + I43*(1-Parameters!$D$40)*ART_drop_factor)))</f>
        <v>0</v>
      </c>
      <c r="J44" s="23">
        <f>IF(AND(C44&gt;='Input for base case'!$F$12,C44&lt;'Input for base case'!$F$13),((D43*(1-Parameters!$D$40)*(1-(Parameters!$D$8*(1-('Input for base case'!$F$22*Parameters!$D$7))))) + (J43*(1-Parameters!$D$40)*(1-(Parameters!$D$9*(1-('Input for base case'!$F$22*Parameters!$D$7)))))),0)</f>
        <v>0</v>
      </c>
      <c r="K44" s="23">
        <f>IF(AND(C44&gt;='Input for base case'!$F$12,C44&lt;'Input for base case'!$F$13),((D43*(1-Parameters!$D$40)*(Parameters!$D$8*(1-('Input for base case'!$F$22*Parameters!$D$7))))+(E43*(1-Parameters!$D$40)*(1-1/Parameters!$D$38)*(1-('Input for base case'!$F$5*Parameters!$D$14*(1-Parameters!$D$27)*Parameters!$D$26*(Parameters!$D$24))*Parameters!$D$28*Parameters!$D$30)))+ (F43*(1-Parameters!$D$40)*(1-(1/Parameters!$D$38))*(1-ART_drop_factor)) + (J43*(1-Parameters!$D$40)*Parameters!$D$9*(1-('Input for base case'!$F$22*Parameters!$D$7)))+(K43*(1-Parameters!$D$40)*(1-1/Parameters!$D$38)) + (L43*(1-Parameters!$D$40)*(1-(1/Parameters!$D$38))*(1-ART_drop_factor)),0)</f>
        <v>0</v>
      </c>
      <c r="L44" s="23">
        <f>IF(AND(C44&gt;='Input for base case'!$F$12,C44&lt;'Input for base case'!$F$13),((E43*(1-Parameters!$D$40)*(1-1/Parameters!$D$38)*('Input for base case'!$F$5*Parameters!$D$14*Parameters!$D$26*(1-Parameters!$D$27)*(Parameters!$D$24)*Parameters!$D$28*Parameters!$D$30))+(F43*(1-Parameters!$D$40)*(1-(1/Parameters!$D$38))*ART_drop_factor)+(L43*(1-Parameters!$D$40)*(1-(1/Parameters!$D$38))*ART_drop_factor)),0)</f>
        <v>0</v>
      </c>
      <c r="M44" s="23">
        <f>IF(AND(C44&gt;='Input for base case'!$F$12,C44&lt;'Input for base case'!$F$13),((E43*(1-Parameters!$D$40)*(1/Parameters!$D$38)*(1-('Input for base case'!$F$5*Parameters!$D$14*(1-Parameters!$D$27)*Parameters!$D$26*(Parameters!$D$23))*Parameters!$D$28))+(G43*(1-Parameters!$D$40)*(1-('Input for base case'!$F$5*Parameters!$D$14*(1-Parameters!$D$27)*Parameters!$D$26*(Parameters!$D$23)*Parameters!$D$28)))+(K43*(1-Parameters!$D$40)*(1/Parameters!$D$38))+(M43*(1-Parameters!$D$40))),0)</f>
        <v>0</v>
      </c>
      <c r="N44" s="23">
        <f>IF(AND(C44&gt;='Input for base case'!$F$12,C44&lt;'Input for base case'!$F$13),((E43*(1-Parameters!$D$40)*(1/Parameters!$D$38)*'Input for base case'!$F$5*Parameters!$D$14*Parameters!$D$26*(1-Parameters!$D$27)*Parameters!$D$28*(Parameters!$D$23)*(1-Parameters!$D$30))+(G43*(1-Parameters!$D$40)*'Input for base case'!$F$5*Parameters!$D$14*Parameters!$D$26*(1-Parameters!$D$27)*Parameters!$D$28*(Parameters!$D$23)*(1-Parameters!$D$30))+(H43*(1-Parameters!$D$40)) +(N43*(1-Parameters!$D$40)) + (O43*(1-Parameters!$D$40)*(1-ART_drop_factor)) + (I43*(1-Parameters!$D$40)*(1-ART_drop_factor))),0)</f>
        <v>0</v>
      </c>
      <c r="O44" s="23">
        <f>IF(AND(C44&gt;='Input for base case'!$F$12,C44&lt;'Input for base case'!$F$13),((E43*(1-Parameters!$D$40)*(1/Parameters!$D$38)*('Input for base case'!$F$5*Parameters!$D$14*(Parameters!$D$23)*Parameters!$D$26*(1-Parameters!$D$27)*Parameters!$D$28*Parameters!$D$30))+(F43*(1-Parameters!$D$40)*(1/Parameters!$D$38))+(G43*(1-Parameters!$D$40)*('Input for base case'!$F$5*Parameters!$D$14*(Parameters!$D$23)*Parameters!$D$26*(1-Parameters!$D$27)*Parameters!$D$28*Parameters!$D$30))+(O43*(1-Parameters!$D$40)*ART_drop_factor)+(L43*(1-Parameters!$D$40)*(1/Parameters!$D$38))+(I43*(1-Parameters!$D$40)*ART_drop_factor)),0)</f>
        <v>0</v>
      </c>
      <c r="P44" s="24">
        <f>IF(AND(C44&gt;='Input for base case'!$F$13,C44&lt;'Input for base case'!$F$14),((J43*(1-Parameters!$D$40)*(1-(Parameters!$D$9*(1-('Input for base case'!$F$22*Parameters!$D$7))))) + (P43*(1-Parameters!$D$40)*(1-(Parameters!$D$9*(1-('Input for base case'!$F$22*Parameters!$D$7)))))),0)</f>
        <v>0</v>
      </c>
      <c r="Q44" s="22">
        <f>IF(AND(C44&gt;='Input for base case'!$F$13,C44&lt;'Input for base case'!$F$14),((J43*(1-Parameters!$D$40)*Parameters!$D$9*(1-('Input for base case'!$F$22*Parameters!$D$7)))+(K43*(1-Parameters!$D$40)*(1-1/Parameters!$D$38)*(1-('Input for base case'!$F$6*Parameters!$D$15*(1-Parameters!$D$27)*Parameters!$D$26*(Parameters!$D$24))*Parameters!$D$28*Parameters!$D$30))) + (L43*(1-Parameters!$D$40)*(1-(1/Parameters!$D$38))*(1-ART_drop_factor)) +(P43*(1-Parameters!$D$40)*Parameters!$D$9*(1-('Input for base case'!$F$22*Parameters!$D$7)))+(Q43*(1-Parameters!$D$40)*(1-1/Parameters!$D$38)) + (R43*(1-Parameters!$D$40)*(1-(1/Parameters!$D$38))*(1-ART_drop_factor)),0)</f>
        <v>0</v>
      </c>
      <c r="R44" s="24">
        <f>IF(AND(C44&gt;='Input for base case'!$F$13,C44&lt;'Input for base case'!$F$14),((K43*(1-Parameters!$D$40)*(1-1/Parameters!$D$38)*('Input for base case'!$F$6*Parameters!$D$15*Parameters!$D$26*(1-Parameters!$D$27)*(Parameters!$D$24)*Parameters!$D$28*Parameters!$D$30))+(L43*(1-Parameters!$D$40)*(1-(1/Parameters!$D$38))*ART_drop_factor)+(R43*(1-Parameters!$D$40)*(1-(1/Parameters!$D$38))*ART_drop_factor)),0)</f>
        <v>0</v>
      </c>
      <c r="S44" s="22">
        <f>IF(AND(C44&gt;='Input for base case'!$F$13,C44&lt;'Input for base case'!$F$14),((K43*(1-Parameters!$D$40)*(1/Parameters!$D$38)*(1-('Input for base case'!$F$6*Parameters!$D$15*(1-Parameters!$D$27)*Parameters!$D$26*(Parameters!$D$23)*Parameters!$D$28)))+(M43*(1-Parameters!$D$40)*(1-('Input for base case'!$F$6*Parameters!$D$15*(1-Parameters!$D$27)*Parameters!$D$26*(Parameters!$D$23)*Parameters!$D$28)))+(Q43*(1-Parameters!$D$40)*(1/Parameters!$D$38))+(S43*(1-Parameters!$D$40))),0)</f>
        <v>0</v>
      </c>
      <c r="T44" s="24">
        <f>IF(AND(C44&gt;='Input for base case'!$F$13,C44&lt;'Input for base case'!$F$14),((K43*(1-Parameters!$D$40)*(1/Parameters!$D$38)*'Input for base case'!$F$6*Parameters!$D$15*Parameters!$D$26*(1-Parameters!$D$27)*Parameters!$D$28*(Parameters!$D$23)*(1-Parameters!$D$30))+(M43*(1-Parameters!$D$40)*'Input for base case'!$F$6*Parameters!$D$15*Parameters!$D$26*(1-Parameters!$D$27)*Parameters!$D$28*(Parameters!$D$23)*(1-Parameters!$D$30))+(N43*(1-Parameters!$D$40))+(T43*(1-Parameters!$D$40)) + (U43*(1-Parameters!$D$40)*(1-ART_drop_factor)) + (O43*(1-Parameters!$D$40)*(1-ART_drop_factor))),0)</f>
        <v>0</v>
      </c>
      <c r="U44" s="22">
        <f>IF(AND(C44&gt;='Input for base case'!$F$13,C44&lt;'Input for base case'!$F$14),((K43*(1-Parameters!$D$40)*(1/Parameters!$D$38)*('Input for base case'!$F$6*Parameters!$D$15*(Parameters!$D$23)*Parameters!$D$26*(1-Parameters!$D$27)*Parameters!$D$28*Parameters!$D$30))+(L43*(1-Parameters!$D$40)*(1/Parameters!$D$38))+(M43*(1-Parameters!$D$40)*('Input for base case'!$F$6*Parameters!$D$15*(Parameters!$D$23)*Parameters!$D$26*(1-Parameters!$D$27)*Parameters!$D$28*Parameters!$D$30))+(U43*(1-Parameters!$D$40)*ART_drop_factor)+(R43*(1-Parameters!$D$40)*(1/Parameters!$D$38))+(O43*(1-Parameters!$D$40))*ART_drop_factor),0)</f>
        <v>0</v>
      </c>
      <c r="V44" s="24">
        <f>IF(C44='Input for base case'!$F$14,((P43*(1-Parameters!$D$41)*(1-(Parameters!$D$9*(1-('Input for base case'!$F$22*Parameters!$D$7))))) + (V43*(1-Parameters!$D$41)*(1-(Parameters!$D$9*(1-('Input for base case'!$F$22*Parameters!$D$7)))))),0)</f>
        <v>1503942.7376927002</v>
      </c>
      <c r="W44" s="22">
        <f>IF(C44='Input for base case'!$F$14,((P43*(1-Parameters!$D$41)*Parameters!$D$9*(1-('Input for base case'!$F$22*Parameters!$D$7)))+(Q43*(1-Parameters!$D$41)*(1-1/Parameters!$D$38)*(1-('Input for base case'!$F$6*Parameters!$D$16*(1-Parameters!$D$27)*Parameters!$D$26*(1-Parameters!$B$94)*(Parameters!$D$24))*Parameters!$D$28*Parameters!$D$30)))+(V43*(1-Parameters!$D$41)*Parameters!$D$9*(1-('Input for base case'!$F$22*Parameters!$D$7)))+ (R43*(1-Parameters!$D$41)*(1-(1/Parameters!$D$38))*(1-ART_drop_factor)) + (W43*(1-Parameters!$D$41)*(1-1/Parameters!$D$38)) + (X43*(1-Parameters!$D$41)*(1-(1/Parameters!$D$38))*(1-ART_drop_factor)),0)</f>
        <v>4259.7165476667342</v>
      </c>
      <c r="X44" s="24">
        <f>IF(C44='Input for base case'!$F$14,((Q43*(1-Parameters!$D$41)*(1-1/Parameters!$D$38)*('Input for base case'!$F$6*Parameters!$D$16*Parameters!$D$26*(1-Parameters!$D$27)*(1-Parameters!$B$94)*(Parameters!$D$24)*Parameters!$D$28*Parameters!$D$30))+(R43*(1-Parameters!$D$41)*(1-(1/Parameters!$D$38))*ART_drop_factor)+(X43*(1-Parameters!$D$41)*(1-(1/Parameters!$D$38))*ART_drop_factor)),0)</f>
        <v>234.14601605131281</v>
      </c>
      <c r="Y44" s="22">
        <f>IF(C44='Input for base case'!$F$14,((Q43*(1-Parameters!$D$41)*(1/Parameters!$D$38)*(1-('Input for base case'!$F$6*Parameters!$D$16*(1-Parameters!$D$27)*Parameters!$D$26*(1-Parameters!$B$94)*(Parameters!$D$23)*Parameters!$D$28)))+(S43*(1-Parameters!$D$41)*(1-('Input for base case'!$F$6*Parameters!$D$16*(1-Parameters!$D$27)*Parameters!$D$26*(1-Parameters!$B$94)*(Parameters!$D$23)*Parameters!$D$28)))+(W43*(1-Parameters!$D$41)*(1/Parameters!$D$38))+(Y43*(1-Parameters!$D$41))),0)</f>
        <v>20415.421724092936</v>
      </c>
      <c r="Z44" s="24">
        <f>IF(C44='Input for base case'!$F$14,((Q43*(1-Parameters!$D$41)*(1/Parameters!$D$38)*'Input for base case'!$F$6*Parameters!$D$16*Parameters!$D$26*(1-Parameters!$D$27)*(1-Parameters!$B$94)*Parameters!$D$28*(Parameters!$D$23)*(1-Parameters!$D$30))+(S43*(1-Parameters!$D$41)*'Input for base case'!$F$6*Parameters!$D$16*Parameters!$D$26*(1-Parameters!$D$27)*(1-Parameters!$B$94)*Parameters!$D$28*(Parameters!$D$23)*(1-Parameters!$D$30))+(T43*(1-Parameters!$D$41)) + (U43*(1-Parameters!$D$41)*(1-ART_drop_factor)) + (Z43*(1-Parameters!$D$41)) + (AA43*(1-Parameters!$D$41)*(1-ART_drop_factor))),0)</f>
        <v>16899.55378819957</v>
      </c>
      <c r="AA44" s="22">
        <f>IF(C44='Input for base case'!$F$14,((Q43*(1-Parameters!$D$41)*(1/Parameters!$D$38)*('Input for base case'!$F$6*Parameters!$D$16*(Parameters!$D$23)*Parameters!$D$26*(1-Parameters!$D$27)*(1-Parameters!$B$94)*Parameters!$D$28*Parameters!$D$30))+(R43*(1-Parameters!$D$41)*(1/Parameters!$D$38))+(S43*(1-Parameters!$D$41)*('Input for base case'!$F$6*Parameters!$D$16*(1-Parameters!$B$94)*(Parameters!$D$23)*Parameters!$D$26*(1-Parameters!$D$27)*Parameters!$D$28*Parameters!$D$30))+(AA43*(1-Parameters!$D$41)*ART_drop_factor)+(X43*(1-Parameters!$D$41)*(1/Parameters!$D$38))+(U43*(1-Parameters!$D$41)*ART_drop_factor)),0)</f>
        <v>81311.522442099231</v>
      </c>
      <c r="AB44" s="24">
        <f>IF(AND(C44&gt;'Input for base case'!$F$14,C44&lt;('Input for base case'!$F$14+'Input for base case'!$F$16)),((V43*(1-Parameters!$D$41)*(1-(Parameters!$D$9*(1-('Input for base case'!$F$22*Parameters!$D$7)))))+(AB43*(1-Parameters!$D$41)*(1-(Parameters!$D$10*(1-('Input for base case'!$F$22*Parameters!$D$7)))))),0)</f>
        <v>0</v>
      </c>
      <c r="AC44" s="24">
        <f>IF(AND(C44&gt;'Input for base case'!$F$14, C44&lt;('Input for base case'!$F$14+'Input for base case'!$F$16)),((V43*(1-Parameters!$D$41)*Parameters!$D$9*(1-('Input for base case'!$F$22*Parameters!$D$7)))+(W43*(1-Parameters!$D$41)*(1-1/Parameters!$D$38)) + (X43*(1-Parameters!$D$41)*(1-(1/Parameters!$D$38))*(1-ART_drop_factor)) +(AB43*(1-Parameters!$D$41)*Parameters!$D$10*(1-('Input for base case'!$F$22*Parameters!$D$7))))+(AC43*(1-Parameters!$D$41)*(1-1/Parameters!$D$38)) + (AD43*(1-Parameters!$D$41)*(1-(1/Parameters!$D$38))*(1-ART_drop_factor)),0)</f>
        <v>0</v>
      </c>
      <c r="AD44" s="24">
        <f>IF(AND(C44&gt;'Input for base case'!$F$14, C44&lt;('Input for base case'!$F$14+'Input for base case'!$F$16)),((X43*(1-Parameters!$D$41)*(1-(1/Parameters!$D$38))*ART_drop_factor)+(AD43*(1-Parameters!$D$41)*(1-(1/Parameters!$D$38))*ART_drop_factor)),0)</f>
        <v>0</v>
      </c>
      <c r="AE44" s="24">
        <f>IF(AND(C44&gt;'Input for base case'!$F$14, C44&lt;('Input for base case'!$F$14+'Input for base case'!$F$16)),((W43*(1-Parameters!$D$41)*(1/Parameters!$D$38))+(Y43*(1-Parameters!$D$41))+(AC43*(1-Parameters!$D$41)*(1/Parameters!$D$38))+(AE43*(1-Parameters!$D$41))),0)</f>
        <v>0</v>
      </c>
      <c r="AF44" s="24">
        <f>IF(AND(C44&gt;'Input for base case'!$F$14, C44&lt;('Input for base case'!$F$14+'Input for base case'!$F$16)),((Z43*(1-Parameters!$D$41)) + (AA43*(1-Parameters!$D$41)*(1-ART_drop_factor)) +(AF43*(1-Parameters!$D$41)) + (AG43*(1-Parameters!$D$41)*(1-ART_drop_factor))),0)</f>
        <v>0</v>
      </c>
      <c r="AG44" s="24">
        <f>IF(AND(C44&gt;'Input for base case'!$F$14, C44&lt;('Input for base case'!$F$14+'Input for base case'!$F$16)),((X43*(1-Parameters!$D$41)*(1/Parameters!$D$38))+(AG43*(1-Parameters!$D$41)*ART_drop_factor)+(AD43*(1-Parameters!$D$41)*(1/Parameters!$D$38))+(AA43*(1-Parameters!$D$41)*ART_drop_factor)),0)</f>
        <v>0</v>
      </c>
      <c r="AH44" s="24">
        <f>IF(AND(C44&gt;=('Input for base case'!$F$14+'Input for base case'!$F$16),C44&lt;('Input for base case'!$F$14+'Input for base case'!$F$17)),((AB43*(1-Parameters!$D$40)*(1-(Parameters!$D$10*(1-('Input for base case'!$F$22*Parameters!$D$7)))))+(AH43*(1-Parameters!$D$40)*(1-(Parameters!$D$11*(1-('Input for base case'!$F$22*Parameters!$D$7)))))),0)</f>
        <v>0</v>
      </c>
      <c r="AI44" s="24">
        <f>IF(AND(C44&gt;=('Input for base case'!$F$14+'Input for base case'!$F$16), C44&lt;('Input for base case'!$F$14+'Input for base case'!$F$17)),((AB43*(1-Parameters!$D$40)*Parameters!$D$10*(1-('Input for base case'!$F$22*Parameters!$D$7)))+(AC43*(1-Parameters!$D$40)*(1-1/Parameters!$D$38)*(1-('Input for base case'!$F$7*Parameters!$D$17*(1-Parameters!$D$27)*Parameters!$D$26*(1-(Parameters!$B$94 + Parameters!$B$95))*(Parameters!$D$24)*Parameters!$D$28*Parameters!$D$30))) + (AD43*(1-Parameters!$D$40)*(1-(1/Parameters!$D$38))*(1-ART_drop_factor)) +(AH43*(1-Parameters!$D$40)*Parameters!$D$11*(1-('Input for base case'!$F$22*Parameters!$D$7)))+(AI43*(1-Parameters!$D$40)*(1-1/Parameters!$D$38)) + (AJ43*(1-Parameters!$D$40)*(1-(1/Parameters!$D$38))*(1-ART_drop_factor))),0)</f>
        <v>0</v>
      </c>
      <c r="AJ44" s="24">
        <f>IF(AND(C44&gt;=('Input for base case'!$F$14+'Input for base case'!$F$16), C44&lt;('Input for base case'!$F$14+'Input for base case'!$F$17)),((AC43*(1-Parameters!$D$40)*(1-1/Parameters!$D$38)*('Input for base case'!$F$7*Parameters!$D$17*Parameters!$D$26*(1-Parameters!$D$27)*(1-(Parameters!$B$94 + Parameters!$B$95))*(Parameters!$D$24)*Parameters!$D$28*Parameters!$D$30))+(AD43*(1-Parameters!$D$40)*(1-(1/Parameters!$D$38))*ART_drop_factor)+(AJ43*(1-Parameters!$D$40)*(1-(1/Parameters!$D$38))*ART_drop_factor)),0)</f>
        <v>0</v>
      </c>
      <c r="AK44" s="22">
        <f>IF(AND(C44&gt;=('Input for base case'!$F$14+'Input for base case'!$F$16), C44&lt;('Input for base case'!$F$14+'Input for base case'!$F$17)),((AC43*(1-Parameters!$D$40)*(1/Parameters!$D$38)*(1-('Input for base case'!$F$7*Parameters!$D$17*(1-Parameters!$D$27)*Parameters!$D$26*(1-(Parameters!$B$94 + Parameters!$B$95))*(Parameters!$D$23)*Parameters!$D$28)))+(AE43*(1-Parameters!$D$40)*(1-('Input for base case'!$F$7*Parameters!$D$17*(1-Parameters!$D$27)*Parameters!$D$26*(1-(Parameters!$B$94 + Parameters!$B$95))*(Parameters!$D$23)*Parameters!$D$28)))+(AI43*(1-Parameters!$D$40)*(1/Parameters!$D$38))+(AK43*(1-Parameters!$D$40))),0)</f>
        <v>0</v>
      </c>
      <c r="AL44" s="24">
        <f>IF(AND(C44&gt;=('Input for base case'!$F$14+'Input for base case'!$F$16), C44&lt;('Input for base case'!$F$14+'Input for base case'!$F$17)),((AC43*(1-Parameters!$D$40)*(1/Parameters!$D$38)*'Input for base case'!$F$7*Parameters!$D$17*Parameters!$D$26*(1-Parameters!$D$27)*(1-(Parameters!$B$94 + Parameters!$B$95))*Parameters!$D$28*(Parameters!$D$23)*(1-Parameters!$D$30))+(AE43*(1-Parameters!$D$40)*'Input for base case'!$F$7*Parameters!$D$17*Parameters!$D$26*(1-Parameters!$D$27)*(1-(Parameters!$B$94 + Parameters!$B$95))*Parameters!$D$28*(Parameters!$D$23)*(1-Parameters!$D$30))+(AF43*(1-Parameters!$D$40)) + (AG43*(1-Parameters!$D$40)*(1-ART_drop_factor)) +(AL43*(1-Parameters!$D$40)) + (AM43*(1-Parameters!$D$40)*(1-ART_drop_factor))),0)</f>
        <v>0</v>
      </c>
      <c r="AM44" s="22">
        <f>IF(AND(C44&gt;=('Input for base case'!$F$14+'Input for base case'!$F$16), C44&lt;('Input for base case'!$F$14+'Input for base case'!$F$17)),((AC43*(1-Parameters!$D$40)*(1/Parameters!$D$38)*('Input for base case'!$F$7*Parameters!$D$17*(Parameters!$D$23)*Parameters!$D$26*(1-Parameters!$D$27)*(1-(Parameters!$B$94 + Parameters!$B$95))*Parameters!$D$28*Parameters!$D$30))+(AD43*(1-Parameters!$D$40)*(1/Parameters!$D$38))+(AE43*(1-Parameters!$D$40)*('Input for base case'!$F$7*Parameters!$D$17*(Parameters!$D$23)*Parameters!$D$26*(1-Parameters!$D$27)*(1-(Parameters!$B$94 + Parameters!$B$95))*Parameters!$D$28*Parameters!$D$30))+(AM43*(1-Parameters!$D$40)*ART_drop_factor)+(AJ43*(1-Parameters!$D$40)*(1/Parameters!$D$38))+(AG43*(1-Parameters!$D$40)*ART_drop_factor)),0)</f>
        <v>0</v>
      </c>
      <c r="AN44" s="24">
        <f>IF(AND(C44&gt;=('Input for base case'!$F$14+'Input for base case'!$F$17), C44&lt;('Input for base case'!$F$14+'Input for base case'!$F$18)),((AH43*(1-Parameters!$D$40)*(1-(Parameters!$D$11*(1-('Input for base case'!$F$22*Parameters!$D$7))))) + (AN43*(1-Parameters!$D$40)*(1-(Parameters!$D$11*(1-('Input for base case'!$F$22*Parameters!$D$7)))))),0)</f>
        <v>0</v>
      </c>
      <c r="AO44" s="22">
        <f>IF(AND(C44&gt;=('Input for base case'!$F$14+'Input for base case'!$F$17), C44&lt;('Input for base case'!$F$14+'Input for base case'!$F$18)),((AH43*(1-Parameters!$D$40)*Parameters!$D$11*(1-('Input for base case'!$F$22*Parameters!$D$7)))+(AI43*(1-Parameters!$D$40)*(1-1/Parameters!$D$38)*(1-('Input for base case'!$F$8*Parameters!$D$18*(1-Parameters!$D$27)*Parameters!$D$26*(Parameters!$D$24)*Parameters!$D$28*Parameters!$D$30))) + (AJ43*(1-Parameters!$D$40)*(1-(1/Parameters!$D$38))*(1-ART_drop_factor)) +(AN43*(1-Parameters!$D$40)*Parameters!$D$11*(1-('Input for base case'!$F$22*Parameters!$D$7)))+(AO43*(1-Parameters!$D$40)*(1-1/Parameters!$D$38)) + (AP43*(1-Parameters!$D$40)*(1-(1/Parameters!$D$38))*(1-ART_drop_factor))),0)</f>
        <v>0</v>
      </c>
      <c r="AP44" s="24">
        <f>IF(AND(C44&gt;=('Input for base case'!$F$14+'Input for base case'!$F$17), C44&lt;('Input for base case'!$F$14+'Input for base case'!$F$18)),((AI43*(1-Parameters!$D$40)*(1-1/Parameters!$D$38)*('Input for base case'!$F$8*Parameters!$D$18*Parameters!$D$26*(1-Parameters!$D$27)*(Parameters!$D$24)*Parameters!$D$28*Parameters!$D$30))+(AJ43*(1-Parameters!$D$40)*(1-(1/Parameters!$D$38))*ART_drop_factor)+(AP43*(1-Parameters!$D$40)*(1-(1/Parameters!$D$38))*ART_drop_factor)),0)</f>
        <v>0</v>
      </c>
      <c r="AQ44" s="22">
        <f>IF(AND(C44&gt;=('Input for base case'!$F$14+'Input for base case'!$F$17), C44&lt;('Input for base case'!$F$14+'Input for base case'!$F$18)),((AI43*(1-Parameters!$D$40)*(1/Parameters!$D$38)*(1-('Input for base case'!$F$8*Parameters!$D$18*(1-Parameters!$D$27)*Parameters!$D$26*(Parameters!$D$23)*Parameters!$D$28)))+(AK43*(1-Parameters!$D$40)*(1-('Input for base case'!$F$8*Parameters!$D$18*(1-Parameters!$D$27)*Parameters!$D$26*(Parameters!$D$23)*Parameters!$D$28)))+(AO43*(1-Parameters!$D$40)*(1/Parameters!$D$38))+(AQ43*(1-Parameters!$D$40))),0)</f>
        <v>0</v>
      </c>
      <c r="AR44" s="24">
        <f>IF(AND(C44&gt;=('Input for base case'!$F$14+'Input for base case'!$F$17), C44&lt;('Input for base case'!$F$14+'Input for base case'!$F$18)),((AI43*(1-Parameters!$D$40)*(1/Parameters!$D$38)*'Input for base case'!$F$8*Parameters!$D$18*Parameters!$D$26*(1-Parameters!$D$27)*Parameters!$D$28*(Parameters!$D$23)*(1-Parameters!$D$30))+(AK43*(1-Parameters!$D$40)*'Input for base case'!$F$8*Parameters!$D$18*Parameters!$D$26*(1-Parameters!$D$27)*Parameters!$D$28*(Parameters!$D$23)*(1-Parameters!$D$30))+(AL43*(1-Parameters!$D$40)) + (AM43*(1-Parameters!$D$40)*(1-ART_drop_factor)) +(AR43*(1-Parameters!$D$40)) + (AS43*(1-Parameters!$D$40)*(1-ART_drop_factor))),0)</f>
        <v>0</v>
      </c>
      <c r="AS44" s="22">
        <f>IF(AND(C44&gt;=('Input for base case'!$F$14+'Input for base case'!$F$17), C44&lt;('Input for base case'!$F$14+'Input for base case'!$F$18)),((AI43*(1-Parameters!$D$40)*(1/Parameters!$D$38)*('Input for base case'!$F$8*Parameters!$D$18*(Parameters!$D$23)*Parameters!$D$26*(1-Parameters!$D$27)*Parameters!$D$28*Parameters!$D$30))+(AJ43*(1-Parameters!$D$40)*(1/Parameters!$D$38))+(AK43*(1-Parameters!$D$40)*('Input for base case'!$F$8*Parameters!$D$18*(Parameters!$D$23)*Parameters!$D$26*(1-Parameters!$D$27)*Parameters!$D$28*Parameters!$D$30))+(AS43*(1-Parameters!$D$40)*ART_drop_factor)+(AP43*(1-Parameters!$D$40)*(1/Parameters!$D$38))+(AM43*(1-Parameters!$D$40)*ART_drop_factor)),0)</f>
        <v>0</v>
      </c>
      <c r="AT44" s="24">
        <f>IF(AND(C44&gt;=('Input for base case'!$F$14+'Input for base case'!$F$18), C44&lt;('Input for base case'!$F$14+'Input for base case'!$F$19)),((AN43*(1-Parameters!$D$40)*(1-(Parameters!$D$11*(1-('Input for base case'!$F$22*Parameters!$D$7))))) + (AT43*(1-Parameters!$D$40)*(1-(Parameters!$D$12*(1-('Input for base case'!$F$22*Parameters!$D$7)))))),0)</f>
        <v>0</v>
      </c>
      <c r="AU44" s="22">
        <f>IF(AND(C44&gt;=('Input for base case'!$F$14+'Input for base case'!$F$18), C44&lt;('Input for base case'!$F$14+'Input for base case'!$F$19)),((AN43*(1-Parameters!$D$40)*Parameters!$D$11*(1-('Input for base case'!$F$22*Parameters!$D$7)))+(AO43*(1-Parameters!$D$40)*(1-1/Parameters!$D$38)*(1-('Input for base case'!$F$9*Parameters!$D$19*(1-Parameters!$D$27)*Parameters!$D$26*(Parameters!$D$24)*Parameters!$D$28*Parameters!$D$30))) + (AP43*(1-Parameters!$D$40)*(1-(1/Parameters!$D$38))*(1-ART_drop_factor)) +(AT43*(1-Parameters!$D$40)*Parameters!$D$12*(1-('Input for base case'!$F$22*Parameters!$D$7)))+(AU43*(1-Parameters!$D$40)*(1-1/Parameters!$D$38)) + (AV43*(1-Parameters!$D$40)*(1-(1/Parameters!$D$38))*(1-ART_drop_factor))),0)</f>
        <v>0</v>
      </c>
      <c r="AV44" s="24">
        <f>IF(AND(C44&gt;=('Input for base case'!$F$14+'Input for base case'!$F$18), C44&lt;('Input for base case'!$F$14+'Input for base case'!$F$19)),((AO43*(1-Parameters!$D$40)*(1-1/Parameters!$D$38)*('Input for base case'!$F$9*Parameters!$D$19*Parameters!$D$26*(1-Parameters!$D$27)*(Parameters!$D$24)*Parameters!$D$28*Parameters!$D$30))+(AP43*(1-Parameters!$D$40)*(1-(1/Parameters!$D$38))*ART_drop_factor)+(AV43*(1-Parameters!$D$40)*(1-(1/Parameters!$D$38))*ART_drop_factor)),0)</f>
        <v>0</v>
      </c>
      <c r="AW44" s="22">
        <f>IF(AND(C44&gt;=('Input for base case'!$F$14+'Input for base case'!$F$18), C44&lt;('Input for base case'!$F$14+'Input for base case'!$F$19)),((AO43*(1-Parameters!$D$40)*(1/Parameters!$D$38)*(1-('Input for base case'!$F$9*Parameters!$D$19*(1-Parameters!$D$27)*Parameters!$D$26*(Parameters!$D$23)*Parameters!$D$28)))+(AQ43*(1-Parameters!$D$40)*(1-('Input for base case'!$F$9*Parameters!$D$19*(1-Parameters!$D$27)*Parameters!$D$26*(Parameters!$D$23)*Parameters!$D$28)))+(AU43*(1-Parameters!$D$40)*(1/Parameters!$D$38))+(AW43*(1-Parameters!$D$40))),0)</f>
        <v>0</v>
      </c>
      <c r="AX44" s="24">
        <f>IF(AND(C44&gt;=('Input for base case'!$F$14+'Input for base case'!$F$18), C44&lt;('Input for base case'!$F$14+'Input for base case'!$F$19)),((AO43*(1-Parameters!$D$40)*(1/Parameters!$D$38)*'Input for base case'!$F$9*Parameters!$D$19*Parameters!$D$26*(1-Parameters!$D$27)*Parameters!$D$28*(Parameters!$D$23)*(1-Parameters!$D$30))+(AQ43*(1-Parameters!$D$40)*'Input for base case'!$F$9*Parameters!$D$19*Parameters!$D$26*(1-Parameters!$D$27)*Parameters!$D$28*(Parameters!$D$23)*(1-Parameters!$D$30)) + (AS43*(1-Parameters!$D$40)*(1-ART_drop_factor)) +(AR43*(1-Parameters!$D$40))+ (AY43*(1-Parameters!$D$40)*(1-ART_drop_factor)) + (AX43*(1-Parameters!$D$40))),0)</f>
        <v>0</v>
      </c>
      <c r="AY44" s="22">
        <f>IF(AND(C44&gt;=('Input for base case'!$F$14+'Input for base case'!$F$18), C44&lt;('Input for base case'!$F$14+'Input for base case'!$F$19)),((AO43*(1-Parameters!$D$40)*(1/Parameters!$D$38)*('Input for base case'!$F$9*Parameters!$D$19*(Parameters!$D$23)*Parameters!$D$26*(1-Parameters!$D$27)*Parameters!$D$28*Parameters!$D$30))+(AP43*(1-Parameters!$D$40)*(1/Parameters!$D$38))+(AQ43*(1-Parameters!$D$40)*('Input for base case'!$F$9*Parameters!$D$19*(Parameters!$D$23)*Parameters!$D$26*(1-Parameters!$D$27)*Parameters!$D$28*Parameters!$D$30))+(AY43*(1-Parameters!$D$40)*ART_drop_factor)+(AV43*(1-Parameters!$D$40)*(1/Parameters!$D$38))+(AS43*(1-Parameters!$D$40)*ART_drop_factor)),0)</f>
        <v>0</v>
      </c>
      <c r="AZ44" s="24">
        <f>IF(C44&gt;=('Input for base case'!$F$14+'Input for base case'!$F$19),((AT43*(1-Parameters!$D$40)*(1-(Parameters!$D$12*(1-('Input for base case'!$F$22*Parameters!$D$7))))) + (AZ43*(1-Parameters!$D$40)*(1-(Parameters!$D$12*(1-('Input for base case'!$F$22*Parameters!$D$7)))))),0)</f>
        <v>0</v>
      </c>
      <c r="BA44" s="22">
        <f>IF(C44&gt;=('Input for base case'!$F$14+'Input for base case'!$F$19),((AT43*(1-Parameters!$D$40)*Parameters!$D$12*(1-('Input for base case'!$F$22*Parameters!$D$7)))+(AU43*(1-Parameters!$D$40)*(1-1/Parameters!$D$38)*(1-('Input for base case'!$F$10*Parameters!$D$20*(1-Parameters!$D$27)*Parameters!$D$26*(Parameters!$D$24)*Parameters!$D$28*Parameters!$D$30))) + (AV43*(1-Parameters!$D$40)*(1-(1/Parameters!$D$38))*(1-ART_drop_factor)) +(AZ43*(1-Parameters!$D$40)*Parameters!$D$12*(1-('Input for base case'!$F$22*Parameters!$D$7)))+(BA43*(1-Parameters!$D$40)*(1-1/Parameters!$D$38)) + (BB43*(1-Parameters!$D$40)*(1-(1/Parameters!$D$38))*(1-ART_drop_factor))),0)</f>
        <v>0</v>
      </c>
      <c r="BB44" s="24">
        <f>IF(C44&gt;=('Input for base case'!$F$14+'Input for base case'!$F$19),((AU43*(1-Parameters!$D$40)*(1-1/Parameters!$D$38)*('Input for base case'!$F$10*Parameters!$D$20*Parameters!$D$26*(1-Parameters!$D$27)*(Parameters!$D$24)*Parameters!$D$28*Parameters!$D$30))+(AV43*(1-Parameters!$D$40)*(1-(1/Parameters!$D$38))*ART_drop_factor)+(BB43*(1-Parameters!$D$40)*(1-(1/Parameters!$D$38))*ART_drop_factor)),0)</f>
        <v>0</v>
      </c>
      <c r="BC44" s="22">
        <f>IF(C44&gt;=('Input for base case'!$F$14+'Input for base case'!$F$19),((AU43*(1-Parameters!$D$40)*(1/Parameters!$D$38)*(1-('Input for base case'!$F$10*Parameters!$D$20*(1-Parameters!$D$27)*Parameters!$D$26*(Parameters!$D$23)*Parameters!$D$28)))+(AW43*(1-Parameters!$D$40)*(1-('Input for base case'!$F$10*Parameters!$D$20*(1-Parameters!$D$27)*Parameters!$D$26*(Parameters!$D$23)*Parameters!$D$28)))+(BA43*(1-Parameters!$D$40)*(1/Parameters!$D$38))+(BC43*(1-Parameters!$D$40))),0)</f>
        <v>0</v>
      </c>
      <c r="BD44" s="24">
        <f>IF(C44&gt;=('Input for base case'!$F$14+'Input for base case'!$F$19),((AU43*(1-Parameters!$D$40)*(1/Parameters!$D$38)*'Input for base case'!$F$10*Parameters!$D$20*Parameters!$D$26*(1-Parameters!$D$27)*Parameters!$D$28*(Parameters!$D$23)*(1-Parameters!$D$30))+(AW43*(1-Parameters!$D$40)*'Input for base case'!$F$10*Parameters!$D$20*Parameters!$D$26*(1-Parameters!$D$27)*Parameters!$D$28*(Parameters!$D$23)*(1-Parameters!$D$30))+(AX43*(1-Parameters!$D$40)) + (AY43*(1-Parameters!$D$40)*(1-ART_drop_factor)) +(BD43*(1-Parameters!$D$40)) + (BE43*(1-Parameters!$D$40)*(1-ART_drop_factor))),0)</f>
        <v>0</v>
      </c>
      <c r="BE44" s="25">
        <f>IF(C44&gt;=('Input for base case'!$F$14+'Input for base case'!$F$19),((AU43*(1-Parameters!$D$40)*(1/Parameters!$D$38)*('Input for base case'!$F$10*Parameters!$D$20*(Parameters!$D$23)*Parameters!$D$26*(1-Parameters!$D$27)*Parameters!$D$28*Parameters!$D$30))+(AV43*(1-Parameters!$D$40)*(1/Parameters!$D$38))+(AW43*(1-Parameters!$D$40)*('Input for base case'!$F$10*Parameters!$D$20*(Parameters!$D$23)*Parameters!$D$26*(1-Parameters!$D$27)*Parameters!$D$28*Parameters!$D$30))+(BE43*(1-Parameters!$D$40)*ART_drop_factor)+(BB43*(1-Parameters!$D$40)*(1/Parameters!$D$38))+(AY43*(1-Parameters!$D$40)*ART_drop_factor)),0)</f>
        <v>0</v>
      </c>
      <c r="BF44" s="135">
        <f>+(Parameters!$D$41*(SUM(Model!P43:U43)))</f>
        <v>927.95490027331755</v>
      </c>
      <c r="BG44" s="60"/>
    </row>
    <row r="45" spans="3:59" x14ac:dyDescent="0.2">
      <c r="C45" s="20">
        <v>40</v>
      </c>
      <c r="D45" s="21">
        <f>IF((C45&gt;='Input for base case'!$F$12),0,(D44*(1-Parameters!$D$40)*(1-(Parameters!$D$8*(1-('Input for base case'!$F$22*Parameters!$D$7))))))</f>
        <v>0</v>
      </c>
      <c r="E45" s="21">
        <f>IF((C45&gt;='Input for base case'!$F$12),0,(D44*(1-Parameters!$D$40)*Parameters!$D$8*(1-('Input for base case'!$F$22*Parameters!$D$7))+(E44*(1-Parameters!$D$40)*(1-1/Parameters!$D$38)) + (F44*(1-Parameters!$D$40)*(1-(1/Parameters!$D$38))*(1-ART_drop_factor))))</f>
        <v>0</v>
      </c>
      <c r="F45" s="26">
        <f>IF((C45&gt;='Input for base case'!$F$12),0,(F44*(1-Parameters!$D$40)*(1-(1/Parameters!$D$38))*ART_drop_factor))</f>
        <v>0</v>
      </c>
      <c r="G45" s="21">
        <f>IF((C45&gt;='Input for base case'!$F$12),0,((G44*(1-Parameters!$D$40)+(E44*(1-Parameters!$D$40)*(1/Parameters!$D$38)))))</f>
        <v>0</v>
      </c>
      <c r="H45" s="21">
        <f>IF((C45&gt;='Input for base case'!$F$12),0,(H44*(1-Parameters!$D$40) + I44*(1-Parameters!$D$40)*(1-ART_drop_factor)))</f>
        <v>0</v>
      </c>
      <c r="I45" s="21">
        <f>IF((C45&gt;='Input for base case'!$F$12),0,(((F44*(1-Parameters!$D$40)*(1/Parameters!$D$38)) + I44*(1-Parameters!$D$40)*ART_drop_factor)))</f>
        <v>0</v>
      </c>
      <c r="J45" s="23">
        <f>IF(AND(C45&gt;='Input for base case'!$F$12,C45&lt;'Input for base case'!$F$13),((D44*(1-Parameters!$D$40)*(1-(Parameters!$D$8*(1-('Input for base case'!$F$22*Parameters!$D$7))))) + (J44*(1-Parameters!$D$40)*(1-(Parameters!$D$9*(1-('Input for base case'!$F$22*Parameters!$D$7)))))),0)</f>
        <v>0</v>
      </c>
      <c r="K45" s="23">
        <f>IF(AND(C45&gt;='Input for base case'!$F$12,C45&lt;'Input for base case'!$F$13),((D44*(1-Parameters!$D$40)*(Parameters!$D$8*(1-('Input for base case'!$F$22*Parameters!$D$7))))+(E44*(1-Parameters!$D$40)*(1-1/Parameters!$D$38)*(1-('Input for base case'!$F$5*Parameters!$D$14*(1-Parameters!$D$27)*Parameters!$D$26*(Parameters!$D$24))*Parameters!$D$28*Parameters!$D$30)))+ (F44*(1-Parameters!$D$40)*(1-(1/Parameters!$D$38))*(1-ART_drop_factor)) + (J44*(1-Parameters!$D$40)*Parameters!$D$9*(1-('Input for base case'!$F$22*Parameters!$D$7)))+(K44*(1-Parameters!$D$40)*(1-1/Parameters!$D$38)) + (L44*(1-Parameters!$D$40)*(1-(1/Parameters!$D$38))*(1-ART_drop_factor)),0)</f>
        <v>0</v>
      </c>
      <c r="L45" s="23">
        <f>IF(AND(C45&gt;='Input for base case'!$F$12,C45&lt;'Input for base case'!$F$13),((E44*(1-Parameters!$D$40)*(1-1/Parameters!$D$38)*('Input for base case'!$F$5*Parameters!$D$14*Parameters!$D$26*(1-Parameters!$D$27)*(Parameters!$D$24)*Parameters!$D$28*Parameters!$D$30))+(F44*(1-Parameters!$D$40)*(1-(1/Parameters!$D$38))*ART_drop_factor)+(L44*(1-Parameters!$D$40)*(1-(1/Parameters!$D$38))*ART_drop_factor)),0)</f>
        <v>0</v>
      </c>
      <c r="M45" s="23">
        <f>IF(AND(C45&gt;='Input for base case'!$F$12,C45&lt;'Input for base case'!$F$13),((E44*(1-Parameters!$D$40)*(1/Parameters!$D$38)*(1-('Input for base case'!$F$5*Parameters!$D$14*(1-Parameters!$D$27)*Parameters!$D$26*(Parameters!$D$23))*Parameters!$D$28))+(G44*(1-Parameters!$D$40)*(1-('Input for base case'!$F$5*Parameters!$D$14*(1-Parameters!$D$27)*Parameters!$D$26*(Parameters!$D$23)*Parameters!$D$28)))+(K44*(1-Parameters!$D$40)*(1/Parameters!$D$38))+(M44*(1-Parameters!$D$40))),0)</f>
        <v>0</v>
      </c>
      <c r="N45" s="23">
        <f>IF(AND(C45&gt;='Input for base case'!$F$12,C45&lt;'Input for base case'!$F$13),((E44*(1-Parameters!$D$40)*(1/Parameters!$D$38)*'Input for base case'!$F$5*Parameters!$D$14*Parameters!$D$26*(1-Parameters!$D$27)*Parameters!$D$28*(Parameters!$D$23)*(1-Parameters!$D$30))+(G44*(1-Parameters!$D$40)*'Input for base case'!$F$5*Parameters!$D$14*Parameters!$D$26*(1-Parameters!$D$27)*Parameters!$D$28*(Parameters!$D$23)*(1-Parameters!$D$30))+(H44*(1-Parameters!$D$40)) +(N44*(1-Parameters!$D$40)) + (O44*(1-Parameters!$D$40)*(1-ART_drop_factor)) + (I44*(1-Parameters!$D$40)*(1-ART_drop_factor))),0)</f>
        <v>0</v>
      </c>
      <c r="O45" s="23">
        <f>IF(AND(C45&gt;='Input for base case'!$F$12,C45&lt;'Input for base case'!$F$13),((E44*(1-Parameters!$D$40)*(1/Parameters!$D$38)*('Input for base case'!$F$5*Parameters!$D$14*(Parameters!$D$23)*Parameters!$D$26*(1-Parameters!$D$27)*Parameters!$D$28*Parameters!$D$30))+(F44*(1-Parameters!$D$40)*(1/Parameters!$D$38))+(G44*(1-Parameters!$D$40)*('Input for base case'!$F$5*Parameters!$D$14*(Parameters!$D$23)*Parameters!$D$26*(1-Parameters!$D$27)*Parameters!$D$28*Parameters!$D$30))+(O44*(1-Parameters!$D$40)*ART_drop_factor)+(L44*(1-Parameters!$D$40)*(1/Parameters!$D$38))+(I44*(1-Parameters!$D$40)*ART_drop_factor)),0)</f>
        <v>0</v>
      </c>
      <c r="P45" s="24">
        <f>IF(AND(C45&gt;='Input for base case'!$F$13,C45&lt;'Input for base case'!$F$14),((J44*(1-Parameters!$D$40)*(1-(Parameters!$D$9*(1-('Input for base case'!$F$22*Parameters!$D$7))))) + (P44*(1-Parameters!$D$40)*(1-(Parameters!$D$9*(1-('Input for base case'!$F$22*Parameters!$D$7)))))),0)</f>
        <v>0</v>
      </c>
      <c r="Q45" s="22">
        <f>IF(AND(C45&gt;='Input for base case'!$F$13,C45&lt;'Input for base case'!$F$14),((J44*(1-Parameters!$D$40)*Parameters!$D$9*(1-('Input for base case'!$F$22*Parameters!$D$7)))+(K44*(1-Parameters!$D$40)*(1-1/Parameters!$D$38)*(1-('Input for base case'!$F$6*Parameters!$D$15*(1-Parameters!$D$27)*Parameters!$D$26*(Parameters!$D$24))*Parameters!$D$28*Parameters!$D$30))) + (L44*(1-Parameters!$D$40)*(1-(1/Parameters!$D$38))*(1-ART_drop_factor)) +(P44*(1-Parameters!$D$40)*Parameters!$D$9*(1-('Input for base case'!$F$22*Parameters!$D$7)))+(Q44*(1-Parameters!$D$40)*(1-1/Parameters!$D$38)) + (R44*(1-Parameters!$D$40)*(1-(1/Parameters!$D$38))*(1-ART_drop_factor)),0)</f>
        <v>0</v>
      </c>
      <c r="R45" s="24">
        <f>IF(AND(C45&gt;='Input for base case'!$F$13,C45&lt;'Input for base case'!$F$14),((K44*(1-Parameters!$D$40)*(1-1/Parameters!$D$38)*('Input for base case'!$F$6*Parameters!$D$15*Parameters!$D$26*(1-Parameters!$D$27)*(Parameters!$D$24)*Parameters!$D$28*Parameters!$D$30))+(L44*(1-Parameters!$D$40)*(1-(1/Parameters!$D$38))*ART_drop_factor)+(R44*(1-Parameters!$D$40)*(1-(1/Parameters!$D$38))*ART_drop_factor)),0)</f>
        <v>0</v>
      </c>
      <c r="S45" s="22">
        <f>IF(AND(C45&gt;='Input for base case'!$F$13,C45&lt;'Input for base case'!$F$14),((K44*(1-Parameters!$D$40)*(1/Parameters!$D$38)*(1-('Input for base case'!$F$6*Parameters!$D$15*(1-Parameters!$D$27)*Parameters!$D$26*(Parameters!$D$23)*Parameters!$D$28)))+(M44*(1-Parameters!$D$40)*(1-('Input for base case'!$F$6*Parameters!$D$15*(1-Parameters!$D$27)*Parameters!$D$26*(Parameters!$D$23)*Parameters!$D$28)))+(Q44*(1-Parameters!$D$40)*(1/Parameters!$D$38))+(S44*(1-Parameters!$D$40))),0)</f>
        <v>0</v>
      </c>
      <c r="T45" s="24">
        <f>IF(AND(C45&gt;='Input for base case'!$F$13,C45&lt;'Input for base case'!$F$14),((K44*(1-Parameters!$D$40)*(1/Parameters!$D$38)*'Input for base case'!$F$6*Parameters!$D$15*Parameters!$D$26*(1-Parameters!$D$27)*Parameters!$D$28*(Parameters!$D$23)*(1-Parameters!$D$30))+(M44*(1-Parameters!$D$40)*'Input for base case'!$F$6*Parameters!$D$15*Parameters!$D$26*(1-Parameters!$D$27)*Parameters!$D$28*(Parameters!$D$23)*(1-Parameters!$D$30))+(N44*(1-Parameters!$D$40))+(T44*(1-Parameters!$D$40)) + (U44*(1-Parameters!$D$40)*(1-ART_drop_factor)) + (O44*(1-Parameters!$D$40)*(1-ART_drop_factor))),0)</f>
        <v>0</v>
      </c>
      <c r="U45" s="22">
        <f>IF(AND(C45&gt;='Input for base case'!$F$13,C45&lt;'Input for base case'!$F$14),((K44*(1-Parameters!$D$40)*(1/Parameters!$D$38)*('Input for base case'!$F$6*Parameters!$D$15*(Parameters!$D$23)*Parameters!$D$26*(1-Parameters!$D$27)*Parameters!$D$28*Parameters!$D$30))+(L44*(1-Parameters!$D$40)*(1/Parameters!$D$38))+(M44*(1-Parameters!$D$40)*('Input for base case'!$F$6*Parameters!$D$15*(Parameters!$D$23)*Parameters!$D$26*(1-Parameters!$D$27)*Parameters!$D$28*Parameters!$D$30))+(U44*(1-Parameters!$D$40)*ART_drop_factor)+(R44*(1-Parameters!$D$40)*(1/Parameters!$D$38))+(O44*(1-Parameters!$D$40))*ART_drop_factor),0)</f>
        <v>0</v>
      </c>
      <c r="V45" s="24">
        <f>IF(C45='Input for base case'!$F$14,((P44*(1-Parameters!$D$41)*(1-(Parameters!$D$9*(1-('Input for base case'!$F$22*Parameters!$D$7))))) + (V44*(1-Parameters!$D$41)*(1-(Parameters!$D$9*(1-('Input for base case'!$F$22*Parameters!$D$7)))))),0)</f>
        <v>0</v>
      </c>
      <c r="W45" s="22">
        <f>IF(C45='Input for base case'!$F$14,((P44*(1-Parameters!$D$41)*Parameters!$D$9*(1-('Input for base case'!$F$22*Parameters!$D$7)))+(Q44*(1-Parameters!$D$41)*(1-1/Parameters!$D$38)*(1-('Input for base case'!$F$6*Parameters!$D$16*(1-Parameters!$D$27)*Parameters!$D$26*(1-Parameters!$B$94)*(Parameters!$D$24))*Parameters!$D$28*Parameters!$D$30)))+(V44*(1-Parameters!$D$41)*Parameters!$D$9*(1-('Input for base case'!$F$22*Parameters!$D$7)))+ (R44*(1-Parameters!$D$41)*(1-(1/Parameters!$D$38))*(1-ART_drop_factor)) + (W44*(1-Parameters!$D$41)*(1-1/Parameters!$D$38)) + (X44*(1-Parameters!$D$41)*(1-(1/Parameters!$D$38))*(1-ART_drop_factor)),0)</f>
        <v>0</v>
      </c>
      <c r="X45" s="24">
        <f>IF(C45='Input for base case'!$F$14,((Q44*(1-Parameters!$D$41)*(1-1/Parameters!$D$38)*('Input for base case'!$F$6*Parameters!$D$16*Parameters!$D$26*(1-Parameters!$D$27)*(1-Parameters!$B$94)*(Parameters!$D$24)*Parameters!$D$28*Parameters!$D$30))+(R44*(1-Parameters!$D$41)*(1-(1/Parameters!$D$38))*ART_drop_factor)+(X44*(1-Parameters!$D$41)*(1-(1/Parameters!$D$38))*ART_drop_factor)),0)</f>
        <v>0</v>
      </c>
      <c r="Y45" s="22">
        <f>IF(C45='Input for base case'!$F$14,((Q44*(1-Parameters!$D$41)*(1/Parameters!$D$38)*(1-('Input for base case'!$F$6*Parameters!$D$16*(1-Parameters!$D$27)*Parameters!$D$26*(1-Parameters!$B$94)*(Parameters!$D$23)*Parameters!$D$28)))+(S44*(1-Parameters!$D$41)*(1-('Input for base case'!$F$6*Parameters!$D$16*(1-Parameters!$D$27)*Parameters!$D$26*(1-Parameters!$B$94)*(Parameters!$D$23)*Parameters!$D$28)))+(W44*(1-Parameters!$D$41)*(1/Parameters!$D$38))+(Y44*(1-Parameters!$D$41))),0)</f>
        <v>0</v>
      </c>
      <c r="Z45" s="24">
        <f>IF(C45='Input for base case'!$F$14,((Q44*(1-Parameters!$D$41)*(1/Parameters!$D$38)*'Input for base case'!$F$6*Parameters!$D$16*Parameters!$D$26*(1-Parameters!$D$27)*(1-Parameters!$B$94)*Parameters!$D$28*(Parameters!$D$23)*(1-Parameters!$D$30))+(S44*(1-Parameters!$D$41)*'Input for base case'!$F$6*Parameters!$D$16*Parameters!$D$26*(1-Parameters!$D$27)*(1-Parameters!$B$94)*Parameters!$D$28*(Parameters!$D$23)*(1-Parameters!$D$30))+(T44*(1-Parameters!$D$41)) + (U44*(1-Parameters!$D$41)*(1-ART_drop_factor)) + (Z44*(1-Parameters!$D$41)) + (AA44*(1-Parameters!$D$41)*(1-ART_drop_factor))),0)</f>
        <v>0</v>
      </c>
      <c r="AA45" s="22">
        <f>IF(C45='Input for base case'!$F$14,((Q44*(1-Parameters!$D$41)*(1/Parameters!$D$38)*('Input for base case'!$F$6*Parameters!$D$16*(Parameters!$D$23)*Parameters!$D$26*(1-Parameters!$D$27)*(1-Parameters!$B$94)*Parameters!$D$28*Parameters!$D$30))+(R44*(1-Parameters!$D$41)*(1/Parameters!$D$38))+(S44*(1-Parameters!$D$41)*('Input for base case'!$F$6*Parameters!$D$16*(1-Parameters!$B$94)*(Parameters!$D$23)*Parameters!$D$26*(1-Parameters!$D$27)*Parameters!$D$28*Parameters!$D$30))+(AA44*(1-Parameters!$D$41)*ART_drop_factor)+(X44*(1-Parameters!$D$41)*(1/Parameters!$D$38))+(U44*(1-Parameters!$D$41)*ART_drop_factor)),0)</f>
        <v>0</v>
      </c>
      <c r="AB45" s="24">
        <f>IF(AND(C45&gt;'Input for base case'!$F$14,C45&lt;('Input for base case'!$F$14+'Input for base case'!$F$16)),((V44*(1-Parameters!$D$41)*(1-(Parameters!$D$9*(1-('Input for base case'!$F$22*Parameters!$D$7)))))+(AB44*(1-Parameters!$D$41)*(1-(Parameters!$D$10*(1-('Input for base case'!$F$22*Parameters!$D$7)))))),0)</f>
        <v>1502588.315900798</v>
      </c>
      <c r="AC45" s="24">
        <f>IF(AND(C45&gt;'Input for base case'!$F$14, C45&lt;('Input for base case'!$F$14+'Input for base case'!$F$16)),((V44*(1-Parameters!$D$41)*Parameters!$D$9*(1-('Input for base case'!$F$22*Parameters!$D$7)))+(W44*(1-Parameters!$D$41)*(1-1/Parameters!$D$38)) + (X44*(1-Parameters!$D$41)*(1-(1/Parameters!$D$38))*(1-ART_drop_factor)) +(AB44*(1-Parameters!$D$41)*Parameters!$D$10*(1-('Input for base case'!$F$22*Parameters!$D$7))))+(AC44*(1-Parameters!$D$41)*(1-1/Parameters!$D$38)) + (AD44*(1-Parameters!$D$41)*(1-(1/Parameters!$D$38))*(1-ART_drop_factor)),0)</f>
        <v>4282.124189529728</v>
      </c>
      <c r="AD45" s="24">
        <f>IF(AND(C45&gt;'Input for base case'!$F$14, C45&lt;('Input for base case'!$F$14+'Input for base case'!$F$16)),((X44*(1-Parameters!$D$41)*(1-(1/Parameters!$D$38))*ART_drop_factor)+(AD44*(1-Parameters!$D$41)*(1-(1/Parameters!$D$38))*ART_drop_factor)),0)</f>
        <v>207.31785260494271</v>
      </c>
      <c r="AE45" s="24">
        <f>IF(AND(C45&gt;'Input for base case'!$F$14, C45&lt;('Input for base case'!$F$14+'Input for base case'!$F$16)),((W44*(1-Parameters!$D$41)*(1/Parameters!$D$38))+(Y44*(1-Parameters!$D$41))+(AC44*(1-Parameters!$D$41)*(1/Parameters!$D$38))+(AE44*(1-Parameters!$D$41))),0)</f>
        <v>20876.816990291823</v>
      </c>
      <c r="AF45" s="24">
        <f>IF(AND(C45&gt;'Input for base case'!$F$14, C45&lt;('Input for base case'!$F$14+'Input for base case'!$F$16)),((Z44*(1-Parameters!$D$41)) + (AA44*(1-Parameters!$D$41)*(1-ART_drop_factor)) +(AF44*(1-Parameters!$D$41)) + (AG44*(1-Parameters!$D$41)*(1-ART_drop_factor))),0)</f>
        <v>17160.779538342915</v>
      </c>
      <c r="AG45" s="24">
        <f>IF(AND(C45&gt;'Input for base case'!$F$14, C45&lt;('Input for base case'!$F$14+'Input for base case'!$F$16)),((X44*(1-Parameters!$D$41)*(1/Parameters!$D$38))+(AG44*(1-Parameters!$D$41)*ART_drop_factor)+(AD44*(1-Parameters!$D$41)*(1/Parameters!$D$38))+(AA44*(1-Parameters!$D$41)*ART_drop_factor)),0)</f>
        <v>81020.317773262635</v>
      </c>
      <c r="AH45" s="24">
        <f>IF(AND(C45&gt;=('Input for base case'!$F$14+'Input for base case'!$F$16),C45&lt;('Input for base case'!$F$14+'Input for base case'!$F$17)),((AB44*(1-Parameters!$D$40)*(1-(Parameters!$D$10*(1-('Input for base case'!$F$22*Parameters!$D$7)))))+(AH44*(1-Parameters!$D$40)*(1-(Parameters!$D$11*(1-('Input for base case'!$F$22*Parameters!$D$7)))))),0)</f>
        <v>0</v>
      </c>
      <c r="AI45" s="24">
        <f>IF(AND(C45&gt;=('Input for base case'!$F$14+'Input for base case'!$F$16), C45&lt;('Input for base case'!$F$14+'Input for base case'!$F$17)),((AB44*(1-Parameters!$D$40)*Parameters!$D$10*(1-('Input for base case'!$F$22*Parameters!$D$7)))+(AC44*(1-Parameters!$D$40)*(1-1/Parameters!$D$38)*(1-('Input for base case'!$F$7*Parameters!$D$17*(1-Parameters!$D$27)*Parameters!$D$26*(1-(Parameters!$B$94 + Parameters!$B$95))*(Parameters!$D$24)*Parameters!$D$28*Parameters!$D$30))) + (AD44*(1-Parameters!$D$40)*(1-(1/Parameters!$D$38))*(1-ART_drop_factor)) +(AH44*(1-Parameters!$D$40)*Parameters!$D$11*(1-('Input for base case'!$F$22*Parameters!$D$7)))+(AI44*(1-Parameters!$D$40)*(1-1/Parameters!$D$38)) + (AJ44*(1-Parameters!$D$40)*(1-(1/Parameters!$D$38))*(1-ART_drop_factor))),0)</f>
        <v>0</v>
      </c>
      <c r="AJ45" s="24">
        <f>IF(AND(C45&gt;=('Input for base case'!$F$14+'Input for base case'!$F$16), C45&lt;('Input for base case'!$F$14+'Input for base case'!$F$17)),((AC44*(1-Parameters!$D$40)*(1-1/Parameters!$D$38)*('Input for base case'!$F$7*Parameters!$D$17*Parameters!$D$26*(1-Parameters!$D$27)*(1-(Parameters!$B$94 + Parameters!$B$95))*(Parameters!$D$24)*Parameters!$D$28*Parameters!$D$30))+(AD44*(1-Parameters!$D$40)*(1-(1/Parameters!$D$38))*ART_drop_factor)+(AJ44*(1-Parameters!$D$40)*(1-(1/Parameters!$D$38))*ART_drop_factor)),0)</f>
        <v>0</v>
      </c>
      <c r="AK45" s="22">
        <f>IF(AND(C45&gt;=('Input for base case'!$F$14+'Input for base case'!$F$16), C45&lt;('Input for base case'!$F$14+'Input for base case'!$F$17)),((AC44*(1-Parameters!$D$40)*(1/Parameters!$D$38)*(1-('Input for base case'!$F$7*Parameters!$D$17*(1-Parameters!$D$27)*Parameters!$D$26*(1-(Parameters!$B$94 + Parameters!$B$95))*(Parameters!$D$23)*Parameters!$D$28)))+(AE44*(1-Parameters!$D$40)*(1-('Input for base case'!$F$7*Parameters!$D$17*(1-Parameters!$D$27)*Parameters!$D$26*(1-(Parameters!$B$94 + Parameters!$B$95))*(Parameters!$D$23)*Parameters!$D$28)))+(AI44*(1-Parameters!$D$40)*(1/Parameters!$D$38))+(AK44*(1-Parameters!$D$40))),0)</f>
        <v>0</v>
      </c>
      <c r="AL45" s="24">
        <f>IF(AND(C45&gt;=('Input for base case'!$F$14+'Input for base case'!$F$16), C45&lt;('Input for base case'!$F$14+'Input for base case'!$F$17)),((AC44*(1-Parameters!$D$40)*(1/Parameters!$D$38)*'Input for base case'!$F$7*Parameters!$D$17*Parameters!$D$26*(1-Parameters!$D$27)*(1-(Parameters!$B$94 + Parameters!$B$95))*Parameters!$D$28*(Parameters!$D$23)*(1-Parameters!$D$30))+(AE44*(1-Parameters!$D$40)*'Input for base case'!$F$7*Parameters!$D$17*Parameters!$D$26*(1-Parameters!$D$27)*(1-(Parameters!$B$94 + Parameters!$B$95))*Parameters!$D$28*(Parameters!$D$23)*(1-Parameters!$D$30))+(AF44*(1-Parameters!$D$40)) + (AG44*(1-Parameters!$D$40)*(1-ART_drop_factor)) +(AL44*(1-Parameters!$D$40)) + (AM44*(1-Parameters!$D$40)*(1-ART_drop_factor))),0)</f>
        <v>0</v>
      </c>
      <c r="AM45" s="22">
        <f>IF(AND(C45&gt;=('Input for base case'!$F$14+'Input for base case'!$F$16), C45&lt;('Input for base case'!$F$14+'Input for base case'!$F$17)),((AC44*(1-Parameters!$D$40)*(1/Parameters!$D$38)*('Input for base case'!$F$7*Parameters!$D$17*(Parameters!$D$23)*Parameters!$D$26*(1-Parameters!$D$27)*(1-(Parameters!$B$94 + Parameters!$B$95))*Parameters!$D$28*Parameters!$D$30))+(AD44*(1-Parameters!$D$40)*(1/Parameters!$D$38))+(AE44*(1-Parameters!$D$40)*('Input for base case'!$F$7*Parameters!$D$17*(Parameters!$D$23)*Parameters!$D$26*(1-Parameters!$D$27)*(1-(Parameters!$B$94 + Parameters!$B$95))*Parameters!$D$28*Parameters!$D$30))+(AM44*(1-Parameters!$D$40)*ART_drop_factor)+(AJ44*(1-Parameters!$D$40)*(1/Parameters!$D$38))+(AG44*(1-Parameters!$D$40)*ART_drop_factor)),0)</f>
        <v>0</v>
      </c>
      <c r="AN45" s="24">
        <f>IF(AND(C45&gt;=('Input for base case'!$F$14+'Input for base case'!$F$17), C45&lt;('Input for base case'!$F$14+'Input for base case'!$F$18)),((AH44*(1-Parameters!$D$40)*(1-(Parameters!$D$11*(1-('Input for base case'!$F$22*Parameters!$D$7))))) + (AN44*(1-Parameters!$D$40)*(1-(Parameters!$D$11*(1-('Input for base case'!$F$22*Parameters!$D$7)))))),0)</f>
        <v>0</v>
      </c>
      <c r="AO45" s="22">
        <f>IF(AND(C45&gt;=('Input for base case'!$F$14+'Input for base case'!$F$17), C45&lt;('Input for base case'!$F$14+'Input for base case'!$F$18)),((AH44*(1-Parameters!$D$40)*Parameters!$D$11*(1-('Input for base case'!$F$22*Parameters!$D$7)))+(AI44*(1-Parameters!$D$40)*(1-1/Parameters!$D$38)*(1-('Input for base case'!$F$8*Parameters!$D$18*(1-Parameters!$D$27)*Parameters!$D$26*(Parameters!$D$24)*Parameters!$D$28*Parameters!$D$30))) + (AJ44*(1-Parameters!$D$40)*(1-(1/Parameters!$D$38))*(1-ART_drop_factor)) +(AN44*(1-Parameters!$D$40)*Parameters!$D$11*(1-('Input for base case'!$F$22*Parameters!$D$7)))+(AO44*(1-Parameters!$D$40)*(1-1/Parameters!$D$38)) + (AP44*(1-Parameters!$D$40)*(1-(1/Parameters!$D$38))*(1-ART_drop_factor))),0)</f>
        <v>0</v>
      </c>
      <c r="AP45" s="24">
        <f>IF(AND(C45&gt;=('Input for base case'!$F$14+'Input for base case'!$F$17), C45&lt;('Input for base case'!$F$14+'Input for base case'!$F$18)),((AI44*(1-Parameters!$D$40)*(1-1/Parameters!$D$38)*('Input for base case'!$F$8*Parameters!$D$18*Parameters!$D$26*(1-Parameters!$D$27)*(Parameters!$D$24)*Parameters!$D$28*Parameters!$D$30))+(AJ44*(1-Parameters!$D$40)*(1-(1/Parameters!$D$38))*ART_drop_factor)+(AP44*(1-Parameters!$D$40)*(1-(1/Parameters!$D$38))*ART_drop_factor)),0)</f>
        <v>0</v>
      </c>
      <c r="AQ45" s="22">
        <f>IF(AND(C45&gt;=('Input for base case'!$F$14+'Input for base case'!$F$17), C45&lt;('Input for base case'!$F$14+'Input for base case'!$F$18)),((AI44*(1-Parameters!$D$40)*(1/Parameters!$D$38)*(1-('Input for base case'!$F$8*Parameters!$D$18*(1-Parameters!$D$27)*Parameters!$D$26*(Parameters!$D$23)*Parameters!$D$28)))+(AK44*(1-Parameters!$D$40)*(1-('Input for base case'!$F$8*Parameters!$D$18*(1-Parameters!$D$27)*Parameters!$D$26*(Parameters!$D$23)*Parameters!$D$28)))+(AO44*(1-Parameters!$D$40)*(1/Parameters!$D$38))+(AQ44*(1-Parameters!$D$40))),0)</f>
        <v>0</v>
      </c>
      <c r="AR45" s="24">
        <f>IF(AND(C45&gt;=('Input for base case'!$F$14+'Input for base case'!$F$17), C45&lt;('Input for base case'!$F$14+'Input for base case'!$F$18)),((AI44*(1-Parameters!$D$40)*(1/Parameters!$D$38)*'Input for base case'!$F$8*Parameters!$D$18*Parameters!$D$26*(1-Parameters!$D$27)*Parameters!$D$28*(Parameters!$D$23)*(1-Parameters!$D$30))+(AK44*(1-Parameters!$D$40)*'Input for base case'!$F$8*Parameters!$D$18*Parameters!$D$26*(1-Parameters!$D$27)*Parameters!$D$28*(Parameters!$D$23)*(1-Parameters!$D$30))+(AL44*(1-Parameters!$D$40)) + (AM44*(1-Parameters!$D$40)*(1-ART_drop_factor)) +(AR44*(1-Parameters!$D$40)) + (AS44*(1-Parameters!$D$40)*(1-ART_drop_factor))),0)</f>
        <v>0</v>
      </c>
      <c r="AS45" s="22">
        <f>IF(AND(C45&gt;=('Input for base case'!$F$14+'Input for base case'!$F$17), C45&lt;('Input for base case'!$F$14+'Input for base case'!$F$18)),((AI44*(1-Parameters!$D$40)*(1/Parameters!$D$38)*('Input for base case'!$F$8*Parameters!$D$18*(Parameters!$D$23)*Parameters!$D$26*(1-Parameters!$D$27)*Parameters!$D$28*Parameters!$D$30))+(AJ44*(1-Parameters!$D$40)*(1/Parameters!$D$38))+(AK44*(1-Parameters!$D$40)*('Input for base case'!$F$8*Parameters!$D$18*(Parameters!$D$23)*Parameters!$D$26*(1-Parameters!$D$27)*Parameters!$D$28*Parameters!$D$30))+(AS44*(1-Parameters!$D$40)*ART_drop_factor)+(AP44*(1-Parameters!$D$40)*(1/Parameters!$D$38))+(AM44*(1-Parameters!$D$40)*ART_drop_factor)),0)</f>
        <v>0</v>
      </c>
      <c r="AT45" s="24">
        <f>IF(AND(C45&gt;=('Input for base case'!$F$14+'Input for base case'!$F$18), C45&lt;('Input for base case'!$F$14+'Input for base case'!$F$19)),((AN44*(1-Parameters!$D$40)*(1-(Parameters!$D$11*(1-('Input for base case'!$F$22*Parameters!$D$7))))) + (AT44*(1-Parameters!$D$40)*(1-(Parameters!$D$12*(1-('Input for base case'!$F$22*Parameters!$D$7)))))),0)</f>
        <v>0</v>
      </c>
      <c r="AU45" s="22">
        <f>IF(AND(C45&gt;=('Input for base case'!$F$14+'Input for base case'!$F$18), C45&lt;('Input for base case'!$F$14+'Input for base case'!$F$19)),((AN44*(1-Parameters!$D$40)*Parameters!$D$11*(1-('Input for base case'!$F$22*Parameters!$D$7)))+(AO44*(1-Parameters!$D$40)*(1-1/Parameters!$D$38)*(1-('Input for base case'!$F$9*Parameters!$D$19*(1-Parameters!$D$27)*Parameters!$D$26*(Parameters!$D$24)*Parameters!$D$28*Parameters!$D$30))) + (AP44*(1-Parameters!$D$40)*(1-(1/Parameters!$D$38))*(1-ART_drop_factor)) +(AT44*(1-Parameters!$D$40)*Parameters!$D$12*(1-('Input for base case'!$F$22*Parameters!$D$7)))+(AU44*(1-Parameters!$D$40)*(1-1/Parameters!$D$38)) + (AV44*(1-Parameters!$D$40)*(1-(1/Parameters!$D$38))*(1-ART_drop_factor))),0)</f>
        <v>0</v>
      </c>
      <c r="AV45" s="24">
        <f>IF(AND(C45&gt;=('Input for base case'!$F$14+'Input for base case'!$F$18), C45&lt;('Input for base case'!$F$14+'Input for base case'!$F$19)),((AO44*(1-Parameters!$D$40)*(1-1/Parameters!$D$38)*('Input for base case'!$F$9*Parameters!$D$19*Parameters!$D$26*(1-Parameters!$D$27)*(Parameters!$D$24)*Parameters!$D$28*Parameters!$D$30))+(AP44*(1-Parameters!$D$40)*(1-(1/Parameters!$D$38))*ART_drop_factor)+(AV44*(1-Parameters!$D$40)*(1-(1/Parameters!$D$38))*ART_drop_factor)),0)</f>
        <v>0</v>
      </c>
      <c r="AW45" s="22">
        <f>IF(AND(C45&gt;=('Input for base case'!$F$14+'Input for base case'!$F$18), C45&lt;('Input for base case'!$F$14+'Input for base case'!$F$19)),((AO44*(1-Parameters!$D$40)*(1/Parameters!$D$38)*(1-('Input for base case'!$F$9*Parameters!$D$19*(1-Parameters!$D$27)*Parameters!$D$26*(Parameters!$D$23)*Parameters!$D$28)))+(AQ44*(1-Parameters!$D$40)*(1-('Input for base case'!$F$9*Parameters!$D$19*(1-Parameters!$D$27)*Parameters!$D$26*(Parameters!$D$23)*Parameters!$D$28)))+(AU44*(1-Parameters!$D$40)*(1/Parameters!$D$38))+(AW44*(1-Parameters!$D$40))),0)</f>
        <v>0</v>
      </c>
      <c r="AX45" s="24">
        <f>IF(AND(C45&gt;=('Input for base case'!$F$14+'Input for base case'!$F$18), C45&lt;('Input for base case'!$F$14+'Input for base case'!$F$19)),((AO44*(1-Parameters!$D$40)*(1/Parameters!$D$38)*'Input for base case'!$F$9*Parameters!$D$19*Parameters!$D$26*(1-Parameters!$D$27)*Parameters!$D$28*(Parameters!$D$23)*(1-Parameters!$D$30))+(AQ44*(1-Parameters!$D$40)*'Input for base case'!$F$9*Parameters!$D$19*Parameters!$D$26*(1-Parameters!$D$27)*Parameters!$D$28*(Parameters!$D$23)*(1-Parameters!$D$30)) + (AS44*(1-Parameters!$D$40)*(1-ART_drop_factor)) +(AR44*(1-Parameters!$D$40))+ (AY44*(1-Parameters!$D$40)*(1-ART_drop_factor)) + (AX44*(1-Parameters!$D$40))),0)</f>
        <v>0</v>
      </c>
      <c r="AY45" s="22">
        <f>IF(AND(C45&gt;=('Input for base case'!$F$14+'Input for base case'!$F$18), C45&lt;('Input for base case'!$F$14+'Input for base case'!$F$19)),((AO44*(1-Parameters!$D$40)*(1/Parameters!$D$38)*('Input for base case'!$F$9*Parameters!$D$19*(Parameters!$D$23)*Parameters!$D$26*(1-Parameters!$D$27)*Parameters!$D$28*Parameters!$D$30))+(AP44*(1-Parameters!$D$40)*(1/Parameters!$D$38))+(AQ44*(1-Parameters!$D$40)*('Input for base case'!$F$9*Parameters!$D$19*(Parameters!$D$23)*Parameters!$D$26*(1-Parameters!$D$27)*Parameters!$D$28*Parameters!$D$30))+(AY44*(1-Parameters!$D$40)*ART_drop_factor)+(AV44*(1-Parameters!$D$40)*(1/Parameters!$D$38))+(AS44*(1-Parameters!$D$40)*ART_drop_factor)),0)</f>
        <v>0</v>
      </c>
      <c r="AZ45" s="24">
        <f>IF(C45&gt;=('Input for base case'!$F$14+'Input for base case'!$F$19),((AT44*(1-Parameters!$D$40)*(1-(Parameters!$D$12*(1-('Input for base case'!$F$22*Parameters!$D$7))))) + (AZ44*(1-Parameters!$D$40)*(1-(Parameters!$D$12*(1-('Input for base case'!$F$22*Parameters!$D$7)))))),0)</f>
        <v>0</v>
      </c>
      <c r="BA45" s="22">
        <f>IF(C45&gt;=('Input for base case'!$F$14+'Input for base case'!$F$19),((AT44*(1-Parameters!$D$40)*Parameters!$D$12*(1-('Input for base case'!$F$22*Parameters!$D$7)))+(AU44*(1-Parameters!$D$40)*(1-1/Parameters!$D$38)*(1-('Input for base case'!$F$10*Parameters!$D$20*(1-Parameters!$D$27)*Parameters!$D$26*(Parameters!$D$24)*Parameters!$D$28*Parameters!$D$30))) + (AV44*(1-Parameters!$D$40)*(1-(1/Parameters!$D$38))*(1-ART_drop_factor)) +(AZ44*(1-Parameters!$D$40)*Parameters!$D$12*(1-('Input for base case'!$F$22*Parameters!$D$7)))+(BA44*(1-Parameters!$D$40)*(1-1/Parameters!$D$38)) + (BB44*(1-Parameters!$D$40)*(1-(1/Parameters!$D$38))*(1-ART_drop_factor))),0)</f>
        <v>0</v>
      </c>
      <c r="BB45" s="24">
        <f>IF(C45&gt;=('Input for base case'!$F$14+'Input for base case'!$F$19),((AU44*(1-Parameters!$D$40)*(1-1/Parameters!$D$38)*('Input for base case'!$F$10*Parameters!$D$20*Parameters!$D$26*(1-Parameters!$D$27)*(Parameters!$D$24)*Parameters!$D$28*Parameters!$D$30))+(AV44*(1-Parameters!$D$40)*(1-(1/Parameters!$D$38))*ART_drop_factor)+(BB44*(1-Parameters!$D$40)*(1-(1/Parameters!$D$38))*ART_drop_factor)),0)</f>
        <v>0</v>
      </c>
      <c r="BC45" s="22">
        <f>IF(C45&gt;=('Input for base case'!$F$14+'Input for base case'!$F$19),((AU44*(1-Parameters!$D$40)*(1/Parameters!$D$38)*(1-('Input for base case'!$F$10*Parameters!$D$20*(1-Parameters!$D$27)*Parameters!$D$26*(Parameters!$D$23)*Parameters!$D$28)))+(AW44*(1-Parameters!$D$40)*(1-('Input for base case'!$F$10*Parameters!$D$20*(1-Parameters!$D$27)*Parameters!$D$26*(Parameters!$D$23)*Parameters!$D$28)))+(BA44*(1-Parameters!$D$40)*(1/Parameters!$D$38))+(BC44*(1-Parameters!$D$40))),0)</f>
        <v>0</v>
      </c>
      <c r="BD45" s="24">
        <f>IF(C45&gt;=('Input for base case'!$F$14+'Input for base case'!$F$19),((AU44*(1-Parameters!$D$40)*(1/Parameters!$D$38)*'Input for base case'!$F$10*Parameters!$D$20*Parameters!$D$26*(1-Parameters!$D$27)*Parameters!$D$28*(Parameters!$D$23)*(1-Parameters!$D$30))+(AW44*(1-Parameters!$D$40)*'Input for base case'!$F$10*Parameters!$D$20*Parameters!$D$26*(1-Parameters!$D$27)*Parameters!$D$28*(Parameters!$D$23)*(1-Parameters!$D$30))+(AX44*(1-Parameters!$D$40)) + (AY44*(1-Parameters!$D$40)*(1-ART_drop_factor)) +(BD44*(1-Parameters!$D$40)) + (BE44*(1-Parameters!$D$40)*(1-ART_drop_factor))),0)</f>
        <v>0</v>
      </c>
      <c r="BE45" s="25">
        <f>IF(C45&gt;=('Input for base case'!$F$14+'Input for base case'!$F$19),((AU44*(1-Parameters!$D$40)*(1/Parameters!$D$38)*('Input for base case'!$F$10*Parameters!$D$20*(Parameters!$D$23)*Parameters!$D$26*(1-Parameters!$D$27)*Parameters!$D$28*Parameters!$D$30))+(AV44*(1-Parameters!$D$40)*(1/Parameters!$D$38))+(AW44*(1-Parameters!$D$40)*('Input for base case'!$F$10*Parameters!$D$20*(Parameters!$D$23)*Parameters!$D$26*(1-Parameters!$D$27)*Parameters!$D$28*Parameters!$D$30))+(BE44*(1-Parameters!$D$40)*ART_drop_factor)+(BB44*(1-Parameters!$D$40)*(1/Parameters!$D$38))+(AY44*(1-Parameters!$D$40)*ART_drop_factor)),0)</f>
        <v>0</v>
      </c>
      <c r="BF45" s="135">
        <f>(Parameters!$D$40*(SUM(Model!D44:U44,Model!AH44:BE44)))+(Parameters!$D$41*(SUM(Model!V44:AG44)))</f>
        <v>927.42596598016166</v>
      </c>
      <c r="BG45" s="60"/>
    </row>
    <row r="46" spans="3:59" x14ac:dyDescent="0.2">
      <c r="C46" s="20">
        <v>41</v>
      </c>
      <c r="D46" s="21">
        <f>IF((C46&gt;='Input for base case'!$F$12),0,(D45*(1-Parameters!$D$40)*(1-(Parameters!$D$8*(1-('Input for base case'!$F$22*Parameters!$D$7))))))</f>
        <v>0</v>
      </c>
      <c r="E46" s="21">
        <f>IF((C46&gt;='Input for base case'!$F$12),0,(D45*(1-Parameters!$D$40)*Parameters!$D$8*(1-('Input for base case'!$F$22*Parameters!$D$7))+(E45*(1-Parameters!$D$40)*(1-1/Parameters!$D$38)) + (F45*(1-Parameters!$D$40)*(1-(1/Parameters!$D$38))*(1-ART_drop_factor))))</f>
        <v>0</v>
      </c>
      <c r="F46" s="26">
        <f>IF((C46&gt;='Input for base case'!$F$12),0,(F45*(1-Parameters!$D$40)*(1-(1/Parameters!$D$38))*ART_drop_factor))</f>
        <v>0</v>
      </c>
      <c r="G46" s="21">
        <f>IF((C46&gt;='Input for base case'!$F$12),0,((G45*(1-Parameters!$D$40)+(E45*(1-Parameters!$D$40)*(1/Parameters!$D$38)))))</f>
        <v>0</v>
      </c>
      <c r="H46" s="21">
        <f>IF((C46&gt;='Input for base case'!$F$12),0,(H45*(1-Parameters!$D$40) + I45*(1-Parameters!$D$40)*(1-ART_drop_factor)))</f>
        <v>0</v>
      </c>
      <c r="I46" s="21">
        <f>IF((C46&gt;='Input for base case'!$F$12),0,(((F45*(1-Parameters!$D$40)*(1/Parameters!$D$38)) + I45*(1-Parameters!$D$40)*ART_drop_factor)))</f>
        <v>0</v>
      </c>
      <c r="J46" s="23">
        <f>IF(AND(C46&gt;='Input for base case'!$F$12,C46&lt;'Input for base case'!$F$13),((D45*(1-Parameters!$D$40)*(1-(Parameters!$D$8*(1-('Input for base case'!$F$22*Parameters!$D$7))))) + (J45*(1-Parameters!$D$40)*(1-(Parameters!$D$9*(1-('Input for base case'!$F$22*Parameters!$D$7)))))),0)</f>
        <v>0</v>
      </c>
      <c r="K46" s="23">
        <f>IF(AND(C46&gt;='Input for base case'!$F$12,C46&lt;'Input for base case'!$F$13),((D45*(1-Parameters!$D$40)*(Parameters!$D$8*(1-('Input for base case'!$F$22*Parameters!$D$7))))+(E45*(1-Parameters!$D$40)*(1-1/Parameters!$D$38)*(1-('Input for base case'!$F$5*Parameters!$D$14*(1-Parameters!$D$27)*Parameters!$D$26*(Parameters!$D$24))*Parameters!$D$28*Parameters!$D$30)))+ (F45*(1-Parameters!$D$40)*(1-(1/Parameters!$D$38))*(1-ART_drop_factor)) + (J45*(1-Parameters!$D$40)*Parameters!$D$9*(1-('Input for base case'!$F$22*Parameters!$D$7)))+(K45*(1-Parameters!$D$40)*(1-1/Parameters!$D$38)) + (L45*(1-Parameters!$D$40)*(1-(1/Parameters!$D$38))*(1-ART_drop_factor)),0)</f>
        <v>0</v>
      </c>
      <c r="L46" s="23">
        <f>IF(AND(C46&gt;='Input for base case'!$F$12,C46&lt;'Input for base case'!$F$13),((E45*(1-Parameters!$D$40)*(1-1/Parameters!$D$38)*('Input for base case'!$F$5*Parameters!$D$14*Parameters!$D$26*(1-Parameters!$D$27)*(Parameters!$D$24)*Parameters!$D$28*Parameters!$D$30))+(F45*(1-Parameters!$D$40)*(1-(1/Parameters!$D$38))*ART_drop_factor)+(L45*(1-Parameters!$D$40)*(1-(1/Parameters!$D$38))*ART_drop_factor)),0)</f>
        <v>0</v>
      </c>
      <c r="M46" s="23">
        <f>IF(AND(C46&gt;='Input for base case'!$F$12,C46&lt;'Input for base case'!$F$13),((E45*(1-Parameters!$D$40)*(1/Parameters!$D$38)*(1-('Input for base case'!$F$5*Parameters!$D$14*(1-Parameters!$D$27)*Parameters!$D$26*(Parameters!$D$23))*Parameters!$D$28))+(G45*(1-Parameters!$D$40)*(1-('Input for base case'!$F$5*Parameters!$D$14*(1-Parameters!$D$27)*Parameters!$D$26*(Parameters!$D$23)*Parameters!$D$28)))+(K45*(1-Parameters!$D$40)*(1/Parameters!$D$38))+(M45*(1-Parameters!$D$40))),0)</f>
        <v>0</v>
      </c>
      <c r="N46" s="23">
        <f>IF(AND(C46&gt;='Input for base case'!$F$12,C46&lt;'Input for base case'!$F$13),((E45*(1-Parameters!$D$40)*(1/Parameters!$D$38)*'Input for base case'!$F$5*Parameters!$D$14*Parameters!$D$26*(1-Parameters!$D$27)*Parameters!$D$28*(Parameters!$D$23)*(1-Parameters!$D$30))+(G45*(1-Parameters!$D$40)*'Input for base case'!$F$5*Parameters!$D$14*Parameters!$D$26*(1-Parameters!$D$27)*Parameters!$D$28*(Parameters!$D$23)*(1-Parameters!$D$30))+(H45*(1-Parameters!$D$40)) +(N45*(1-Parameters!$D$40)) + (O45*(1-Parameters!$D$40)*(1-ART_drop_factor)) + (I45*(1-Parameters!$D$40)*(1-ART_drop_factor))),0)</f>
        <v>0</v>
      </c>
      <c r="O46" s="23">
        <f>IF(AND(C46&gt;='Input for base case'!$F$12,C46&lt;'Input for base case'!$F$13),((E45*(1-Parameters!$D$40)*(1/Parameters!$D$38)*('Input for base case'!$F$5*Parameters!$D$14*(Parameters!$D$23)*Parameters!$D$26*(1-Parameters!$D$27)*Parameters!$D$28*Parameters!$D$30))+(F45*(1-Parameters!$D$40)*(1/Parameters!$D$38))+(G45*(1-Parameters!$D$40)*('Input for base case'!$F$5*Parameters!$D$14*(Parameters!$D$23)*Parameters!$D$26*(1-Parameters!$D$27)*Parameters!$D$28*Parameters!$D$30))+(O45*(1-Parameters!$D$40)*ART_drop_factor)+(L45*(1-Parameters!$D$40)*(1/Parameters!$D$38))+(I45*(1-Parameters!$D$40)*ART_drop_factor)),0)</f>
        <v>0</v>
      </c>
      <c r="P46" s="24">
        <f>IF(AND(C46&gt;='Input for base case'!$F$13,C46&lt;'Input for base case'!$F$14),((J45*(1-Parameters!$D$40)*(1-(Parameters!$D$9*(1-('Input for base case'!$F$22*Parameters!$D$7))))) + (P45*(1-Parameters!$D$40)*(1-(Parameters!$D$9*(1-('Input for base case'!$F$22*Parameters!$D$7)))))),0)</f>
        <v>0</v>
      </c>
      <c r="Q46" s="22">
        <f>IF(AND(C46&gt;='Input for base case'!$F$13,C46&lt;'Input for base case'!$F$14),((J45*(1-Parameters!$D$40)*Parameters!$D$9*(1-('Input for base case'!$F$22*Parameters!$D$7)))+(K45*(1-Parameters!$D$40)*(1-1/Parameters!$D$38)*(1-('Input for base case'!$F$6*Parameters!$D$15*(1-Parameters!$D$27)*Parameters!$D$26*(Parameters!$D$24))*Parameters!$D$28*Parameters!$D$30))) + (L45*(1-Parameters!$D$40)*(1-(1/Parameters!$D$38))*(1-ART_drop_factor)) +(P45*(1-Parameters!$D$40)*Parameters!$D$9*(1-('Input for base case'!$F$22*Parameters!$D$7)))+(Q45*(1-Parameters!$D$40)*(1-1/Parameters!$D$38)) + (R45*(1-Parameters!$D$40)*(1-(1/Parameters!$D$38))*(1-ART_drop_factor)),0)</f>
        <v>0</v>
      </c>
      <c r="R46" s="24">
        <f>IF(AND(C46&gt;='Input for base case'!$F$13,C46&lt;'Input for base case'!$F$14),((K45*(1-Parameters!$D$40)*(1-1/Parameters!$D$38)*('Input for base case'!$F$6*Parameters!$D$15*Parameters!$D$26*(1-Parameters!$D$27)*(Parameters!$D$24)*Parameters!$D$28*Parameters!$D$30))+(L45*(1-Parameters!$D$40)*(1-(1/Parameters!$D$38))*ART_drop_factor)+(R45*(1-Parameters!$D$40)*(1-(1/Parameters!$D$38))*ART_drop_factor)),0)</f>
        <v>0</v>
      </c>
      <c r="S46" s="22">
        <f>IF(AND(C46&gt;='Input for base case'!$F$13,C46&lt;'Input for base case'!$F$14),((K45*(1-Parameters!$D$40)*(1/Parameters!$D$38)*(1-('Input for base case'!$F$6*Parameters!$D$15*(1-Parameters!$D$27)*Parameters!$D$26*(Parameters!$D$23)*Parameters!$D$28)))+(M45*(1-Parameters!$D$40)*(1-('Input for base case'!$F$6*Parameters!$D$15*(1-Parameters!$D$27)*Parameters!$D$26*(Parameters!$D$23)*Parameters!$D$28)))+(Q45*(1-Parameters!$D$40)*(1/Parameters!$D$38))+(S45*(1-Parameters!$D$40))),0)</f>
        <v>0</v>
      </c>
      <c r="T46" s="24">
        <f>IF(AND(C46&gt;='Input for base case'!$F$13,C46&lt;'Input for base case'!$F$14),((K45*(1-Parameters!$D$40)*(1/Parameters!$D$38)*'Input for base case'!$F$6*Parameters!$D$15*Parameters!$D$26*(1-Parameters!$D$27)*Parameters!$D$28*(Parameters!$D$23)*(1-Parameters!$D$30))+(M45*(1-Parameters!$D$40)*'Input for base case'!$F$6*Parameters!$D$15*Parameters!$D$26*(1-Parameters!$D$27)*Parameters!$D$28*(Parameters!$D$23)*(1-Parameters!$D$30))+(N45*(1-Parameters!$D$40))+(T45*(1-Parameters!$D$40)) + (U45*(1-Parameters!$D$40)*(1-ART_drop_factor)) + (O45*(1-Parameters!$D$40)*(1-ART_drop_factor))),0)</f>
        <v>0</v>
      </c>
      <c r="U46" s="22">
        <f>IF(AND(C46&gt;='Input for base case'!$F$13,C46&lt;'Input for base case'!$F$14),((K45*(1-Parameters!$D$40)*(1/Parameters!$D$38)*('Input for base case'!$F$6*Parameters!$D$15*(Parameters!$D$23)*Parameters!$D$26*(1-Parameters!$D$27)*Parameters!$D$28*Parameters!$D$30))+(L45*(1-Parameters!$D$40)*(1/Parameters!$D$38))+(M45*(1-Parameters!$D$40)*('Input for base case'!$F$6*Parameters!$D$15*(Parameters!$D$23)*Parameters!$D$26*(1-Parameters!$D$27)*Parameters!$D$28*Parameters!$D$30))+(U45*(1-Parameters!$D$40)*ART_drop_factor)+(R45*(1-Parameters!$D$40)*(1/Parameters!$D$38))+(O45*(1-Parameters!$D$40))*ART_drop_factor),0)</f>
        <v>0</v>
      </c>
      <c r="V46" s="24">
        <f>IF(C46='Input for base case'!$F$14,((P45*(1-Parameters!$D$41)*(1-(Parameters!$D$9*(1-('Input for base case'!$F$22*Parameters!$D$7))))) + (V45*(1-Parameters!$D$41)*(1-(Parameters!$D$9*(1-('Input for base case'!$F$22*Parameters!$D$7)))))),0)</f>
        <v>0</v>
      </c>
      <c r="W46" s="22">
        <f>IF(C46='Input for base case'!$F$14,((P45*(1-Parameters!$D$41)*Parameters!$D$9*(1-('Input for base case'!$F$22*Parameters!$D$7)))+(Q45*(1-Parameters!$D$41)*(1-1/Parameters!$D$38)*(1-('Input for base case'!$F$6*Parameters!$D$16*(1-Parameters!$D$27)*Parameters!$D$26*(1-Parameters!$B$94)*(Parameters!$D$24))*Parameters!$D$28*Parameters!$D$30)))+(V45*(1-Parameters!$D$41)*Parameters!$D$9*(1-('Input for base case'!$F$22*Parameters!$D$7)))+ (R45*(1-Parameters!$D$41)*(1-(1/Parameters!$D$38))*(1-ART_drop_factor)) + (W45*(1-Parameters!$D$41)*(1-1/Parameters!$D$38)) + (X45*(1-Parameters!$D$41)*(1-(1/Parameters!$D$38))*(1-ART_drop_factor)),0)</f>
        <v>0</v>
      </c>
      <c r="X46" s="24">
        <f>IF(C46='Input for base case'!$F$14,((Q45*(1-Parameters!$D$41)*(1-1/Parameters!$D$38)*('Input for base case'!$F$6*Parameters!$D$16*Parameters!$D$26*(1-Parameters!$D$27)*(1-Parameters!$B$94)*(Parameters!$D$24)*Parameters!$D$28*Parameters!$D$30))+(R45*(1-Parameters!$D$41)*(1-(1/Parameters!$D$38))*ART_drop_factor)+(X45*(1-Parameters!$D$41)*(1-(1/Parameters!$D$38))*ART_drop_factor)),0)</f>
        <v>0</v>
      </c>
      <c r="Y46" s="22">
        <f>IF(C46='Input for base case'!$F$14,((Q45*(1-Parameters!$D$41)*(1/Parameters!$D$38)*(1-('Input for base case'!$F$6*Parameters!$D$16*(1-Parameters!$D$27)*Parameters!$D$26*(1-Parameters!$B$94)*(Parameters!$D$23)*Parameters!$D$28)))+(S45*(1-Parameters!$D$41)*(1-('Input for base case'!$F$6*Parameters!$D$16*(1-Parameters!$D$27)*Parameters!$D$26*(1-Parameters!$B$94)*(Parameters!$D$23)*Parameters!$D$28)))+(W45*(1-Parameters!$D$41)*(1/Parameters!$D$38))+(Y45*(1-Parameters!$D$41))),0)</f>
        <v>0</v>
      </c>
      <c r="Z46" s="24">
        <f>IF(C46='Input for base case'!$F$14,((Q45*(1-Parameters!$D$41)*(1/Parameters!$D$38)*'Input for base case'!$F$6*Parameters!$D$16*Parameters!$D$26*(1-Parameters!$D$27)*(1-Parameters!$B$94)*Parameters!$D$28*(Parameters!$D$23)*(1-Parameters!$D$30))+(S45*(1-Parameters!$D$41)*'Input for base case'!$F$6*Parameters!$D$16*Parameters!$D$26*(1-Parameters!$D$27)*(1-Parameters!$B$94)*Parameters!$D$28*(Parameters!$D$23)*(1-Parameters!$D$30))+(T45*(1-Parameters!$D$41)) + (U45*(1-Parameters!$D$41)*(1-ART_drop_factor)) + (Z45*(1-Parameters!$D$41)) + (AA45*(1-Parameters!$D$41)*(1-ART_drop_factor))),0)</f>
        <v>0</v>
      </c>
      <c r="AA46" s="22">
        <f>IF(C46='Input for base case'!$F$14,((Q45*(1-Parameters!$D$41)*(1/Parameters!$D$38)*('Input for base case'!$F$6*Parameters!$D$16*(Parameters!$D$23)*Parameters!$D$26*(1-Parameters!$D$27)*(1-Parameters!$B$94)*Parameters!$D$28*Parameters!$D$30))+(R45*(1-Parameters!$D$41)*(1/Parameters!$D$38))+(S45*(1-Parameters!$D$41)*('Input for base case'!$F$6*Parameters!$D$16*(1-Parameters!$B$94)*(Parameters!$D$23)*Parameters!$D$26*(1-Parameters!$D$27)*Parameters!$D$28*Parameters!$D$30))+(AA45*(1-Parameters!$D$41)*ART_drop_factor)+(X45*(1-Parameters!$D$41)*(1/Parameters!$D$38))+(U45*(1-Parameters!$D$41)*ART_drop_factor)),0)</f>
        <v>0</v>
      </c>
      <c r="AB46" s="24">
        <f>IF(AND(C46&gt;'Input for base case'!$F$14,C46&lt;('Input for base case'!$F$14+'Input for base case'!$F$16)),((V45*(1-Parameters!$D$41)*(1-(Parameters!$D$9*(1-('Input for base case'!$F$22*Parameters!$D$7)))))+(AB45*(1-Parameters!$D$41)*(1-(Parameters!$D$10*(1-('Input for base case'!$F$22*Parameters!$D$7)))))),0)</f>
        <v>1501731.8405607345</v>
      </c>
      <c r="AC46" s="24">
        <f>IF(AND(C46&gt;'Input for base case'!$F$14, C46&lt;('Input for base case'!$F$14+'Input for base case'!$F$16)),((V45*(1-Parameters!$D$41)*Parameters!$D$9*(1-('Input for base case'!$F$22*Parameters!$D$7)))+(W45*(1-Parameters!$D$41)*(1-1/Parameters!$D$38)) + (X45*(1-Parameters!$D$41)*(1-(1/Parameters!$D$38))*(1-ART_drop_factor)) +(AB45*(1-Parameters!$D$41)*Parameters!$D$10*(1-('Input for base case'!$F$22*Parameters!$D$7))))+(AC45*(1-Parameters!$D$41)*(1-1/Parameters!$D$38)) + (AD45*(1-Parameters!$D$41)*(1-(1/Parameters!$D$38))*(1-ART_drop_factor)),0)</f>
        <v>3804.7768706956608</v>
      </c>
      <c r="AD46" s="24">
        <f>IF(AND(C46&gt;'Input for base case'!$F$14, C46&lt;('Input for base case'!$F$14+'Input for base case'!$F$16)),((X45*(1-Parameters!$D$41)*(1-(1/Parameters!$D$38))*ART_drop_factor)+(AD45*(1-Parameters!$D$41)*(1-(1/Parameters!$D$38))*ART_drop_factor)),0)</f>
        <v>183.56362723380948</v>
      </c>
      <c r="AE46" s="24">
        <f>IF(AND(C46&gt;'Input for base case'!$F$14, C46&lt;('Input for base case'!$F$14+'Input for base case'!$F$16)),((W45*(1-Parameters!$D$41)*(1/Parameters!$D$38))+(Y45*(1-Parameters!$D$41))+(AC45*(1-Parameters!$D$41)*(1/Parameters!$D$38))+(AE45*(1-Parameters!$D$41))),0)</f>
        <v>21340.437580023103</v>
      </c>
      <c r="AF46" s="24">
        <f>IF(AND(C46&gt;'Input for base case'!$F$14, C46&lt;('Input for base case'!$F$14+'Input for base case'!$F$16)),((Z45*(1-Parameters!$D$41)) + (AA45*(1-Parameters!$D$41)*(1-ART_drop_factor)) +(AF45*(1-Parameters!$D$41)) + (AG45*(1-Parameters!$D$41)*(1-ART_drop_factor))),0)</f>
        <v>17420.886351907495</v>
      </c>
      <c r="AG46" s="24">
        <f>IF(AND(C46&gt;'Input for base case'!$F$14, C46&lt;('Input for base case'!$F$14+'Input for base case'!$F$16)),((X45*(1-Parameters!$D$41)*(1/Parameters!$D$38))+(AG45*(1-Parameters!$D$41)*ART_drop_factor)+(AD45*(1-Parameters!$D$41)*(1/Parameters!$D$38))+(AA45*(1-Parameters!$D$41)*ART_drop_factor)),0)</f>
        <v>80727.269921055879</v>
      </c>
      <c r="AH46" s="24">
        <f>IF(AND(C46&gt;=('Input for base case'!$F$14+'Input for base case'!$F$16),C46&lt;('Input for base case'!$F$14+'Input for base case'!$F$17)),((AB45*(1-Parameters!$D$40)*(1-(Parameters!$D$10*(1-('Input for base case'!$F$22*Parameters!$D$7)))))+(AH45*(1-Parameters!$D$40)*(1-(Parameters!$D$11*(1-('Input for base case'!$F$22*Parameters!$D$7)))))),0)</f>
        <v>0</v>
      </c>
      <c r="AI46" s="24">
        <f>IF(AND(C46&gt;=('Input for base case'!$F$14+'Input for base case'!$F$16), C46&lt;('Input for base case'!$F$14+'Input for base case'!$F$17)),((AB45*(1-Parameters!$D$40)*Parameters!$D$10*(1-('Input for base case'!$F$22*Parameters!$D$7)))+(AC45*(1-Parameters!$D$40)*(1-1/Parameters!$D$38)*(1-('Input for base case'!$F$7*Parameters!$D$17*(1-Parameters!$D$27)*Parameters!$D$26*(1-(Parameters!$B$94 + Parameters!$B$95))*(Parameters!$D$24)*Parameters!$D$28*Parameters!$D$30))) + (AD45*(1-Parameters!$D$40)*(1-(1/Parameters!$D$38))*(1-ART_drop_factor)) +(AH45*(1-Parameters!$D$40)*Parameters!$D$11*(1-('Input for base case'!$F$22*Parameters!$D$7)))+(AI45*(1-Parameters!$D$40)*(1-1/Parameters!$D$38)) + (AJ45*(1-Parameters!$D$40)*(1-(1/Parameters!$D$38))*(1-ART_drop_factor))),0)</f>
        <v>0</v>
      </c>
      <c r="AJ46" s="24">
        <f>IF(AND(C46&gt;=('Input for base case'!$F$14+'Input for base case'!$F$16), C46&lt;('Input for base case'!$F$14+'Input for base case'!$F$17)),((AC45*(1-Parameters!$D$40)*(1-1/Parameters!$D$38)*('Input for base case'!$F$7*Parameters!$D$17*Parameters!$D$26*(1-Parameters!$D$27)*(1-(Parameters!$B$94 + Parameters!$B$95))*(Parameters!$D$24)*Parameters!$D$28*Parameters!$D$30))+(AD45*(1-Parameters!$D$40)*(1-(1/Parameters!$D$38))*ART_drop_factor)+(AJ45*(1-Parameters!$D$40)*(1-(1/Parameters!$D$38))*ART_drop_factor)),0)</f>
        <v>0</v>
      </c>
      <c r="AK46" s="22">
        <f>IF(AND(C46&gt;=('Input for base case'!$F$14+'Input for base case'!$F$16), C46&lt;('Input for base case'!$F$14+'Input for base case'!$F$17)),((AC45*(1-Parameters!$D$40)*(1/Parameters!$D$38)*(1-('Input for base case'!$F$7*Parameters!$D$17*(1-Parameters!$D$27)*Parameters!$D$26*(1-(Parameters!$B$94 + Parameters!$B$95))*(Parameters!$D$23)*Parameters!$D$28)))+(AE45*(1-Parameters!$D$40)*(1-('Input for base case'!$F$7*Parameters!$D$17*(1-Parameters!$D$27)*Parameters!$D$26*(1-(Parameters!$B$94 + Parameters!$B$95))*(Parameters!$D$23)*Parameters!$D$28)))+(AI45*(1-Parameters!$D$40)*(1/Parameters!$D$38))+(AK45*(1-Parameters!$D$40))),0)</f>
        <v>0</v>
      </c>
      <c r="AL46" s="24">
        <f>IF(AND(C46&gt;=('Input for base case'!$F$14+'Input for base case'!$F$16), C46&lt;('Input for base case'!$F$14+'Input for base case'!$F$17)),((AC45*(1-Parameters!$D$40)*(1/Parameters!$D$38)*'Input for base case'!$F$7*Parameters!$D$17*Parameters!$D$26*(1-Parameters!$D$27)*(1-(Parameters!$B$94 + Parameters!$B$95))*Parameters!$D$28*(Parameters!$D$23)*(1-Parameters!$D$30))+(AE45*(1-Parameters!$D$40)*'Input for base case'!$F$7*Parameters!$D$17*Parameters!$D$26*(1-Parameters!$D$27)*(1-(Parameters!$B$94 + Parameters!$B$95))*Parameters!$D$28*(Parameters!$D$23)*(1-Parameters!$D$30))+(AF45*(1-Parameters!$D$40)) + (AG45*(1-Parameters!$D$40)*(1-ART_drop_factor)) +(AL45*(1-Parameters!$D$40)) + (AM45*(1-Parameters!$D$40)*(1-ART_drop_factor))),0)</f>
        <v>0</v>
      </c>
      <c r="AM46" s="22">
        <f>IF(AND(C46&gt;=('Input for base case'!$F$14+'Input for base case'!$F$16), C46&lt;('Input for base case'!$F$14+'Input for base case'!$F$17)),((AC45*(1-Parameters!$D$40)*(1/Parameters!$D$38)*('Input for base case'!$F$7*Parameters!$D$17*(Parameters!$D$23)*Parameters!$D$26*(1-Parameters!$D$27)*(1-(Parameters!$B$94 + Parameters!$B$95))*Parameters!$D$28*Parameters!$D$30))+(AD45*(1-Parameters!$D$40)*(1/Parameters!$D$38))+(AE45*(1-Parameters!$D$40)*('Input for base case'!$F$7*Parameters!$D$17*(Parameters!$D$23)*Parameters!$D$26*(1-Parameters!$D$27)*(1-(Parameters!$B$94 + Parameters!$B$95))*Parameters!$D$28*Parameters!$D$30))+(AM45*(1-Parameters!$D$40)*ART_drop_factor)+(AJ45*(1-Parameters!$D$40)*(1/Parameters!$D$38))+(AG45*(1-Parameters!$D$40)*ART_drop_factor)),0)</f>
        <v>0</v>
      </c>
      <c r="AN46" s="24">
        <f>IF(AND(C46&gt;=('Input for base case'!$F$14+'Input for base case'!$F$17), C46&lt;('Input for base case'!$F$14+'Input for base case'!$F$18)),((AH45*(1-Parameters!$D$40)*(1-(Parameters!$D$11*(1-('Input for base case'!$F$22*Parameters!$D$7))))) + (AN45*(1-Parameters!$D$40)*(1-(Parameters!$D$11*(1-('Input for base case'!$F$22*Parameters!$D$7)))))),0)</f>
        <v>0</v>
      </c>
      <c r="AO46" s="22">
        <f>IF(AND(C46&gt;=('Input for base case'!$F$14+'Input for base case'!$F$17), C46&lt;('Input for base case'!$F$14+'Input for base case'!$F$18)),((AH45*(1-Parameters!$D$40)*Parameters!$D$11*(1-('Input for base case'!$F$22*Parameters!$D$7)))+(AI45*(1-Parameters!$D$40)*(1-1/Parameters!$D$38)*(1-('Input for base case'!$F$8*Parameters!$D$18*(1-Parameters!$D$27)*Parameters!$D$26*(Parameters!$D$24)*Parameters!$D$28*Parameters!$D$30))) + (AJ45*(1-Parameters!$D$40)*(1-(1/Parameters!$D$38))*(1-ART_drop_factor)) +(AN45*(1-Parameters!$D$40)*Parameters!$D$11*(1-('Input for base case'!$F$22*Parameters!$D$7)))+(AO45*(1-Parameters!$D$40)*(1-1/Parameters!$D$38)) + (AP45*(1-Parameters!$D$40)*(1-(1/Parameters!$D$38))*(1-ART_drop_factor))),0)</f>
        <v>0</v>
      </c>
      <c r="AP46" s="24">
        <f>IF(AND(C46&gt;=('Input for base case'!$F$14+'Input for base case'!$F$17), C46&lt;('Input for base case'!$F$14+'Input for base case'!$F$18)),((AI45*(1-Parameters!$D$40)*(1-1/Parameters!$D$38)*('Input for base case'!$F$8*Parameters!$D$18*Parameters!$D$26*(1-Parameters!$D$27)*(Parameters!$D$24)*Parameters!$D$28*Parameters!$D$30))+(AJ45*(1-Parameters!$D$40)*(1-(1/Parameters!$D$38))*ART_drop_factor)+(AP45*(1-Parameters!$D$40)*(1-(1/Parameters!$D$38))*ART_drop_factor)),0)</f>
        <v>0</v>
      </c>
      <c r="AQ46" s="22">
        <f>IF(AND(C46&gt;=('Input for base case'!$F$14+'Input for base case'!$F$17), C46&lt;('Input for base case'!$F$14+'Input for base case'!$F$18)),((AI45*(1-Parameters!$D$40)*(1/Parameters!$D$38)*(1-('Input for base case'!$F$8*Parameters!$D$18*(1-Parameters!$D$27)*Parameters!$D$26*(Parameters!$D$23)*Parameters!$D$28)))+(AK45*(1-Parameters!$D$40)*(1-('Input for base case'!$F$8*Parameters!$D$18*(1-Parameters!$D$27)*Parameters!$D$26*(Parameters!$D$23)*Parameters!$D$28)))+(AO45*(1-Parameters!$D$40)*(1/Parameters!$D$38))+(AQ45*(1-Parameters!$D$40))),0)</f>
        <v>0</v>
      </c>
      <c r="AR46" s="24">
        <f>IF(AND(C46&gt;=('Input for base case'!$F$14+'Input for base case'!$F$17), C46&lt;('Input for base case'!$F$14+'Input for base case'!$F$18)),((AI45*(1-Parameters!$D$40)*(1/Parameters!$D$38)*'Input for base case'!$F$8*Parameters!$D$18*Parameters!$D$26*(1-Parameters!$D$27)*Parameters!$D$28*(Parameters!$D$23)*(1-Parameters!$D$30))+(AK45*(1-Parameters!$D$40)*'Input for base case'!$F$8*Parameters!$D$18*Parameters!$D$26*(1-Parameters!$D$27)*Parameters!$D$28*(Parameters!$D$23)*(1-Parameters!$D$30))+(AL45*(1-Parameters!$D$40)) + (AM45*(1-Parameters!$D$40)*(1-ART_drop_factor)) +(AR45*(1-Parameters!$D$40)) + (AS45*(1-Parameters!$D$40)*(1-ART_drop_factor))),0)</f>
        <v>0</v>
      </c>
      <c r="AS46" s="22">
        <f>IF(AND(C46&gt;=('Input for base case'!$F$14+'Input for base case'!$F$17), C46&lt;('Input for base case'!$F$14+'Input for base case'!$F$18)),((AI45*(1-Parameters!$D$40)*(1/Parameters!$D$38)*('Input for base case'!$F$8*Parameters!$D$18*(Parameters!$D$23)*Parameters!$D$26*(1-Parameters!$D$27)*Parameters!$D$28*Parameters!$D$30))+(AJ45*(1-Parameters!$D$40)*(1/Parameters!$D$38))+(AK45*(1-Parameters!$D$40)*('Input for base case'!$F$8*Parameters!$D$18*(Parameters!$D$23)*Parameters!$D$26*(1-Parameters!$D$27)*Parameters!$D$28*Parameters!$D$30))+(AS45*(1-Parameters!$D$40)*ART_drop_factor)+(AP45*(1-Parameters!$D$40)*(1/Parameters!$D$38))+(AM45*(1-Parameters!$D$40)*ART_drop_factor)),0)</f>
        <v>0</v>
      </c>
      <c r="AT46" s="24">
        <f>IF(AND(C46&gt;=('Input for base case'!$F$14+'Input for base case'!$F$18), C46&lt;('Input for base case'!$F$14+'Input for base case'!$F$19)),((AN45*(1-Parameters!$D$40)*(1-(Parameters!$D$11*(1-('Input for base case'!$F$22*Parameters!$D$7))))) + (AT45*(1-Parameters!$D$40)*(1-(Parameters!$D$12*(1-('Input for base case'!$F$22*Parameters!$D$7)))))),0)</f>
        <v>0</v>
      </c>
      <c r="AU46" s="22">
        <f>IF(AND(C46&gt;=('Input for base case'!$F$14+'Input for base case'!$F$18), C46&lt;('Input for base case'!$F$14+'Input for base case'!$F$19)),((AN45*(1-Parameters!$D$40)*Parameters!$D$11*(1-('Input for base case'!$F$22*Parameters!$D$7)))+(AO45*(1-Parameters!$D$40)*(1-1/Parameters!$D$38)*(1-('Input for base case'!$F$9*Parameters!$D$19*(1-Parameters!$D$27)*Parameters!$D$26*(Parameters!$D$24)*Parameters!$D$28*Parameters!$D$30))) + (AP45*(1-Parameters!$D$40)*(1-(1/Parameters!$D$38))*(1-ART_drop_factor)) +(AT45*(1-Parameters!$D$40)*Parameters!$D$12*(1-('Input for base case'!$F$22*Parameters!$D$7)))+(AU45*(1-Parameters!$D$40)*(1-1/Parameters!$D$38)) + (AV45*(1-Parameters!$D$40)*(1-(1/Parameters!$D$38))*(1-ART_drop_factor))),0)</f>
        <v>0</v>
      </c>
      <c r="AV46" s="24">
        <f>IF(AND(C46&gt;=('Input for base case'!$F$14+'Input for base case'!$F$18), C46&lt;('Input for base case'!$F$14+'Input for base case'!$F$19)),((AO45*(1-Parameters!$D$40)*(1-1/Parameters!$D$38)*('Input for base case'!$F$9*Parameters!$D$19*Parameters!$D$26*(1-Parameters!$D$27)*(Parameters!$D$24)*Parameters!$D$28*Parameters!$D$30))+(AP45*(1-Parameters!$D$40)*(1-(1/Parameters!$D$38))*ART_drop_factor)+(AV45*(1-Parameters!$D$40)*(1-(1/Parameters!$D$38))*ART_drop_factor)),0)</f>
        <v>0</v>
      </c>
      <c r="AW46" s="22">
        <f>IF(AND(C46&gt;=('Input for base case'!$F$14+'Input for base case'!$F$18), C46&lt;('Input for base case'!$F$14+'Input for base case'!$F$19)),((AO45*(1-Parameters!$D$40)*(1/Parameters!$D$38)*(1-('Input for base case'!$F$9*Parameters!$D$19*(1-Parameters!$D$27)*Parameters!$D$26*(Parameters!$D$23)*Parameters!$D$28)))+(AQ45*(1-Parameters!$D$40)*(1-('Input for base case'!$F$9*Parameters!$D$19*(1-Parameters!$D$27)*Parameters!$D$26*(Parameters!$D$23)*Parameters!$D$28)))+(AU45*(1-Parameters!$D$40)*(1/Parameters!$D$38))+(AW45*(1-Parameters!$D$40))),0)</f>
        <v>0</v>
      </c>
      <c r="AX46" s="24">
        <f>IF(AND(C46&gt;=('Input for base case'!$F$14+'Input for base case'!$F$18), C46&lt;('Input for base case'!$F$14+'Input for base case'!$F$19)),((AO45*(1-Parameters!$D$40)*(1/Parameters!$D$38)*'Input for base case'!$F$9*Parameters!$D$19*Parameters!$D$26*(1-Parameters!$D$27)*Parameters!$D$28*(Parameters!$D$23)*(1-Parameters!$D$30))+(AQ45*(1-Parameters!$D$40)*'Input for base case'!$F$9*Parameters!$D$19*Parameters!$D$26*(1-Parameters!$D$27)*Parameters!$D$28*(Parameters!$D$23)*(1-Parameters!$D$30)) + (AS45*(1-Parameters!$D$40)*(1-ART_drop_factor)) +(AR45*(1-Parameters!$D$40))+ (AY45*(1-Parameters!$D$40)*(1-ART_drop_factor)) + (AX45*(1-Parameters!$D$40))),0)</f>
        <v>0</v>
      </c>
      <c r="AY46" s="22">
        <f>IF(AND(C46&gt;=('Input for base case'!$F$14+'Input for base case'!$F$18), C46&lt;('Input for base case'!$F$14+'Input for base case'!$F$19)),((AO45*(1-Parameters!$D$40)*(1/Parameters!$D$38)*('Input for base case'!$F$9*Parameters!$D$19*(Parameters!$D$23)*Parameters!$D$26*(1-Parameters!$D$27)*Parameters!$D$28*Parameters!$D$30))+(AP45*(1-Parameters!$D$40)*(1/Parameters!$D$38))+(AQ45*(1-Parameters!$D$40)*('Input for base case'!$F$9*Parameters!$D$19*(Parameters!$D$23)*Parameters!$D$26*(1-Parameters!$D$27)*Parameters!$D$28*Parameters!$D$30))+(AY45*(1-Parameters!$D$40)*ART_drop_factor)+(AV45*(1-Parameters!$D$40)*(1/Parameters!$D$38))+(AS45*(1-Parameters!$D$40)*ART_drop_factor)),0)</f>
        <v>0</v>
      </c>
      <c r="AZ46" s="24">
        <f>IF(C46&gt;=('Input for base case'!$F$14+'Input for base case'!$F$19),((AT45*(1-Parameters!$D$40)*(1-(Parameters!$D$12*(1-('Input for base case'!$F$22*Parameters!$D$7))))) + (AZ45*(1-Parameters!$D$40)*(1-(Parameters!$D$12*(1-('Input for base case'!$F$22*Parameters!$D$7)))))),0)</f>
        <v>0</v>
      </c>
      <c r="BA46" s="22">
        <f>IF(C46&gt;=('Input for base case'!$F$14+'Input for base case'!$F$19),((AT45*(1-Parameters!$D$40)*Parameters!$D$12*(1-('Input for base case'!$F$22*Parameters!$D$7)))+(AU45*(1-Parameters!$D$40)*(1-1/Parameters!$D$38)*(1-('Input for base case'!$F$10*Parameters!$D$20*(1-Parameters!$D$27)*Parameters!$D$26*(Parameters!$D$24)*Parameters!$D$28*Parameters!$D$30))) + (AV45*(1-Parameters!$D$40)*(1-(1/Parameters!$D$38))*(1-ART_drop_factor)) +(AZ45*(1-Parameters!$D$40)*Parameters!$D$12*(1-('Input for base case'!$F$22*Parameters!$D$7)))+(BA45*(1-Parameters!$D$40)*(1-1/Parameters!$D$38)) + (BB45*(1-Parameters!$D$40)*(1-(1/Parameters!$D$38))*(1-ART_drop_factor))),0)</f>
        <v>0</v>
      </c>
      <c r="BB46" s="24">
        <f>IF(C46&gt;=('Input for base case'!$F$14+'Input for base case'!$F$19),((AU45*(1-Parameters!$D$40)*(1-1/Parameters!$D$38)*('Input for base case'!$F$10*Parameters!$D$20*Parameters!$D$26*(1-Parameters!$D$27)*(Parameters!$D$24)*Parameters!$D$28*Parameters!$D$30))+(AV45*(1-Parameters!$D$40)*(1-(1/Parameters!$D$38))*ART_drop_factor)+(BB45*(1-Parameters!$D$40)*(1-(1/Parameters!$D$38))*ART_drop_factor)),0)</f>
        <v>0</v>
      </c>
      <c r="BC46" s="22">
        <f>IF(C46&gt;=('Input for base case'!$F$14+'Input for base case'!$F$19),((AU45*(1-Parameters!$D$40)*(1/Parameters!$D$38)*(1-('Input for base case'!$F$10*Parameters!$D$20*(1-Parameters!$D$27)*Parameters!$D$26*(Parameters!$D$23)*Parameters!$D$28)))+(AW45*(1-Parameters!$D$40)*(1-('Input for base case'!$F$10*Parameters!$D$20*(1-Parameters!$D$27)*Parameters!$D$26*(Parameters!$D$23)*Parameters!$D$28)))+(BA45*(1-Parameters!$D$40)*(1/Parameters!$D$38))+(BC45*(1-Parameters!$D$40))),0)</f>
        <v>0</v>
      </c>
      <c r="BD46" s="24">
        <f>IF(C46&gt;=('Input for base case'!$F$14+'Input for base case'!$F$19),((AU45*(1-Parameters!$D$40)*(1/Parameters!$D$38)*'Input for base case'!$F$10*Parameters!$D$20*Parameters!$D$26*(1-Parameters!$D$27)*Parameters!$D$28*(Parameters!$D$23)*(1-Parameters!$D$30))+(AW45*(1-Parameters!$D$40)*'Input for base case'!$F$10*Parameters!$D$20*Parameters!$D$26*(1-Parameters!$D$27)*Parameters!$D$28*(Parameters!$D$23)*(1-Parameters!$D$30))+(AX45*(1-Parameters!$D$40)) + (AY45*(1-Parameters!$D$40)*(1-ART_drop_factor)) +(BD45*(1-Parameters!$D$40)) + (BE45*(1-Parameters!$D$40)*(1-ART_drop_factor))),0)</f>
        <v>0</v>
      </c>
      <c r="BE46" s="25">
        <f>IF(C46&gt;=('Input for base case'!$F$14+'Input for base case'!$F$19),((AU45*(1-Parameters!$D$40)*(1/Parameters!$D$38)*('Input for base case'!$F$10*Parameters!$D$20*(Parameters!$D$23)*Parameters!$D$26*(1-Parameters!$D$27)*Parameters!$D$28*Parameters!$D$30))+(AV45*(1-Parameters!$D$40)*(1/Parameters!$D$38))+(AW45*(1-Parameters!$D$40)*('Input for base case'!$F$10*Parameters!$D$20*(Parameters!$D$23)*Parameters!$D$26*(1-Parameters!$D$27)*Parameters!$D$28*Parameters!$D$30))+(BE45*(1-Parameters!$D$40)*ART_drop_factor)+(BB45*(1-Parameters!$D$40)*(1/Parameters!$D$38))+(AY45*(1-Parameters!$D$40)*ART_drop_factor)),0)</f>
        <v>0</v>
      </c>
      <c r="BF46" s="135">
        <f>(Parameters!$D$40*(SUM(Model!D45:U45,Model!AH45:BE45)))+(Parameters!$D$41*(SUM(Model!V45:AG45)))</f>
        <v>926.89733317955313</v>
      </c>
      <c r="BG46" s="60"/>
    </row>
    <row r="47" spans="3:59" x14ac:dyDescent="0.2">
      <c r="C47" s="20">
        <v>42</v>
      </c>
      <c r="D47" s="21">
        <f>IF((C47&gt;='Input for base case'!$F$12),0,(D46*(1-Parameters!$D$40)*(1-(Parameters!$D$8*(1-('Input for base case'!$F$22*Parameters!$D$7))))))</f>
        <v>0</v>
      </c>
      <c r="E47" s="21">
        <f>IF((C47&gt;='Input for base case'!$F$12),0,(D46*(1-Parameters!$D$40)*Parameters!$D$8*(1-('Input for base case'!$F$22*Parameters!$D$7))+(E46*(1-Parameters!$D$40)*(1-1/Parameters!$D$38)) + (F46*(1-Parameters!$D$40)*(1-(1/Parameters!$D$38))*(1-ART_drop_factor))))</f>
        <v>0</v>
      </c>
      <c r="F47" s="26">
        <f>IF((C47&gt;='Input for base case'!$F$12),0,(F46*(1-Parameters!$D$40)*(1-(1/Parameters!$D$38))*ART_drop_factor))</f>
        <v>0</v>
      </c>
      <c r="G47" s="21">
        <f>IF((C47&gt;='Input for base case'!$F$12),0,((G46*(1-Parameters!$D$40)+(E46*(1-Parameters!$D$40)*(1/Parameters!$D$38)))))</f>
        <v>0</v>
      </c>
      <c r="H47" s="21">
        <f>IF((C47&gt;='Input for base case'!$F$12),0,(H46*(1-Parameters!$D$40) + I46*(1-Parameters!$D$40)*(1-ART_drop_factor)))</f>
        <v>0</v>
      </c>
      <c r="I47" s="21">
        <f>IF((C47&gt;='Input for base case'!$F$12),0,(((F46*(1-Parameters!$D$40)*(1/Parameters!$D$38)) + I46*(1-Parameters!$D$40)*ART_drop_factor)))</f>
        <v>0</v>
      </c>
      <c r="J47" s="23">
        <f>IF(AND(C47&gt;='Input for base case'!$F$12,C47&lt;'Input for base case'!$F$13),((D46*(1-Parameters!$D$40)*(1-(Parameters!$D$8*(1-('Input for base case'!$F$22*Parameters!$D$7))))) + (J46*(1-Parameters!$D$40)*(1-(Parameters!$D$9*(1-('Input for base case'!$F$22*Parameters!$D$7)))))),0)</f>
        <v>0</v>
      </c>
      <c r="K47" s="23">
        <f>IF(AND(C47&gt;='Input for base case'!$F$12,C47&lt;'Input for base case'!$F$13),((D46*(1-Parameters!$D$40)*(Parameters!$D$8*(1-('Input for base case'!$F$22*Parameters!$D$7))))+(E46*(1-Parameters!$D$40)*(1-1/Parameters!$D$38)*(1-('Input for base case'!$F$5*Parameters!$D$14*(1-Parameters!$D$27)*Parameters!$D$26*(Parameters!$D$24))*Parameters!$D$28*Parameters!$D$30)))+ (F46*(1-Parameters!$D$40)*(1-(1/Parameters!$D$38))*(1-ART_drop_factor)) + (J46*(1-Parameters!$D$40)*Parameters!$D$9*(1-('Input for base case'!$F$22*Parameters!$D$7)))+(K46*(1-Parameters!$D$40)*(1-1/Parameters!$D$38)) + (L46*(1-Parameters!$D$40)*(1-(1/Parameters!$D$38))*(1-ART_drop_factor)),0)</f>
        <v>0</v>
      </c>
      <c r="L47" s="23">
        <f>IF(AND(C47&gt;='Input for base case'!$F$12,C47&lt;'Input for base case'!$F$13),((E46*(1-Parameters!$D$40)*(1-1/Parameters!$D$38)*('Input for base case'!$F$5*Parameters!$D$14*Parameters!$D$26*(1-Parameters!$D$27)*(Parameters!$D$24)*Parameters!$D$28*Parameters!$D$30))+(F46*(1-Parameters!$D$40)*(1-(1/Parameters!$D$38))*ART_drop_factor)+(L46*(1-Parameters!$D$40)*(1-(1/Parameters!$D$38))*ART_drop_factor)),0)</f>
        <v>0</v>
      </c>
      <c r="M47" s="23">
        <f>IF(AND(C47&gt;='Input for base case'!$F$12,C47&lt;'Input for base case'!$F$13),((E46*(1-Parameters!$D$40)*(1/Parameters!$D$38)*(1-('Input for base case'!$F$5*Parameters!$D$14*(1-Parameters!$D$27)*Parameters!$D$26*(Parameters!$D$23))*Parameters!$D$28))+(G46*(1-Parameters!$D$40)*(1-('Input for base case'!$F$5*Parameters!$D$14*(1-Parameters!$D$27)*Parameters!$D$26*(Parameters!$D$23)*Parameters!$D$28)))+(K46*(1-Parameters!$D$40)*(1/Parameters!$D$38))+(M46*(1-Parameters!$D$40))),0)</f>
        <v>0</v>
      </c>
      <c r="N47" s="23">
        <f>IF(AND(C47&gt;='Input for base case'!$F$12,C47&lt;'Input for base case'!$F$13),((E46*(1-Parameters!$D$40)*(1/Parameters!$D$38)*'Input for base case'!$F$5*Parameters!$D$14*Parameters!$D$26*(1-Parameters!$D$27)*Parameters!$D$28*(Parameters!$D$23)*(1-Parameters!$D$30))+(G46*(1-Parameters!$D$40)*'Input for base case'!$F$5*Parameters!$D$14*Parameters!$D$26*(1-Parameters!$D$27)*Parameters!$D$28*(Parameters!$D$23)*(1-Parameters!$D$30))+(H46*(1-Parameters!$D$40)) +(N46*(1-Parameters!$D$40)) + (O46*(1-Parameters!$D$40)*(1-ART_drop_factor)) + (I46*(1-Parameters!$D$40)*(1-ART_drop_factor))),0)</f>
        <v>0</v>
      </c>
      <c r="O47" s="23">
        <f>IF(AND(C47&gt;='Input for base case'!$F$12,C47&lt;'Input for base case'!$F$13),((E46*(1-Parameters!$D$40)*(1/Parameters!$D$38)*('Input for base case'!$F$5*Parameters!$D$14*(Parameters!$D$23)*Parameters!$D$26*(1-Parameters!$D$27)*Parameters!$D$28*Parameters!$D$30))+(F46*(1-Parameters!$D$40)*(1/Parameters!$D$38))+(G46*(1-Parameters!$D$40)*('Input for base case'!$F$5*Parameters!$D$14*(Parameters!$D$23)*Parameters!$D$26*(1-Parameters!$D$27)*Parameters!$D$28*Parameters!$D$30))+(O46*(1-Parameters!$D$40)*ART_drop_factor)+(L46*(1-Parameters!$D$40)*(1/Parameters!$D$38))+(I46*(1-Parameters!$D$40)*ART_drop_factor)),0)</f>
        <v>0</v>
      </c>
      <c r="P47" s="24">
        <f>IF(AND(C47&gt;='Input for base case'!$F$13,C47&lt;'Input for base case'!$F$14),((J46*(1-Parameters!$D$40)*(1-(Parameters!$D$9*(1-('Input for base case'!$F$22*Parameters!$D$7))))) + (P46*(1-Parameters!$D$40)*(1-(Parameters!$D$9*(1-('Input for base case'!$F$22*Parameters!$D$7)))))),0)</f>
        <v>0</v>
      </c>
      <c r="Q47" s="22">
        <f>IF(AND(C47&gt;='Input for base case'!$F$13,C47&lt;'Input for base case'!$F$14),((J46*(1-Parameters!$D$40)*Parameters!$D$9*(1-('Input for base case'!$F$22*Parameters!$D$7)))+(K46*(1-Parameters!$D$40)*(1-1/Parameters!$D$38)*(1-('Input for base case'!$F$6*Parameters!$D$15*(1-Parameters!$D$27)*Parameters!$D$26*(Parameters!$D$24))*Parameters!$D$28*Parameters!$D$30))) + (L46*(1-Parameters!$D$40)*(1-(1/Parameters!$D$38))*(1-ART_drop_factor)) +(P46*(1-Parameters!$D$40)*Parameters!$D$9*(1-('Input for base case'!$F$22*Parameters!$D$7)))+(Q46*(1-Parameters!$D$40)*(1-1/Parameters!$D$38)) + (R46*(1-Parameters!$D$40)*(1-(1/Parameters!$D$38))*(1-ART_drop_factor)),0)</f>
        <v>0</v>
      </c>
      <c r="R47" s="24">
        <f>IF(AND(C47&gt;='Input for base case'!$F$13,C47&lt;'Input for base case'!$F$14),((K46*(1-Parameters!$D$40)*(1-1/Parameters!$D$38)*('Input for base case'!$F$6*Parameters!$D$15*Parameters!$D$26*(1-Parameters!$D$27)*(Parameters!$D$24)*Parameters!$D$28*Parameters!$D$30))+(L46*(1-Parameters!$D$40)*(1-(1/Parameters!$D$38))*ART_drop_factor)+(R46*(1-Parameters!$D$40)*(1-(1/Parameters!$D$38))*ART_drop_factor)),0)</f>
        <v>0</v>
      </c>
      <c r="S47" s="22">
        <f>IF(AND(C47&gt;='Input for base case'!$F$13,C47&lt;'Input for base case'!$F$14),((K46*(1-Parameters!$D$40)*(1/Parameters!$D$38)*(1-('Input for base case'!$F$6*Parameters!$D$15*(1-Parameters!$D$27)*Parameters!$D$26*(Parameters!$D$23)*Parameters!$D$28)))+(M46*(1-Parameters!$D$40)*(1-('Input for base case'!$F$6*Parameters!$D$15*(1-Parameters!$D$27)*Parameters!$D$26*(Parameters!$D$23)*Parameters!$D$28)))+(Q46*(1-Parameters!$D$40)*(1/Parameters!$D$38))+(S46*(1-Parameters!$D$40))),0)</f>
        <v>0</v>
      </c>
      <c r="T47" s="24">
        <f>IF(AND(C47&gt;='Input for base case'!$F$13,C47&lt;'Input for base case'!$F$14),((K46*(1-Parameters!$D$40)*(1/Parameters!$D$38)*'Input for base case'!$F$6*Parameters!$D$15*Parameters!$D$26*(1-Parameters!$D$27)*Parameters!$D$28*(Parameters!$D$23)*(1-Parameters!$D$30))+(M46*(1-Parameters!$D$40)*'Input for base case'!$F$6*Parameters!$D$15*Parameters!$D$26*(1-Parameters!$D$27)*Parameters!$D$28*(Parameters!$D$23)*(1-Parameters!$D$30))+(N46*(1-Parameters!$D$40))+(T46*(1-Parameters!$D$40)) + (U46*(1-Parameters!$D$40)*(1-ART_drop_factor)) + (O46*(1-Parameters!$D$40)*(1-ART_drop_factor))),0)</f>
        <v>0</v>
      </c>
      <c r="U47" s="22">
        <f>IF(AND(C47&gt;='Input for base case'!$F$13,C47&lt;'Input for base case'!$F$14),((K46*(1-Parameters!$D$40)*(1/Parameters!$D$38)*('Input for base case'!$F$6*Parameters!$D$15*(Parameters!$D$23)*Parameters!$D$26*(1-Parameters!$D$27)*Parameters!$D$28*Parameters!$D$30))+(L46*(1-Parameters!$D$40)*(1/Parameters!$D$38))+(M46*(1-Parameters!$D$40)*('Input for base case'!$F$6*Parameters!$D$15*(Parameters!$D$23)*Parameters!$D$26*(1-Parameters!$D$27)*Parameters!$D$28*Parameters!$D$30))+(U46*(1-Parameters!$D$40)*ART_drop_factor)+(R46*(1-Parameters!$D$40)*(1/Parameters!$D$38))+(O46*(1-Parameters!$D$40))*ART_drop_factor),0)</f>
        <v>0</v>
      </c>
      <c r="V47" s="24">
        <f>IF(C47='Input for base case'!$F$14,((P46*(1-Parameters!$D$41)*(1-(Parameters!$D$9*(1-('Input for base case'!$F$22*Parameters!$D$7))))) + (V46*(1-Parameters!$D$41)*(1-(Parameters!$D$9*(1-('Input for base case'!$F$22*Parameters!$D$7)))))),0)</f>
        <v>0</v>
      </c>
      <c r="W47" s="22">
        <f>IF(C47='Input for base case'!$F$14,((P46*(1-Parameters!$D$41)*Parameters!$D$9*(1-('Input for base case'!$F$22*Parameters!$D$7)))+(Q46*(1-Parameters!$D$41)*(1-1/Parameters!$D$38)*(1-('Input for base case'!$F$6*Parameters!$D$16*(1-Parameters!$D$27)*Parameters!$D$26*(1-Parameters!$B$94)*(Parameters!$D$24))*Parameters!$D$28*Parameters!$D$30)))+(V46*(1-Parameters!$D$41)*Parameters!$D$9*(1-('Input for base case'!$F$22*Parameters!$D$7)))+ (R46*(1-Parameters!$D$41)*(1-(1/Parameters!$D$38))*(1-ART_drop_factor)) + (W46*(1-Parameters!$D$41)*(1-1/Parameters!$D$38)) + (X46*(1-Parameters!$D$41)*(1-(1/Parameters!$D$38))*(1-ART_drop_factor)),0)</f>
        <v>0</v>
      </c>
      <c r="X47" s="24">
        <f>IF(C47='Input for base case'!$F$14,((Q46*(1-Parameters!$D$41)*(1-1/Parameters!$D$38)*('Input for base case'!$F$6*Parameters!$D$16*Parameters!$D$26*(1-Parameters!$D$27)*(1-Parameters!$B$94)*(Parameters!$D$24)*Parameters!$D$28*Parameters!$D$30))+(R46*(1-Parameters!$D$41)*(1-(1/Parameters!$D$38))*ART_drop_factor)+(X46*(1-Parameters!$D$41)*(1-(1/Parameters!$D$38))*ART_drop_factor)),0)</f>
        <v>0</v>
      </c>
      <c r="Y47" s="22">
        <f>IF(C47='Input for base case'!$F$14,((Q46*(1-Parameters!$D$41)*(1/Parameters!$D$38)*(1-('Input for base case'!$F$6*Parameters!$D$16*(1-Parameters!$D$27)*Parameters!$D$26*(1-Parameters!$B$94)*(Parameters!$D$23)*Parameters!$D$28)))+(S46*(1-Parameters!$D$41)*(1-('Input for base case'!$F$6*Parameters!$D$16*(1-Parameters!$D$27)*Parameters!$D$26*(1-Parameters!$B$94)*(Parameters!$D$23)*Parameters!$D$28)))+(W46*(1-Parameters!$D$41)*(1/Parameters!$D$38))+(Y46*(1-Parameters!$D$41))),0)</f>
        <v>0</v>
      </c>
      <c r="Z47" s="24">
        <f>IF(C47='Input for base case'!$F$14,((Q46*(1-Parameters!$D$41)*(1/Parameters!$D$38)*'Input for base case'!$F$6*Parameters!$D$16*Parameters!$D$26*(1-Parameters!$D$27)*(1-Parameters!$B$94)*Parameters!$D$28*(Parameters!$D$23)*(1-Parameters!$D$30))+(S46*(1-Parameters!$D$41)*'Input for base case'!$F$6*Parameters!$D$16*Parameters!$D$26*(1-Parameters!$D$27)*(1-Parameters!$B$94)*Parameters!$D$28*(Parameters!$D$23)*(1-Parameters!$D$30))+(T46*(1-Parameters!$D$41)) + (U46*(1-Parameters!$D$41)*(1-ART_drop_factor)) + (Z46*(1-Parameters!$D$41)) + (AA46*(1-Parameters!$D$41)*(1-ART_drop_factor))),0)</f>
        <v>0</v>
      </c>
      <c r="AA47" s="22">
        <f>IF(C47='Input for base case'!$F$14,((Q46*(1-Parameters!$D$41)*(1/Parameters!$D$38)*('Input for base case'!$F$6*Parameters!$D$16*(Parameters!$D$23)*Parameters!$D$26*(1-Parameters!$D$27)*(1-Parameters!$B$94)*Parameters!$D$28*Parameters!$D$30))+(R46*(1-Parameters!$D$41)*(1/Parameters!$D$38))+(S46*(1-Parameters!$D$41)*('Input for base case'!$F$6*Parameters!$D$16*(1-Parameters!$B$94)*(Parameters!$D$23)*Parameters!$D$26*(1-Parameters!$D$27)*Parameters!$D$28*Parameters!$D$30))+(AA46*(1-Parameters!$D$41)*ART_drop_factor)+(X46*(1-Parameters!$D$41)*(1/Parameters!$D$38))+(U46*(1-Parameters!$D$41)*ART_drop_factor)),0)</f>
        <v>0</v>
      </c>
      <c r="AB47" s="24">
        <f>IF(AND(C47&gt;'Input for base case'!$F$14,C47&lt;('Input for base case'!$F$14+'Input for base case'!$F$16)),((V46*(1-Parameters!$D$41)*(1-(Parameters!$D$9*(1-('Input for base case'!$F$22*Parameters!$D$7)))))+(AB46*(1-Parameters!$D$41)*(1-(Parameters!$D$10*(1-('Input for base case'!$F$22*Parameters!$D$7)))))),0)</f>
        <v>1500875.8534116149</v>
      </c>
      <c r="AC47" s="24">
        <f>IF(AND(C47&gt;'Input for base case'!$F$14, C47&lt;('Input for base case'!$F$14+'Input for base case'!$F$16)),((V46*(1-Parameters!$D$41)*Parameters!$D$9*(1-('Input for base case'!$F$22*Parameters!$D$7)))+(W46*(1-Parameters!$D$41)*(1-1/Parameters!$D$38)) + (X46*(1-Parameters!$D$41)*(1-(1/Parameters!$D$38))*(1-ART_drop_factor)) +(AB46*(1-Parameters!$D$41)*Parameters!$D$10*(1-('Input for base case'!$F$22*Parameters!$D$7))))+(AC46*(1-Parameters!$D$41)*(1-1/Parameters!$D$38)) + (AD46*(1-Parameters!$D$41)*(1-(1/Parameters!$D$38))*(1-ART_drop_factor)),0)</f>
        <v>3380.6396626474384</v>
      </c>
      <c r="AD47" s="24">
        <f>IF(AND(C47&gt;'Input for base case'!$F$14, C47&lt;('Input for base case'!$F$14+'Input for base case'!$F$16)),((X46*(1-Parameters!$D$41)*(1-(1/Parameters!$D$38))*ART_drop_factor)+(AD46*(1-Parameters!$D$41)*(1-(1/Parameters!$D$38))*ART_drop_factor)),0)</f>
        <v>162.53113188202883</v>
      </c>
      <c r="AE47" s="24">
        <f>IF(AND(C47&gt;'Input for base case'!$F$14, C47&lt;('Input for base case'!$F$14+'Input for base case'!$F$16)),((W46*(1-Parameters!$D$41)*(1/Parameters!$D$38))+(Y46*(1-Parameters!$D$41))+(AC46*(1-Parameters!$D$41)*(1/Parameters!$D$38))+(AE46*(1-Parameters!$D$41))),0)</f>
        <v>21750.785547033531</v>
      </c>
      <c r="AF47" s="24">
        <f>IF(AND(C47&gt;'Input for base case'!$F$14, C47&lt;('Input for base case'!$F$14+'Input for base case'!$F$16)),((Z46*(1-Parameters!$D$41)) + (AA46*(1-Parameters!$D$41)*(1-ART_drop_factor)) +(AF46*(1-Parameters!$D$41)) + (AG46*(1-Parameters!$D$41)*(1-ART_drop_factor))),0)</f>
        <v>17679.868726820878</v>
      </c>
      <c r="AG47" s="24">
        <f>IF(AND(C47&gt;'Input for base case'!$F$14, C47&lt;('Input for base case'!$F$14+'Input for base case'!$F$16)),((X46*(1-Parameters!$D$41)*(1/Parameters!$D$38))+(AG46*(1-Parameters!$D$41)*ART_drop_factor)+(AD46*(1-Parameters!$D$41)*(1/Parameters!$D$38))+(AA46*(1-Parameters!$D$41)*ART_drop_factor)),0)</f>
        <v>80432.72742995205</v>
      </c>
      <c r="AH47" s="24">
        <f>IF(AND(C47&gt;=('Input for base case'!$F$14+'Input for base case'!$F$16),C47&lt;('Input for base case'!$F$14+'Input for base case'!$F$17)),((AB46*(1-Parameters!$D$40)*(1-(Parameters!$D$10*(1-('Input for base case'!$F$22*Parameters!$D$7)))))+(AH46*(1-Parameters!$D$40)*(1-(Parameters!$D$11*(1-('Input for base case'!$F$22*Parameters!$D$7)))))),0)</f>
        <v>0</v>
      </c>
      <c r="AI47" s="24">
        <f>IF(AND(C47&gt;=('Input for base case'!$F$14+'Input for base case'!$F$16), C47&lt;('Input for base case'!$F$14+'Input for base case'!$F$17)),((AB46*(1-Parameters!$D$40)*Parameters!$D$10*(1-('Input for base case'!$F$22*Parameters!$D$7)))+(AC46*(1-Parameters!$D$40)*(1-1/Parameters!$D$38)*(1-('Input for base case'!$F$7*Parameters!$D$17*(1-Parameters!$D$27)*Parameters!$D$26*(1-(Parameters!$B$94 + Parameters!$B$95))*(Parameters!$D$24)*Parameters!$D$28*Parameters!$D$30))) + (AD46*(1-Parameters!$D$40)*(1-(1/Parameters!$D$38))*(1-ART_drop_factor)) +(AH46*(1-Parameters!$D$40)*Parameters!$D$11*(1-('Input for base case'!$F$22*Parameters!$D$7)))+(AI46*(1-Parameters!$D$40)*(1-1/Parameters!$D$38)) + (AJ46*(1-Parameters!$D$40)*(1-(1/Parameters!$D$38))*(1-ART_drop_factor))),0)</f>
        <v>0</v>
      </c>
      <c r="AJ47" s="24">
        <f>IF(AND(C47&gt;=('Input for base case'!$F$14+'Input for base case'!$F$16), C47&lt;('Input for base case'!$F$14+'Input for base case'!$F$17)),((AC46*(1-Parameters!$D$40)*(1-1/Parameters!$D$38)*('Input for base case'!$F$7*Parameters!$D$17*Parameters!$D$26*(1-Parameters!$D$27)*(1-(Parameters!$B$94 + Parameters!$B$95))*(Parameters!$D$24)*Parameters!$D$28*Parameters!$D$30))+(AD46*(1-Parameters!$D$40)*(1-(1/Parameters!$D$38))*ART_drop_factor)+(AJ46*(1-Parameters!$D$40)*(1-(1/Parameters!$D$38))*ART_drop_factor)),0)</f>
        <v>0</v>
      </c>
      <c r="AK47" s="22">
        <f>IF(AND(C47&gt;=('Input for base case'!$F$14+'Input for base case'!$F$16), C47&lt;('Input for base case'!$F$14+'Input for base case'!$F$17)),((AC46*(1-Parameters!$D$40)*(1/Parameters!$D$38)*(1-('Input for base case'!$F$7*Parameters!$D$17*(1-Parameters!$D$27)*Parameters!$D$26*(1-(Parameters!$B$94 + Parameters!$B$95))*(Parameters!$D$23)*Parameters!$D$28)))+(AE46*(1-Parameters!$D$40)*(1-('Input for base case'!$F$7*Parameters!$D$17*(1-Parameters!$D$27)*Parameters!$D$26*(1-(Parameters!$B$94 + Parameters!$B$95))*(Parameters!$D$23)*Parameters!$D$28)))+(AI46*(1-Parameters!$D$40)*(1/Parameters!$D$38))+(AK46*(1-Parameters!$D$40))),0)</f>
        <v>0</v>
      </c>
      <c r="AL47" s="24">
        <f>IF(AND(C47&gt;=('Input for base case'!$F$14+'Input for base case'!$F$16), C47&lt;('Input for base case'!$F$14+'Input for base case'!$F$17)),((AC46*(1-Parameters!$D$40)*(1/Parameters!$D$38)*'Input for base case'!$F$7*Parameters!$D$17*Parameters!$D$26*(1-Parameters!$D$27)*(1-(Parameters!$B$94 + Parameters!$B$95))*Parameters!$D$28*(Parameters!$D$23)*(1-Parameters!$D$30))+(AE46*(1-Parameters!$D$40)*'Input for base case'!$F$7*Parameters!$D$17*Parameters!$D$26*(1-Parameters!$D$27)*(1-(Parameters!$B$94 + Parameters!$B$95))*Parameters!$D$28*(Parameters!$D$23)*(1-Parameters!$D$30))+(AF46*(1-Parameters!$D$40)) + (AG46*(1-Parameters!$D$40)*(1-ART_drop_factor)) +(AL46*(1-Parameters!$D$40)) + (AM46*(1-Parameters!$D$40)*(1-ART_drop_factor))),0)</f>
        <v>0</v>
      </c>
      <c r="AM47" s="22">
        <f>IF(AND(C47&gt;=('Input for base case'!$F$14+'Input for base case'!$F$16), C47&lt;('Input for base case'!$F$14+'Input for base case'!$F$17)),((AC46*(1-Parameters!$D$40)*(1/Parameters!$D$38)*('Input for base case'!$F$7*Parameters!$D$17*(Parameters!$D$23)*Parameters!$D$26*(1-Parameters!$D$27)*(1-(Parameters!$B$94 + Parameters!$B$95))*Parameters!$D$28*Parameters!$D$30))+(AD46*(1-Parameters!$D$40)*(1/Parameters!$D$38))+(AE46*(1-Parameters!$D$40)*('Input for base case'!$F$7*Parameters!$D$17*(Parameters!$D$23)*Parameters!$D$26*(1-Parameters!$D$27)*(1-(Parameters!$B$94 + Parameters!$B$95))*Parameters!$D$28*Parameters!$D$30))+(AM46*(1-Parameters!$D$40)*ART_drop_factor)+(AJ46*(1-Parameters!$D$40)*(1/Parameters!$D$38))+(AG46*(1-Parameters!$D$40)*ART_drop_factor)),0)</f>
        <v>0</v>
      </c>
      <c r="AN47" s="24">
        <f>IF(AND(C47&gt;=('Input for base case'!$F$14+'Input for base case'!$F$17), C47&lt;('Input for base case'!$F$14+'Input for base case'!$F$18)),((AH46*(1-Parameters!$D$40)*(1-(Parameters!$D$11*(1-('Input for base case'!$F$22*Parameters!$D$7))))) + (AN46*(1-Parameters!$D$40)*(1-(Parameters!$D$11*(1-('Input for base case'!$F$22*Parameters!$D$7)))))),0)</f>
        <v>0</v>
      </c>
      <c r="AO47" s="22">
        <f>IF(AND(C47&gt;=('Input for base case'!$F$14+'Input for base case'!$F$17), C47&lt;('Input for base case'!$F$14+'Input for base case'!$F$18)),((AH46*(1-Parameters!$D$40)*Parameters!$D$11*(1-('Input for base case'!$F$22*Parameters!$D$7)))+(AI46*(1-Parameters!$D$40)*(1-1/Parameters!$D$38)*(1-('Input for base case'!$F$8*Parameters!$D$18*(1-Parameters!$D$27)*Parameters!$D$26*(Parameters!$D$24)*Parameters!$D$28*Parameters!$D$30))) + (AJ46*(1-Parameters!$D$40)*(1-(1/Parameters!$D$38))*(1-ART_drop_factor)) +(AN46*(1-Parameters!$D$40)*Parameters!$D$11*(1-('Input for base case'!$F$22*Parameters!$D$7)))+(AO46*(1-Parameters!$D$40)*(1-1/Parameters!$D$38)) + (AP46*(1-Parameters!$D$40)*(1-(1/Parameters!$D$38))*(1-ART_drop_factor))),0)</f>
        <v>0</v>
      </c>
      <c r="AP47" s="24">
        <f>IF(AND(C47&gt;=('Input for base case'!$F$14+'Input for base case'!$F$17), C47&lt;('Input for base case'!$F$14+'Input for base case'!$F$18)),((AI46*(1-Parameters!$D$40)*(1-1/Parameters!$D$38)*('Input for base case'!$F$8*Parameters!$D$18*Parameters!$D$26*(1-Parameters!$D$27)*(Parameters!$D$24)*Parameters!$D$28*Parameters!$D$30))+(AJ46*(1-Parameters!$D$40)*(1-(1/Parameters!$D$38))*ART_drop_factor)+(AP46*(1-Parameters!$D$40)*(1-(1/Parameters!$D$38))*ART_drop_factor)),0)</f>
        <v>0</v>
      </c>
      <c r="AQ47" s="22">
        <f>IF(AND(C47&gt;=('Input for base case'!$F$14+'Input for base case'!$F$17), C47&lt;('Input for base case'!$F$14+'Input for base case'!$F$18)),((AI46*(1-Parameters!$D$40)*(1/Parameters!$D$38)*(1-('Input for base case'!$F$8*Parameters!$D$18*(1-Parameters!$D$27)*Parameters!$D$26*(Parameters!$D$23)*Parameters!$D$28)))+(AK46*(1-Parameters!$D$40)*(1-('Input for base case'!$F$8*Parameters!$D$18*(1-Parameters!$D$27)*Parameters!$D$26*(Parameters!$D$23)*Parameters!$D$28)))+(AO46*(1-Parameters!$D$40)*(1/Parameters!$D$38))+(AQ46*(1-Parameters!$D$40))),0)</f>
        <v>0</v>
      </c>
      <c r="AR47" s="24">
        <f>IF(AND(C47&gt;=('Input for base case'!$F$14+'Input for base case'!$F$17), C47&lt;('Input for base case'!$F$14+'Input for base case'!$F$18)),((AI46*(1-Parameters!$D$40)*(1/Parameters!$D$38)*'Input for base case'!$F$8*Parameters!$D$18*Parameters!$D$26*(1-Parameters!$D$27)*Parameters!$D$28*(Parameters!$D$23)*(1-Parameters!$D$30))+(AK46*(1-Parameters!$D$40)*'Input for base case'!$F$8*Parameters!$D$18*Parameters!$D$26*(1-Parameters!$D$27)*Parameters!$D$28*(Parameters!$D$23)*(1-Parameters!$D$30))+(AL46*(1-Parameters!$D$40)) + (AM46*(1-Parameters!$D$40)*(1-ART_drop_factor)) +(AR46*(1-Parameters!$D$40)) + (AS46*(1-Parameters!$D$40)*(1-ART_drop_factor))),0)</f>
        <v>0</v>
      </c>
      <c r="AS47" s="22">
        <f>IF(AND(C47&gt;=('Input for base case'!$F$14+'Input for base case'!$F$17), C47&lt;('Input for base case'!$F$14+'Input for base case'!$F$18)),((AI46*(1-Parameters!$D$40)*(1/Parameters!$D$38)*('Input for base case'!$F$8*Parameters!$D$18*(Parameters!$D$23)*Parameters!$D$26*(1-Parameters!$D$27)*Parameters!$D$28*Parameters!$D$30))+(AJ46*(1-Parameters!$D$40)*(1/Parameters!$D$38))+(AK46*(1-Parameters!$D$40)*('Input for base case'!$F$8*Parameters!$D$18*(Parameters!$D$23)*Parameters!$D$26*(1-Parameters!$D$27)*Parameters!$D$28*Parameters!$D$30))+(AS46*(1-Parameters!$D$40)*ART_drop_factor)+(AP46*(1-Parameters!$D$40)*(1/Parameters!$D$38))+(AM46*(1-Parameters!$D$40)*ART_drop_factor)),0)</f>
        <v>0</v>
      </c>
      <c r="AT47" s="24">
        <f>IF(AND(C47&gt;=('Input for base case'!$F$14+'Input for base case'!$F$18), C47&lt;('Input for base case'!$F$14+'Input for base case'!$F$19)),((AN46*(1-Parameters!$D$40)*(1-(Parameters!$D$11*(1-('Input for base case'!$F$22*Parameters!$D$7))))) + (AT46*(1-Parameters!$D$40)*(1-(Parameters!$D$12*(1-('Input for base case'!$F$22*Parameters!$D$7)))))),0)</f>
        <v>0</v>
      </c>
      <c r="AU47" s="22">
        <f>IF(AND(C47&gt;=('Input for base case'!$F$14+'Input for base case'!$F$18), C47&lt;('Input for base case'!$F$14+'Input for base case'!$F$19)),((AN46*(1-Parameters!$D$40)*Parameters!$D$11*(1-('Input for base case'!$F$22*Parameters!$D$7)))+(AO46*(1-Parameters!$D$40)*(1-1/Parameters!$D$38)*(1-('Input for base case'!$F$9*Parameters!$D$19*(1-Parameters!$D$27)*Parameters!$D$26*(Parameters!$D$24)*Parameters!$D$28*Parameters!$D$30))) + (AP46*(1-Parameters!$D$40)*(1-(1/Parameters!$D$38))*(1-ART_drop_factor)) +(AT46*(1-Parameters!$D$40)*Parameters!$D$12*(1-('Input for base case'!$F$22*Parameters!$D$7)))+(AU46*(1-Parameters!$D$40)*(1-1/Parameters!$D$38)) + (AV46*(1-Parameters!$D$40)*(1-(1/Parameters!$D$38))*(1-ART_drop_factor))),0)</f>
        <v>0</v>
      </c>
      <c r="AV47" s="24">
        <f>IF(AND(C47&gt;=('Input for base case'!$F$14+'Input for base case'!$F$18), C47&lt;('Input for base case'!$F$14+'Input for base case'!$F$19)),((AO46*(1-Parameters!$D$40)*(1-1/Parameters!$D$38)*('Input for base case'!$F$9*Parameters!$D$19*Parameters!$D$26*(1-Parameters!$D$27)*(Parameters!$D$24)*Parameters!$D$28*Parameters!$D$30))+(AP46*(1-Parameters!$D$40)*(1-(1/Parameters!$D$38))*ART_drop_factor)+(AV46*(1-Parameters!$D$40)*(1-(1/Parameters!$D$38))*ART_drop_factor)),0)</f>
        <v>0</v>
      </c>
      <c r="AW47" s="22">
        <f>IF(AND(C47&gt;=('Input for base case'!$F$14+'Input for base case'!$F$18), C47&lt;('Input for base case'!$F$14+'Input for base case'!$F$19)),((AO46*(1-Parameters!$D$40)*(1/Parameters!$D$38)*(1-('Input for base case'!$F$9*Parameters!$D$19*(1-Parameters!$D$27)*Parameters!$D$26*(Parameters!$D$23)*Parameters!$D$28)))+(AQ46*(1-Parameters!$D$40)*(1-('Input for base case'!$F$9*Parameters!$D$19*(1-Parameters!$D$27)*Parameters!$D$26*(Parameters!$D$23)*Parameters!$D$28)))+(AU46*(1-Parameters!$D$40)*(1/Parameters!$D$38))+(AW46*(1-Parameters!$D$40))),0)</f>
        <v>0</v>
      </c>
      <c r="AX47" s="24">
        <f>IF(AND(C47&gt;=('Input for base case'!$F$14+'Input for base case'!$F$18), C47&lt;('Input for base case'!$F$14+'Input for base case'!$F$19)),((AO46*(1-Parameters!$D$40)*(1/Parameters!$D$38)*'Input for base case'!$F$9*Parameters!$D$19*Parameters!$D$26*(1-Parameters!$D$27)*Parameters!$D$28*(Parameters!$D$23)*(1-Parameters!$D$30))+(AQ46*(1-Parameters!$D$40)*'Input for base case'!$F$9*Parameters!$D$19*Parameters!$D$26*(1-Parameters!$D$27)*Parameters!$D$28*(Parameters!$D$23)*(1-Parameters!$D$30)) + (AS46*(1-Parameters!$D$40)*(1-ART_drop_factor)) +(AR46*(1-Parameters!$D$40))+ (AY46*(1-Parameters!$D$40)*(1-ART_drop_factor)) + (AX46*(1-Parameters!$D$40))),0)</f>
        <v>0</v>
      </c>
      <c r="AY47" s="22">
        <f>IF(AND(C47&gt;=('Input for base case'!$F$14+'Input for base case'!$F$18), C47&lt;('Input for base case'!$F$14+'Input for base case'!$F$19)),((AO46*(1-Parameters!$D$40)*(1/Parameters!$D$38)*('Input for base case'!$F$9*Parameters!$D$19*(Parameters!$D$23)*Parameters!$D$26*(1-Parameters!$D$27)*Parameters!$D$28*Parameters!$D$30))+(AP46*(1-Parameters!$D$40)*(1/Parameters!$D$38))+(AQ46*(1-Parameters!$D$40)*('Input for base case'!$F$9*Parameters!$D$19*(Parameters!$D$23)*Parameters!$D$26*(1-Parameters!$D$27)*Parameters!$D$28*Parameters!$D$30))+(AY46*(1-Parameters!$D$40)*ART_drop_factor)+(AV46*(1-Parameters!$D$40)*(1/Parameters!$D$38))+(AS46*(1-Parameters!$D$40)*ART_drop_factor)),0)</f>
        <v>0</v>
      </c>
      <c r="AZ47" s="24">
        <f>IF(C47&gt;=('Input for base case'!$F$14+'Input for base case'!$F$19),((AT46*(1-Parameters!$D$40)*(1-(Parameters!$D$12*(1-('Input for base case'!$F$22*Parameters!$D$7))))) + (AZ46*(1-Parameters!$D$40)*(1-(Parameters!$D$12*(1-('Input for base case'!$F$22*Parameters!$D$7)))))),0)</f>
        <v>0</v>
      </c>
      <c r="BA47" s="22">
        <f>IF(C47&gt;=('Input for base case'!$F$14+'Input for base case'!$F$19),((AT46*(1-Parameters!$D$40)*Parameters!$D$12*(1-('Input for base case'!$F$22*Parameters!$D$7)))+(AU46*(1-Parameters!$D$40)*(1-1/Parameters!$D$38)*(1-('Input for base case'!$F$10*Parameters!$D$20*(1-Parameters!$D$27)*Parameters!$D$26*(Parameters!$D$24)*Parameters!$D$28*Parameters!$D$30))) + (AV46*(1-Parameters!$D$40)*(1-(1/Parameters!$D$38))*(1-ART_drop_factor)) +(AZ46*(1-Parameters!$D$40)*Parameters!$D$12*(1-('Input for base case'!$F$22*Parameters!$D$7)))+(BA46*(1-Parameters!$D$40)*(1-1/Parameters!$D$38)) + (BB46*(1-Parameters!$D$40)*(1-(1/Parameters!$D$38))*(1-ART_drop_factor))),0)</f>
        <v>0</v>
      </c>
      <c r="BB47" s="24">
        <f>IF(C47&gt;=('Input for base case'!$F$14+'Input for base case'!$F$19),((AU46*(1-Parameters!$D$40)*(1-1/Parameters!$D$38)*('Input for base case'!$F$10*Parameters!$D$20*Parameters!$D$26*(1-Parameters!$D$27)*(Parameters!$D$24)*Parameters!$D$28*Parameters!$D$30))+(AV46*(1-Parameters!$D$40)*(1-(1/Parameters!$D$38))*ART_drop_factor)+(BB46*(1-Parameters!$D$40)*(1-(1/Parameters!$D$38))*ART_drop_factor)),0)</f>
        <v>0</v>
      </c>
      <c r="BC47" s="22">
        <f>IF(C47&gt;=('Input for base case'!$F$14+'Input for base case'!$F$19),((AU46*(1-Parameters!$D$40)*(1/Parameters!$D$38)*(1-('Input for base case'!$F$10*Parameters!$D$20*(1-Parameters!$D$27)*Parameters!$D$26*(Parameters!$D$23)*Parameters!$D$28)))+(AW46*(1-Parameters!$D$40)*(1-('Input for base case'!$F$10*Parameters!$D$20*(1-Parameters!$D$27)*Parameters!$D$26*(Parameters!$D$23)*Parameters!$D$28)))+(BA46*(1-Parameters!$D$40)*(1/Parameters!$D$38))+(BC46*(1-Parameters!$D$40))),0)</f>
        <v>0</v>
      </c>
      <c r="BD47" s="24">
        <f>IF(C47&gt;=('Input for base case'!$F$14+'Input for base case'!$F$19),((AU46*(1-Parameters!$D$40)*(1/Parameters!$D$38)*'Input for base case'!$F$10*Parameters!$D$20*Parameters!$D$26*(1-Parameters!$D$27)*Parameters!$D$28*(Parameters!$D$23)*(1-Parameters!$D$30))+(AW46*(1-Parameters!$D$40)*'Input for base case'!$F$10*Parameters!$D$20*Parameters!$D$26*(1-Parameters!$D$27)*Parameters!$D$28*(Parameters!$D$23)*(1-Parameters!$D$30))+(AX46*(1-Parameters!$D$40)) + (AY46*(1-Parameters!$D$40)*(1-ART_drop_factor)) +(BD46*(1-Parameters!$D$40)) + (BE46*(1-Parameters!$D$40)*(1-ART_drop_factor))),0)</f>
        <v>0</v>
      </c>
      <c r="BE47" s="25">
        <f>IF(C47&gt;=('Input for base case'!$F$14+'Input for base case'!$F$19),((AU46*(1-Parameters!$D$40)*(1/Parameters!$D$38)*('Input for base case'!$F$10*Parameters!$D$20*(Parameters!$D$23)*Parameters!$D$26*(1-Parameters!$D$27)*Parameters!$D$28*Parameters!$D$30))+(AV46*(1-Parameters!$D$40)*(1/Parameters!$D$38))+(AW46*(1-Parameters!$D$40)*('Input for base case'!$F$10*Parameters!$D$20*(Parameters!$D$23)*Parameters!$D$26*(1-Parameters!$D$27)*Parameters!$D$28*Parameters!$D$30))+(BE46*(1-Parameters!$D$40)*ART_drop_factor)+(BB46*(1-Parameters!$D$40)*(1/Parameters!$D$38))+(AY46*(1-Parameters!$D$40)*ART_drop_factor)),0)</f>
        <v>0</v>
      </c>
      <c r="BF47" s="135">
        <f>(Parameters!$D$40*(SUM(Model!D46:U46,Model!AH46:BE46)))+(Parameters!$D$41*(SUM(Model!V46:AG46)))</f>
        <v>926.36900169964088</v>
      </c>
      <c r="BG47" s="60"/>
    </row>
    <row r="48" spans="3:59" x14ac:dyDescent="0.2">
      <c r="C48" s="20">
        <v>43</v>
      </c>
      <c r="D48" s="21">
        <f>IF((C48&gt;='Input for base case'!$F$12),0,(D47*(1-Parameters!$D$40)*(1-(Parameters!$D$8*(1-('Input for base case'!$F$22*Parameters!$D$7))))))</f>
        <v>0</v>
      </c>
      <c r="E48" s="21">
        <f>IF((C48&gt;='Input for base case'!$F$12),0,(D47*(1-Parameters!$D$40)*Parameters!$D$8*(1-('Input for base case'!$F$22*Parameters!$D$7))+(E47*(1-Parameters!$D$40)*(1-1/Parameters!$D$38)) + (F47*(1-Parameters!$D$40)*(1-(1/Parameters!$D$38))*(1-ART_drop_factor))))</f>
        <v>0</v>
      </c>
      <c r="F48" s="26">
        <f>IF((C48&gt;='Input for base case'!$F$12),0,(F47*(1-Parameters!$D$40)*(1-(1/Parameters!$D$38))*ART_drop_factor))</f>
        <v>0</v>
      </c>
      <c r="G48" s="21">
        <f>IF((C48&gt;='Input for base case'!$F$12),0,((G47*(1-Parameters!$D$40)+(E47*(1-Parameters!$D$40)*(1/Parameters!$D$38)))))</f>
        <v>0</v>
      </c>
      <c r="H48" s="21">
        <f>IF((C48&gt;='Input for base case'!$F$12),0,(H47*(1-Parameters!$D$40) + I47*(1-Parameters!$D$40)*(1-ART_drop_factor)))</f>
        <v>0</v>
      </c>
      <c r="I48" s="21">
        <f>IF((C48&gt;='Input for base case'!$F$12),0,(((F47*(1-Parameters!$D$40)*(1/Parameters!$D$38)) + I47*(1-Parameters!$D$40)*ART_drop_factor)))</f>
        <v>0</v>
      </c>
      <c r="J48" s="23">
        <f>IF(AND(C48&gt;='Input for base case'!$F$12,C48&lt;'Input for base case'!$F$13),((D47*(1-Parameters!$D$40)*(1-(Parameters!$D$8*(1-('Input for base case'!$F$22*Parameters!$D$7))))) + (J47*(1-Parameters!$D$40)*(1-(Parameters!$D$9*(1-('Input for base case'!$F$22*Parameters!$D$7)))))),0)</f>
        <v>0</v>
      </c>
      <c r="K48" s="23">
        <f>IF(AND(C48&gt;='Input for base case'!$F$12,C48&lt;'Input for base case'!$F$13),((D47*(1-Parameters!$D$40)*(Parameters!$D$8*(1-('Input for base case'!$F$22*Parameters!$D$7))))+(E47*(1-Parameters!$D$40)*(1-1/Parameters!$D$38)*(1-('Input for base case'!$F$5*Parameters!$D$14*(1-Parameters!$D$27)*Parameters!$D$26*(Parameters!$D$24))*Parameters!$D$28*Parameters!$D$30)))+ (F47*(1-Parameters!$D$40)*(1-(1/Parameters!$D$38))*(1-ART_drop_factor)) + (J47*(1-Parameters!$D$40)*Parameters!$D$9*(1-('Input for base case'!$F$22*Parameters!$D$7)))+(K47*(1-Parameters!$D$40)*(1-1/Parameters!$D$38)) + (L47*(1-Parameters!$D$40)*(1-(1/Parameters!$D$38))*(1-ART_drop_factor)),0)</f>
        <v>0</v>
      </c>
      <c r="L48" s="23">
        <f>IF(AND(C48&gt;='Input for base case'!$F$12,C48&lt;'Input for base case'!$F$13),((E47*(1-Parameters!$D$40)*(1-1/Parameters!$D$38)*('Input for base case'!$F$5*Parameters!$D$14*Parameters!$D$26*(1-Parameters!$D$27)*(Parameters!$D$24)*Parameters!$D$28*Parameters!$D$30))+(F47*(1-Parameters!$D$40)*(1-(1/Parameters!$D$38))*ART_drop_factor)+(L47*(1-Parameters!$D$40)*(1-(1/Parameters!$D$38))*ART_drop_factor)),0)</f>
        <v>0</v>
      </c>
      <c r="M48" s="23">
        <f>IF(AND(C48&gt;='Input for base case'!$F$12,C48&lt;'Input for base case'!$F$13),((E47*(1-Parameters!$D$40)*(1/Parameters!$D$38)*(1-('Input for base case'!$F$5*Parameters!$D$14*(1-Parameters!$D$27)*Parameters!$D$26*(Parameters!$D$23))*Parameters!$D$28))+(G47*(1-Parameters!$D$40)*(1-('Input for base case'!$F$5*Parameters!$D$14*(1-Parameters!$D$27)*Parameters!$D$26*(Parameters!$D$23)*Parameters!$D$28)))+(K47*(1-Parameters!$D$40)*(1/Parameters!$D$38))+(M47*(1-Parameters!$D$40))),0)</f>
        <v>0</v>
      </c>
      <c r="N48" s="23">
        <f>IF(AND(C48&gt;='Input for base case'!$F$12,C48&lt;'Input for base case'!$F$13),((E47*(1-Parameters!$D$40)*(1/Parameters!$D$38)*'Input for base case'!$F$5*Parameters!$D$14*Parameters!$D$26*(1-Parameters!$D$27)*Parameters!$D$28*(Parameters!$D$23)*(1-Parameters!$D$30))+(G47*(1-Parameters!$D$40)*'Input for base case'!$F$5*Parameters!$D$14*Parameters!$D$26*(1-Parameters!$D$27)*Parameters!$D$28*(Parameters!$D$23)*(1-Parameters!$D$30))+(H47*(1-Parameters!$D$40)) +(N47*(1-Parameters!$D$40)) + (O47*(1-Parameters!$D$40)*(1-ART_drop_factor)) + (I47*(1-Parameters!$D$40)*(1-ART_drop_factor))),0)</f>
        <v>0</v>
      </c>
      <c r="O48" s="23">
        <f>IF(AND(C48&gt;='Input for base case'!$F$12,C48&lt;'Input for base case'!$F$13),((E47*(1-Parameters!$D$40)*(1/Parameters!$D$38)*('Input for base case'!$F$5*Parameters!$D$14*(Parameters!$D$23)*Parameters!$D$26*(1-Parameters!$D$27)*Parameters!$D$28*Parameters!$D$30))+(F47*(1-Parameters!$D$40)*(1/Parameters!$D$38))+(G47*(1-Parameters!$D$40)*('Input for base case'!$F$5*Parameters!$D$14*(Parameters!$D$23)*Parameters!$D$26*(1-Parameters!$D$27)*Parameters!$D$28*Parameters!$D$30))+(O47*(1-Parameters!$D$40)*ART_drop_factor)+(L47*(1-Parameters!$D$40)*(1/Parameters!$D$38))+(I47*(1-Parameters!$D$40)*ART_drop_factor)),0)</f>
        <v>0</v>
      </c>
      <c r="P48" s="24">
        <f>IF(AND(C48&gt;='Input for base case'!$F$13,C48&lt;'Input for base case'!$F$14),((J47*(1-Parameters!$D$40)*(1-(Parameters!$D$9*(1-('Input for base case'!$F$22*Parameters!$D$7))))) + (P47*(1-Parameters!$D$40)*(1-(Parameters!$D$9*(1-('Input for base case'!$F$22*Parameters!$D$7)))))),0)</f>
        <v>0</v>
      </c>
      <c r="Q48" s="22">
        <f>IF(AND(C48&gt;='Input for base case'!$F$13,C48&lt;'Input for base case'!$F$14),((J47*(1-Parameters!$D$40)*Parameters!$D$9*(1-('Input for base case'!$F$22*Parameters!$D$7)))+(K47*(1-Parameters!$D$40)*(1-1/Parameters!$D$38)*(1-('Input for base case'!$F$6*Parameters!$D$15*(1-Parameters!$D$27)*Parameters!$D$26*(Parameters!$D$24))*Parameters!$D$28*Parameters!$D$30))) + (L47*(1-Parameters!$D$40)*(1-(1/Parameters!$D$38))*(1-ART_drop_factor)) +(P47*(1-Parameters!$D$40)*Parameters!$D$9*(1-('Input for base case'!$F$22*Parameters!$D$7)))+(Q47*(1-Parameters!$D$40)*(1-1/Parameters!$D$38)) + (R47*(1-Parameters!$D$40)*(1-(1/Parameters!$D$38))*(1-ART_drop_factor)),0)</f>
        <v>0</v>
      </c>
      <c r="R48" s="24">
        <f>IF(AND(C48&gt;='Input for base case'!$F$13,C48&lt;'Input for base case'!$F$14),((K47*(1-Parameters!$D$40)*(1-1/Parameters!$D$38)*('Input for base case'!$F$6*Parameters!$D$15*Parameters!$D$26*(1-Parameters!$D$27)*(Parameters!$D$24)*Parameters!$D$28*Parameters!$D$30))+(L47*(1-Parameters!$D$40)*(1-(1/Parameters!$D$38))*ART_drop_factor)+(R47*(1-Parameters!$D$40)*(1-(1/Parameters!$D$38))*ART_drop_factor)),0)</f>
        <v>0</v>
      </c>
      <c r="S48" s="22">
        <f>IF(AND(C48&gt;='Input for base case'!$F$13,C48&lt;'Input for base case'!$F$14),((K47*(1-Parameters!$D$40)*(1/Parameters!$D$38)*(1-('Input for base case'!$F$6*Parameters!$D$15*(1-Parameters!$D$27)*Parameters!$D$26*(Parameters!$D$23)*Parameters!$D$28)))+(M47*(1-Parameters!$D$40)*(1-('Input for base case'!$F$6*Parameters!$D$15*(1-Parameters!$D$27)*Parameters!$D$26*(Parameters!$D$23)*Parameters!$D$28)))+(Q47*(1-Parameters!$D$40)*(1/Parameters!$D$38))+(S47*(1-Parameters!$D$40))),0)</f>
        <v>0</v>
      </c>
      <c r="T48" s="24">
        <f>IF(AND(C48&gt;='Input for base case'!$F$13,C48&lt;'Input for base case'!$F$14),((K47*(1-Parameters!$D$40)*(1/Parameters!$D$38)*'Input for base case'!$F$6*Parameters!$D$15*Parameters!$D$26*(1-Parameters!$D$27)*Parameters!$D$28*(Parameters!$D$23)*(1-Parameters!$D$30))+(M47*(1-Parameters!$D$40)*'Input for base case'!$F$6*Parameters!$D$15*Parameters!$D$26*(1-Parameters!$D$27)*Parameters!$D$28*(Parameters!$D$23)*(1-Parameters!$D$30))+(N47*(1-Parameters!$D$40))+(T47*(1-Parameters!$D$40)) + (U47*(1-Parameters!$D$40)*(1-ART_drop_factor)) + (O47*(1-Parameters!$D$40)*(1-ART_drop_factor))),0)</f>
        <v>0</v>
      </c>
      <c r="U48" s="22">
        <f>IF(AND(C48&gt;='Input for base case'!$F$13,C48&lt;'Input for base case'!$F$14),((K47*(1-Parameters!$D$40)*(1/Parameters!$D$38)*('Input for base case'!$F$6*Parameters!$D$15*(Parameters!$D$23)*Parameters!$D$26*(1-Parameters!$D$27)*Parameters!$D$28*Parameters!$D$30))+(L47*(1-Parameters!$D$40)*(1/Parameters!$D$38))+(M47*(1-Parameters!$D$40)*('Input for base case'!$F$6*Parameters!$D$15*(Parameters!$D$23)*Parameters!$D$26*(1-Parameters!$D$27)*Parameters!$D$28*Parameters!$D$30))+(U47*(1-Parameters!$D$40)*ART_drop_factor)+(R47*(1-Parameters!$D$40)*(1/Parameters!$D$38))+(O47*(1-Parameters!$D$40))*ART_drop_factor),0)</f>
        <v>0</v>
      </c>
      <c r="V48" s="24">
        <f>IF(C48='Input for base case'!$F$14,((P47*(1-Parameters!$D$41)*(1-(Parameters!$D$9*(1-('Input for base case'!$F$22*Parameters!$D$7))))) + (V47*(1-Parameters!$D$41)*(1-(Parameters!$D$9*(1-('Input for base case'!$F$22*Parameters!$D$7)))))),0)</f>
        <v>0</v>
      </c>
      <c r="W48" s="22">
        <f>IF(C48='Input for base case'!$F$14,((P47*(1-Parameters!$D$41)*Parameters!$D$9*(1-('Input for base case'!$F$22*Parameters!$D$7)))+(Q47*(1-Parameters!$D$41)*(1-1/Parameters!$D$38)*(1-('Input for base case'!$F$6*Parameters!$D$16*(1-Parameters!$D$27)*Parameters!$D$26*(1-Parameters!$B$94)*(Parameters!$D$24))*Parameters!$D$28*Parameters!$D$30)))+(V47*(1-Parameters!$D$41)*Parameters!$D$9*(1-('Input for base case'!$F$22*Parameters!$D$7)))+ (R47*(1-Parameters!$D$41)*(1-(1/Parameters!$D$38))*(1-ART_drop_factor)) + (W47*(1-Parameters!$D$41)*(1-1/Parameters!$D$38)) + (X47*(1-Parameters!$D$41)*(1-(1/Parameters!$D$38))*(1-ART_drop_factor)),0)</f>
        <v>0</v>
      </c>
      <c r="X48" s="24">
        <f>IF(C48='Input for base case'!$F$14,((Q47*(1-Parameters!$D$41)*(1-1/Parameters!$D$38)*('Input for base case'!$F$6*Parameters!$D$16*Parameters!$D$26*(1-Parameters!$D$27)*(1-Parameters!$B$94)*(Parameters!$D$24)*Parameters!$D$28*Parameters!$D$30))+(R47*(1-Parameters!$D$41)*(1-(1/Parameters!$D$38))*ART_drop_factor)+(X47*(1-Parameters!$D$41)*(1-(1/Parameters!$D$38))*ART_drop_factor)),0)</f>
        <v>0</v>
      </c>
      <c r="Y48" s="22">
        <f>IF(C48='Input for base case'!$F$14,((Q47*(1-Parameters!$D$41)*(1/Parameters!$D$38)*(1-('Input for base case'!$F$6*Parameters!$D$16*(1-Parameters!$D$27)*Parameters!$D$26*(1-Parameters!$B$94)*(Parameters!$D$23)*Parameters!$D$28)))+(S47*(1-Parameters!$D$41)*(1-('Input for base case'!$F$6*Parameters!$D$16*(1-Parameters!$D$27)*Parameters!$D$26*(1-Parameters!$B$94)*(Parameters!$D$23)*Parameters!$D$28)))+(W47*(1-Parameters!$D$41)*(1/Parameters!$D$38))+(Y47*(1-Parameters!$D$41))),0)</f>
        <v>0</v>
      </c>
      <c r="Z48" s="24">
        <f>IF(C48='Input for base case'!$F$14,((Q47*(1-Parameters!$D$41)*(1/Parameters!$D$38)*'Input for base case'!$F$6*Parameters!$D$16*Parameters!$D$26*(1-Parameters!$D$27)*(1-Parameters!$B$94)*Parameters!$D$28*(Parameters!$D$23)*(1-Parameters!$D$30))+(S47*(1-Parameters!$D$41)*'Input for base case'!$F$6*Parameters!$D$16*Parameters!$D$26*(1-Parameters!$D$27)*(1-Parameters!$B$94)*Parameters!$D$28*(Parameters!$D$23)*(1-Parameters!$D$30))+(T47*(1-Parameters!$D$41)) + (U47*(1-Parameters!$D$41)*(1-ART_drop_factor)) + (Z47*(1-Parameters!$D$41)) + (AA47*(1-Parameters!$D$41)*(1-ART_drop_factor))),0)</f>
        <v>0</v>
      </c>
      <c r="AA48" s="22">
        <f>IF(C48='Input for base case'!$F$14,((Q47*(1-Parameters!$D$41)*(1/Parameters!$D$38)*('Input for base case'!$F$6*Parameters!$D$16*(Parameters!$D$23)*Parameters!$D$26*(1-Parameters!$D$27)*(1-Parameters!$B$94)*Parameters!$D$28*Parameters!$D$30))+(R47*(1-Parameters!$D$41)*(1/Parameters!$D$38))+(S47*(1-Parameters!$D$41)*('Input for base case'!$F$6*Parameters!$D$16*(1-Parameters!$B$94)*(Parameters!$D$23)*Parameters!$D$26*(1-Parameters!$D$27)*Parameters!$D$28*Parameters!$D$30))+(AA47*(1-Parameters!$D$41)*ART_drop_factor)+(X47*(1-Parameters!$D$41)*(1/Parameters!$D$38))+(U47*(1-Parameters!$D$41)*ART_drop_factor)),0)</f>
        <v>0</v>
      </c>
      <c r="AB48" s="24">
        <f>IF(AND(C48&gt;'Input for base case'!$F$14,C48&lt;('Input for base case'!$F$14+'Input for base case'!$F$16)),((V47*(1-Parameters!$D$41)*(1-(Parameters!$D$9*(1-('Input for base case'!$F$22*Parameters!$D$7)))))+(AB47*(1-Parameters!$D$41)*(1-(Parameters!$D$10*(1-('Input for base case'!$F$22*Parameters!$D$7)))))),0)</f>
        <v>1500020.3541751704</v>
      </c>
      <c r="AC48" s="24">
        <f>IF(AND(C48&gt;'Input for base case'!$F$14, C48&lt;('Input for base case'!$F$14+'Input for base case'!$F$16)),((V47*(1-Parameters!$D$41)*Parameters!$D$9*(1-('Input for base case'!$F$22*Parameters!$D$7)))+(W47*(1-Parameters!$D$41)*(1-1/Parameters!$D$38)) + (X47*(1-Parameters!$D$41)*(1-(1/Parameters!$D$38))*(1-ART_drop_factor)) +(AB47*(1-Parameters!$D$41)*Parameters!$D$10*(1-('Input for base case'!$F$22*Parameters!$D$7))))+(AC47*(1-Parameters!$D$41)*(1-1/Parameters!$D$38)) + (AD47*(1-Parameters!$D$41)*(1-(1/Parameters!$D$38))*(1-ART_drop_factor)),0)</f>
        <v>3003.7814300960267</v>
      </c>
      <c r="AD48" s="24">
        <f>IF(AND(C48&gt;'Input for base case'!$F$14, C48&lt;('Input for base case'!$F$14+'Input for base case'!$F$16)),((X47*(1-Parameters!$D$41)*(1-(1/Parameters!$D$38))*ART_drop_factor)+(AD47*(1-Parameters!$D$41)*(1-(1/Parameters!$D$38))*ART_drop_factor)),0)</f>
        <v>143.90851406093799</v>
      </c>
      <c r="AE48" s="24">
        <f>IF(AND(C48&gt;'Input for base case'!$F$14, C48&lt;('Input for base case'!$F$14+'Input for base case'!$F$16)),((W47*(1-Parameters!$D$41)*(1/Parameters!$D$38))+(Y47*(1-Parameters!$D$41))+(AC47*(1-Parameters!$D$41)*(1/Parameters!$D$38))+(AE47*(1-Parameters!$D$41))),0)</f>
        <v>22113.800121276137</v>
      </c>
      <c r="AF48" s="24">
        <f>IF(AND(C48&gt;'Input for base case'!$F$14, C48&lt;('Input for base case'!$F$14+'Input for base case'!$F$16)),((Z47*(1-Parameters!$D$41)) + (AA47*(1-Parameters!$D$41)*(1-ART_drop_factor)) +(AF47*(1-Parameters!$D$41)) + (AG47*(1-Parameters!$D$41)*(1-ART_drop_factor))),0)</f>
        <v>17937.722325190516</v>
      </c>
      <c r="AG48" s="24">
        <f>IF(AND(C48&gt;'Input for base case'!$F$14, C48&lt;('Input for base case'!$F$14+'Input for base case'!$F$16)),((X47*(1-Parameters!$D$41)*(1/Parameters!$D$38))+(AG47*(1-Parameters!$D$41)*ART_drop_factor)+(AD47*(1-Parameters!$D$41)*(1/Parameters!$D$38))+(AA47*(1-Parameters!$D$41)*ART_drop_factor)),0)</f>
        <v>80136.998372788265</v>
      </c>
      <c r="AH48" s="24">
        <f>IF(AND(C48&gt;=('Input for base case'!$F$14+'Input for base case'!$F$16),C48&lt;('Input for base case'!$F$14+'Input for base case'!$F$17)),((AB47*(1-Parameters!$D$40)*(1-(Parameters!$D$10*(1-('Input for base case'!$F$22*Parameters!$D$7)))))+(AH47*(1-Parameters!$D$40)*(1-(Parameters!$D$11*(1-('Input for base case'!$F$22*Parameters!$D$7)))))),0)</f>
        <v>0</v>
      </c>
      <c r="AI48" s="24">
        <f>IF(AND(C48&gt;=('Input for base case'!$F$14+'Input for base case'!$F$16), C48&lt;('Input for base case'!$F$14+'Input for base case'!$F$17)),((AB47*(1-Parameters!$D$40)*Parameters!$D$10*(1-('Input for base case'!$F$22*Parameters!$D$7)))+(AC47*(1-Parameters!$D$40)*(1-1/Parameters!$D$38)*(1-('Input for base case'!$F$7*Parameters!$D$17*(1-Parameters!$D$27)*Parameters!$D$26*(1-(Parameters!$B$94 + Parameters!$B$95))*(Parameters!$D$24)*Parameters!$D$28*Parameters!$D$30))) + (AD47*(1-Parameters!$D$40)*(1-(1/Parameters!$D$38))*(1-ART_drop_factor)) +(AH47*(1-Parameters!$D$40)*Parameters!$D$11*(1-('Input for base case'!$F$22*Parameters!$D$7)))+(AI47*(1-Parameters!$D$40)*(1-1/Parameters!$D$38)) + (AJ47*(1-Parameters!$D$40)*(1-(1/Parameters!$D$38))*(1-ART_drop_factor))),0)</f>
        <v>0</v>
      </c>
      <c r="AJ48" s="24">
        <f>IF(AND(C48&gt;=('Input for base case'!$F$14+'Input for base case'!$F$16), C48&lt;('Input for base case'!$F$14+'Input for base case'!$F$17)),((AC47*(1-Parameters!$D$40)*(1-1/Parameters!$D$38)*('Input for base case'!$F$7*Parameters!$D$17*Parameters!$D$26*(1-Parameters!$D$27)*(1-(Parameters!$B$94 + Parameters!$B$95))*(Parameters!$D$24)*Parameters!$D$28*Parameters!$D$30))+(AD47*(1-Parameters!$D$40)*(1-(1/Parameters!$D$38))*ART_drop_factor)+(AJ47*(1-Parameters!$D$40)*(1-(1/Parameters!$D$38))*ART_drop_factor)),0)</f>
        <v>0</v>
      </c>
      <c r="AK48" s="22">
        <f>IF(AND(C48&gt;=('Input for base case'!$F$14+'Input for base case'!$F$16), C48&lt;('Input for base case'!$F$14+'Input for base case'!$F$17)),((AC47*(1-Parameters!$D$40)*(1/Parameters!$D$38)*(1-('Input for base case'!$F$7*Parameters!$D$17*(1-Parameters!$D$27)*Parameters!$D$26*(1-(Parameters!$B$94 + Parameters!$B$95))*(Parameters!$D$23)*Parameters!$D$28)))+(AE47*(1-Parameters!$D$40)*(1-('Input for base case'!$F$7*Parameters!$D$17*(1-Parameters!$D$27)*Parameters!$D$26*(1-(Parameters!$B$94 + Parameters!$B$95))*(Parameters!$D$23)*Parameters!$D$28)))+(AI47*(1-Parameters!$D$40)*(1/Parameters!$D$38))+(AK47*(1-Parameters!$D$40))),0)</f>
        <v>0</v>
      </c>
      <c r="AL48" s="24">
        <f>IF(AND(C48&gt;=('Input for base case'!$F$14+'Input for base case'!$F$16), C48&lt;('Input for base case'!$F$14+'Input for base case'!$F$17)),((AC47*(1-Parameters!$D$40)*(1/Parameters!$D$38)*'Input for base case'!$F$7*Parameters!$D$17*Parameters!$D$26*(1-Parameters!$D$27)*(1-(Parameters!$B$94 + Parameters!$B$95))*Parameters!$D$28*(Parameters!$D$23)*(1-Parameters!$D$30))+(AE47*(1-Parameters!$D$40)*'Input for base case'!$F$7*Parameters!$D$17*Parameters!$D$26*(1-Parameters!$D$27)*(1-(Parameters!$B$94 + Parameters!$B$95))*Parameters!$D$28*(Parameters!$D$23)*(1-Parameters!$D$30))+(AF47*(1-Parameters!$D$40)) + (AG47*(1-Parameters!$D$40)*(1-ART_drop_factor)) +(AL47*(1-Parameters!$D$40)) + (AM47*(1-Parameters!$D$40)*(1-ART_drop_factor))),0)</f>
        <v>0</v>
      </c>
      <c r="AM48" s="22">
        <f>IF(AND(C48&gt;=('Input for base case'!$F$14+'Input for base case'!$F$16), C48&lt;('Input for base case'!$F$14+'Input for base case'!$F$17)),((AC47*(1-Parameters!$D$40)*(1/Parameters!$D$38)*('Input for base case'!$F$7*Parameters!$D$17*(Parameters!$D$23)*Parameters!$D$26*(1-Parameters!$D$27)*(1-(Parameters!$B$94 + Parameters!$B$95))*Parameters!$D$28*Parameters!$D$30))+(AD47*(1-Parameters!$D$40)*(1/Parameters!$D$38))+(AE47*(1-Parameters!$D$40)*('Input for base case'!$F$7*Parameters!$D$17*(Parameters!$D$23)*Parameters!$D$26*(1-Parameters!$D$27)*(1-(Parameters!$B$94 + Parameters!$B$95))*Parameters!$D$28*Parameters!$D$30))+(AM47*(1-Parameters!$D$40)*ART_drop_factor)+(AJ47*(1-Parameters!$D$40)*(1/Parameters!$D$38))+(AG47*(1-Parameters!$D$40)*ART_drop_factor)),0)</f>
        <v>0</v>
      </c>
      <c r="AN48" s="24">
        <f>IF(AND(C48&gt;=('Input for base case'!$F$14+'Input for base case'!$F$17), C48&lt;('Input for base case'!$F$14+'Input for base case'!$F$18)),((AH47*(1-Parameters!$D$40)*(1-(Parameters!$D$11*(1-('Input for base case'!$F$22*Parameters!$D$7))))) + (AN47*(1-Parameters!$D$40)*(1-(Parameters!$D$11*(1-('Input for base case'!$F$22*Parameters!$D$7)))))),0)</f>
        <v>0</v>
      </c>
      <c r="AO48" s="22">
        <f>IF(AND(C48&gt;=('Input for base case'!$F$14+'Input for base case'!$F$17), C48&lt;('Input for base case'!$F$14+'Input for base case'!$F$18)),((AH47*(1-Parameters!$D$40)*Parameters!$D$11*(1-('Input for base case'!$F$22*Parameters!$D$7)))+(AI47*(1-Parameters!$D$40)*(1-1/Parameters!$D$38)*(1-('Input for base case'!$F$8*Parameters!$D$18*(1-Parameters!$D$27)*Parameters!$D$26*(Parameters!$D$24)*Parameters!$D$28*Parameters!$D$30))) + (AJ47*(1-Parameters!$D$40)*(1-(1/Parameters!$D$38))*(1-ART_drop_factor)) +(AN47*(1-Parameters!$D$40)*Parameters!$D$11*(1-('Input for base case'!$F$22*Parameters!$D$7)))+(AO47*(1-Parameters!$D$40)*(1-1/Parameters!$D$38)) + (AP47*(1-Parameters!$D$40)*(1-(1/Parameters!$D$38))*(1-ART_drop_factor))),0)</f>
        <v>0</v>
      </c>
      <c r="AP48" s="24">
        <f>IF(AND(C48&gt;=('Input for base case'!$F$14+'Input for base case'!$F$17), C48&lt;('Input for base case'!$F$14+'Input for base case'!$F$18)),((AI47*(1-Parameters!$D$40)*(1-1/Parameters!$D$38)*('Input for base case'!$F$8*Parameters!$D$18*Parameters!$D$26*(1-Parameters!$D$27)*(Parameters!$D$24)*Parameters!$D$28*Parameters!$D$30))+(AJ47*(1-Parameters!$D$40)*(1-(1/Parameters!$D$38))*ART_drop_factor)+(AP47*(1-Parameters!$D$40)*(1-(1/Parameters!$D$38))*ART_drop_factor)),0)</f>
        <v>0</v>
      </c>
      <c r="AQ48" s="22">
        <f>IF(AND(C48&gt;=('Input for base case'!$F$14+'Input for base case'!$F$17), C48&lt;('Input for base case'!$F$14+'Input for base case'!$F$18)),((AI47*(1-Parameters!$D$40)*(1/Parameters!$D$38)*(1-('Input for base case'!$F$8*Parameters!$D$18*(1-Parameters!$D$27)*Parameters!$D$26*(Parameters!$D$23)*Parameters!$D$28)))+(AK47*(1-Parameters!$D$40)*(1-('Input for base case'!$F$8*Parameters!$D$18*(1-Parameters!$D$27)*Parameters!$D$26*(Parameters!$D$23)*Parameters!$D$28)))+(AO47*(1-Parameters!$D$40)*(1/Parameters!$D$38))+(AQ47*(1-Parameters!$D$40))),0)</f>
        <v>0</v>
      </c>
      <c r="AR48" s="24">
        <f>IF(AND(C48&gt;=('Input for base case'!$F$14+'Input for base case'!$F$17), C48&lt;('Input for base case'!$F$14+'Input for base case'!$F$18)),((AI47*(1-Parameters!$D$40)*(1/Parameters!$D$38)*'Input for base case'!$F$8*Parameters!$D$18*Parameters!$D$26*(1-Parameters!$D$27)*Parameters!$D$28*(Parameters!$D$23)*(1-Parameters!$D$30))+(AK47*(1-Parameters!$D$40)*'Input for base case'!$F$8*Parameters!$D$18*Parameters!$D$26*(1-Parameters!$D$27)*Parameters!$D$28*(Parameters!$D$23)*(1-Parameters!$D$30))+(AL47*(1-Parameters!$D$40)) + (AM47*(1-Parameters!$D$40)*(1-ART_drop_factor)) +(AR47*(1-Parameters!$D$40)) + (AS47*(1-Parameters!$D$40)*(1-ART_drop_factor))),0)</f>
        <v>0</v>
      </c>
      <c r="AS48" s="22">
        <f>IF(AND(C48&gt;=('Input for base case'!$F$14+'Input for base case'!$F$17), C48&lt;('Input for base case'!$F$14+'Input for base case'!$F$18)),((AI47*(1-Parameters!$D$40)*(1/Parameters!$D$38)*('Input for base case'!$F$8*Parameters!$D$18*(Parameters!$D$23)*Parameters!$D$26*(1-Parameters!$D$27)*Parameters!$D$28*Parameters!$D$30))+(AJ47*(1-Parameters!$D$40)*(1/Parameters!$D$38))+(AK47*(1-Parameters!$D$40)*('Input for base case'!$F$8*Parameters!$D$18*(Parameters!$D$23)*Parameters!$D$26*(1-Parameters!$D$27)*Parameters!$D$28*Parameters!$D$30))+(AS47*(1-Parameters!$D$40)*ART_drop_factor)+(AP47*(1-Parameters!$D$40)*(1/Parameters!$D$38))+(AM47*(1-Parameters!$D$40)*ART_drop_factor)),0)</f>
        <v>0</v>
      </c>
      <c r="AT48" s="24">
        <f>IF(AND(C48&gt;=('Input for base case'!$F$14+'Input for base case'!$F$18), C48&lt;('Input for base case'!$F$14+'Input for base case'!$F$19)),((AN47*(1-Parameters!$D$40)*(1-(Parameters!$D$11*(1-('Input for base case'!$F$22*Parameters!$D$7))))) + (AT47*(1-Parameters!$D$40)*(1-(Parameters!$D$12*(1-('Input for base case'!$F$22*Parameters!$D$7)))))),0)</f>
        <v>0</v>
      </c>
      <c r="AU48" s="22">
        <f>IF(AND(C48&gt;=('Input for base case'!$F$14+'Input for base case'!$F$18), C48&lt;('Input for base case'!$F$14+'Input for base case'!$F$19)),((AN47*(1-Parameters!$D$40)*Parameters!$D$11*(1-('Input for base case'!$F$22*Parameters!$D$7)))+(AO47*(1-Parameters!$D$40)*(1-1/Parameters!$D$38)*(1-('Input for base case'!$F$9*Parameters!$D$19*(1-Parameters!$D$27)*Parameters!$D$26*(Parameters!$D$24)*Parameters!$D$28*Parameters!$D$30))) + (AP47*(1-Parameters!$D$40)*(1-(1/Parameters!$D$38))*(1-ART_drop_factor)) +(AT47*(1-Parameters!$D$40)*Parameters!$D$12*(1-('Input for base case'!$F$22*Parameters!$D$7)))+(AU47*(1-Parameters!$D$40)*(1-1/Parameters!$D$38)) + (AV47*(1-Parameters!$D$40)*(1-(1/Parameters!$D$38))*(1-ART_drop_factor))),0)</f>
        <v>0</v>
      </c>
      <c r="AV48" s="24">
        <f>IF(AND(C48&gt;=('Input for base case'!$F$14+'Input for base case'!$F$18), C48&lt;('Input for base case'!$F$14+'Input for base case'!$F$19)),((AO47*(1-Parameters!$D$40)*(1-1/Parameters!$D$38)*('Input for base case'!$F$9*Parameters!$D$19*Parameters!$D$26*(1-Parameters!$D$27)*(Parameters!$D$24)*Parameters!$D$28*Parameters!$D$30))+(AP47*(1-Parameters!$D$40)*(1-(1/Parameters!$D$38))*ART_drop_factor)+(AV47*(1-Parameters!$D$40)*(1-(1/Parameters!$D$38))*ART_drop_factor)),0)</f>
        <v>0</v>
      </c>
      <c r="AW48" s="22">
        <f>IF(AND(C48&gt;=('Input for base case'!$F$14+'Input for base case'!$F$18), C48&lt;('Input for base case'!$F$14+'Input for base case'!$F$19)),((AO47*(1-Parameters!$D$40)*(1/Parameters!$D$38)*(1-('Input for base case'!$F$9*Parameters!$D$19*(1-Parameters!$D$27)*Parameters!$D$26*(Parameters!$D$23)*Parameters!$D$28)))+(AQ47*(1-Parameters!$D$40)*(1-('Input for base case'!$F$9*Parameters!$D$19*(1-Parameters!$D$27)*Parameters!$D$26*(Parameters!$D$23)*Parameters!$D$28)))+(AU47*(1-Parameters!$D$40)*(1/Parameters!$D$38))+(AW47*(1-Parameters!$D$40))),0)</f>
        <v>0</v>
      </c>
      <c r="AX48" s="24">
        <f>IF(AND(C48&gt;=('Input for base case'!$F$14+'Input for base case'!$F$18), C48&lt;('Input for base case'!$F$14+'Input for base case'!$F$19)),((AO47*(1-Parameters!$D$40)*(1/Parameters!$D$38)*'Input for base case'!$F$9*Parameters!$D$19*Parameters!$D$26*(1-Parameters!$D$27)*Parameters!$D$28*(Parameters!$D$23)*(1-Parameters!$D$30))+(AQ47*(1-Parameters!$D$40)*'Input for base case'!$F$9*Parameters!$D$19*Parameters!$D$26*(1-Parameters!$D$27)*Parameters!$D$28*(Parameters!$D$23)*(1-Parameters!$D$30)) + (AS47*(1-Parameters!$D$40)*(1-ART_drop_factor)) +(AR47*(1-Parameters!$D$40))+ (AY47*(1-Parameters!$D$40)*(1-ART_drop_factor)) + (AX47*(1-Parameters!$D$40))),0)</f>
        <v>0</v>
      </c>
      <c r="AY48" s="22">
        <f>IF(AND(C48&gt;=('Input for base case'!$F$14+'Input for base case'!$F$18), C48&lt;('Input for base case'!$F$14+'Input for base case'!$F$19)),((AO47*(1-Parameters!$D$40)*(1/Parameters!$D$38)*('Input for base case'!$F$9*Parameters!$D$19*(Parameters!$D$23)*Parameters!$D$26*(1-Parameters!$D$27)*Parameters!$D$28*Parameters!$D$30))+(AP47*(1-Parameters!$D$40)*(1/Parameters!$D$38))+(AQ47*(1-Parameters!$D$40)*('Input for base case'!$F$9*Parameters!$D$19*(Parameters!$D$23)*Parameters!$D$26*(1-Parameters!$D$27)*Parameters!$D$28*Parameters!$D$30))+(AY47*(1-Parameters!$D$40)*ART_drop_factor)+(AV47*(1-Parameters!$D$40)*(1/Parameters!$D$38))+(AS47*(1-Parameters!$D$40)*ART_drop_factor)),0)</f>
        <v>0</v>
      </c>
      <c r="AZ48" s="24">
        <f>IF(C48&gt;=('Input for base case'!$F$14+'Input for base case'!$F$19),((AT47*(1-Parameters!$D$40)*(1-(Parameters!$D$12*(1-('Input for base case'!$F$22*Parameters!$D$7))))) + (AZ47*(1-Parameters!$D$40)*(1-(Parameters!$D$12*(1-('Input for base case'!$F$22*Parameters!$D$7)))))),0)</f>
        <v>0</v>
      </c>
      <c r="BA48" s="22">
        <f>IF(C48&gt;=('Input for base case'!$F$14+'Input for base case'!$F$19),((AT47*(1-Parameters!$D$40)*Parameters!$D$12*(1-('Input for base case'!$F$22*Parameters!$D$7)))+(AU47*(1-Parameters!$D$40)*(1-1/Parameters!$D$38)*(1-('Input for base case'!$F$10*Parameters!$D$20*(1-Parameters!$D$27)*Parameters!$D$26*(Parameters!$D$24)*Parameters!$D$28*Parameters!$D$30))) + (AV47*(1-Parameters!$D$40)*(1-(1/Parameters!$D$38))*(1-ART_drop_factor)) +(AZ47*(1-Parameters!$D$40)*Parameters!$D$12*(1-('Input for base case'!$F$22*Parameters!$D$7)))+(BA47*(1-Parameters!$D$40)*(1-1/Parameters!$D$38)) + (BB47*(1-Parameters!$D$40)*(1-(1/Parameters!$D$38))*(1-ART_drop_factor))),0)</f>
        <v>0</v>
      </c>
      <c r="BB48" s="24">
        <f>IF(C48&gt;=('Input for base case'!$F$14+'Input for base case'!$F$19),((AU47*(1-Parameters!$D$40)*(1-1/Parameters!$D$38)*('Input for base case'!$F$10*Parameters!$D$20*Parameters!$D$26*(1-Parameters!$D$27)*(Parameters!$D$24)*Parameters!$D$28*Parameters!$D$30))+(AV47*(1-Parameters!$D$40)*(1-(1/Parameters!$D$38))*ART_drop_factor)+(BB47*(1-Parameters!$D$40)*(1-(1/Parameters!$D$38))*ART_drop_factor)),0)</f>
        <v>0</v>
      </c>
      <c r="BC48" s="22">
        <f>IF(C48&gt;=('Input for base case'!$F$14+'Input for base case'!$F$19),((AU47*(1-Parameters!$D$40)*(1/Parameters!$D$38)*(1-('Input for base case'!$F$10*Parameters!$D$20*(1-Parameters!$D$27)*Parameters!$D$26*(Parameters!$D$23)*Parameters!$D$28)))+(AW47*(1-Parameters!$D$40)*(1-('Input for base case'!$F$10*Parameters!$D$20*(1-Parameters!$D$27)*Parameters!$D$26*(Parameters!$D$23)*Parameters!$D$28)))+(BA47*(1-Parameters!$D$40)*(1/Parameters!$D$38))+(BC47*(1-Parameters!$D$40))),0)</f>
        <v>0</v>
      </c>
      <c r="BD48" s="24">
        <f>IF(C48&gt;=('Input for base case'!$F$14+'Input for base case'!$F$19),((AU47*(1-Parameters!$D$40)*(1/Parameters!$D$38)*'Input for base case'!$F$10*Parameters!$D$20*Parameters!$D$26*(1-Parameters!$D$27)*Parameters!$D$28*(Parameters!$D$23)*(1-Parameters!$D$30))+(AW47*(1-Parameters!$D$40)*'Input for base case'!$F$10*Parameters!$D$20*Parameters!$D$26*(1-Parameters!$D$27)*Parameters!$D$28*(Parameters!$D$23)*(1-Parameters!$D$30))+(AX47*(1-Parameters!$D$40)) + (AY47*(1-Parameters!$D$40)*(1-ART_drop_factor)) +(BD47*(1-Parameters!$D$40)) + (BE47*(1-Parameters!$D$40)*(1-ART_drop_factor))),0)</f>
        <v>0</v>
      </c>
      <c r="BE48" s="25">
        <f>IF(C48&gt;=('Input for base case'!$F$14+'Input for base case'!$F$19),((AU47*(1-Parameters!$D$40)*(1/Parameters!$D$38)*('Input for base case'!$F$10*Parameters!$D$20*(Parameters!$D$23)*Parameters!$D$26*(1-Parameters!$D$27)*Parameters!$D$28*Parameters!$D$30))+(AV47*(1-Parameters!$D$40)*(1/Parameters!$D$38))+(AW47*(1-Parameters!$D$40)*('Input for base case'!$F$10*Parameters!$D$20*(Parameters!$D$23)*Parameters!$D$26*(1-Parameters!$D$27)*Parameters!$D$28*Parameters!$D$30))+(BE47*(1-Parameters!$D$40)*ART_drop_factor)+(BB47*(1-Parameters!$D$40)*(1/Parameters!$D$38))+(AY47*(1-Parameters!$D$40)*ART_drop_factor)),0)</f>
        <v>0</v>
      </c>
      <c r="BF48" s="135">
        <f>(Parameters!$D$40*(SUM(Model!D47:U47,Model!AH47:BE47)))+(Parameters!$D$41*(SUM(Model!V47:AG47)))</f>
        <v>925.84097136867206</v>
      </c>
      <c r="BG48" s="60"/>
    </row>
    <row r="49" spans="3:59" x14ac:dyDescent="0.2">
      <c r="C49" s="20">
        <v>44</v>
      </c>
      <c r="D49" s="21">
        <f>IF((C49&gt;='Input for base case'!$F$12),0,(D48*(1-Parameters!$D$40)*(1-(Parameters!$D$8*(1-('Input for base case'!$F$22*Parameters!$D$7))))))</f>
        <v>0</v>
      </c>
      <c r="E49" s="21">
        <f>IF((C49&gt;='Input for base case'!$F$12),0,(D48*(1-Parameters!$D$40)*Parameters!$D$8*(1-('Input for base case'!$F$22*Parameters!$D$7))+(E48*(1-Parameters!$D$40)*(1-1/Parameters!$D$38)) + (F48*(1-Parameters!$D$40)*(1-(1/Parameters!$D$38))*(1-ART_drop_factor))))</f>
        <v>0</v>
      </c>
      <c r="F49" s="26">
        <f>IF((C49&gt;='Input for base case'!$F$12),0,(F48*(1-Parameters!$D$40)*(1-(1/Parameters!$D$38))*ART_drop_factor))</f>
        <v>0</v>
      </c>
      <c r="G49" s="21">
        <f>IF((C49&gt;='Input for base case'!$F$12),0,((G48*(1-Parameters!$D$40)+(E48*(1-Parameters!$D$40)*(1/Parameters!$D$38)))))</f>
        <v>0</v>
      </c>
      <c r="H49" s="21">
        <f>IF((C49&gt;='Input for base case'!$F$12),0,(H48*(1-Parameters!$D$40) + I48*(1-Parameters!$D$40)*(1-ART_drop_factor)))</f>
        <v>0</v>
      </c>
      <c r="I49" s="21">
        <f>IF((C49&gt;='Input for base case'!$F$12),0,(((F48*(1-Parameters!$D$40)*(1/Parameters!$D$38)) + I48*(1-Parameters!$D$40)*ART_drop_factor)))</f>
        <v>0</v>
      </c>
      <c r="J49" s="23">
        <f>IF(AND(C49&gt;='Input for base case'!$F$12,C49&lt;'Input for base case'!$F$13),((D48*(1-Parameters!$D$40)*(1-(Parameters!$D$8*(1-('Input for base case'!$F$22*Parameters!$D$7))))) + (J48*(1-Parameters!$D$40)*(1-(Parameters!$D$9*(1-('Input for base case'!$F$22*Parameters!$D$7)))))),0)</f>
        <v>0</v>
      </c>
      <c r="K49" s="23">
        <f>IF(AND(C49&gt;='Input for base case'!$F$12,C49&lt;'Input for base case'!$F$13),((D48*(1-Parameters!$D$40)*(Parameters!$D$8*(1-('Input for base case'!$F$22*Parameters!$D$7))))+(E48*(1-Parameters!$D$40)*(1-1/Parameters!$D$38)*(1-('Input for base case'!$F$5*Parameters!$D$14*(1-Parameters!$D$27)*Parameters!$D$26*(Parameters!$D$24))*Parameters!$D$28*Parameters!$D$30)))+ (F48*(1-Parameters!$D$40)*(1-(1/Parameters!$D$38))*(1-ART_drop_factor)) + (J48*(1-Parameters!$D$40)*Parameters!$D$9*(1-('Input for base case'!$F$22*Parameters!$D$7)))+(K48*(1-Parameters!$D$40)*(1-1/Parameters!$D$38)) + (L48*(1-Parameters!$D$40)*(1-(1/Parameters!$D$38))*(1-ART_drop_factor)),0)</f>
        <v>0</v>
      </c>
      <c r="L49" s="23">
        <f>IF(AND(C49&gt;='Input for base case'!$F$12,C49&lt;'Input for base case'!$F$13),((E48*(1-Parameters!$D$40)*(1-1/Parameters!$D$38)*('Input for base case'!$F$5*Parameters!$D$14*Parameters!$D$26*(1-Parameters!$D$27)*(Parameters!$D$24)*Parameters!$D$28*Parameters!$D$30))+(F48*(1-Parameters!$D$40)*(1-(1/Parameters!$D$38))*ART_drop_factor)+(L48*(1-Parameters!$D$40)*(1-(1/Parameters!$D$38))*ART_drop_factor)),0)</f>
        <v>0</v>
      </c>
      <c r="M49" s="23">
        <f>IF(AND(C49&gt;='Input for base case'!$F$12,C49&lt;'Input for base case'!$F$13),((E48*(1-Parameters!$D$40)*(1/Parameters!$D$38)*(1-('Input for base case'!$F$5*Parameters!$D$14*(1-Parameters!$D$27)*Parameters!$D$26*(Parameters!$D$23))*Parameters!$D$28))+(G48*(1-Parameters!$D$40)*(1-('Input for base case'!$F$5*Parameters!$D$14*(1-Parameters!$D$27)*Parameters!$D$26*(Parameters!$D$23)*Parameters!$D$28)))+(K48*(1-Parameters!$D$40)*(1/Parameters!$D$38))+(M48*(1-Parameters!$D$40))),0)</f>
        <v>0</v>
      </c>
      <c r="N49" s="23">
        <f>IF(AND(C49&gt;='Input for base case'!$F$12,C49&lt;'Input for base case'!$F$13),((E48*(1-Parameters!$D$40)*(1/Parameters!$D$38)*'Input for base case'!$F$5*Parameters!$D$14*Parameters!$D$26*(1-Parameters!$D$27)*Parameters!$D$28*(Parameters!$D$23)*(1-Parameters!$D$30))+(G48*(1-Parameters!$D$40)*'Input for base case'!$F$5*Parameters!$D$14*Parameters!$D$26*(1-Parameters!$D$27)*Parameters!$D$28*(Parameters!$D$23)*(1-Parameters!$D$30))+(H48*(1-Parameters!$D$40)) +(N48*(1-Parameters!$D$40)) + (O48*(1-Parameters!$D$40)*(1-ART_drop_factor)) + (I48*(1-Parameters!$D$40)*(1-ART_drop_factor))),0)</f>
        <v>0</v>
      </c>
      <c r="O49" s="23">
        <f>IF(AND(C49&gt;='Input for base case'!$F$12,C49&lt;'Input for base case'!$F$13),((E48*(1-Parameters!$D$40)*(1/Parameters!$D$38)*('Input for base case'!$F$5*Parameters!$D$14*(Parameters!$D$23)*Parameters!$D$26*(1-Parameters!$D$27)*Parameters!$D$28*Parameters!$D$30))+(F48*(1-Parameters!$D$40)*(1/Parameters!$D$38))+(G48*(1-Parameters!$D$40)*('Input for base case'!$F$5*Parameters!$D$14*(Parameters!$D$23)*Parameters!$D$26*(1-Parameters!$D$27)*Parameters!$D$28*Parameters!$D$30))+(O48*(1-Parameters!$D$40)*ART_drop_factor)+(L48*(1-Parameters!$D$40)*(1/Parameters!$D$38))+(I48*(1-Parameters!$D$40)*ART_drop_factor)),0)</f>
        <v>0</v>
      </c>
      <c r="P49" s="24">
        <f>IF(AND(C49&gt;='Input for base case'!$F$13,C49&lt;'Input for base case'!$F$14),((J48*(1-Parameters!$D$40)*(1-(Parameters!$D$9*(1-('Input for base case'!$F$22*Parameters!$D$7))))) + (P48*(1-Parameters!$D$40)*(1-(Parameters!$D$9*(1-('Input for base case'!$F$22*Parameters!$D$7)))))),0)</f>
        <v>0</v>
      </c>
      <c r="Q49" s="22">
        <f>IF(AND(C49&gt;='Input for base case'!$F$13,C49&lt;'Input for base case'!$F$14),((J48*(1-Parameters!$D$40)*Parameters!$D$9*(1-('Input for base case'!$F$22*Parameters!$D$7)))+(K48*(1-Parameters!$D$40)*(1-1/Parameters!$D$38)*(1-('Input for base case'!$F$6*Parameters!$D$15*(1-Parameters!$D$27)*Parameters!$D$26*(Parameters!$D$24))*Parameters!$D$28*Parameters!$D$30))) + (L48*(1-Parameters!$D$40)*(1-(1/Parameters!$D$38))*(1-ART_drop_factor)) +(P48*(1-Parameters!$D$40)*Parameters!$D$9*(1-('Input for base case'!$F$22*Parameters!$D$7)))+(Q48*(1-Parameters!$D$40)*(1-1/Parameters!$D$38)) + (R48*(1-Parameters!$D$40)*(1-(1/Parameters!$D$38))*(1-ART_drop_factor)),0)</f>
        <v>0</v>
      </c>
      <c r="R49" s="24">
        <f>IF(AND(C49&gt;='Input for base case'!$F$13,C49&lt;'Input for base case'!$F$14),((K48*(1-Parameters!$D$40)*(1-1/Parameters!$D$38)*('Input for base case'!$F$6*Parameters!$D$15*Parameters!$D$26*(1-Parameters!$D$27)*(Parameters!$D$24)*Parameters!$D$28*Parameters!$D$30))+(L48*(1-Parameters!$D$40)*(1-(1/Parameters!$D$38))*ART_drop_factor)+(R48*(1-Parameters!$D$40)*(1-(1/Parameters!$D$38))*ART_drop_factor)),0)</f>
        <v>0</v>
      </c>
      <c r="S49" s="22">
        <f>IF(AND(C49&gt;='Input for base case'!$F$13,C49&lt;'Input for base case'!$F$14),((K48*(1-Parameters!$D$40)*(1/Parameters!$D$38)*(1-('Input for base case'!$F$6*Parameters!$D$15*(1-Parameters!$D$27)*Parameters!$D$26*(Parameters!$D$23)*Parameters!$D$28)))+(M48*(1-Parameters!$D$40)*(1-('Input for base case'!$F$6*Parameters!$D$15*(1-Parameters!$D$27)*Parameters!$D$26*(Parameters!$D$23)*Parameters!$D$28)))+(Q48*(1-Parameters!$D$40)*(1/Parameters!$D$38))+(S48*(1-Parameters!$D$40))),0)</f>
        <v>0</v>
      </c>
      <c r="T49" s="24">
        <f>IF(AND(C49&gt;='Input for base case'!$F$13,C49&lt;'Input for base case'!$F$14),((K48*(1-Parameters!$D$40)*(1/Parameters!$D$38)*'Input for base case'!$F$6*Parameters!$D$15*Parameters!$D$26*(1-Parameters!$D$27)*Parameters!$D$28*(Parameters!$D$23)*(1-Parameters!$D$30))+(M48*(1-Parameters!$D$40)*'Input for base case'!$F$6*Parameters!$D$15*Parameters!$D$26*(1-Parameters!$D$27)*Parameters!$D$28*(Parameters!$D$23)*(1-Parameters!$D$30))+(N48*(1-Parameters!$D$40))+(T48*(1-Parameters!$D$40)) + (U48*(1-Parameters!$D$40)*(1-ART_drop_factor)) + (O48*(1-Parameters!$D$40)*(1-ART_drop_factor))),0)</f>
        <v>0</v>
      </c>
      <c r="U49" s="22">
        <f>IF(AND(C49&gt;='Input for base case'!$F$13,C49&lt;'Input for base case'!$F$14),((K48*(1-Parameters!$D$40)*(1/Parameters!$D$38)*('Input for base case'!$F$6*Parameters!$D$15*(Parameters!$D$23)*Parameters!$D$26*(1-Parameters!$D$27)*Parameters!$D$28*Parameters!$D$30))+(L48*(1-Parameters!$D$40)*(1/Parameters!$D$38))+(M48*(1-Parameters!$D$40)*('Input for base case'!$F$6*Parameters!$D$15*(Parameters!$D$23)*Parameters!$D$26*(1-Parameters!$D$27)*Parameters!$D$28*Parameters!$D$30))+(U48*(1-Parameters!$D$40)*ART_drop_factor)+(R48*(1-Parameters!$D$40)*(1/Parameters!$D$38))+(O48*(1-Parameters!$D$40))*ART_drop_factor),0)</f>
        <v>0</v>
      </c>
      <c r="V49" s="24">
        <f>IF(C49='Input for base case'!$F$14,((P48*(1-Parameters!$D$41)*(1-(Parameters!$D$9*(1-('Input for base case'!$F$22*Parameters!$D$7))))) + (V48*(1-Parameters!$D$41)*(1-(Parameters!$D$9*(1-('Input for base case'!$F$22*Parameters!$D$7)))))),0)</f>
        <v>0</v>
      </c>
      <c r="W49" s="22">
        <f>IF(C49='Input for base case'!$F$14,((P48*(1-Parameters!$D$41)*Parameters!$D$9*(1-('Input for base case'!$F$22*Parameters!$D$7)))+(Q48*(1-Parameters!$D$41)*(1-1/Parameters!$D$38)*(1-('Input for base case'!$F$6*Parameters!$D$16*(1-Parameters!$D$27)*Parameters!$D$26*(1-Parameters!$B$94)*(Parameters!$D$24))*Parameters!$D$28*Parameters!$D$30)))+(V48*(1-Parameters!$D$41)*Parameters!$D$9*(1-('Input for base case'!$F$22*Parameters!$D$7)))+ (R48*(1-Parameters!$D$41)*(1-(1/Parameters!$D$38))*(1-ART_drop_factor)) + (W48*(1-Parameters!$D$41)*(1-1/Parameters!$D$38)) + (X48*(1-Parameters!$D$41)*(1-(1/Parameters!$D$38))*(1-ART_drop_factor)),0)</f>
        <v>0</v>
      </c>
      <c r="X49" s="24">
        <f>IF(C49='Input for base case'!$F$14,((Q48*(1-Parameters!$D$41)*(1-1/Parameters!$D$38)*('Input for base case'!$F$6*Parameters!$D$16*Parameters!$D$26*(1-Parameters!$D$27)*(1-Parameters!$B$94)*(Parameters!$D$24)*Parameters!$D$28*Parameters!$D$30))+(R48*(1-Parameters!$D$41)*(1-(1/Parameters!$D$38))*ART_drop_factor)+(X48*(1-Parameters!$D$41)*(1-(1/Parameters!$D$38))*ART_drop_factor)),0)</f>
        <v>0</v>
      </c>
      <c r="Y49" s="22">
        <f>IF(C49='Input for base case'!$F$14,((Q48*(1-Parameters!$D$41)*(1/Parameters!$D$38)*(1-('Input for base case'!$F$6*Parameters!$D$16*(1-Parameters!$D$27)*Parameters!$D$26*(1-Parameters!$B$94)*(Parameters!$D$23)*Parameters!$D$28)))+(S48*(1-Parameters!$D$41)*(1-('Input for base case'!$F$6*Parameters!$D$16*(1-Parameters!$D$27)*Parameters!$D$26*(1-Parameters!$B$94)*(Parameters!$D$23)*Parameters!$D$28)))+(W48*(1-Parameters!$D$41)*(1/Parameters!$D$38))+(Y48*(1-Parameters!$D$41))),0)</f>
        <v>0</v>
      </c>
      <c r="Z49" s="24">
        <f>IF(C49='Input for base case'!$F$14,((Q48*(1-Parameters!$D$41)*(1/Parameters!$D$38)*'Input for base case'!$F$6*Parameters!$D$16*Parameters!$D$26*(1-Parameters!$D$27)*(1-Parameters!$B$94)*Parameters!$D$28*(Parameters!$D$23)*(1-Parameters!$D$30))+(S48*(1-Parameters!$D$41)*'Input for base case'!$F$6*Parameters!$D$16*Parameters!$D$26*(1-Parameters!$D$27)*(1-Parameters!$B$94)*Parameters!$D$28*(Parameters!$D$23)*(1-Parameters!$D$30))+(T48*(1-Parameters!$D$41)) + (U48*(1-Parameters!$D$41)*(1-ART_drop_factor)) + (Z48*(1-Parameters!$D$41)) + (AA48*(1-Parameters!$D$41)*(1-ART_drop_factor))),0)</f>
        <v>0</v>
      </c>
      <c r="AA49" s="22">
        <f>IF(C49='Input for base case'!$F$14,((Q48*(1-Parameters!$D$41)*(1/Parameters!$D$38)*('Input for base case'!$F$6*Parameters!$D$16*(Parameters!$D$23)*Parameters!$D$26*(1-Parameters!$D$27)*(1-Parameters!$B$94)*Parameters!$D$28*Parameters!$D$30))+(R48*(1-Parameters!$D$41)*(1/Parameters!$D$38))+(S48*(1-Parameters!$D$41)*('Input for base case'!$F$6*Parameters!$D$16*(1-Parameters!$B$94)*(Parameters!$D$23)*Parameters!$D$26*(1-Parameters!$D$27)*Parameters!$D$28*Parameters!$D$30))+(AA48*(1-Parameters!$D$41)*ART_drop_factor)+(X48*(1-Parameters!$D$41)*(1/Parameters!$D$38))+(U48*(1-Parameters!$D$41)*ART_drop_factor)),0)</f>
        <v>0</v>
      </c>
      <c r="AB49" s="24">
        <f>IF(AND(C49&gt;'Input for base case'!$F$14,C49&lt;('Input for base case'!$F$14+'Input for base case'!$F$16)),((V48*(1-Parameters!$D$41)*(1-(Parameters!$D$9*(1-('Input for base case'!$F$22*Parameters!$D$7)))))+(AB48*(1-Parameters!$D$41)*(1-(Parameters!$D$10*(1-('Input for base case'!$F$22*Parameters!$D$7)))))),0)</f>
        <v>1499165.3425732907</v>
      </c>
      <c r="AC49" s="24">
        <f>IF(AND(C49&gt;'Input for base case'!$F$14, C49&lt;('Input for base case'!$F$14+'Input for base case'!$F$16)),((V48*(1-Parameters!$D$41)*Parameters!$D$9*(1-('Input for base case'!$F$22*Parameters!$D$7)))+(W48*(1-Parameters!$D$41)*(1-1/Parameters!$D$38)) + (X48*(1-Parameters!$D$41)*(1-(1/Parameters!$D$38))*(1-ART_drop_factor)) +(AB48*(1-Parameters!$D$41)*Parameters!$D$10*(1-('Input for base case'!$F$22*Parameters!$D$7))))+(AC48*(1-Parameters!$D$41)*(1-1/Parameters!$D$38)) + (AD48*(1-Parameters!$D$41)*(1-(1/Parameters!$D$38))*(1-ART_drop_factor)),0)</f>
        <v>2668.9321344990258</v>
      </c>
      <c r="AD49" s="24">
        <f>IF(AND(C49&gt;'Input for base case'!$F$14, C49&lt;('Input for base case'!$F$14+'Input for base case'!$F$16)),((X48*(1-Parameters!$D$41)*(1-(1/Parameters!$D$38))*ART_drop_factor)+(AD48*(1-Parameters!$D$41)*(1-(1/Parameters!$D$38))*ART_drop_factor)),0)</f>
        <v>127.41965295768095</v>
      </c>
      <c r="AE49" s="24">
        <f>IF(AND(C49&gt;'Input for base case'!$F$14, C49&lt;('Input for base case'!$F$14+'Input for base case'!$F$16)),((W48*(1-Parameters!$D$41)*(1/Parameters!$D$38))+(Y48*(1-Parameters!$D$41))+(AC48*(1-Parameters!$D$41)*(1/Parameters!$D$38))+(AE48*(1-Parameters!$D$41))),0)</f>
        <v>22434.758507949329</v>
      </c>
      <c r="AF49" s="24">
        <f>IF(AND(C49&gt;'Input for base case'!$F$14, C49&lt;('Input for base case'!$F$14+'Input for base case'!$F$16)),((Z48*(1-Parameters!$D$41)) + (AA48*(1-Parameters!$D$41)*(1-ART_drop_factor)) +(AF48*(1-Parameters!$D$41)) + (AG48*(1-Parameters!$D$41)*(1-ART_drop_factor))),0)</f>
        <v>18194.443837824274</v>
      </c>
      <c r="AG49" s="24">
        <f>IF(AND(C49&gt;'Input for base case'!$F$14, C49&lt;('Input for base case'!$F$14+'Input for base case'!$F$16)),((X48*(1-Parameters!$D$41)*(1/Parameters!$D$38))+(AG48*(1-Parameters!$D$41)*ART_drop_factor)+(AD48*(1-Parameters!$D$41)*(1/Parameters!$D$38))+(AA48*(1-Parameters!$D$41)*ART_drop_factor)),0)</f>
        <v>79840.354990046428</v>
      </c>
      <c r="AH49" s="24">
        <f>IF(AND(C49&gt;=('Input for base case'!$F$14+'Input for base case'!$F$16),C49&lt;('Input for base case'!$F$14+'Input for base case'!$F$17)),((AB48*(1-Parameters!$D$40)*(1-(Parameters!$D$10*(1-('Input for base case'!$F$22*Parameters!$D$7)))))+(AH48*(1-Parameters!$D$40)*(1-(Parameters!$D$11*(1-('Input for base case'!$F$22*Parameters!$D$7)))))),0)</f>
        <v>0</v>
      </c>
      <c r="AI49" s="24">
        <f>IF(AND(C49&gt;=('Input for base case'!$F$14+'Input for base case'!$F$16), C49&lt;('Input for base case'!$F$14+'Input for base case'!$F$17)),((AB48*(1-Parameters!$D$40)*Parameters!$D$10*(1-('Input for base case'!$F$22*Parameters!$D$7)))+(AC48*(1-Parameters!$D$40)*(1-1/Parameters!$D$38)*(1-('Input for base case'!$F$7*Parameters!$D$17*(1-Parameters!$D$27)*Parameters!$D$26*(1-(Parameters!$B$94 + Parameters!$B$95))*(Parameters!$D$24)*Parameters!$D$28*Parameters!$D$30))) + (AD48*(1-Parameters!$D$40)*(1-(1/Parameters!$D$38))*(1-ART_drop_factor)) +(AH48*(1-Parameters!$D$40)*Parameters!$D$11*(1-('Input for base case'!$F$22*Parameters!$D$7)))+(AI48*(1-Parameters!$D$40)*(1-1/Parameters!$D$38)) + (AJ48*(1-Parameters!$D$40)*(1-(1/Parameters!$D$38))*(1-ART_drop_factor))),0)</f>
        <v>0</v>
      </c>
      <c r="AJ49" s="24">
        <f>IF(AND(C49&gt;=('Input for base case'!$F$14+'Input for base case'!$F$16), C49&lt;('Input for base case'!$F$14+'Input for base case'!$F$17)),((AC48*(1-Parameters!$D$40)*(1-1/Parameters!$D$38)*('Input for base case'!$F$7*Parameters!$D$17*Parameters!$D$26*(1-Parameters!$D$27)*(1-(Parameters!$B$94 + Parameters!$B$95))*(Parameters!$D$24)*Parameters!$D$28*Parameters!$D$30))+(AD48*(1-Parameters!$D$40)*(1-(1/Parameters!$D$38))*ART_drop_factor)+(AJ48*(1-Parameters!$D$40)*(1-(1/Parameters!$D$38))*ART_drop_factor)),0)</f>
        <v>0</v>
      </c>
      <c r="AK49" s="22">
        <f>IF(AND(C49&gt;=('Input for base case'!$F$14+'Input for base case'!$F$16), C49&lt;('Input for base case'!$F$14+'Input for base case'!$F$17)),((AC48*(1-Parameters!$D$40)*(1/Parameters!$D$38)*(1-('Input for base case'!$F$7*Parameters!$D$17*(1-Parameters!$D$27)*Parameters!$D$26*(1-(Parameters!$B$94 + Parameters!$B$95))*(Parameters!$D$23)*Parameters!$D$28)))+(AE48*(1-Parameters!$D$40)*(1-('Input for base case'!$F$7*Parameters!$D$17*(1-Parameters!$D$27)*Parameters!$D$26*(1-(Parameters!$B$94 + Parameters!$B$95))*(Parameters!$D$23)*Parameters!$D$28)))+(AI48*(1-Parameters!$D$40)*(1/Parameters!$D$38))+(AK48*(1-Parameters!$D$40))),0)</f>
        <v>0</v>
      </c>
      <c r="AL49" s="24">
        <f>IF(AND(C49&gt;=('Input for base case'!$F$14+'Input for base case'!$F$16), C49&lt;('Input for base case'!$F$14+'Input for base case'!$F$17)),((AC48*(1-Parameters!$D$40)*(1/Parameters!$D$38)*'Input for base case'!$F$7*Parameters!$D$17*Parameters!$D$26*(1-Parameters!$D$27)*(1-(Parameters!$B$94 + Parameters!$B$95))*Parameters!$D$28*(Parameters!$D$23)*(1-Parameters!$D$30))+(AE48*(1-Parameters!$D$40)*'Input for base case'!$F$7*Parameters!$D$17*Parameters!$D$26*(1-Parameters!$D$27)*(1-(Parameters!$B$94 + Parameters!$B$95))*Parameters!$D$28*(Parameters!$D$23)*(1-Parameters!$D$30))+(AF48*(1-Parameters!$D$40)) + (AG48*(1-Parameters!$D$40)*(1-ART_drop_factor)) +(AL48*(1-Parameters!$D$40)) + (AM48*(1-Parameters!$D$40)*(1-ART_drop_factor))),0)</f>
        <v>0</v>
      </c>
      <c r="AM49" s="22">
        <f>IF(AND(C49&gt;=('Input for base case'!$F$14+'Input for base case'!$F$16), C49&lt;('Input for base case'!$F$14+'Input for base case'!$F$17)),((AC48*(1-Parameters!$D$40)*(1/Parameters!$D$38)*('Input for base case'!$F$7*Parameters!$D$17*(Parameters!$D$23)*Parameters!$D$26*(1-Parameters!$D$27)*(1-(Parameters!$B$94 + Parameters!$B$95))*Parameters!$D$28*Parameters!$D$30))+(AD48*(1-Parameters!$D$40)*(1/Parameters!$D$38))+(AE48*(1-Parameters!$D$40)*('Input for base case'!$F$7*Parameters!$D$17*(Parameters!$D$23)*Parameters!$D$26*(1-Parameters!$D$27)*(1-(Parameters!$B$94 + Parameters!$B$95))*Parameters!$D$28*Parameters!$D$30))+(AM48*(1-Parameters!$D$40)*ART_drop_factor)+(AJ48*(1-Parameters!$D$40)*(1/Parameters!$D$38))+(AG48*(1-Parameters!$D$40)*ART_drop_factor)),0)</f>
        <v>0</v>
      </c>
      <c r="AN49" s="24">
        <f>IF(AND(C49&gt;=('Input for base case'!$F$14+'Input for base case'!$F$17), C49&lt;('Input for base case'!$F$14+'Input for base case'!$F$18)),((AH48*(1-Parameters!$D$40)*(1-(Parameters!$D$11*(1-('Input for base case'!$F$22*Parameters!$D$7))))) + (AN48*(1-Parameters!$D$40)*(1-(Parameters!$D$11*(1-('Input for base case'!$F$22*Parameters!$D$7)))))),0)</f>
        <v>0</v>
      </c>
      <c r="AO49" s="22">
        <f>IF(AND(C49&gt;=('Input for base case'!$F$14+'Input for base case'!$F$17), C49&lt;('Input for base case'!$F$14+'Input for base case'!$F$18)),((AH48*(1-Parameters!$D$40)*Parameters!$D$11*(1-('Input for base case'!$F$22*Parameters!$D$7)))+(AI48*(1-Parameters!$D$40)*(1-1/Parameters!$D$38)*(1-('Input for base case'!$F$8*Parameters!$D$18*(1-Parameters!$D$27)*Parameters!$D$26*(Parameters!$D$24)*Parameters!$D$28*Parameters!$D$30))) + (AJ48*(1-Parameters!$D$40)*(1-(1/Parameters!$D$38))*(1-ART_drop_factor)) +(AN48*(1-Parameters!$D$40)*Parameters!$D$11*(1-('Input for base case'!$F$22*Parameters!$D$7)))+(AO48*(1-Parameters!$D$40)*(1-1/Parameters!$D$38)) + (AP48*(1-Parameters!$D$40)*(1-(1/Parameters!$D$38))*(1-ART_drop_factor))),0)</f>
        <v>0</v>
      </c>
      <c r="AP49" s="24">
        <f>IF(AND(C49&gt;=('Input for base case'!$F$14+'Input for base case'!$F$17), C49&lt;('Input for base case'!$F$14+'Input for base case'!$F$18)),((AI48*(1-Parameters!$D$40)*(1-1/Parameters!$D$38)*('Input for base case'!$F$8*Parameters!$D$18*Parameters!$D$26*(1-Parameters!$D$27)*(Parameters!$D$24)*Parameters!$D$28*Parameters!$D$30))+(AJ48*(1-Parameters!$D$40)*(1-(1/Parameters!$D$38))*ART_drop_factor)+(AP48*(1-Parameters!$D$40)*(1-(1/Parameters!$D$38))*ART_drop_factor)),0)</f>
        <v>0</v>
      </c>
      <c r="AQ49" s="22">
        <f>IF(AND(C49&gt;=('Input for base case'!$F$14+'Input for base case'!$F$17), C49&lt;('Input for base case'!$F$14+'Input for base case'!$F$18)),((AI48*(1-Parameters!$D$40)*(1/Parameters!$D$38)*(1-('Input for base case'!$F$8*Parameters!$D$18*(1-Parameters!$D$27)*Parameters!$D$26*(Parameters!$D$23)*Parameters!$D$28)))+(AK48*(1-Parameters!$D$40)*(1-('Input for base case'!$F$8*Parameters!$D$18*(1-Parameters!$D$27)*Parameters!$D$26*(Parameters!$D$23)*Parameters!$D$28)))+(AO48*(1-Parameters!$D$40)*(1/Parameters!$D$38))+(AQ48*(1-Parameters!$D$40))),0)</f>
        <v>0</v>
      </c>
      <c r="AR49" s="24">
        <f>IF(AND(C49&gt;=('Input for base case'!$F$14+'Input for base case'!$F$17), C49&lt;('Input for base case'!$F$14+'Input for base case'!$F$18)),((AI48*(1-Parameters!$D$40)*(1/Parameters!$D$38)*'Input for base case'!$F$8*Parameters!$D$18*Parameters!$D$26*(1-Parameters!$D$27)*Parameters!$D$28*(Parameters!$D$23)*(1-Parameters!$D$30))+(AK48*(1-Parameters!$D$40)*'Input for base case'!$F$8*Parameters!$D$18*Parameters!$D$26*(1-Parameters!$D$27)*Parameters!$D$28*(Parameters!$D$23)*(1-Parameters!$D$30))+(AL48*(1-Parameters!$D$40)) + (AM48*(1-Parameters!$D$40)*(1-ART_drop_factor)) +(AR48*(1-Parameters!$D$40)) + (AS48*(1-Parameters!$D$40)*(1-ART_drop_factor))),0)</f>
        <v>0</v>
      </c>
      <c r="AS49" s="22">
        <f>IF(AND(C49&gt;=('Input for base case'!$F$14+'Input for base case'!$F$17), C49&lt;('Input for base case'!$F$14+'Input for base case'!$F$18)),((AI48*(1-Parameters!$D$40)*(1/Parameters!$D$38)*('Input for base case'!$F$8*Parameters!$D$18*(Parameters!$D$23)*Parameters!$D$26*(1-Parameters!$D$27)*Parameters!$D$28*Parameters!$D$30))+(AJ48*(1-Parameters!$D$40)*(1/Parameters!$D$38))+(AK48*(1-Parameters!$D$40)*('Input for base case'!$F$8*Parameters!$D$18*(Parameters!$D$23)*Parameters!$D$26*(1-Parameters!$D$27)*Parameters!$D$28*Parameters!$D$30))+(AS48*(1-Parameters!$D$40)*ART_drop_factor)+(AP48*(1-Parameters!$D$40)*(1/Parameters!$D$38))+(AM48*(1-Parameters!$D$40)*ART_drop_factor)),0)</f>
        <v>0</v>
      </c>
      <c r="AT49" s="24">
        <f>IF(AND(C49&gt;=('Input for base case'!$F$14+'Input for base case'!$F$18), C49&lt;('Input for base case'!$F$14+'Input for base case'!$F$19)),((AN48*(1-Parameters!$D$40)*(1-(Parameters!$D$11*(1-('Input for base case'!$F$22*Parameters!$D$7))))) + (AT48*(1-Parameters!$D$40)*(1-(Parameters!$D$12*(1-('Input for base case'!$F$22*Parameters!$D$7)))))),0)</f>
        <v>0</v>
      </c>
      <c r="AU49" s="22">
        <f>IF(AND(C49&gt;=('Input for base case'!$F$14+'Input for base case'!$F$18), C49&lt;('Input for base case'!$F$14+'Input for base case'!$F$19)),((AN48*(1-Parameters!$D$40)*Parameters!$D$11*(1-('Input for base case'!$F$22*Parameters!$D$7)))+(AO48*(1-Parameters!$D$40)*(1-1/Parameters!$D$38)*(1-('Input for base case'!$F$9*Parameters!$D$19*(1-Parameters!$D$27)*Parameters!$D$26*(Parameters!$D$24)*Parameters!$D$28*Parameters!$D$30))) + (AP48*(1-Parameters!$D$40)*(1-(1/Parameters!$D$38))*(1-ART_drop_factor)) +(AT48*(1-Parameters!$D$40)*Parameters!$D$12*(1-('Input for base case'!$F$22*Parameters!$D$7)))+(AU48*(1-Parameters!$D$40)*(1-1/Parameters!$D$38)) + (AV48*(1-Parameters!$D$40)*(1-(1/Parameters!$D$38))*(1-ART_drop_factor))),0)</f>
        <v>0</v>
      </c>
      <c r="AV49" s="24">
        <f>IF(AND(C49&gt;=('Input for base case'!$F$14+'Input for base case'!$F$18), C49&lt;('Input for base case'!$F$14+'Input for base case'!$F$19)),((AO48*(1-Parameters!$D$40)*(1-1/Parameters!$D$38)*('Input for base case'!$F$9*Parameters!$D$19*Parameters!$D$26*(1-Parameters!$D$27)*(Parameters!$D$24)*Parameters!$D$28*Parameters!$D$30))+(AP48*(1-Parameters!$D$40)*(1-(1/Parameters!$D$38))*ART_drop_factor)+(AV48*(1-Parameters!$D$40)*(1-(1/Parameters!$D$38))*ART_drop_factor)),0)</f>
        <v>0</v>
      </c>
      <c r="AW49" s="22">
        <f>IF(AND(C49&gt;=('Input for base case'!$F$14+'Input for base case'!$F$18), C49&lt;('Input for base case'!$F$14+'Input for base case'!$F$19)),((AO48*(1-Parameters!$D$40)*(1/Parameters!$D$38)*(1-('Input for base case'!$F$9*Parameters!$D$19*(1-Parameters!$D$27)*Parameters!$D$26*(Parameters!$D$23)*Parameters!$D$28)))+(AQ48*(1-Parameters!$D$40)*(1-('Input for base case'!$F$9*Parameters!$D$19*(1-Parameters!$D$27)*Parameters!$D$26*(Parameters!$D$23)*Parameters!$D$28)))+(AU48*(1-Parameters!$D$40)*(1/Parameters!$D$38))+(AW48*(1-Parameters!$D$40))),0)</f>
        <v>0</v>
      </c>
      <c r="AX49" s="24">
        <f>IF(AND(C49&gt;=('Input for base case'!$F$14+'Input for base case'!$F$18), C49&lt;('Input for base case'!$F$14+'Input for base case'!$F$19)),((AO48*(1-Parameters!$D$40)*(1/Parameters!$D$38)*'Input for base case'!$F$9*Parameters!$D$19*Parameters!$D$26*(1-Parameters!$D$27)*Parameters!$D$28*(Parameters!$D$23)*(1-Parameters!$D$30))+(AQ48*(1-Parameters!$D$40)*'Input for base case'!$F$9*Parameters!$D$19*Parameters!$D$26*(1-Parameters!$D$27)*Parameters!$D$28*(Parameters!$D$23)*(1-Parameters!$D$30)) + (AS48*(1-Parameters!$D$40)*(1-ART_drop_factor)) +(AR48*(1-Parameters!$D$40))+ (AY48*(1-Parameters!$D$40)*(1-ART_drop_factor)) + (AX48*(1-Parameters!$D$40))),0)</f>
        <v>0</v>
      </c>
      <c r="AY49" s="22">
        <f>IF(AND(C49&gt;=('Input for base case'!$F$14+'Input for base case'!$F$18), C49&lt;('Input for base case'!$F$14+'Input for base case'!$F$19)),((AO48*(1-Parameters!$D$40)*(1/Parameters!$D$38)*('Input for base case'!$F$9*Parameters!$D$19*(Parameters!$D$23)*Parameters!$D$26*(1-Parameters!$D$27)*Parameters!$D$28*Parameters!$D$30))+(AP48*(1-Parameters!$D$40)*(1/Parameters!$D$38))+(AQ48*(1-Parameters!$D$40)*('Input for base case'!$F$9*Parameters!$D$19*(Parameters!$D$23)*Parameters!$D$26*(1-Parameters!$D$27)*Parameters!$D$28*Parameters!$D$30))+(AY48*(1-Parameters!$D$40)*ART_drop_factor)+(AV48*(1-Parameters!$D$40)*(1/Parameters!$D$38))+(AS48*(1-Parameters!$D$40)*ART_drop_factor)),0)</f>
        <v>0</v>
      </c>
      <c r="AZ49" s="24">
        <f>IF(C49&gt;=('Input for base case'!$F$14+'Input for base case'!$F$19),((AT48*(1-Parameters!$D$40)*(1-(Parameters!$D$12*(1-('Input for base case'!$F$22*Parameters!$D$7))))) + (AZ48*(1-Parameters!$D$40)*(1-(Parameters!$D$12*(1-('Input for base case'!$F$22*Parameters!$D$7)))))),0)</f>
        <v>0</v>
      </c>
      <c r="BA49" s="22">
        <f>IF(C49&gt;=('Input for base case'!$F$14+'Input for base case'!$F$19),((AT48*(1-Parameters!$D$40)*Parameters!$D$12*(1-('Input for base case'!$F$22*Parameters!$D$7)))+(AU48*(1-Parameters!$D$40)*(1-1/Parameters!$D$38)*(1-('Input for base case'!$F$10*Parameters!$D$20*(1-Parameters!$D$27)*Parameters!$D$26*(Parameters!$D$24)*Parameters!$D$28*Parameters!$D$30))) + (AV48*(1-Parameters!$D$40)*(1-(1/Parameters!$D$38))*(1-ART_drop_factor)) +(AZ48*(1-Parameters!$D$40)*Parameters!$D$12*(1-('Input for base case'!$F$22*Parameters!$D$7)))+(BA48*(1-Parameters!$D$40)*(1-1/Parameters!$D$38)) + (BB48*(1-Parameters!$D$40)*(1-(1/Parameters!$D$38))*(1-ART_drop_factor))),0)</f>
        <v>0</v>
      </c>
      <c r="BB49" s="24">
        <f>IF(C49&gt;=('Input for base case'!$F$14+'Input for base case'!$F$19),((AU48*(1-Parameters!$D$40)*(1-1/Parameters!$D$38)*('Input for base case'!$F$10*Parameters!$D$20*Parameters!$D$26*(1-Parameters!$D$27)*(Parameters!$D$24)*Parameters!$D$28*Parameters!$D$30))+(AV48*(1-Parameters!$D$40)*(1-(1/Parameters!$D$38))*ART_drop_factor)+(BB48*(1-Parameters!$D$40)*(1-(1/Parameters!$D$38))*ART_drop_factor)),0)</f>
        <v>0</v>
      </c>
      <c r="BC49" s="22">
        <f>IF(C49&gt;=('Input for base case'!$F$14+'Input for base case'!$F$19),((AU48*(1-Parameters!$D$40)*(1/Parameters!$D$38)*(1-('Input for base case'!$F$10*Parameters!$D$20*(1-Parameters!$D$27)*Parameters!$D$26*(Parameters!$D$23)*Parameters!$D$28)))+(AW48*(1-Parameters!$D$40)*(1-('Input for base case'!$F$10*Parameters!$D$20*(1-Parameters!$D$27)*Parameters!$D$26*(Parameters!$D$23)*Parameters!$D$28)))+(BA48*(1-Parameters!$D$40)*(1/Parameters!$D$38))+(BC48*(1-Parameters!$D$40))),0)</f>
        <v>0</v>
      </c>
      <c r="BD49" s="24">
        <f>IF(C49&gt;=('Input for base case'!$F$14+'Input for base case'!$F$19),((AU48*(1-Parameters!$D$40)*(1/Parameters!$D$38)*'Input for base case'!$F$10*Parameters!$D$20*Parameters!$D$26*(1-Parameters!$D$27)*Parameters!$D$28*(Parameters!$D$23)*(1-Parameters!$D$30))+(AW48*(1-Parameters!$D$40)*'Input for base case'!$F$10*Parameters!$D$20*Parameters!$D$26*(1-Parameters!$D$27)*Parameters!$D$28*(Parameters!$D$23)*(1-Parameters!$D$30))+(AX48*(1-Parameters!$D$40)) + (AY48*(1-Parameters!$D$40)*(1-ART_drop_factor)) +(BD48*(1-Parameters!$D$40)) + (BE48*(1-Parameters!$D$40)*(1-ART_drop_factor))),0)</f>
        <v>0</v>
      </c>
      <c r="BE49" s="25">
        <f>IF(C49&gt;=('Input for base case'!$F$14+'Input for base case'!$F$19),((AU48*(1-Parameters!$D$40)*(1/Parameters!$D$38)*('Input for base case'!$F$10*Parameters!$D$20*(Parameters!$D$23)*Parameters!$D$26*(1-Parameters!$D$27)*Parameters!$D$28*Parameters!$D$30))+(AV48*(1-Parameters!$D$40)*(1/Parameters!$D$38))+(AW48*(1-Parameters!$D$40)*('Input for base case'!$F$10*Parameters!$D$20*(Parameters!$D$23)*Parameters!$D$26*(1-Parameters!$D$27)*Parameters!$D$28*Parameters!$D$30))+(BE48*(1-Parameters!$D$40)*ART_drop_factor)+(BB48*(1-Parameters!$D$40)*(1/Parameters!$D$38))+(AY48*(1-Parameters!$D$40)*ART_drop_factor)),0)</f>
        <v>0</v>
      </c>
      <c r="BF49" s="135">
        <f>(Parameters!$D$40*(SUM(Model!D48:U48,Model!AH48:BE48)))+(Parameters!$D$41*(SUM(Model!V48:AG48)))</f>
        <v>925.31324201499183</v>
      </c>
      <c r="BG49" s="60"/>
    </row>
    <row r="50" spans="3:59" x14ac:dyDescent="0.2">
      <c r="C50" s="20">
        <v>45</v>
      </c>
      <c r="D50" s="21">
        <f>IF((C50&gt;='Input for base case'!$F$12),0,(D49*(1-Parameters!$D$40)*(1-(Parameters!$D$8*(1-('Input for base case'!$F$22*Parameters!$D$7))))))</f>
        <v>0</v>
      </c>
      <c r="E50" s="21">
        <f>IF((C50&gt;='Input for base case'!$F$12),0,(D49*(1-Parameters!$D$40)*Parameters!$D$8*(1-('Input for base case'!$F$22*Parameters!$D$7))+(E49*(1-Parameters!$D$40)*(1-1/Parameters!$D$38)) + (F49*(1-Parameters!$D$40)*(1-(1/Parameters!$D$38))*(1-ART_drop_factor))))</f>
        <v>0</v>
      </c>
      <c r="F50" s="26">
        <f>IF((C50&gt;='Input for base case'!$F$12),0,(F49*(1-Parameters!$D$40)*(1-(1/Parameters!$D$38))*ART_drop_factor))</f>
        <v>0</v>
      </c>
      <c r="G50" s="21">
        <f>IF((C50&gt;='Input for base case'!$F$12),0,((G49*(1-Parameters!$D$40)+(E49*(1-Parameters!$D$40)*(1/Parameters!$D$38)))))</f>
        <v>0</v>
      </c>
      <c r="H50" s="21">
        <f>IF((C50&gt;='Input for base case'!$F$12),0,(H49*(1-Parameters!$D$40) + I49*(1-Parameters!$D$40)*(1-ART_drop_factor)))</f>
        <v>0</v>
      </c>
      <c r="I50" s="21">
        <f>IF((C50&gt;='Input for base case'!$F$12),0,(((F49*(1-Parameters!$D$40)*(1/Parameters!$D$38)) + I49*(1-Parameters!$D$40)*ART_drop_factor)))</f>
        <v>0</v>
      </c>
      <c r="J50" s="23">
        <f>IF(AND(C50&gt;='Input for base case'!$F$12,C50&lt;'Input for base case'!$F$13),((D49*(1-Parameters!$D$40)*(1-(Parameters!$D$8*(1-('Input for base case'!$F$22*Parameters!$D$7))))) + (J49*(1-Parameters!$D$40)*(1-(Parameters!$D$9*(1-('Input for base case'!$F$22*Parameters!$D$7)))))),0)</f>
        <v>0</v>
      </c>
      <c r="K50" s="23">
        <f>IF(AND(C50&gt;='Input for base case'!$F$12,C50&lt;'Input for base case'!$F$13),((D49*(1-Parameters!$D$40)*(Parameters!$D$8*(1-('Input for base case'!$F$22*Parameters!$D$7))))+(E49*(1-Parameters!$D$40)*(1-1/Parameters!$D$38)*(1-('Input for base case'!$F$5*Parameters!$D$14*(1-Parameters!$D$27)*Parameters!$D$26*(Parameters!$D$24))*Parameters!$D$28*Parameters!$D$30)))+ (F49*(1-Parameters!$D$40)*(1-(1/Parameters!$D$38))*(1-ART_drop_factor)) + (J49*(1-Parameters!$D$40)*Parameters!$D$9*(1-('Input for base case'!$F$22*Parameters!$D$7)))+(K49*(1-Parameters!$D$40)*(1-1/Parameters!$D$38)) + (L49*(1-Parameters!$D$40)*(1-(1/Parameters!$D$38))*(1-ART_drop_factor)),0)</f>
        <v>0</v>
      </c>
      <c r="L50" s="23">
        <f>IF(AND(C50&gt;='Input for base case'!$F$12,C50&lt;'Input for base case'!$F$13),((E49*(1-Parameters!$D$40)*(1-1/Parameters!$D$38)*('Input for base case'!$F$5*Parameters!$D$14*Parameters!$D$26*(1-Parameters!$D$27)*(Parameters!$D$24)*Parameters!$D$28*Parameters!$D$30))+(F49*(1-Parameters!$D$40)*(1-(1/Parameters!$D$38))*ART_drop_factor)+(L49*(1-Parameters!$D$40)*(1-(1/Parameters!$D$38))*ART_drop_factor)),0)</f>
        <v>0</v>
      </c>
      <c r="M50" s="23">
        <f>IF(AND(C50&gt;='Input for base case'!$F$12,C50&lt;'Input for base case'!$F$13),((E49*(1-Parameters!$D$40)*(1/Parameters!$D$38)*(1-('Input for base case'!$F$5*Parameters!$D$14*(1-Parameters!$D$27)*Parameters!$D$26*(Parameters!$D$23))*Parameters!$D$28))+(G49*(1-Parameters!$D$40)*(1-('Input for base case'!$F$5*Parameters!$D$14*(1-Parameters!$D$27)*Parameters!$D$26*(Parameters!$D$23)*Parameters!$D$28)))+(K49*(1-Parameters!$D$40)*(1/Parameters!$D$38))+(M49*(1-Parameters!$D$40))),0)</f>
        <v>0</v>
      </c>
      <c r="N50" s="23">
        <f>IF(AND(C50&gt;='Input for base case'!$F$12,C50&lt;'Input for base case'!$F$13),((E49*(1-Parameters!$D$40)*(1/Parameters!$D$38)*'Input for base case'!$F$5*Parameters!$D$14*Parameters!$D$26*(1-Parameters!$D$27)*Parameters!$D$28*(Parameters!$D$23)*(1-Parameters!$D$30))+(G49*(1-Parameters!$D$40)*'Input for base case'!$F$5*Parameters!$D$14*Parameters!$D$26*(1-Parameters!$D$27)*Parameters!$D$28*(Parameters!$D$23)*(1-Parameters!$D$30))+(H49*(1-Parameters!$D$40)) +(N49*(1-Parameters!$D$40)) + (O49*(1-Parameters!$D$40)*(1-ART_drop_factor)) + (I49*(1-Parameters!$D$40)*(1-ART_drop_factor))),0)</f>
        <v>0</v>
      </c>
      <c r="O50" s="23">
        <f>IF(AND(C50&gt;='Input for base case'!$F$12,C50&lt;'Input for base case'!$F$13),((E49*(1-Parameters!$D$40)*(1/Parameters!$D$38)*('Input for base case'!$F$5*Parameters!$D$14*(Parameters!$D$23)*Parameters!$D$26*(1-Parameters!$D$27)*Parameters!$D$28*Parameters!$D$30))+(F49*(1-Parameters!$D$40)*(1/Parameters!$D$38))+(G49*(1-Parameters!$D$40)*('Input for base case'!$F$5*Parameters!$D$14*(Parameters!$D$23)*Parameters!$D$26*(1-Parameters!$D$27)*Parameters!$D$28*Parameters!$D$30))+(O49*(1-Parameters!$D$40)*ART_drop_factor)+(L49*(1-Parameters!$D$40)*(1/Parameters!$D$38))+(I49*(1-Parameters!$D$40)*ART_drop_factor)),0)</f>
        <v>0</v>
      </c>
      <c r="P50" s="24">
        <f>IF(AND(C50&gt;='Input for base case'!$F$13,C50&lt;'Input for base case'!$F$14),((J49*(1-Parameters!$D$40)*(1-(Parameters!$D$9*(1-('Input for base case'!$F$22*Parameters!$D$7))))) + (P49*(1-Parameters!$D$40)*(1-(Parameters!$D$9*(1-('Input for base case'!$F$22*Parameters!$D$7)))))),0)</f>
        <v>0</v>
      </c>
      <c r="Q50" s="22">
        <f>IF(AND(C50&gt;='Input for base case'!$F$13,C50&lt;'Input for base case'!$F$14),((J49*(1-Parameters!$D$40)*Parameters!$D$9*(1-('Input for base case'!$F$22*Parameters!$D$7)))+(K49*(1-Parameters!$D$40)*(1-1/Parameters!$D$38)*(1-('Input for base case'!$F$6*Parameters!$D$15*(1-Parameters!$D$27)*Parameters!$D$26*(Parameters!$D$24))*Parameters!$D$28*Parameters!$D$30))) + (L49*(1-Parameters!$D$40)*(1-(1/Parameters!$D$38))*(1-ART_drop_factor)) +(P49*(1-Parameters!$D$40)*Parameters!$D$9*(1-('Input for base case'!$F$22*Parameters!$D$7)))+(Q49*(1-Parameters!$D$40)*(1-1/Parameters!$D$38)) + (R49*(1-Parameters!$D$40)*(1-(1/Parameters!$D$38))*(1-ART_drop_factor)),0)</f>
        <v>0</v>
      </c>
      <c r="R50" s="24">
        <f>IF(AND(C50&gt;='Input for base case'!$F$13,C50&lt;'Input for base case'!$F$14),((K49*(1-Parameters!$D$40)*(1-1/Parameters!$D$38)*('Input for base case'!$F$6*Parameters!$D$15*Parameters!$D$26*(1-Parameters!$D$27)*(Parameters!$D$24)*Parameters!$D$28*Parameters!$D$30))+(L49*(1-Parameters!$D$40)*(1-(1/Parameters!$D$38))*ART_drop_factor)+(R49*(1-Parameters!$D$40)*(1-(1/Parameters!$D$38))*ART_drop_factor)),0)</f>
        <v>0</v>
      </c>
      <c r="S50" s="22">
        <f>IF(AND(C50&gt;='Input for base case'!$F$13,C50&lt;'Input for base case'!$F$14),((K49*(1-Parameters!$D$40)*(1/Parameters!$D$38)*(1-('Input for base case'!$F$6*Parameters!$D$15*(1-Parameters!$D$27)*Parameters!$D$26*(Parameters!$D$23)*Parameters!$D$28)))+(M49*(1-Parameters!$D$40)*(1-('Input for base case'!$F$6*Parameters!$D$15*(1-Parameters!$D$27)*Parameters!$D$26*(Parameters!$D$23)*Parameters!$D$28)))+(Q49*(1-Parameters!$D$40)*(1/Parameters!$D$38))+(S49*(1-Parameters!$D$40))),0)</f>
        <v>0</v>
      </c>
      <c r="T50" s="24">
        <f>IF(AND(C50&gt;='Input for base case'!$F$13,C50&lt;'Input for base case'!$F$14),((K49*(1-Parameters!$D$40)*(1/Parameters!$D$38)*'Input for base case'!$F$6*Parameters!$D$15*Parameters!$D$26*(1-Parameters!$D$27)*Parameters!$D$28*(Parameters!$D$23)*(1-Parameters!$D$30))+(M49*(1-Parameters!$D$40)*'Input for base case'!$F$6*Parameters!$D$15*Parameters!$D$26*(1-Parameters!$D$27)*Parameters!$D$28*(Parameters!$D$23)*(1-Parameters!$D$30))+(N49*(1-Parameters!$D$40))+(T49*(1-Parameters!$D$40)) + (U49*(1-Parameters!$D$40)*(1-ART_drop_factor)) + (O49*(1-Parameters!$D$40)*(1-ART_drop_factor))),0)</f>
        <v>0</v>
      </c>
      <c r="U50" s="22">
        <f>IF(AND(C50&gt;='Input for base case'!$F$13,C50&lt;'Input for base case'!$F$14),((K49*(1-Parameters!$D$40)*(1/Parameters!$D$38)*('Input for base case'!$F$6*Parameters!$D$15*(Parameters!$D$23)*Parameters!$D$26*(1-Parameters!$D$27)*Parameters!$D$28*Parameters!$D$30))+(L49*(1-Parameters!$D$40)*(1/Parameters!$D$38))+(M49*(1-Parameters!$D$40)*('Input for base case'!$F$6*Parameters!$D$15*(Parameters!$D$23)*Parameters!$D$26*(1-Parameters!$D$27)*Parameters!$D$28*Parameters!$D$30))+(U49*(1-Parameters!$D$40)*ART_drop_factor)+(R49*(1-Parameters!$D$40)*(1/Parameters!$D$38))+(O49*(1-Parameters!$D$40))*ART_drop_factor),0)</f>
        <v>0</v>
      </c>
      <c r="V50" s="24">
        <f>IF(C50='Input for base case'!$F$14,((P49*(1-Parameters!$D$41)*(1-(Parameters!$D$9*(1-('Input for base case'!$F$22*Parameters!$D$7))))) + (V49*(1-Parameters!$D$41)*(1-(Parameters!$D$9*(1-('Input for base case'!$F$22*Parameters!$D$7)))))),0)</f>
        <v>0</v>
      </c>
      <c r="W50" s="22">
        <f>IF(C50='Input for base case'!$F$14,((P49*(1-Parameters!$D$41)*Parameters!$D$9*(1-('Input for base case'!$F$22*Parameters!$D$7)))+(Q49*(1-Parameters!$D$41)*(1-1/Parameters!$D$38)*(1-('Input for base case'!$F$6*Parameters!$D$16*(1-Parameters!$D$27)*Parameters!$D$26*(1-Parameters!$B$94)*(Parameters!$D$24))*Parameters!$D$28*Parameters!$D$30)))+(V49*(1-Parameters!$D$41)*Parameters!$D$9*(1-('Input for base case'!$F$22*Parameters!$D$7)))+ (R49*(1-Parameters!$D$41)*(1-(1/Parameters!$D$38))*(1-ART_drop_factor)) + (W49*(1-Parameters!$D$41)*(1-1/Parameters!$D$38)) + (X49*(1-Parameters!$D$41)*(1-(1/Parameters!$D$38))*(1-ART_drop_factor)),0)</f>
        <v>0</v>
      </c>
      <c r="X50" s="24">
        <f>IF(C50='Input for base case'!$F$14,((Q49*(1-Parameters!$D$41)*(1-1/Parameters!$D$38)*('Input for base case'!$F$6*Parameters!$D$16*Parameters!$D$26*(1-Parameters!$D$27)*(1-Parameters!$B$94)*(Parameters!$D$24)*Parameters!$D$28*Parameters!$D$30))+(R49*(1-Parameters!$D$41)*(1-(1/Parameters!$D$38))*ART_drop_factor)+(X49*(1-Parameters!$D$41)*(1-(1/Parameters!$D$38))*ART_drop_factor)),0)</f>
        <v>0</v>
      </c>
      <c r="Y50" s="22">
        <f>IF(C50='Input for base case'!$F$14,((Q49*(1-Parameters!$D$41)*(1/Parameters!$D$38)*(1-('Input for base case'!$F$6*Parameters!$D$16*(1-Parameters!$D$27)*Parameters!$D$26*(1-Parameters!$B$94)*(Parameters!$D$23)*Parameters!$D$28)))+(S49*(1-Parameters!$D$41)*(1-('Input for base case'!$F$6*Parameters!$D$16*(1-Parameters!$D$27)*Parameters!$D$26*(1-Parameters!$B$94)*(Parameters!$D$23)*Parameters!$D$28)))+(W49*(1-Parameters!$D$41)*(1/Parameters!$D$38))+(Y49*(1-Parameters!$D$41))),0)</f>
        <v>0</v>
      </c>
      <c r="Z50" s="24">
        <f>IF(C50='Input for base case'!$F$14,((Q49*(1-Parameters!$D$41)*(1/Parameters!$D$38)*'Input for base case'!$F$6*Parameters!$D$16*Parameters!$D$26*(1-Parameters!$D$27)*(1-Parameters!$B$94)*Parameters!$D$28*(Parameters!$D$23)*(1-Parameters!$D$30))+(S49*(1-Parameters!$D$41)*'Input for base case'!$F$6*Parameters!$D$16*Parameters!$D$26*(1-Parameters!$D$27)*(1-Parameters!$B$94)*Parameters!$D$28*(Parameters!$D$23)*(1-Parameters!$D$30))+(T49*(1-Parameters!$D$41)) + (U49*(1-Parameters!$D$41)*(1-ART_drop_factor)) + (Z49*(1-Parameters!$D$41)) + (AA49*(1-Parameters!$D$41)*(1-ART_drop_factor))),0)</f>
        <v>0</v>
      </c>
      <c r="AA50" s="22">
        <f>IF(C50='Input for base case'!$F$14,((Q49*(1-Parameters!$D$41)*(1/Parameters!$D$38)*('Input for base case'!$F$6*Parameters!$D$16*(Parameters!$D$23)*Parameters!$D$26*(1-Parameters!$D$27)*(1-Parameters!$B$94)*Parameters!$D$28*Parameters!$D$30))+(R49*(1-Parameters!$D$41)*(1/Parameters!$D$38))+(S49*(1-Parameters!$D$41)*('Input for base case'!$F$6*Parameters!$D$16*(1-Parameters!$B$94)*(Parameters!$D$23)*Parameters!$D$26*(1-Parameters!$D$27)*Parameters!$D$28*Parameters!$D$30))+(AA49*(1-Parameters!$D$41)*ART_drop_factor)+(X49*(1-Parameters!$D$41)*(1/Parameters!$D$38))+(U49*(1-Parameters!$D$41)*ART_drop_factor)),0)</f>
        <v>0</v>
      </c>
      <c r="AB50" s="24">
        <f>IF(AND(C50&gt;'Input for base case'!$F$14,C50&lt;('Input for base case'!$F$14+'Input for base case'!$F$16)),((V49*(1-Parameters!$D$41)*(1-(Parameters!$D$9*(1-('Input for base case'!$F$22*Parameters!$D$7)))))+(AB49*(1-Parameters!$D$41)*(1-(Parameters!$D$10*(1-('Input for base case'!$F$22*Parameters!$D$7)))))),0)</f>
        <v>0</v>
      </c>
      <c r="AC50" s="24">
        <f>IF(AND(C50&gt;'Input for base case'!$F$14, C50&lt;('Input for base case'!$F$14+'Input for base case'!$F$16)),((V49*(1-Parameters!$D$41)*Parameters!$D$9*(1-('Input for base case'!$F$22*Parameters!$D$7)))+(W49*(1-Parameters!$D$41)*(1-1/Parameters!$D$38)) + (X49*(1-Parameters!$D$41)*(1-(1/Parameters!$D$38))*(1-ART_drop_factor)) +(AB49*(1-Parameters!$D$41)*Parameters!$D$10*(1-('Input for base case'!$F$22*Parameters!$D$7))))+(AC49*(1-Parameters!$D$41)*(1-1/Parameters!$D$38)) + (AD49*(1-Parameters!$D$41)*(1-(1/Parameters!$D$38))*(1-ART_drop_factor)),0)</f>
        <v>0</v>
      </c>
      <c r="AD50" s="24">
        <f>IF(AND(C50&gt;'Input for base case'!$F$14, C50&lt;('Input for base case'!$F$14+'Input for base case'!$F$16)),((X49*(1-Parameters!$D$41)*(1-(1/Parameters!$D$38))*ART_drop_factor)+(AD49*(1-Parameters!$D$41)*(1-(1/Parameters!$D$38))*ART_drop_factor)),0)</f>
        <v>0</v>
      </c>
      <c r="AE50" s="24">
        <f>IF(AND(C50&gt;'Input for base case'!$F$14, C50&lt;('Input for base case'!$F$14+'Input for base case'!$F$16)),((W49*(1-Parameters!$D$41)*(1/Parameters!$D$38))+(Y49*(1-Parameters!$D$41))+(AC49*(1-Parameters!$D$41)*(1/Parameters!$D$38))+(AE49*(1-Parameters!$D$41))),0)</f>
        <v>0</v>
      </c>
      <c r="AF50" s="24">
        <f>IF(AND(C50&gt;'Input for base case'!$F$14, C50&lt;('Input for base case'!$F$14+'Input for base case'!$F$16)),((Z49*(1-Parameters!$D$41)) + (AA49*(1-Parameters!$D$41)*(1-ART_drop_factor)) +(AF49*(1-Parameters!$D$41)) + (AG49*(1-Parameters!$D$41)*(1-ART_drop_factor))),0)</f>
        <v>0</v>
      </c>
      <c r="AG50" s="24">
        <f>IF(AND(C50&gt;'Input for base case'!$F$14, C50&lt;('Input for base case'!$F$14+'Input for base case'!$F$16)),((X49*(1-Parameters!$D$41)*(1/Parameters!$D$38))+(AG49*(1-Parameters!$D$41)*ART_drop_factor)+(AD49*(1-Parameters!$D$41)*(1/Parameters!$D$38))+(AA49*(1-Parameters!$D$41)*ART_drop_factor)),0)</f>
        <v>0</v>
      </c>
      <c r="AH50" s="24">
        <f>IF(AND(C50&gt;=('Input for base case'!$F$14+'Input for base case'!$F$16),C50&lt;('Input for base case'!$F$14+'Input for base case'!$F$17)),((AB49*(1-Parameters!$D$40)*(1-(Parameters!$D$10*(1-('Input for base case'!$F$22*Parameters!$D$7)))))+(AH49*(1-Parameters!$D$40)*(1-(Parameters!$D$11*(1-('Input for base case'!$F$22*Parameters!$D$7)))))),0)</f>
        <v>1499078.8522650653</v>
      </c>
      <c r="AI50" s="24">
        <f>IF(AND(C50&gt;=('Input for base case'!$F$14+'Input for base case'!$F$16), C50&lt;('Input for base case'!$F$14+'Input for base case'!$F$17)),((AB49*(1-Parameters!$D$40)*Parameters!$D$10*(1-('Input for base case'!$F$22*Parameters!$D$7)))+(AC49*(1-Parameters!$D$40)*(1-1/Parameters!$D$38)*(1-('Input for base case'!$F$7*Parameters!$D$17*(1-Parameters!$D$27)*Parameters!$D$26*(1-(Parameters!$B$94 + Parameters!$B$95))*(Parameters!$D$24)*Parameters!$D$28*Parameters!$D$30))) + (AD49*(1-Parameters!$D$40)*(1-(1/Parameters!$D$38))*(1-ART_drop_factor)) +(AH49*(1-Parameters!$D$40)*Parameters!$D$11*(1-('Input for base case'!$F$22*Parameters!$D$7)))+(AI49*(1-Parameters!$D$40)*(1-1/Parameters!$D$38)) + (AJ49*(1-Parameters!$D$40)*(1-(1/Parameters!$D$38))*(1-ART_drop_factor))),0)</f>
        <v>2372.6247337441741</v>
      </c>
      <c r="AJ50" s="24">
        <f>IF(AND(C50&gt;=('Input for base case'!$F$14+'Input for base case'!$F$16), C50&lt;('Input for base case'!$F$14+'Input for base case'!$F$17)),((AC49*(1-Parameters!$D$40)*(1-1/Parameters!$D$38)*('Input for base case'!$F$7*Parameters!$D$17*Parameters!$D$26*(1-Parameters!$D$27)*(1-(Parameters!$B$94 + Parameters!$B$95))*(Parameters!$D$24)*Parameters!$D$28*Parameters!$D$30))+(AD49*(1-Parameters!$D$40)*(1-(1/Parameters!$D$38))*ART_drop_factor)+(AJ49*(1-Parameters!$D$40)*(1-(1/Parameters!$D$38))*ART_drop_factor)),0)</f>
        <v>112.87789689490955</v>
      </c>
      <c r="AK50" s="22">
        <f>IF(AND(C50&gt;=('Input for base case'!$F$14+'Input for base case'!$F$16), C50&lt;('Input for base case'!$F$14+'Input for base case'!$F$17)),((AC49*(1-Parameters!$D$40)*(1/Parameters!$D$38)*(1-('Input for base case'!$F$7*Parameters!$D$17*(1-Parameters!$D$27)*Parameters!$D$26*(1-(Parameters!$B$94 + Parameters!$B$95))*(Parameters!$D$23)*Parameters!$D$28)))+(AE49*(1-Parameters!$D$40)*(1-('Input for base case'!$F$7*Parameters!$D$17*(1-Parameters!$D$27)*Parameters!$D$26*(1-(Parameters!$B$94 + Parameters!$B$95))*(Parameters!$D$23)*Parameters!$D$28)))+(AI49*(1-Parameters!$D$40)*(1/Parameters!$D$38))+(AK49*(1-Parameters!$D$40))),0)</f>
        <v>22729.9951013635</v>
      </c>
      <c r="AL50" s="24">
        <f>IF(AND(C50&gt;=('Input for base case'!$F$14+'Input for base case'!$F$16), C50&lt;('Input for base case'!$F$14+'Input for base case'!$F$17)),((AC49*(1-Parameters!$D$40)*(1/Parameters!$D$38)*'Input for base case'!$F$7*Parameters!$D$17*Parameters!$D$26*(1-Parameters!$D$27)*(1-(Parameters!$B$94 + Parameters!$B$95))*Parameters!$D$28*(Parameters!$D$23)*(1-Parameters!$D$30))+(AE49*(1-Parameters!$D$40)*'Input for base case'!$F$7*Parameters!$D$17*Parameters!$D$26*(1-Parameters!$D$27)*(1-(Parameters!$B$94 + Parameters!$B$95))*Parameters!$D$28*(Parameters!$D$23)*(1-Parameters!$D$30))+(AF49*(1-Parameters!$D$40)) + (AG49*(1-Parameters!$D$40)*(1-ART_drop_factor)) +(AL49*(1-Parameters!$D$40)) + (AM49*(1-Parameters!$D$40)*(1-ART_drop_factor))),0)</f>
        <v>18459.488347782841</v>
      </c>
      <c r="AM50" s="22">
        <f>IF(AND(C50&gt;=('Input for base case'!$F$14+'Input for base case'!$F$16), C50&lt;('Input for base case'!$F$14+'Input for base case'!$F$17)),((AC49*(1-Parameters!$D$40)*(1/Parameters!$D$38)*('Input for base case'!$F$7*Parameters!$D$17*(Parameters!$D$23)*Parameters!$D$26*(1-Parameters!$D$27)*(1-(Parameters!$B$94 + Parameters!$B$95))*Parameters!$D$28*Parameters!$D$30))+(AD49*(1-Parameters!$D$40)*(1/Parameters!$D$38))+(AE49*(1-Parameters!$D$40)*('Input for base case'!$F$7*Parameters!$D$17*(Parameters!$D$23)*Parameters!$D$26*(1-Parameters!$D$27)*(1-(Parameters!$B$94 + Parameters!$B$95))*Parameters!$D$28*Parameters!$D$30))+(AM49*(1-Parameters!$D$40)*ART_drop_factor)+(AJ49*(1-Parameters!$D$40)*(1/Parameters!$D$38))+(AG49*(1-Parameters!$D$40)*ART_drop_factor)),0)</f>
        <v>79583.8115487342</v>
      </c>
      <c r="AN50" s="24">
        <f>IF(AND(C50&gt;=('Input for base case'!$F$14+'Input for base case'!$F$17), C50&lt;('Input for base case'!$F$14+'Input for base case'!$F$18)),((AH49*(1-Parameters!$D$40)*(1-(Parameters!$D$11*(1-('Input for base case'!$F$22*Parameters!$D$7))))) + (AN49*(1-Parameters!$D$40)*(1-(Parameters!$D$11*(1-('Input for base case'!$F$22*Parameters!$D$7)))))),0)</f>
        <v>0</v>
      </c>
      <c r="AO50" s="22">
        <f>IF(AND(C50&gt;=('Input for base case'!$F$14+'Input for base case'!$F$17), C50&lt;('Input for base case'!$F$14+'Input for base case'!$F$18)),((AH49*(1-Parameters!$D$40)*Parameters!$D$11*(1-('Input for base case'!$F$22*Parameters!$D$7)))+(AI49*(1-Parameters!$D$40)*(1-1/Parameters!$D$38)*(1-('Input for base case'!$F$8*Parameters!$D$18*(1-Parameters!$D$27)*Parameters!$D$26*(Parameters!$D$24)*Parameters!$D$28*Parameters!$D$30))) + (AJ49*(1-Parameters!$D$40)*(1-(1/Parameters!$D$38))*(1-ART_drop_factor)) +(AN49*(1-Parameters!$D$40)*Parameters!$D$11*(1-('Input for base case'!$F$22*Parameters!$D$7)))+(AO49*(1-Parameters!$D$40)*(1-1/Parameters!$D$38)) + (AP49*(1-Parameters!$D$40)*(1-(1/Parameters!$D$38))*(1-ART_drop_factor))),0)</f>
        <v>0</v>
      </c>
      <c r="AP50" s="24">
        <f>IF(AND(C50&gt;=('Input for base case'!$F$14+'Input for base case'!$F$17), C50&lt;('Input for base case'!$F$14+'Input for base case'!$F$18)),((AI49*(1-Parameters!$D$40)*(1-1/Parameters!$D$38)*('Input for base case'!$F$8*Parameters!$D$18*Parameters!$D$26*(1-Parameters!$D$27)*(Parameters!$D$24)*Parameters!$D$28*Parameters!$D$30))+(AJ49*(1-Parameters!$D$40)*(1-(1/Parameters!$D$38))*ART_drop_factor)+(AP49*(1-Parameters!$D$40)*(1-(1/Parameters!$D$38))*ART_drop_factor)),0)</f>
        <v>0</v>
      </c>
      <c r="AQ50" s="22">
        <f>IF(AND(C50&gt;=('Input for base case'!$F$14+'Input for base case'!$F$17), C50&lt;('Input for base case'!$F$14+'Input for base case'!$F$18)),((AI49*(1-Parameters!$D$40)*(1/Parameters!$D$38)*(1-('Input for base case'!$F$8*Parameters!$D$18*(1-Parameters!$D$27)*Parameters!$D$26*(Parameters!$D$23)*Parameters!$D$28)))+(AK49*(1-Parameters!$D$40)*(1-('Input for base case'!$F$8*Parameters!$D$18*(1-Parameters!$D$27)*Parameters!$D$26*(Parameters!$D$23)*Parameters!$D$28)))+(AO49*(1-Parameters!$D$40)*(1/Parameters!$D$38))+(AQ49*(1-Parameters!$D$40))),0)</f>
        <v>0</v>
      </c>
      <c r="AR50" s="24">
        <f>IF(AND(C50&gt;=('Input for base case'!$F$14+'Input for base case'!$F$17), C50&lt;('Input for base case'!$F$14+'Input for base case'!$F$18)),((AI49*(1-Parameters!$D$40)*(1/Parameters!$D$38)*'Input for base case'!$F$8*Parameters!$D$18*Parameters!$D$26*(1-Parameters!$D$27)*Parameters!$D$28*(Parameters!$D$23)*(1-Parameters!$D$30))+(AK49*(1-Parameters!$D$40)*'Input for base case'!$F$8*Parameters!$D$18*Parameters!$D$26*(1-Parameters!$D$27)*Parameters!$D$28*(Parameters!$D$23)*(1-Parameters!$D$30))+(AL49*(1-Parameters!$D$40)) + (AM49*(1-Parameters!$D$40)*(1-ART_drop_factor)) +(AR49*(1-Parameters!$D$40)) + (AS49*(1-Parameters!$D$40)*(1-ART_drop_factor))),0)</f>
        <v>0</v>
      </c>
      <c r="AS50" s="22">
        <f>IF(AND(C50&gt;=('Input for base case'!$F$14+'Input for base case'!$F$17), C50&lt;('Input for base case'!$F$14+'Input for base case'!$F$18)),((AI49*(1-Parameters!$D$40)*(1/Parameters!$D$38)*('Input for base case'!$F$8*Parameters!$D$18*(Parameters!$D$23)*Parameters!$D$26*(1-Parameters!$D$27)*Parameters!$D$28*Parameters!$D$30))+(AJ49*(1-Parameters!$D$40)*(1/Parameters!$D$38))+(AK49*(1-Parameters!$D$40)*('Input for base case'!$F$8*Parameters!$D$18*(Parameters!$D$23)*Parameters!$D$26*(1-Parameters!$D$27)*Parameters!$D$28*Parameters!$D$30))+(AS49*(1-Parameters!$D$40)*ART_drop_factor)+(AP49*(1-Parameters!$D$40)*(1/Parameters!$D$38))+(AM49*(1-Parameters!$D$40)*ART_drop_factor)),0)</f>
        <v>0</v>
      </c>
      <c r="AT50" s="24">
        <f>IF(AND(C50&gt;=('Input for base case'!$F$14+'Input for base case'!$F$18), C50&lt;('Input for base case'!$F$14+'Input for base case'!$F$19)),((AN49*(1-Parameters!$D$40)*(1-(Parameters!$D$11*(1-('Input for base case'!$F$22*Parameters!$D$7))))) + (AT49*(1-Parameters!$D$40)*(1-(Parameters!$D$12*(1-('Input for base case'!$F$22*Parameters!$D$7)))))),0)</f>
        <v>0</v>
      </c>
      <c r="AU50" s="22">
        <f>IF(AND(C50&gt;=('Input for base case'!$F$14+'Input for base case'!$F$18), C50&lt;('Input for base case'!$F$14+'Input for base case'!$F$19)),((AN49*(1-Parameters!$D$40)*Parameters!$D$11*(1-('Input for base case'!$F$22*Parameters!$D$7)))+(AO49*(1-Parameters!$D$40)*(1-1/Parameters!$D$38)*(1-('Input for base case'!$F$9*Parameters!$D$19*(1-Parameters!$D$27)*Parameters!$D$26*(Parameters!$D$24)*Parameters!$D$28*Parameters!$D$30))) + (AP49*(1-Parameters!$D$40)*(1-(1/Parameters!$D$38))*(1-ART_drop_factor)) +(AT49*(1-Parameters!$D$40)*Parameters!$D$12*(1-('Input for base case'!$F$22*Parameters!$D$7)))+(AU49*(1-Parameters!$D$40)*(1-1/Parameters!$D$38)) + (AV49*(1-Parameters!$D$40)*(1-(1/Parameters!$D$38))*(1-ART_drop_factor))),0)</f>
        <v>0</v>
      </c>
      <c r="AV50" s="24">
        <f>IF(AND(C50&gt;=('Input for base case'!$F$14+'Input for base case'!$F$18), C50&lt;('Input for base case'!$F$14+'Input for base case'!$F$19)),((AO49*(1-Parameters!$D$40)*(1-1/Parameters!$D$38)*('Input for base case'!$F$9*Parameters!$D$19*Parameters!$D$26*(1-Parameters!$D$27)*(Parameters!$D$24)*Parameters!$D$28*Parameters!$D$30))+(AP49*(1-Parameters!$D$40)*(1-(1/Parameters!$D$38))*ART_drop_factor)+(AV49*(1-Parameters!$D$40)*(1-(1/Parameters!$D$38))*ART_drop_factor)),0)</f>
        <v>0</v>
      </c>
      <c r="AW50" s="22">
        <f>IF(AND(C50&gt;=('Input for base case'!$F$14+'Input for base case'!$F$18), C50&lt;('Input for base case'!$F$14+'Input for base case'!$F$19)),((AO49*(1-Parameters!$D$40)*(1/Parameters!$D$38)*(1-('Input for base case'!$F$9*Parameters!$D$19*(1-Parameters!$D$27)*Parameters!$D$26*(Parameters!$D$23)*Parameters!$D$28)))+(AQ49*(1-Parameters!$D$40)*(1-('Input for base case'!$F$9*Parameters!$D$19*(1-Parameters!$D$27)*Parameters!$D$26*(Parameters!$D$23)*Parameters!$D$28)))+(AU49*(1-Parameters!$D$40)*(1/Parameters!$D$38))+(AW49*(1-Parameters!$D$40))),0)</f>
        <v>0</v>
      </c>
      <c r="AX50" s="24">
        <f>IF(AND(C50&gt;=('Input for base case'!$F$14+'Input for base case'!$F$18), C50&lt;('Input for base case'!$F$14+'Input for base case'!$F$19)),((AO49*(1-Parameters!$D$40)*(1/Parameters!$D$38)*'Input for base case'!$F$9*Parameters!$D$19*Parameters!$D$26*(1-Parameters!$D$27)*Parameters!$D$28*(Parameters!$D$23)*(1-Parameters!$D$30))+(AQ49*(1-Parameters!$D$40)*'Input for base case'!$F$9*Parameters!$D$19*Parameters!$D$26*(1-Parameters!$D$27)*Parameters!$D$28*(Parameters!$D$23)*(1-Parameters!$D$30)) + (AS49*(1-Parameters!$D$40)*(1-ART_drop_factor)) +(AR49*(1-Parameters!$D$40))+ (AY49*(1-Parameters!$D$40)*(1-ART_drop_factor)) + (AX49*(1-Parameters!$D$40))),0)</f>
        <v>0</v>
      </c>
      <c r="AY50" s="22">
        <f>IF(AND(C50&gt;=('Input for base case'!$F$14+'Input for base case'!$F$18), C50&lt;('Input for base case'!$F$14+'Input for base case'!$F$19)),((AO49*(1-Parameters!$D$40)*(1/Parameters!$D$38)*('Input for base case'!$F$9*Parameters!$D$19*(Parameters!$D$23)*Parameters!$D$26*(1-Parameters!$D$27)*Parameters!$D$28*Parameters!$D$30))+(AP49*(1-Parameters!$D$40)*(1/Parameters!$D$38))+(AQ49*(1-Parameters!$D$40)*('Input for base case'!$F$9*Parameters!$D$19*(Parameters!$D$23)*Parameters!$D$26*(1-Parameters!$D$27)*Parameters!$D$28*Parameters!$D$30))+(AY49*(1-Parameters!$D$40)*ART_drop_factor)+(AV49*(1-Parameters!$D$40)*(1/Parameters!$D$38))+(AS49*(1-Parameters!$D$40)*ART_drop_factor)),0)</f>
        <v>0</v>
      </c>
      <c r="AZ50" s="24">
        <f>IF(C50&gt;=('Input for base case'!$F$14+'Input for base case'!$F$19),((AT49*(1-Parameters!$D$40)*(1-(Parameters!$D$12*(1-('Input for base case'!$F$22*Parameters!$D$7))))) + (AZ49*(1-Parameters!$D$40)*(1-(Parameters!$D$12*(1-('Input for base case'!$F$22*Parameters!$D$7)))))),0)</f>
        <v>0</v>
      </c>
      <c r="BA50" s="22">
        <f>IF(C50&gt;=('Input for base case'!$F$14+'Input for base case'!$F$19),((AT49*(1-Parameters!$D$40)*Parameters!$D$12*(1-('Input for base case'!$F$22*Parameters!$D$7)))+(AU49*(1-Parameters!$D$40)*(1-1/Parameters!$D$38)*(1-('Input for base case'!$F$10*Parameters!$D$20*(1-Parameters!$D$27)*Parameters!$D$26*(Parameters!$D$24)*Parameters!$D$28*Parameters!$D$30))) + (AV49*(1-Parameters!$D$40)*(1-(1/Parameters!$D$38))*(1-ART_drop_factor)) +(AZ49*(1-Parameters!$D$40)*Parameters!$D$12*(1-('Input for base case'!$F$22*Parameters!$D$7)))+(BA49*(1-Parameters!$D$40)*(1-1/Parameters!$D$38)) + (BB49*(1-Parameters!$D$40)*(1-(1/Parameters!$D$38))*(1-ART_drop_factor))),0)</f>
        <v>0</v>
      </c>
      <c r="BB50" s="24">
        <f>IF(C50&gt;=('Input for base case'!$F$14+'Input for base case'!$F$19),((AU49*(1-Parameters!$D$40)*(1-1/Parameters!$D$38)*('Input for base case'!$F$10*Parameters!$D$20*Parameters!$D$26*(1-Parameters!$D$27)*(Parameters!$D$24)*Parameters!$D$28*Parameters!$D$30))+(AV49*(1-Parameters!$D$40)*(1-(1/Parameters!$D$38))*ART_drop_factor)+(BB49*(1-Parameters!$D$40)*(1-(1/Parameters!$D$38))*ART_drop_factor)),0)</f>
        <v>0</v>
      </c>
      <c r="BC50" s="22">
        <f>IF(C50&gt;=('Input for base case'!$F$14+'Input for base case'!$F$19),((AU49*(1-Parameters!$D$40)*(1/Parameters!$D$38)*(1-('Input for base case'!$F$10*Parameters!$D$20*(1-Parameters!$D$27)*Parameters!$D$26*(Parameters!$D$23)*Parameters!$D$28)))+(AW49*(1-Parameters!$D$40)*(1-('Input for base case'!$F$10*Parameters!$D$20*(1-Parameters!$D$27)*Parameters!$D$26*(Parameters!$D$23)*Parameters!$D$28)))+(BA49*(1-Parameters!$D$40)*(1/Parameters!$D$38))+(BC49*(1-Parameters!$D$40))),0)</f>
        <v>0</v>
      </c>
      <c r="BD50" s="24">
        <f>IF(C50&gt;=('Input for base case'!$F$14+'Input for base case'!$F$19),((AU49*(1-Parameters!$D$40)*(1/Parameters!$D$38)*'Input for base case'!$F$10*Parameters!$D$20*Parameters!$D$26*(1-Parameters!$D$27)*Parameters!$D$28*(Parameters!$D$23)*(1-Parameters!$D$30))+(AW49*(1-Parameters!$D$40)*'Input for base case'!$F$10*Parameters!$D$20*Parameters!$D$26*(1-Parameters!$D$27)*Parameters!$D$28*(Parameters!$D$23)*(1-Parameters!$D$30))+(AX49*(1-Parameters!$D$40)) + (AY49*(1-Parameters!$D$40)*(1-ART_drop_factor)) +(BD49*(1-Parameters!$D$40)) + (BE49*(1-Parameters!$D$40)*(1-ART_drop_factor))),0)</f>
        <v>0</v>
      </c>
      <c r="BE50" s="25">
        <f>IF(C50&gt;=('Input for base case'!$F$14+'Input for base case'!$F$19),((AU49*(1-Parameters!$D$40)*(1/Parameters!$D$38)*('Input for base case'!$F$10*Parameters!$D$20*(Parameters!$D$23)*Parameters!$D$26*(1-Parameters!$D$27)*Parameters!$D$28*Parameters!$D$30))+(AV49*(1-Parameters!$D$40)*(1/Parameters!$D$38))+(AW49*(1-Parameters!$D$40)*('Input for base case'!$F$10*Parameters!$D$20*(Parameters!$D$23)*Parameters!$D$26*(1-Parameters!$D$27)*Parameters!$D$28*Parameters!$D$30))+(BE49*(1-Parameters!$D$40)*ART_drop_factor)+(BB49*(1-Parameters!$D$40)*(1/Parameters!$D$38))+(AY49*(1-Parameters!$D$40)*ART_drop_factor)),0)</f>
        <v>0</v>
      </c>
      <c r="BF50" s="135">
        <f>(Parameters!$D$40*(SUM(Model!D49:BE49)))</f>
        <v>93.601802982494291</v>
      </c>
      <c r="BG50" s="60"/>
    </row>
    <row r="51" spans="3:59" x14ac:dyDescent="0.2">
      <c r="C51" s="20">
        <v>46</v>
      </c>
      <c r="D51" s="21">
        <f>IF((C51&gt;='Input for base case'!$F$12),0,(D50*(1-Parameters!$D$40)*(1-(Parameters!$D$8*(1-('Input for base case'!$F$22*Parameters!$D$7))))))</f>
        <v>0</v>
      </c>
      <c r="E51" s="21">
        <f>IF((C51&gt;='Input for base case'!$F$12),0,(D50*(1-Parameters!$D$40)*Parameters!$D$8*(1-('Input for base case'!$F$22*Parameters!$D$7))+(E50*(1-Parameters!$D$40)*(1-1/Parameters!$D$38)) + (F50*(1-Parameters!$D$40)*(1-(1/Parameters!$D$38))*(1-ART_drop_factor))))</f>
        <v>0</v>
      </c>
      <c r="F51" s="26">
        <f>IF((C51&gt;='Input for base case'!$F$12),0,(F50*(1-Parameters!$D$40)*(1-(1/Parameters!$D$38))*ART_drop_factor))</f>
        <v>0</v>
      </c>
      <c r="G51" s="21">
        <f>IF((C51&gt;='Input for base case'!$F$12),0,((G50*(1-Parameters!$D$40)+(E50*(1-Parameters!$D$40)*(1/Parameters!$D$38)))))</f>
        <v>0</v>
      </c>
      <c r="H51" s="21">
        <f>IF((C51&gt;='Input for base case'!$F$12),0,(H50*(1-Parameters!$D$40) + I50*(1-Parameters!$D$40)*(1-ART_drop_factor)))</f>
        <v>0</v>
      </c>
      <c r="I51" s="21">
        <f>IF((C51&gt;='Input for base case'!$F$12),0,(((F50*(1-Parameters!$D$40)*(1/Parameters!$D$38)) + I50*(1-Parameters!$D$40)*ART_drop_factor)))</f>
        <v>0</v>
      </c>
      <c r="J51" s="23">
        <f>IF(AND(C51&gt;='Input for base case'!$F$12,C51&lt;'Input for base case'!$F$13),((D50*(1-Parameters!$D$40)*(1-(Parameters!$D$8*(1-('Input for base case'!$F$22*Parameters!$D$7))))) + (J50*(1-Parameters!$D$40)*(1-(Parameters!$D$9*(1-('Input for base case'!$F$22*Parameters!$D$7)))))),0)</f>
        <v>0</v>
      </c>
      <c r="K51" s="23">
        <f>IF(AND(C51&gt;='Input for base case'!$F$12,C51&lt;'Input for base case'!$F$13),((D50*(1-Parameters!$D$40)*(Parameters!$D$8*(1-('Input for base case'!$F$22*Parameters!$D$7))))+(E50*(1-Parameters!$D$40)*(1-1/Parameters!$D$38)*(1-('Input for base case'!$F$5*Parameters!$D$14*(1-Parameters!$D$27)*Parameters!$D$26*(Parameters!$D$24))*Parameters!$D$28*Parameters!$D$30)))+ (F50*(1-Parameters!$D$40)*(1-(1/Parameters!$D$38))*(1-ART_drop_factor)) + (J50*(1-Parameters!$D$40)*Parameters!$D$9*(1-('Input for base case'!$F$22*Parameters!$D$7)))+(K50*(1-Parameters!$D$40)*(1-1/Parameters!$D$38)) + (L50*(1-Parameters!$D$40)*(1-(1/Parameters!$D$38))*(1-ART_drop_factor)),0)</f>
        <v>0</v>
      </c>
      <c r="L51" s="23">
        <f>IF(AND(C51&gt;='Input for base case'!$F$12,C51&lt;'Input for base case'!$F$13),((E50*(1-Parameters!$D$40)*(1-1/Parameters!$D$38)*('Input for base case'!$F$5*Parameters!$D$14*Parameters!$D$26*(1-Parameters!$D$27)*(Parameters!$D$24)*Parameters!$D$28*Parameters!$D$30))+(F50*(1-Parameters!$D$40)*(1-(1/Parameters!$D$38))*ART_drop_factor)+(L50*(1-Parameters!$D$40)*(1-(1/Parameters!$D$38))*ART_drop_factor)),0)</f>
        <v>0</v>
      </c>
      <c r="M51" s="23">
        <f>IF(AND(C51&gt;='Input for base case'!$F$12,C51&lt;'Input for base case'!$F$13),((E50*(1-Parameters!$D$40)*(1/Parameters!$D$38)*(1-('Input for base case'!$F$5*Parameters!$D$14*(1-Parameters!$D$27)*Parameters!$D$26*(Parameters!$D$23))*Parameters!$D$28))+(G50*(1-Parameters!$D$40)*(1-('Input for base case'!$F$5*Parameters!$D$14*(1-Parameters!$D$27)*Parameters!$D$26*(Parameters!$D$23)*Parameters!$D$28)))+(K50*(1-Parameters!$D$40)*(1/Parameters!$D$38))+(M50*(1-Parameters!$D$40))),0)</f>
        <v>0</v>
      </c>
      <c r="N51" s="23">
        <f>IF(AND(C51&gt;='Input for base case'!$F$12,C51&lt;'Input for base case'!$F$13),((E50*(1-Parameters!$D$40)*(1/Parameters!$D$38)*'Input for base case'!$F$5*Parameters!$D$14*Parameters!$D$26*(1-Parameters!$D$27)*Parameters!$D$28*(Parameters!$D$23)*(1-Parameters!$D$30))+(G50*(1-Parameters!$D$40)*'Input for base case'!$F$5*Parameters!$D$14*Parameters!$D$26*(1-Parameters!$D$27)*Parameters!$D$28*(Parameters!$D$23)*(1-Parameters!$D$30))+(H50*(1-Parameters!$D$40)) +(N50*(1-Parameters!$D$40)) + (O50*(1-Parameters!$D$40)*(1-ART_drop_factor)) + (I50*(1-Parameters!$D$40)*(1-ART_drop_factor))),0)</f>
        <v>0</v>
      </c>
      <c r="O51" s="23">
        <f>IF(AND(C51&gt;='Input for base case'!$F$12,C51&lt;'Input for base case'!$F$13),((E50*(1-Parameters!$D$40)*(1/Parameters!$D$38)*('Input for base case'!$F$5*Parameters!$D$14*(Parameters!$D$23)*Parameters!$D$26*(1-Parameters!$D$27)*Parameters!$D$28*Parameters!$D$30))+(F50*(1-Parameters!$D$40)*(1/Parameters!$D$38))+(G50*(1-Parameters!$D$40)*('Input for base case'!$F$5*Parameters!$D$14*(Parameters!$D$23)*Parameters!$D$26*(1-Parameters!$D$27)*Parameters!$D$28*Parameters!$D$30))+(O50*(1-Parameters!$D$40)*ART_drop_factor)+(L50*(1-Parameters!$D$40)*(1/Parameters!$D$38))+(I50*(1-Parameters!$D$40)*ART_drop_factor)),0)</f>
        <v>0</v>
      </c>
      <c r="P51" s="24">
        <f>IF(AND(C51&gt;='Input for base case'!$F$13,C51&lt;'Input for base case'!$F$14),((J50*(1-Parameters!$D$40)*(1-(Parameters!$D$9*(1-('Input for base case'!$F$22*Parameters!$D$7))))) + (P50*(1-Parameters!$D$40)*(1-(Parameters!$D$9*(1-('Input for base case'!$F$22*Parameters!$D$7)))))),0)</f>
        <v>0</v>
      </c>
      <c r="Q51" s="22">
        <f>IF(AND(C51&gt;='Input for base case'!$F$13,C51&lt;'Input for base case'!$F$14),((J50*(1-Parameters!$D$40)*Parameters!$D$9*(1-('Input for base case'!$F$22*Parameters!$D$7)))+(K50*(1-Parameters!$D$40)*(1-1/Parameters!$D$38)*(1-('Input for base case'!$F$6*Parameters!$D$15*(1-Parameters!$D$27)*Parameters!$D$26*(Parameters!$D$24))*Parameters!$D$28*Parameters!$D$30))) + (L50*(1-Parameters!$D$40)*(1-(1/Parameters!$D$38))*(1-ART_drop_factor)) +(P50*(1-Parameters!$D$40)*Parameters!$D$9*(1-('Input for base case'!$F$22*Parameters!$D$7)))+(Q50*(1-Parameters!$D$40)*(1-1/Parameters!$D$38)) + (R50*(1-Parameters!$D$40)*(1-(1/Parameters!$D$38))*(1-ART_drop_factor)),0)</f>
        <v>0</v>
      </c>
      <c r="R51" s="24">
        <f>IF(AND(C51&gt;='Input for base case'!$F$13,C51&lt;'Input for base case'!$F$14),((K50*(1-Parameters!$D$40)*(1-1/Parameters!$D$38)*('Input for base case'!$F$6*Parameters!$D$15*Parameters!$D$26*(1-Parameters!$D$27)*(Parameters!$D$24)*Parameters!$D$28*Parameters!$D$30))+(L50*(1-Parameters!$D$40)*(1-(1/Parameters!$D$38))*ART_drop_factor)+(R50*(1-Parameters!$D$40)*(1-(1/Parameters!$D$38))*ART_drop_factor)),0)</f>
        <v>0</v>
      </c>
      <c r="S51" s="22">
        <f>IF(AND(C51&gt;='Input for base case'!$F$13,C51&lt;'Input for base case'!$F$14),((K50*(1-Parameters!$D$40)*(1/Parameters!$D$38)*(1-('Input for base case'!$F$6*Parameters!$D$15*(1-Parameters!$D$27)*Parameters!$D$26*(Parameters!$D$23)*Parameters!$D$28)))+(M50*(1-Parameters!$D$40)*(1-('Input for base case'!$F$6*Parameters!$D$15*(1-Parameters!$D$27)*Parameters!$D$26*(Parameters!$D$23)*Parameters!$D$28)))+(Q50*(1-Parameters!$D$40)*(1/Parameters!$D$38))+(S50*(1-Parameters!$D$40))),0)</f>
        <v>0</v>
      </c>
      <c r="T51" s="24">
        <f>IF(AND(C51&gt;='Input for base case'!$F$13,C51&lt;'Input for base case'!$F$14),((K50*(1-Parameters!$D$40)*(1/Parameters!$D$38)*'Input for base case'!$F$6*Parameters!$D$15*Parameters!$D$26*(1-Parameters!$D$27)*Parameters!$D$28*(Parameters!$D$23)*(1-Parameters!$D$30))+(M50*(1-Parameters!$D$40)*'Input for base case'!$F$6*Parameters!$D$15*Parameters!$D$26*(1-Parameters!$D$27)*Parameters!$D$28*(Parameters!$D$23)*(1-Parameters!$D$30))+(N50*(1-Parameters!$D$40))+(T50*(1-Parameters!$D$40)) + (U50*(1-Parameters!$D$40)*(1-ART_drop_factor)) + (O50*(1-Parameters!$D$40)*(1-ART_drop_factor))),0)</f>
        <v>0</v>
      </c>
      <c r="U51" s="22">
        <f>IF(AND(C51&gt;='Input for base case'!$F$13,C51&lt;'Input for base case'!$F$14),((K50*(1-Parameters!$D$40)*(1/Parameters!$D$38)*('Input for base case'!$F$6*Parameters!$D$15*(Parameters!$D$23)*Parameters!$D$26*(1-Parameters!$D$27)*Parameters!$D$28*Parameters!$D$30))+(L50*(1-Parameters!$D$40)*(1/Parameters!$D$38))+(M50*(1-Parameters!$D$40)*('Input for base case'!$F$6*Parameters!$D$15*(Parameters!$D$23)*Parameters!$D$26*(1-Parameters!$D$27)*Parameters!$D$28*Parameters!$D$30))+(U50*(1-Parameters!$D$40)*ART_drop_factor)+(R50*(1-Parameters!$D$40)*(1/Parameters!$D$38))+(O50*(1-Parameters!$D$40))*ART_drop_factor),0)</f>
        <v>0</v>
      </c>
      <c r="V51" s="24">
        <f>IF(C51='Input for base case'!$F$14,((P50*(1-Parameters!$D$41)*(1-(Parameters!$D$9*(1-('Input for base case'!$F$22*Parameters!$D$7))))) + (V50*(1-Parameters!$D$41)*(1-(Parameters!$D$9*(1-('Input for base case'!$F$22*Parameters!$D$7)))))),0)</f>
        <v>0</v>
      </c>
      <c r="W51" s="22">
        <f>IF(C51='Input for base case'!$F$14,((P50*(1-Parameters!$D$41)*Parameters!$D$9*(1-('Input for base case'!$F$22*Parameters!$D$7)))+(Q50*(1-Parameters!$D$41)*(1-1/Parameters!$D$38)*(1-('Input for base case'!$F$6*Parameters!$D$16*(1-Parameters!$D$27)*Parameters!$D$26*(1-Parameters!$B$94)*(Parameters!$D$24))*Parameters!$D$28*Parameters!$D$30)))+(V50*(1-Parameters!$D$41)*Parameters!$D$9*(1-('Input for base case'!$F$22*Parameters!$D$7)))+ (R50*(1-Parameters!$D$41)*(1-(1/Parameters!$D$38))*(1-ART_drop_factor)) + (W50*(1-Parameters!$D$41)*(1-1/Parameters!$D$38)) + (X50*(1-Parameters!$D$41)*(1-(1/Parameters!$D$38))*(1-ART_drop_factor)),0)</f>
        <v>0</v>
      </c>
      <c r="X51" s="24">
        <f>IF(C51='Input for base case'!$F$14,((Q50*(1-Parameters!$D$41)*(1-1/Parameters!$D$38)*('Input for base case'!$F$6*Parameters!$D$16*Parameters!$D$26*(1-Parameters!$D$27)*(1-Parameters!$B$94)*(Parameters!$D$24)*Parameters!$D$28*Parameters!$D$30))+(R50*(1-Parameters!$D$41)*(1-(1/Parameters!$D$38))*ART_drop_factor)+(X50*(1-Parameters!$D$41)*(1-(1/Parameters!$D$38))*ART_drop_factor)),0)</f>
        <v>0</v>
      </c>
      <c r="Y51" s="22">
        <f>IF(C51='Input for base case'!$F$14,((Q50*(1-Parameters!$D$41)*(1/Parameters!$D$38)*(1-('Input for base case'!$F$6*Parameters!$D$16*(1-Parameters!$D$27)*Parameters!$D$26*(1-Parameters!$B$94)*(Parameters!$D$23)*Parameters!$D$28)))+(S50*(1-Parameters!$D$41)*(1-('Input for base case'!$F$6*Parameters!$D$16*(1-Parameters!$D$27)*Parameters!$D$26*(1-Parameters!$B$94)*(Parameters!$D$23)*Parameters!$D$28)))+(W50*(1-Parameters!$D$41)*(1/Parameters!$D$38))+(Y50*(1-Parameters!$D$41))),0)</f>
        <v>0</v>
      </c>
      <c r="Z51" s="24">
        <f>IF(C51='Input for base case'!$F$14,((Q50*(1-Parameters!$D$41)*(1/Parameters!$D$38)*'Input for base case'!$F$6*Parameters!$D$16*Parameters!$D$26*(1-Parameters!$D$27)*(1-Parameters!$B$94)*Parameters!$D$28*(Parameters!$D$23)*(1-Parameters!$D$30))+(S50*(1-Parameters!$D$41)*'Input for base case'!$F$6*Parameters!$D$16*Parameters!$D$26*(1-Parameters!$D$27)*(1-Parameters!$B$94)*Parameters!$D$28*(Parameters!$D$23)*(1-Parameters!$D$30))+(T50*(1-Parameters!$D$41)) + (U50*(1-Parameters!$D$41)*(1-ART_drop_factor)) + (Z50*(1-Parameters!$D$41)) + (AA50*(1-Parameters!$D$41)*(1-ART_drop_factor))),0)</f>
        <v>0</v>
      </c>
      <c r="AA51" s="22">
        <f>IF(C51='Input for base case'!$F$14,((Q50*(1-Parameters!$D$41)*(1/Parameters!$D$38)*('Input for base case'!$F$6*Parameters!$D$16*(Parameters!$D$23)*Parameters!$D$26*(1-Parameters!$D$27)*(1-Parameters!$B$94)*Parameters!$D$28*Parameters!$D$30))+(R50*(1-Parameters!$D$41)*(1/Parameters!$D$38))+(S50*(1-Parameters!$D$41)*('Input for base case'!$F$6*Parameters!$D$16*(1-Parameters!$B$94)*(Parameters!$D$23)*Parameters!$D$26*(1-Parameters!$D$27)*Parameters!$D$28*Parameters!$D$30))+(AA50*(1-Parameters!$D$41)*ART_drop_factor)+(X50*(1-Parameters!$D$41)*(1/Parameters!$D$38))+(U50*(1-Parameters!$D$41)*ART_drop_factor)),0)</f>
        <v>0</v>
      </c>
      <c r="AB51" s="24">
        <f>IF(AND(C51&gt;'Input for base case'!$F$14,C51&lt;('Input for base case'!$F$14+'Input for base case'!$F$16)),((V50*(1-Parameters!$D$41)*(1-(Parameters!$D$9*(1-('Input for base case'!$F$22*Parameters!$D$7)))))+(AB50*(1-Parameters!$D$41)*(1-(Parameters!$D$10*(1-('Input for base case'!$F$22*Parameters!$D$7)))))),0)</f>
        <v>0</v>
      </c>
      <c r="AC51" s="24">
        <f>IF(AND(C51&gt;'Input for base case'!$F$14, C51&lt;('Input for base case'!$F$14+'Input for base case'!$F$16)),((V50*(1-Parameters!$D$41)*Parameters!$D$9*(1-('Input for base case'!$F$22*Parameters!$D$7)))+(W50*(1-Parameters!$D$41)*(1-1/Parameters!$D$38)) + (X50*(1-Parameters!$D$41)*(1-(1/Parameters!$D$38))*(1-ART_drop_factor)) +(AB50*(1-Parameters!$D$41)*Parameters!$D$10*(1-('Input for base case'!$F$22*Parameters!$D$7))))+(AC50*(1-Parameters!$D$41)*(1-1/Parameters!$D$38)) + (AD50*(1-Parameters!$D$41)*(1-(1/Parameters!$D$38))*(1-ART_drop_factor)),0)</f>
        <v>0</v>
      </c>
      <c r="AD51" s="24">
        <f>IF(AND(C51&gt;'Input for base case'!$F$14, C51&lt;('Input for base case'!$F$14+'Input for base case'!$F$16)),((X50*(1-Parameters!$D$41)*(1-(1/Parameters!$D$38))*ART_drop_factor)+(AD50*(1-Parameters!$D$41)*(1-(1/Parameters!$D$38))*ART_drop_factor)),0)</f>
        <v>0</v>
      </c>
      <c r="AE51" s="24">
        <f>IF(AND(C51&gt;'Input for base case'!$F$14, C51&lt;('Input for base case'!$F$14+'Input for base case'!$F$16)),((W50*(1-Parameters!$D$41)*(1/Parameters!$D$38))+(Y50*(1-Parameters!$D$41))+(AC50*(1-Parameters!$D$41)*(1/Parameters!$D$38))+(AE50*(1-Parameters!$D$41))),0)</f>
        <v>0</v>
      </c>
      <c r="AF51" s="24">
        <f>IF(AND(C51&gt;'Input for base case'!$F$14, C51&lt;('Input for base case'!$F$14+'Input for base case'!$F$16)),((Z50*(1-Parameters!$D$41)) + (AA50*(1-Parameters!$D$41)*(1-ART_drop_factor)) +(AF50*(1-Parameters!$D$41)) + (AG50*(1-Parameters!$D$41)*(1-ART_drop_factor))),0)</f>
        <v>0</v>
      </c>
      <c r="AG51" s="24">
        <f>IF(AND(C51&gt;'Input for base case'!$F$14, C51&lt;('Input for base case'!$F$14+'Input for base case'!$F$16)),((X50*(1-Parameters!$D$41)*(1/Parameters!$D$38))+(AG50*(1-Parameters!$D$41)*ART_drop_factor)+(AD50*(1-Parameters!$D$41)*(1/Parameters!$D$38))+(AA50*(1-Parameters!$D$41)*ART_drop_factor)),0)</f>
        <v>0</v>
      </c>
      <c r="AH51" s="24">
        <f>IF(AND(C51&gt;=('Input for base case'!$F$14+'Input for base case'!$F$16),C51&lt;('Input for base case'!$F$14+'Input for base case'!$F$17)),((AB50*(1-Parameters!$D$40)*(1-(Parameters!$D$10*(1-('Input for base case'!$F$22*Parameters!$D$7)))))+(AH50*(1-Parameters!$D$40)*(1-(Parameters!$D$11*(1-('Input for base case'!$F$22*Parameters!$D$7)))))),0)</f>
        <v>1498588.7920786415</v>
      </c>
      <c r="AI51" s="24">
        <f>IF(AND(C51&gt;=('Input for base case'!$F$14+'Input for base case'!$F$16), C51&lt;('Input for base case'!$F$14+'Input for base case'!$F$17)),((AB50*(1-Parameters!$D$40)*Parameters!$D$10*(1-('Input for base case'!$F$22*Parameters!$D$7)))+(AC50*(1-Parameters!$D$40)*(1-1/Parameters!$D$38)*(1-('Input for base case'!$F$7*Parameters!$D$17*(1-Parameters!$D$27)*Parameters!$D$26*(1-(Parameters!$B$94 + Parameters!$B$95))*(Parameters!$D$24)*Parameters!$D$28*Parameters!$D$30))) + (AD50*(1-Parameters!$D$40)*(1-(1/Parameters!$D$38))*(1-ART_drop_factor)) +(AH50*(1-Parameters!$D$40)*Parameters!$D$11*(1-('Input for base case'!$F$22*Parameters!$D$7)))+(AI50*(1-Parameters!$D$40)*(1-1/Parameters!$D$38)) + (AJ50*(1-Parameters!$D$40)*(1-(1/Parameters!$D$38))*(1-ART_drop_factor))),0)</f>
        <v>2512.7873606373341</v>
      </c>
      <c r="AJ51" s="24">
        <f>IF(AND(C51&gt;=('Input for base case'!$F$14+'Input for base case'!$F$16), C51&lt;('Input for base case'!$F$14+'Input for base case'!$F$17)),((AC50*(1-Parameters!$D$40)*(1-1/Parameters!$D$38)*('Input for base case'!$F$7*Parameters!$D$17*Parameters!$D$26*(1-Parameters!$D$27)*(1-(Parameters!$B$94 + Parameters!$B$95))*(Parameters!$D$24)*Parameters!$D$28*Parameters!$D$30))+(AD50*(1-Parameters!$D$40)*(1-(1/Parameters!$D$38))*ART_drop_factor)+(AJ50*(1-Parameters!$D$40)*(1-(1/Parameters!$D$38))*ART_drop_factor)),0)</f>
        <v>99.995717392587423</v>
      </c>
      <c r="AK51" s="22">
        <f>IF(AND(C51&gt;=('Input for base case'!$F$14+'Input for base case'!$F$16), C51&lt;('Input for base case'!$F$14+'Input for base case'!$F$17)),((AC50*(1-Parameters!$D$40)*(1/Parameters!$D$38)*(1-('Input for base case'!$F$7*Parameters!$D$17*(1-Parameters!$D$27)*Parameters!$D$26*(1-(Parameters!$B$94 + Parameters!$B$95))*(Parameters!$D$23)*Parameters!$D$28)))+(AE50*(1-Parameters!$D$40)*(1-('Input for base case'!$F$7*Parameters!$D$17*(1-Parameters!$D$27)*Parameters!$D$26*(1-(Parameters!$B$94 + Parameters!$B$95))*(Parameters!$D$23)*Parameters!$D$28)))+(AI50*(1-Parameters!$D$40)*(1/Parameters!$D$38))+(AK50*(1-Parameters!$D$40))),0)</f>
        <v>22992.293516775379</v>
      </c>
      <c r="AL51" s="24">
        <f>IF(AND(C51&gt;=('Input for base case'!$F$14+'Input for base case'!$F$16), C51&lt;('Input for base case'!$F$14+'Input for base case'!$F$17)),((AC50*(1-Parameters!$D$40)*(1/Parameters!$D$38)*'Input for base case'!$F$7*Parameters!$D$17*Parameters!$D$26*(1-Parameters!$D$27)*(1-(Parameters!$B$94 + Parameters!$B$95))*Parameters!$D$28*(Parameters!$D$23)*(1-Parameters!$D$30))+(AE50*(1-Parameters!$D$40)*'Input for base case'!$F$7*Parameters!$D$17*Parameters!$D$26*(1-Parameters!$D$27)*(1-(Parameters!$B$94 + Parameters!$B$95))*Parameters!$D$28*(Parameters!$D$23)*(1-Parameters!$D$30))+(AF50*(1-Parameters!$D$40)) + (AG50*(1-Parameters!$D$40)*(1-ART_drop_factor)) +(AL50*(1-Parameters!$D$40)) + (AM50*(1-Parameters!$D$40)*(1-ART_drop_factor))),0)</f>
        <v>18723.662551487254</v>
      </c>
      <c r="AM51" s="22">
        <f>IF(AND(C51&gt;=('Input for base case'!$F$14+'Input for base case'!$F$16), C51&lt;('Input for base case'!$F$14+'Input for base case'!$F$17)),((AC50*(1-Parameters!$D$40)*(1/Parameters!$D$38)*('Input for base case'!$F$7*Parameters!$D$17*(Parameters!$D$23)*Parameters!$D$26*(1-Parameters!$D$27)*(1-(Parameters!$B$94 + Parameters!$B$95))*Parameters!$D$28*Parameters!$D$30))+(AD50*(1-Parameters!$D$40)*(1/Parameters!$D$38))+(AE50*(1-Parameters!$D$40)*('Input for base case'!$F$7*Parameters!$D$17*(Parameters!$D$23)*Parameters!$D$26*(1-Parameters!$D$27)*(1-(Parameters!$B$94 + Parameters!$B$95))*Parameters!$D$28*Parameters!$D$30))+(AM50*(1-Parameters!$D$40)*ART_drop_factor)+(AJ50*(1-Parameters!$D$40)*(1/Parameters!$D$38))+(AG50*(1-Parameters!$D$40)*ART_drop_factor)),0)</f>
        <v>79326.522265772597</v>
      </c>
      <c r="AN51" s="24">
        <f>IF(AND(C51&gt;=('Input for base case'!$F$14+'Input for base case'!$F$17), C51&lt;('Input for base case'!$F$14+'Input for base case'!$F$18)),((AH50*(1-Parameters!$D$40)*(1-(Parameters!$D$11*(1-('Input for base case'!$F$22*Parameters!$D$7))))) + (AN50*(1-Parameters!$D$40)*(1-(Parameters!$D$11*(1-('Input for base case'!$F$22*Parameters!$D$7)))))),0)</f>
        <v>0</v>
      </c>
      <c r="AO51" s="22">
        <f>IF(AND(C51&gt;=('Input for base case'!$F$14+'Input for base case'!$F$17), C51&lt;('Input for base case'!$F$14+'Input for base case'!$F$18)),((AH50*(1-Parameters!$D$40)*Parameters!$D$11*(1-('Input for base case'!$F$22*Parameters!$D$7)))+(AI50*(1-Parameters!$D$40)*(1-1/Parameters!$D$38)*(1-('Input for base case'!$F$8*Parameters!$D$18*(1-Parameters!$D$27)*Parameters!$D$26*(Parameters!$D$24)*Parameters!$D$28*Parameters!$D$30))) + (AJ50*(1-Parameters!$D$40)*(1-(1/Parameters!$D$38))*(1-ART_drop_factor)) +(AN50*(1-Parameters!$D$40)*Parameters!$D$11*(1-('Input for base case'!$F$22*Parameters!$D$7)))+(AO50*(1-Parameters!$D$40)*(1-1/Parameters!$D$38)) + (AP50*(1-Parameters!$D$40)*(1-(1/Parameters!$D$38))*(1-ART_drop_factor))),0)</f>
        <v>0</v>
      </c>
      <c r="AP51" s="24">
        <f>IF(AND(C51&gt;=('Input for base case'!$F$14+'Input for base case'!$F$17), C51&lt;('Input for base case'!$F$14+'Input for base case'!$F$18)),((AI50*(1-Parameters!$D$40)*(1-1/Parameters!$D$38)*('Input for base case'!$F$8*Parameters!$D$18*Parameters!$D$26*(1-Parameters!$D$27)*(Parameters!$D$24)*Parameters!$D$28*Parameters!$D$30))+(AJ50*(1-Parameters!$D$40)*(1-(1/Parameters!$D$38))*ART_drop_factor)+(AP50*(1-Parameters!$D$40)*(1-(1/Parameters!$D$38))*ART_drop_factor)),0)</f>
        <v>0</v>
      </c>
      <c r="AQ51" s="22">
        <f>IF(AND(C51&gt;=('Input for base case'!$F$14+'Input for base case'!$F$17), C51&lt;('Input for base case'!$F$14+'Input for base case'!$F$18)),((AI50*(1-Parameters!$D$40)*(1/Parameters!$D$38)*(1-('Input for base case'!$F$8*Parameters!$D$18*(1-Parameters!$D$27)*Parameters!$D$26*(Parameters!$D$23)*Parameters!$D$28)))+(AK50*(1-Parameters!$D$40)*(1-('Input for base case'!$F$8*Parameters!$D$18*(1-Parameters!$D$27)*Parameters!$D$26*(Parameters!$D$23)*Parameters!$D$28)))+(AO50*(1-Parameters!$D$40)*(1/Parameters!$D$38))+(AQ50*(1-Parameters!$D$40))),0)</f>
        <v>0</v>
      </c>
      <c r="AR51" s="24">
        <f>IF(AND(C51&gt;=('Input for base case'!$F$14+'Input for base case'!$F$17), C51&lt;('Input for base case'!$F$14+'Input for base case'!$F$18)),((AI50*(1-Parameters!$D$40)*(1/Parameters!$D$38)*'Input for base case'!$F$8*Parameters!$D$18*Parameters!$D$26*(1-Parameters!$D$27)*Parameters!$D$28*(Parameters!$D$23)*(1-Parameters!$D$30))+(AK50*(1-Parameters!$D$40)*'Input for base case'!$F$8*Parameters!$D$18*Parameters!$D$26*(1-Parameters!$D$27)*Parameters!$D$28*(Parameters!$D$23)*(1-Parameters!$D$30))+(AL50*(1-Parameters!$D$40)) + (AM50*(1-Parameters!$D$40)*(1-ART_drop_factor)) +(AR50*(1-Parameters!$D$40)) + (AS50*(1-Parameters!$D$40)*(1-ART_drop_factor))),0)</f>
        <v>0</v>
      </c>
      <c r="AS51" s="22">
        <f>IF(AND(C51&gt;=('Input for base case'!$F$14+'Input for base case'!$F$17), C51&lt;('Input for base case'!$F$14+'Input for base case'!$F$18)),((AI50*(1-Parameters!$D$40)*(1/Parameters!$D$38)*('Input for base case'!$F$8*Parameters!$D$18*(Parameters!$D$23)*Parameters!$D$26*(1-Parameters!$D$27)*Parameters!$D$28*Parameters!$D$30))+(AJ50*(1-Parameters!$D$40)*(1/Parameters!$D$38))+(AK50*(1-Parameters!$D$40)*('Input for base case'!$F$8*Parameters!$D$18*(Parameters!$D$23)*Parameters!$D$26*(1-Parameters!$D$27)*Parameters!$D$28*Parameters!$D$30))+(AS50*(1-Parameters!$D$40)*ART_drop_factor)+(AP50*(1-Parameters!$D$40)*(1/Parameters!$D$38))+(AM50*(1-Parameters!$D$40)*ART_drop_factor)),0)</f>
        <v>0</v>
      </c>
      <c r="AT51" s="24">
        <f>IF(AND(C51&gt;=('Input for base case'!$F$14+'Input for base case'!$F$18), C51&lt;('Input for base case'!$F$14+'Input for base case'!$F$19)),((AN50*(1-Parameters!$D$40)*(1-(Parameters!$D$11*(1-('Input for base case'!$F$22*Parameters!$D$7))))) + (AT50*(1-Parameters!$D$40)*(1-(Parameters!$D$12*(1-('Input for base case'!$F$22*Parameters!$D$7)))))),0)</f>
        <v>0</v>
      </c>
      <c r="AU51" s="22">
        <f>IF(AND(C51&gt;=('Input for base case'!$F$14+'Input for base case'!$F$18), C51&lt;('Input for base case'!$F$14+'Input for base case'!$F$19)),((AN50*(1-Parameters!$D$40)*Parameters!$D$11*(1-('Input for base case'!$F$22*Parameters!$D$7)))+(AO50*(1-Parameters!$D$40)*(1-1/Parameters!$D$38)*(1-('Input for base case'!$F$9*Parameters!$D$19*(1-Parameters!$D$27)*Parameters!$D$26*(Parameters!$D$24)*Parameters!$D$28*Parameters!$D$30))) + (AP50*(1-Parameters!$D$40)*(1-(1/Parameters!$D$38))*(1-ART_drop_factor)) +(AT50*(1-Parameters!$D$40)*Parameters!$D$12*(1-('Input for base case'!$F$22*Parameters!$D$7)))+(AU50*(1-Parameters!$D$40)*(1-1/Parameters!$D$38)) + (AV50*(1-Parameters!$D$40)*(1-(1/Parameters!$D$38))*(1-ART_drop_factor))),0)</f>
        <v>0</v>
      </c>
      <c r="AV51" s="24">
        <f>IF(AND(C51&gt;=('Input for base case'!$F$14+'Input for base case'!$F$18), C51&lt;('Input for base case'!$F$14+'Input for base case'!$F$19)),((AO50*(1-Parameters!$D$40)*(1-1/Parameters!$D$38)*('Input for base case'!$F$9*Parameters!$D$19*Parameters!$D$26*(1-Parameters!$D$27)*(Parameters!$D$24)*Parameters!$D$28*Parameters!$D$30))+(AP50*(1-Parameters!$D$40)*(1-(1/Parameters!$D$38))*ART_drop_factor)+(AV50*(1-Parameters!$D$40)*(1-(1/Parameters!$D$38))*ART_drop_factor)),0)</f>
        <v>0</v>
      </c>
      <c r="AW51" s="22">
        <f>IF(AND(C51&gt;=('Input for base case'!$F$14+'Input for base case'!$F$18), C51&lt;('Input for base case'!$F$14+'Input for base case'!$F$19)),((AO50*(1-Parameters!$D$40)*(1/Parameters!$D$38)*(1-('Input for base case'!$F$9*Parameters!$D$19*(1-Parameters!$D$27)*Parameters!$D$26*(Parameters!$D$23)*Parameters!$D$28)))+(AQ50*(1-Parameters!$D$40)*(1-('Input for base case'!$F$9*Parameters!$D$19*(1-Parameters!$D$27)*Parameters!$D$26*(Parameters!$D$23)*Parameters!$D$28)))+(AU50*(1-Parameters!$D$40)*(1/Parameters!$D$38))+(AW50*(1-Parameters!$D$40))),0)</f>
        <v>0</v>
      </c>
      <c r="AX51" s="24">
        <f>IF(AND(C51&gt;=('Input for base case'!$F$14+'Input for base case'!$F$18), C51&lt;('Input for base case'!$F$14+'Input for base case'!$F$19)),((AO50*(1-Parameters!$D$40)*(1/Parameters!$D$38)*'Input for base case'!$F$9*Parameters!$D$19*Parameters!$D$26*(1-Parameters!$D$27)*Parameters!$D$28*(Parameters!$D$23)*(1-Parameters!$D$30))+(AQ50*(1-Parameters!$D$40)*'Input for base case'!$F$9*Parameters!$D$19*Parameters!$D$26*(1-Parameters!$D$27)*Parameters!$D$28*(Parameters!$D$23)*(1-Parameters!$D$30)) + (AS50*(1-Parameters!$D$40)*(1-ART_drop_factor)) +(AR50*(1-Parameters!$D$40))+ (AY50*(1-Parameters!$D$40)*(1-ART_drop_factor)) + (AX50*(1-Parameters!$D$40))),0)</f>
        <v>0</v>
      </c>
      <c r="AY51" s="22">
        <f>IF(AND(C51&gt;=('Input for base case'!$F$14+'Input for base case'!$F$18), C51&lt;('Input for base case'!$F$14+'Input for base case'!$F$19)),((AO50*(1-Parameters!$D$40)*(1/Parameters!$D$38)*('Input for base case'!$F$9*Parameters!$D$19*(Parameters!$D$23)*Parameters!$D$26*(1-Parameters!$D$27)*Parameters!$D$28*Parameters!$D$30))+(AP50*(1-Parameters!$D$40)*(1/Parameters!$D$38))+(AQ50*(1-Parameters!$D$40)*('Input for base case'!$F$9*Parameters!$D$19*(Parameters!$D$23)*Parameters!$D$26*(1-Parameters!$D$27)*Parameters!$D$28*Parameters!$D$30))+(AY50*(1-Parameters!$D$40)*ART_drop_factor)+(AV50*(1-Parameters!$D$40)*(1/Parameters!$D$38))+(AS50*(1-Parameters!$D$40)*ART_drop_factor)),0)</f>
        <v>0</v>
      </c>
      <c r="AZ51" s="24">
        <f>IF(C51&gt;=('Input for base case'!$F$14+'Input for base case'!$F$19),((AT50*(1-Parameters!$D$40)*(1-(Parameters!$D$12*(1-('Input for base case'!$F$22*Parameters!$D$7))))) + (AZ50*(1-Parameters!$D$40)*(1-(Parameters!$D$12*(1-('Input for base case'!$F$22*Parameters!$D$7)))))),0)</f>
        <v>0</v>
      </c>
      <c r="BA51" s="22">
        <f>IF(C51&gt;=('Input for base case'!$F$14+'Input for base case'!$F$19),((AT50*(1-Parameters!$D$40)*Parameters!$D$12*(1-('Input for base case'!$F$22*Parameters!$D$7)))+(AU50*(1-Parameters!$D$40)*(1-1/Parameters!$D$38)*(1-('Input for base case'!$F$10*Parameters!$D$20*(1-Parameters!$D$27)*Parameters!$D$26*(Parameters!$D$24)*Parameters!$D$28*Parameters!$D$30))) + (AV50*(1-Parameters!$D$40)*(1-(1/Parameters!$D$38))*(1-ART_drop_factor)) +(AZ50*(1-Parameters!$D$40)*Parameters!$D$12*(1-('Input for base case'!$F$22*Parameters!$D$7)))+(BA50*(1-Parameters!$D$40)*(1-1/Parameters!$D$38)) + (BB50*(1-Parameters!$D$40)*(1-(1/Parameters!$D$38))*(1-ART_drop_factor))),0)</f>
        <v>0</v>
      </c>
      <c r="BB51" s="24">
        <f>IF(C51&gt;=('Input for base case'!$F$14+'Input for base case'!$F$19),((AU50*(1-Parameters!$D$40)*(1-1/Parameters!$D$38)*('Input for base case'!$F$10*Parameters!$D$20*Parameters!$D$26*(1-Parameters!$D$27)*(Parameters!$D$24)*Parameters!$D$28*Parameters!$D$30))+(AV50*(1-Parameters!$D$40)*(1-(1/Parameters!$D$38))*ART_drop_factor)+(BB50*(1-Parameters!$D$40)*(1-(1/Parameters!$D$38))*ART_drop_factor)),0)</f>
        <v>0</v>
      </c>
      <c r="BC51" s="22">
        <f>IF(C51&gt;=('Input for base case'!$F$14+'Input for base case'!$F$19),((AU50*(1-Parameters!$D$40)*(1/Parameters!$D$38)*(1-('Input for base case'!$F$10*Parameters!$D$20*(1-Parameters!$D$27)*Parameters!$D$26*(Parameters!$D$23)*Parameters!$D$28)))+(AW50*(1-Parameters!$D$40)*(1-('Input for base case'!$F$10*Parameters!$D$20*(1-Parameters!$D$27)*Parameters!$D$26*(Parameters!$D$23)*Parameters!$D$28)))+(BA50*(1-Parameters!$D$40)*(1/Parameters!$D$38))+(BC50*(1-Parameters!$D$40))),0)</f>
        <v>0</v>
      </c>
      <c r="BD51" s="24">
        <f>IF(C51&gt;=('Input for base case'!$F$14+'Input for base case'!$F$19),((AU50*(1-Parameters!$D$40)*(1/Parameters!$D$38)*'Input for base case'!$F$10*Parameters!$D$20*Parameters!$D$26*(1-Parameters!$D$27)*Parameters!$D$28*(Parameters!$D$23)*(1-Parameters!$D$30))+(AW50*(1-Parameters!$D$40)*'Input for base case'!$F$10*Parameters!$D$20*Parameters!$D$26*(1-Parameters!$D$27)*Parameters!$D$28*(Parameters!$D$23)*(1-Parameters!$D$30))+(AX50*(1-Parameters!$D$40)) + (AY50*(1-Parameters!$D$40)*(1-ART_drop_factor)) +(BD50*(1-Parameters!$D$40)) + (BE50*(1-Parameters!$D$40)*(1-ART_drop_factor))),0)</f>
        <v>0</v>
      </c>
      <c r="BE51" s="25">
        <f>IF(C51&gt;=('Input for base case'!$F$14+'Input for base case'!$F$19),((AU50*(1-Parameters!$D$40)*(1/Parameters!$D$38)*('Input for base case'!$F$10*Parameters!$D$20*(Parameters!$D$23)*Parameters!$D$26*(1-Parameters!$D$27)*Parameters!$D$28*Parameters!$D$30))+(AV50*(1-Parameters!$D$40)*(1/Parameters!$D$38))+(AW50*(1-Parameters!$D$40)*('Input for base case'!$F$10*Parameters!$D$20*(Parameters!$D$23)*Parameters!$D$26*(1-Parameters!$D$27)*Parameters!$D$28*Parameters!$D$30))+(BE50*(1-Parameters!$D$40)*ART_drop_factor)+(BB50*(1-Parameters!$D$40)*(1/Parameters!$D$38))+(AY50*(1-Parameters!$D$40)*ART_drop_factor)),0)</f>
        <v>0</v>
      </c>
      <c r="BF51" s="135">
        <f>(Parameters!$D$40*(SUM(Model!D50:U50,Model!AH50:BE50)))+(Parameters!$D$41*(SUM(Model!V50:AG50)))</f>
        <v>93.59640287847607</v>
      </c>
      <c r="BG51" s="60"/>
    </row>
    <row r="52" spans="3:59" x14ac:dyDescent="0.2">
      <c r="C52" s="20">
        <v>47</v>
      </c>
      <c r="D52" s="21">
        <f>IF((C52&gt;='Input for base case'!$F$12),0,(D51*(1-Parameters!$D$40)*(1-(Parameters!$D$8*(1-('Input for base case'!$F$22*Parameters!$D$7))))))</f>
        <v>0</v>
      </c>
      <c r="E52" s="21">
        <f>IF((C52&gt;='Input for base case'!$F$12),0,(D51*(1-Parameters!$D$40)*Parameters!$D$8*(1-('Input for base case'!$F$22*Parameters!$D$7))+(E51*(1-Parameters!$D$40)*(1-1/Parameters!$D$38)) + (F51*(1-Parameters!$D$40)*(1-(1/Parameters!$D$38))*(1-ART_drop_factor))))</f>
        <v>0</v>
      </c>
      <c r="F52" s="26">
        <f>IF((C52&gt;='Input for base case'!$F$12),0,(F51*(1-Parameters!$D$40)*(1-(1/Parameters!$D$38))*ART_drop_factor))</f>
        <v>0</v>
      </c>
      <c r="G52" s="21">
        <f>IF((C52&gt;='Input for base case'!$F$12),0,((G51*(1-Parameters!$D$40)+(E51*(1-Parameters!$D$40)*(1/Parameters!$D$38)))))</f>
        <v>0</v>
      </c>
      <c r="H52" s="21">
        <f>IF((C52&gt;='Input for base case'!$F$12),0,(H51*(1-Parameters!$D$40) + I51*(1-Parameters!$D$40)*(1-ART_drop_factor)))</f>
        <v>0</v>
      </c>
      <c r="I52" s="21">
        <f>IF((C52&gt;='Input for base case'!$F$12),0,(((F51*(1-Parameters!$D$40)*(1/Parameters!$D$38)) + I51*(1-Parameters!$D$40)*ART_drop_factor)))</f>
        <v>0</v>
      </c>
      <c r="J52" s="23">
        <f>IF(AND(C52&gt;='Input for base case'!$F$12,C52&lt;'Input for base case'!$F$13),((D51*(1-Parameters!$D$40)*(1-(Parameters!$D$8*(1-('Input for base case'!$F$22*Parameters!$D$7))))) + (J51*(1-Parameters!$D$40)*(1-(Parameters!$D$9*(1-('Input for base case'!$F$22*Parameters!$D$7)))))),0)</f>
        <v>0</v>
      </c>
      <c r="K52" s="23">
        <f>IF(AND(C52&gt;='Input for base case'!$F$12,C52&lt;'Input for base case'!$F$13),((D51*(1-Parameters!$D$40)*(Parameters!$D$8*(1-('Input for base case'!$F$22*Parameters!$D$7))))+(E51*(1-Parameters!$D$40)*(1-1/Parameters!$D$38)*(1-('Input for base case'!$F$5*Parameters!$D$14*(1-Parameters!$D$27)*Parameters!$D$26*(Parameters!$D$24))*Parameters!$D$28*Parameters!$D$30)))+ (F51*(1-Parameters!$D$40)*(1-(1/Parameters!$D$38))*(1-ART_drop_factor)) + (J51*(1-Parameters!$D$40)*Parameters!$D$9*(1-('Input for base case'!$F$22*Parameters!$D$7)))+(K51*(1-Parameters!$D$40)*(1-1/Parameters!$D$38)) + (L51*(1-Parameters!$D$40)*(1-(1/Parameters!$D$38))*(1-ART_drop_factor)),0)</f>
        <v>0</v>
      </c>
      <c r="L52" s="23">
        <f>IF(AND(C52&gt;='Input for base case'!$F$12,C52&lt;'Input for base case'!$F$13),((E51*(1-Parameters!$D$40)*(1-1/Parameters!$D$38)*('Input for base case'!$F$5*Parameters!$D$14*Parameters!$D$26*(1-Parameters!$D$27)*(Parameters!$D$24)*Parameters!$D$28*Parameters!$D$30))+(F51*(1-Parameters!$D$40)*(1-(1/Parameters!$D$38))*ART_drop_factor)+(L51*(1-Parameters!$D$40)*(1-(1/Parameters!$D$38))*ART_drop_factor)),0)</f>
        <v>0</v>
      </c>
      <c r="M52" s="23">
        <f>IF(AND(C52&gt;='Input for base case'!$F$12,C52&lt;'Input for base case'!$F$13),((E51*(1-Parameters!$D$40)*(1/Parameters!$D$38)*(1-('Input for base case'!$F$5*Parameters!$D$14*(1-Parameters!$D$27)*Parameters!$D$26*(Parameters!$D$23))*Parameters!$D$28))+(G51*(1-Parameters!$D$40)*(1-('Input for base case'!$F$5*Parameters!$D$14*(1-Parameters!$D$27)*Parameters!$D$26*(Parameters!$D$23)*Parameters!$D$28)))+(K51*(1-Parameters!$D$40)*(1/Parameters!$D$38))+(M51*(1-Parameters!$D$40))),0)</f>
        <v>0</v>
      </c>
      <c r="N52" s="23">
        <f>IF(AND(C52&gt;='Input for base case'!$F$12,C52&lt;'Input for base case'!$F$13),((E51*(1-Parameters!$D$40)*(1/Parameters!$D$38)*'Input for base case'!$F$5*Parameters!$D$14*Parameters!$D$26*(1-Parameters!$D$27)*Parameters!$D$28*(Parameters!$D$23)*(1-Parameters!$D$30))+(G51*(1-Parameters!$D$40)*'Input for base case'!$F$5*Parameters!$D$14*Parameters!$D$26*(1-Parameters!$D$27)*Parameters!$D$28*(Parameters!$D$23)*(1-Parameters!$D$30))+(H51*(1-Parameters!$D$40)) +(N51*(1-Parameters!$D$40)) + (O51*(1-Parameters!$D$40)*(1-ART_drop_factor)) + (I51*(1-Parameters!$D$40)*(1-ART_drop_factor))),0)</f>
        <v>0</v>
      </c>
      <c r="O52" s="23">
        <f>IF(AND(C52&gt;='Input for base case'!$F$12,C52&lt;'Input for base case'!$F$13),((E51*(1-Parameters!$D$40)*(1/Parameters!$D$38)*('Input for base case'!$F$5*Parameters!$D$14*(Parameters!$D$23)*Parameters!$D$26*(1-Parameters!$D$27)*Parameters!$D$28*Parameters!$D$30))+(F51*(1-Parameters!$D$40)*(1/Parameters!$D$38))+(G51*(1-Parameters!$D$40)*('Input for base case'!$F$5*Parameters!$D$14*(Parameters!$D$23)*Parameters!$D$26*(1-Parameters!$D$27)*Parameters!$D$28*Parameters!$D$30))+(O51*(1-Parameters!$D$40)*ART_drop_factor)+(L51*(1-Parameters!$D$40)*(1/Parameters!$D$38))+(I51*(1-Parameters!$D$40)*ART_drop_factor)),0)</f>
        <v>0</v>
      </c>
      <c r="P52" s="24">
        <f>IF(AND(C52&gt;='Input for base case'!$F$13,C52&lt;'Input for base case'!$F$14),((J51*(1-Parameters!$D$40)*(1-(Parameters!$D$9*(1-('Input for base case'!$F$22*Parameters!$D$7))))) + (P51*(1-Parameters!$D$40)*(1-(Parameters!$D$9*(1-('Input for base case'!$F$22*Parameters!$D$7)))))),0)</f>
        <v>0</v>
      </c>
      <c r="Q52" s="22">
        <f>IF(AND(C52&gt;='Input for base case'!$F$13,C52&lt;'Input for base case'!$F$14),((J51*(1-Parameters!$D$40)*Parameters!$D$9*(1-('Input for base case'!$F$22*Parameters!$D$7)))+(K51*(1-Parameters!$D$40)*(1-1/Parameters!$D$38)*(1-('Input for base case'!$F$6*Parameters!$D$15*(1-Parameters!$D$27)*Parameters!$D$26*(Parameters!$D$24))*Parameters!$D$28*Parameters!$D$30))) + (L51*(1-Parameters!$D$40)*(1-(1/Parameters!$D$38))*(1-ART_drop_factor)) +(P51*(1-Parameters!$D$40)*Parameters!$D$9*(1-('Input for base case'!$F$22*Parameters!$D$7)))+(Q51*(1-Parameters!$D$40)*(1-1/Parameters!$D$38)) + (R51*(1-Parameters!$D$40)*(1-(1/Parameters!$D$38))*(1-ART_drop_factor)),0)</f>
        <v>0</v>
      </c>
      <c r="R52" s="24">
        <f>IF(AND(C52&gt;='Input for base case'!$F$13,C52&lt;'Input for base case'!$F$14),((K51*(1-Parameters!$D$40)*(1-1/Parameters!$D$38)*('Input for base case'!$F$6*Parameters!$D$15*Parameters!$D$26*(1-Parameters!$D$27)*(Parameters!$D$24)*Parameters!$D$28*Parameters!$D$30))+(L51*(1-Parameters!$D$40)*(1-(1/Parameters!$D$38))*ART_drop_factor)+(R51*(1-Parameters!$D$40)*(1-(1/Parameters!$D$38))*ART_drop_factor)),0)</f>
        <v>0</v>
      </c>
      <c r="S52" s="22">
        <f>IF(AND(C52&gt;='Input for base case'!$F$13,C52&lt;'Input for base case'!$F$14),((K51*(1-Parameters!$D$40)*(1/Parameters!$D$38)*(1-('Input for base case'!$F$6*Parameters!$D$15*(1-Parameters!$D$27)*Parameters!$D$26*(Parameters!$D$23)*Parameters!$D$28)))+(M51*(1-Parameters!$D$40)*(1-('Input for base case'!$F$6*Parameters!$D$15*(1-Parameters!$D$27)*Parameters!$D$26*(Parameters!$D$23)*Parameters!$D$28)))+(Q51*(1-Parameters!$D$40)*(1/Parameters!$D$38))+(S51*(1-Parameters!$D$40))),0)</f>
        <v>0</v>
      </c>
      <c r="T52" s="24">
        <f>IF(AND(C52&gt;='Input for base case'!$F$13,C52&lt;'Input for base case'!$F$14),((K51*(1-Parameters!$D$40)*(1/Parameters!$D$38)*'Input for base case'!$F$6*Parameters!$D$15*Parameters!$D$26*(1-Parameters!$D$27)*Parameters!$D$28*(Parameters!$D$23)*(1-Parameters!$D$30))+(M51*(1-Parameters!$D$40)*'Input for base case'!$F$6*Parameters!$D$15*Parameters!$D$26*(1-Parameters!$D$27)*Parameters!$D$28*(Parameters!$D$23)*(1-Parameters!$D$30))+(N51*(1-Parameters!$D$40))+(T51*(1-Parameters!$D$40)) + (U51*(1-Parameters!$D$40)*(1-ART_drop_factor)) + (O51*(1-Parameters!$D$40)*(1-ART_drop_factor))),0)</f>
        <v>0</v>
      </c>
      <c r="U52" s="22">
        <f>IF(AND(C52&gt;='Input for base case'!$F$13,C52&lt;'Input for base case'!$F$14),((K51*(1-Parameters!$D$40)*(1/Parameters!$D$38)*('Input for base case'!$F$6*Parameters!$D$15*(Parameters!$D$23)*Parameters!$D$26*(1-Parameters!$D$27)*Parameters!$D$28*Parameters!$D$30))+(L51*(1-Parameters!$D$40)*(1/Parameters!$D$38))+(M51*(1-Parameters!$D$40)*('Input for base case'!$F$6*Parameters!$D$15*(Parameters!$D$23)*Parameters!$D$26*(1-Parameters!$D$27)*Parameters!$D$28*Parameters!$D$30))+(U51*(1-Parameters!$D$40)*ART_drop_factor)+(R51*(1-Parameters!$D$40)*(1/Parameters!$D$38))+(O51*(1-Parameters!$D$40))*ART_drop_factor),0)</f>
        <v>0</v>
      </c>
      <c r="V52" s="24">
        <f>IF(C52='Input for base case'!$F$14,((P51*(1-Parameters!$D$41)*(1-(Parameters!$D$9*(1-('Input for base case'!$F$22*Parameters!$D$7))))) + (V51*(1-Parameters!$D$41)*(1-(Parameters!$D$9*(1-('Input for base case'!$F$22*Parameters!$D$7)))))),0)</f>
        <v>0</v>
      </c>
      <c r="W52" s="22">
        <f>IF(C52='Input for base case'!$F$14,((P51*(1-Parameters!$D$41)*Parameters!$D$9*(1-('Input for base case'!$F$22*Parameters!$D$7)))+(Q51*(1-Parameters!$D$41)*(1-1/Parameters!$D$38)*(1-('Input for base case'!$F$6*Parameters!$D$16*(1-Parameters!$D$27)*Parameters!$D$26*(1-Parameters!$B$94)*(Parameters!$D$24))*Parameters!$D$28*Parameters!$D$30)))+(V51*(1-Parameters!$D$41)*Parameters!$D$9*(1-('Input for base case'!$F$22*Parameters!$D$7)))+ (R51*(1-Parameters!$D$41)*(1-(1/Parameters!$D$38))*(1-ART_drop_factor)) + (W51*(1-Parameters!$D$41)*(1-1/Parameters!$D$38)) + (X51*(1-Parameters!$D$41)*(1-(1/Parameters!$D$38))*(1-ART_drop_factor)),0)</f>
        <v>0</v>
      </c>
      <c r="X52" s="24">
        <f>IF(C52='Input for base case'!$F$14,((Q51*(1-Parameters!$D$41)*(1-1/Parameters!$D$38)*('Input for base case'!$F$6*Parameters!$D$16*Parameters!$D$26*(1-Parameters!$D$27)*(1-Parameters!$B$94)*(Parameters!$D$24)*Parameters!$D$28*Parameters!$D$30))+(R51*(1-Parameters!$D$41)*(1-(1/Parameters!$D$38))*ART_drop_factor)+(X51*(1-Parameters!$D$41)*(1-(1/Parameters!$D$38))*ART_drop_factor)),0)</f>
        <v>0</v>
      </c>
      <c r="Y52" s="22">
        <f>IF(C52='Input for base case'!$F$14,((Q51*(1-Parameters!$D$41)*(1/Parameters!$D$38)*(1-('Input for base case'!$F$6*Parameters!$D$16*(1-Parameters!$D$27)*Parameters!$D$26*(1-Parameters!$B$94)*(Parameters!$D$23)*Parameters!$D$28)))+(S51*(1-Parameters!$D$41)*(1-('Input for base case'!$F$6*Parameters!$D$16*(1-Parameters!$D$27)*Parameters!$D$26*(1-Parameters!$B$94)*(Parameters!$D$23)*Parameters!$D$28)))+(W51*(1-Parameters!$D$41)*(1/Parameters!$D$38))+(Y51*(1-Parameters!$D$41))),0)</f>
        <v>0</v>
      </c>
      <c r="Z52" s="24">
        <f>IF(C52='Input for base case'!$F$14,((Q51*(1-Parameters!$D$41)*(1/Parameters!$D$38)*'Input for base case'!$F$6*Parameters!$D$16*Parameters!$D$26*(1-Parameters!$D$27)*(1-Parameters!$B$94)*Parameters!$D$28*(Parameters!$D$23)*(1-Parameters!$D$30))+(S51*(1-Parameters!$D$41)*'Input for base case'!$F$6*Parameters!$D$16*Parameters!$D$26*(1-Parameters!$D$27)*(1-Parameters!$B$94)*Parameters!$D$28*(Parameters!$D$23)*(1-Parameters!$D$30))+(T51*(1-Parameters!$D$41)) + (U51*(1-Parameters!$D$41)*(1-ART_drop_factor)) + (Z51*(1-Parameters!$D$41)) + (AA51*(1-Parameters!$D$41)*(1-ART_drop_factor))),0)</f>
        <v>0</v>
      </c>
      <c r="AA52" s="22">
        <f>IF(C52='Input for base case'!$F$14,((Q51*(1-Parameters!$D$41)*(1/Parameters!$D$38)*('Input for base case'!$F$6*Parameters!$D$16*(Parameters!$D$23)*Parameters!$D$26*(1-Parameters!$D$27)*(1-Parameters!$B$94)*Parameters!$D$28*Parameters!$D$30))+(R51*(1-Parameters!$D$41)*(1/Parameters!$D$38))+(S51*(1-Parameters!$D$41)*('Input for base case'!$F$6*Parameters!$D$16*(1-Parameters!$B$94)*(Parameters!$D$23)*Parameters!$D$26*(1-Parameters!$D$27)*Parameters!$D$28*Parameters!$D$30))+(AA51*(1-Parameters!$D$41)*ART_drop_factor)+(X51*(1-Parameters!$D$41)*(1/Parameters!$D$38))+(U51*(1-Parameters!$D$41)*ART_drop_factor)),0)</f>
        <v>0</v>
      </c>
      <c r="AB52" s="24">
        <f>IF(AND(C52&gt;'Input for base case'!$F$14,C52&lt;('Input for base case'!$F$14+'Input for base case'!$F$16)),((V51*(1-Parameters!$D$41)*(1-(Parameters!$D$9*(1-('Input for base case'!$F$22*Parameters!$D$7)))))+(AB51*(1-Parameters!$D$41)*(1-(Parameters!$D$10*(1-('Input for base case'!$F$22*Parameters!$D$7)))))),0)</f>
        <v>0</v>
      </c>
      <c r="AC52" s="24">
        <f>IF(AND(C52&gt;'Input for base case'!$F$14, C52&lt;('Input for base case'!$F$14+'Input for base case'!$F$16)),((V51*(1-Parameters!$D$41)*Parameters!$D$9*(1-('Input for base case'!$F$22*Parameters!$D$7)))+(W51*(1-Parameters!$D$41)*(1-1/Parameters!$D$38)) + (X51*(1-Parameters!$D$41)*(1-(1/Parameters!$D$38))*(1-ART_drop_factor)) +(AB51*(1-Parameters!$D$41)*Parameters!$D$10*(1-('Input for base case'!$F$22*Parameters!$D$7))))+(AC51*(1-Parameters!$D$41)*(1-1/Parameters!$D$38)) + (AD51*(1-Parameters!$D$41)*(1-(1/Parameters!$D$38))*(1-ART_drop_factor)),0)</f>
        <v>0</v>
      </c>
      <c r="AD52" s="24">
        <f>IF(AND(C52&gt;'Input for base case'!$F$14, C52&lt;('Input for base case'!$F$14+'Input for base case'!$F$16)),((X51*(1-Parameters!$D$41)*(1-(1/Parameters!$D$38))*ART_drop_factor)+(AD51*(1-Parameters!$D$41)*(1-(1/Parameters!$D$38))*ART_drop_factor)),0)</f>
        <v>0</v>
      </c>
      <c r="AE52" s="24">
        <f>IF(AND(C52&gt;'Input for base case'!$F$14, C52&lt;('Input for base case'!$F$14+'Input for base case'!$F$16)),((W51*(1-Parameters!$D$41)*(1/Parameters!$D$38))+(Y51*(1-Parameters!$D$41))+(AC51*(1-Parameters!$D$41)*(1/Parameters!$D$38))+(AE51*(1-Parameters!$D$41))),0)</f>
        <v>0</v>
      </c>
      <c r="AF52" s="24">
        <f>IF(AND(C52&gt;'Input for base case'!$F$14, C52&lt;('Input for base case'!$F$14+'Input for base case'!$F$16)),((Z51*(1-Parameters!$D$41)) + (AA51*(1-Parameters!$D$41)*(1-ART_drop_factor)) +(AF51*(1-Parameters!$D$41)) + (AG51*(1-Parameters!$D$41)*(1-ART_drop_factor))),0)</f>
        <v>0</v>
      </c>
      <c r="AG52" s="24">
        <f>IF(AND(C52&gt;'Input for base case'!$F$14, C52&lt;('Input for base case'!$F$14+'Input for base case'!$F$16)),((X51*(1-Parameters!$D$41)*(1/Parameters!$D$38))+(AG51*(1-Parameters!$D$41)*ART_drop_factor)+(AD51*(1-Parameters!$D$41)*(1/Parameters!$D$38))+(AA51*(1-Parameters!$D$41)*ART_drop_factor)),0)</f>
        <v>0</v>
      </c>
      <c r="AH52" s="24">
        <f>IF(AND(C52&gt;=('Input for base case'!$F$14+'Input for base case'!$F$16),C52&lt;('Input for base case'!$F$14+'Input for base case'!$F$17)),((AB51*(1-Parameters!$D$40)*(1-(Parameters!$D$10*(1-('Input for base case'!$F$22*Parameters!$D$7)))))+(AH51*(1-Parameters!$D$40)*(1-(Parameters!$D$11*(1-('Input for base case'!$F$22*Parameters!$D$7)))))),0)</f>
        <v>1498098.8920965898</v>
      </c>
      <c r="AI52" s="24">
        <f>IF(AND(C52&gt;=('Input for base case'!$F$14+'Input for base case'!$F$16), C52&lt;('Input for base case'!$F$14+'Input for base case'!$F$17)),((AB51*(1-Parameters!$D$40)*Parameters!$D$10*(1-('Input for base case'!$F$22*Parameters!$D$7)))+(AC51*(1-Parameters!$D$40)*(1-1/Parameters!$D$38)*(1-('Input for base case'!$F$7*Parameters!$D$17*(1-Parameters!$D$27)*Parameters!$D$26*(1-(Parameters!$B$94 + Parameters!$B$95))*(Parameters!$D$24)*Parameters!$D$28*Parameters!$D$30))) + (AD51*(1-Parameters!$D$40)*(1-(1/Parameters!$D$38))*(1-ART_drop_factor)) +(AH51*(1-Parameters!$D$40)*Parameters!$D$11*(1-('Input for base case'!$F$22*Parameters!$D$7)))+(AI51*(1-Parameters!$D$40)*(1-1/Parameters!$D$38)) + (AJ51*(1-Parameters!$D$40)*(1-(1/Parameters!$D$38))*(1-ART_drop_factor))),0)</f>
        <v>2637.199079187089</v>
      </c>
      <c r="AJ52" s="24">
        <f>IF(AND(C52&gt;=('Input for base case'!$F$14+'Input for base case'!$F$16), C52&lt;('Input for base case'!$F$14+'Input for base case'!$F$17)),((AC51*(1-Parameters!$D$40)*(1-1/Parameters!$D$38)*('Input for base case'!$F$7*Parameters!$D$17*Parameters!$D$26*(1-Parameters!$D$27)*(1-(Parameters!$B$94 + Parameters!$B$95))*(Parameters!$D$24)*Parameters!$D$28*Parameters!$D$30))+(AD51*(1-Parameters!$D$40)*(1-(1/Parameters!$D$38))*ART_drop_factor)+(AJ51*(1-Parameters!$D$40)*(1-(1/Parameters!$D$38))*ART_drop_factor)),0)</f>
        <v>88.583715429846407</v>
      </c>
      <c r="AK52" s="22">
        <f>IF(AND(C52&gt;=('Input for base case'!$F$14+'Input for base case'!$F$16), C52&lt;('Input for base case'!$F$14+'Input for base case'!$F$17)),((AC51*(1-Parameters!$D$40)*(1/Parameters!$D$38)*(1-('Input for base case'!$F$7*Parameters!$D$17*(1-Parameters!$D$27)*Parameters!$D$26*(1-(Parameters!$B$94 + Parameters!$B$95))*(Parameters!$D$23)*Parameters!$D$28)))+(AE51*(1-Parameters!$D$40)*(1-('Input for base case'!$F$7*Parameters!$D$17*(1-Parameters!$D$27)*Parameters!$D$26*(1-(Parameters!$B$94 + Parameters!$B$95))*(Parameters!$D$23)*Parameters!$D$28)))+(AI51*(1-Parameters!$D$40)*(1/Parameters!$D$38))+(AK51*(1-Parameters!$D$40))),0)</f>
        <v>23270.149526318342</v>
      </c>
      <c r="AL52" s="24">
        <f>IF(AND(C52&gt;=('Input for base case'!$F$14+'Input for base case'!$F$16), C52&lt;('Input for base case'!$F$14+'Input for base case'!$F$17)),((AC51*(1-Parameters!$D$40)*(1/Parameters!$D$38)*'Input for base case'!$F$7*Parameters!$D$17*Parameters!$D$26*(1-Parameters!$D$27)*(1-(Parameters!$B$94 + Parameters!$B$95))*Parameters!$D$28*(Parameters!$D$23)*(1-Parameters!$D$30))+(AE51*(1-Parameters!$D$40)*'Input for base case'!$F$7*Parameters!$D$17*Parameters!$D$26*(1-Parameters!$D$27)*(1-(Parameters!$B$94 + Parameters!$B$95))*Parameters!$D$28*(Parameters!$D$23)*(1-Parameters!$D$30))+(AF51*(1-Parameters!$D$40)) + (AG51*(1-Parameters!$D$40)*(1-ART_drop_factor)) +(AL51*(1-Parameters!$D$40)) + (AM51*(1-Parameters!$D$40)*(1-ART_drop_factor))),0)</f>
        <v>18986.964013385383</v>
      </c>
      <c r="AM52" s="22">
        <f>IF(AND(C52&gt;=('Input for base case'!$F$14+'Input for base case'!$F$16), C52&lt;('Input for base case'!$F$14+'Input for base case'!$F$17)),((AC51*(1-Parameters!$D$40)*(1/Parameters!$D$38)*('Input for base case'!$F$7*Parameters!$D$17*(Parameters!$D$23)*Parameters!$D$26*(1-Parameters!$D$27)*(1-(Parameters!$B$94 + Parameters!$B$95))*Parameters!$D$28*Parameters!$D$30))+(AD51*(1-Parameters!$D$40)*(1/Parameters!$D$38))+(AE51*(1-Parameters!$D$40)*('Input for base case'!$F$7*Parameters!$D$17*(Parameters!$D$23)*Parameters!$D$26*(1-Parameters!$D$27)*(1-(Parameters!$B$94 + Parameters!$B$95))*Parameters!$D$28*Parameters!$D$30))+(AM51*(1-Parameters!$D$40)*ART_drop_factor)+(AJ51*(1-Parameters!$D$40)*(1/Parameters!$D$38))+(AG51*(1-Parameters!$D$40)*ART_drop_factor)),0)</f>
        <v>79068.674056710355</v>
      </c>
      <c r="AN52" s="24">
        <f>IF(AND(C52&gt;=('Input for base case'!$F$14+'Input for base case'!$F$17), C52&lt;('Input for base case'!$F$14+'Input for base case'!$F$18)),((AH51*(1-Parameters!$D$40)*(1-(Parameters!$D$11*(1-('Input for base case'!$F$22*Parameters!$D$7))))) + (AN51*(1-Parameters!$D$40)*(1-(Parameters!$D$11*(1-('Input for base case'!$F$22*Parameters!$D$7)))))),0)</f>
        <v>0</v>
      </c>
      <c r="AO52" s="22">
        <f>IF(AND(C52&gt;=('Input for base case'!$F$14+'Input for base case'!$F$17), C52&lt;('Input for base case'!$F$14+'Input for base case'!$F$18)),((AH51*(1-Parameters!$D$40)*Parameters!$D$11*(1-('Input for base case'!$F$22*Parameters!$D$7)))+(AI51*(1-Parameters!$D$40)*(1-1/Parameters!$D$38)*(1-('Input for base case'!$F$8*Parameters!$D$18*(1-Parameters!$D$27)*Parameters!$D$26*(Parameters!$D$24)*Parameters!$D$28*Parameters!$D$30))) + (AJ51*(1-Parameters!$D$40)*(1-(1/Parameters!$D$38))*(1-ART_drop_factor)) +(AN51*(1-Parameters!$D$40)*Parameters!$D$11*(1-('Input for base case'!$F$22*Parameters!$D$7)))+(AO51*(1-Parameters!$D$40)*(1-1/Parameters!$D$38)) + (AP51*(1-Parameters!$D$40)*(1-(1/Parameters!$D$38))*(1-ART_drop_factor))),0)</f>
        <v>0</v>
      </c>
      <c r="AP52" s="24">
        <f>IF(AND(C52&gt;=('Input for base case'!$F$14+'Input for base case'!$F$17), C52&lt;('Input for base case'!$F$14+'Input for base case'!$F$18)),((AI51*(1-Parameters!$D$40)*(1-1/Parameters!$D$38)*('Input for base case'!$F$8*Parameters!$D$18*Parameters!$D$26*(1-Parameters!$D$27)*(Parameters!$D$24)*Parameters!$D$28*Parameters!$D$30))+(AJ51*(1-Parameters!$D$40)*(1-(1/Parameters!$D$38))*ART_drop_factor)+(AP51*(1-Parameters!$D$40)*(1-(1/Parameters!$D$38))*ART_drop_factor)),0)</f>
        <v>0</v>
      </c>
      <c r="AQ52" s="22">
        <f>IF(AND(C52&gt;=('Input for base case'!$F$14+'Input for base case'!$F$17), C52&lt;('Input for base case'!$F$14+'Input for base case'!$F$18)),((AI51*(1-Parameters!$D$40)*(1/Parameters!$D$38)*(1-('Input for base case'!$F$8*Parameters!$D$18*(1-Parameters!$D$27)*Parameters!$D$26*(Parameters!$D$23)*Parameters!$D$28)))+(AK51*(1-Parameters!$D$40)*(1-('Input for base case'!$F$8*Parameters!$D$18*(1-Parameters!$D$27)*Parameters!$D$26*(Parameters!$D$23)*Parameters!$D$28)))+(AO51*(1-Parameters!$D$40)*(1/Parameters!$D$38))+(AQ51*(1-Parameters!$D$40))),0)</f>
        <v>0</v>
      </c>
      <c r="AR52" s="24">
        <f>IF(AND(C52&gt;=('Input for base case'!$F$14+'Input for base case'!$F$17), C52&lt;('Input for base case'!$F$14+'Input for base case'!$F$18)),((AI51*(1-Parameters!$D$40)*(1/Parameters!$D$38)*'Input for base case'!$F$8*Parameters!$D$18*Parameters!$D$26*(1-Parameters!$D$27)*Parameters!$D$28*(Parameters!$D$23)*(1-Parameters!$D$30))+(AK51*(1-Parameters!$D$40)*'Input for base case'!$F$8*Parameters!$D$18*Parameters!$D$26*(1-Parameters!$D$27)*Parameters!$D$28*(Parameters!$D$23)*(1-Parameters!$D$30))+(AL51*(1-Parameters!$D$40)) + (AM51*(1-Parameters!$D$40)*(1-ART_drop_factor)) +(AR51*(1-Parameters!$D$40)) + (AS51*(1-Parameters!$D$40)*(1-ART_drop_factor))),0)</f>
        <v>0</v>
      </c>
      <c r="AS52" s="22">
        <f>IF(AND(C52&gt;=('Input for base case'!$F$14+'Input for base case'!$F$17), C52&lt;('Input for base case'!$F$14+'Input for base case'!$F$18)),((AI51*(1-Parameters!$D$40)*(1/Parameters!$D$38)*('Input for base case'!$F$8*Parameters!$D$18*(Parameters!$D$23)*Parameters!$D$26*(1-Parameters!$D$27)*Parameters!$D$28*Parameters!$D$30))+(AJ51*(1-Parameters!$D$40)*(1/Parameters!$D$38))+(AK51*(1-Parameters!$D$40)*('Input for base case'!$F$8*Parameters!$D$18*(Parameters!$D$23)*Parameters!$D$26*(1-Parameters!$D$27)*Parameters!$D$28*Parameters!$D$30))+(AS51*(1-Parameters!$D$40)*ART_drop_factor)+(AP51*(1-Parameters!$D$40)*(1/Parameters!$D$38))+(AM51*(1-Parameters!$D$40)*ART_drop_factor)),0)</f>
        <v>0</v>
      </c>
      <c r="AT52" s="24">
        <f>IF(AND(C52&gt;=('Input for base case'!$F$14+'Input for base case'!$F$18), C52&lt;('Input for base case'!$F$14+'Input for base case'!$F$19)),((AN51*(1-Parameters!$D$40)*(1-(Parameters!$D$11*(1-('Input for base case'!$F$22*Parameters!$D$7))))) + (AT51*(1-Parameters!$D$40)*(1-(Parameters!$D$12*(1-('Input for base case'!$F$22*Parameters!$D$7)))))),0)</f>
        <v>0</v>
      </c>
      <c r="AU52" s="22">
        <f>IF(AND(C52&gt;=('Input for base case'!$F$14+'Input for base case'!$F$18), C52&lt;('Input for base case'!$F$14+'Input for base case'!$F$19)),((AN51*(1-Parameters!$D$40)*Parameters!$D$11*(1-('Input for base case'!$F$22*Parameters!$D$7)))+(AO51*(1-Parameters!$D$40)*(1-1/Parameters!$D$38)*(1-('Input for base case'!$F$9*Parameters!$D$19*(1-Parameters!$D$27)*Parameters!$D$26*(Parameters!$D$24)*Parameters!$D$28*Parameters!$D$30))) + (AP51*(1-Parameters!$D$40)*(1-(1/Parameters!$D$38))*(1-ART_drop_factor)) +(AT51*(1-Parameters!$D$40)*Parameters!$D$12*(1-('Input for base case'!$F$22*Parameters!$D$7)))+(AU51*(1-Parameters!$D$40)*(1-1/Parameters!$D$38)) + (AV51*(1-Parameters!$D$40)*(1-(1/Parameters!$D$38))*(1-ART_drop_factor))),0)</f>
        <v>0</v>
      </c>
      <c r="AV52" s="24">
        <f>IF(AND(C52&gt;=('Input for base case'!$F$14+'Input for base case'!$F$18), C52&lt;('Input for base case'!$F$14+'Input for base case'!$F$19)),((AO51*(1-Parameters!$D$40)*(1-1/Parameters!$D$38)*('Input for base case'!$F$9*Parameters!$D$19*Parameters!$D$26*(1-Parameters!$D$27)*(Parameters!$D$24)*Parameters!$D$28*Parameters!$D$30))+(AP51*(1-Parameters!$D$40)*(1-(1/Parameters!$D$38))*ART_drop_factor)+(AV51*(1-Parameters!$D$40)*(1-(1/Parameters!$D$38))*ART_drop_factor)),0)</f>
        <v>0</v>
      </c>
      <c r="AW52" s="22">
        <f>IF(AND(C52&gt;=('Input for base case'!$F$14+'Input for base case'!$F$18), C52&lt;('Input for base case'!$F$14+'Input for base case'!$F$19)),((AO51*(1-Parameters!$D$40)*(1/Parameters!$D$38)*(1-('Input for base case'!$F$9*Parameters!$D$19*(1-Parameters!$D$27)*Parameters!$D$26*(Parameters!$D$23)*Parameters!$D$28)))+(AQ51*(1-Parameters!$D$40)*(1-('Input for base case'!$F$9*Parameters!$D$19*(1-Parameters!$D$27)*Parameters!$D$26*(Parameters!$D$23)*Parameters!$D$28)))+(AU51*(1-Parameters!$D$40)*(1/Parameters!$D$38))+(AW51*(1-Parameters!$D$40))),0)</f>
        <v>0</v>
      </c>
      <c r="AX52" s="24">
        <f>IF(AND(C52&gt;=('Input for base case'!$F$14+'Input for base case'!$F$18), C52&lt;('Input for base case'!$F$14+'Input for base case'!$F$19)),((AO51*(1-Parameters!$D$40)*(1/Parameters!$D$38)*'Input for base case'!$F$9*Parameters!$D$19*Parameters!$D$26*(1-Parameters!$D$27)*Parameters!$D$28*(Parameters!$D$23)*(1-Parameters!$D$30))+(AQ51*(1-Parameters!$D$40)*'Input for base case'!$F$9*Parameters!$D$19*Parameters!$D$26*(1-Parameters!$D$27)*Parameters!$D$28*(Parameters!$D$23)*(1-Parameters!$D$30)) + (AS51*(1-Parameters!$D$40)*(1-ART_drop_factor)) +(AR51*(1-Parameters!$D$40))+ (AY51*(1-Parameters!$D$40)*(1-ART_drop_factor)) + (AX51*(1-Parameters!$D$40))),0)</f>
        <v>0</v>
      </c>
      <c r="AY52" s="22">
        <f>IF(AND(C52&gt;=('Input for base case'!$F$14+'Input for base case'!$F$18), C52&lt;('Input for base case'!$F$14+'Input for base case'!$F$19)),((AO51*(1-Parameters!$D$40)*(1/Parameters!$D$38)*('Input for base case'!$F$9*Parameters!$D$19*(Parameters!$D$23)*Parameters!$D$26*(1-Parameters!$D$27)*Parameters!$D$28*Parameters!$D$30))+(AP51*(1-Parameters!$D$40)*(1/Parameters!$D$38))+(AQ51*(1-Parameters!$D$40)*('Input for base case'!$F$9*Parameters!$D$19*(Parameters!$D$23)*Parameters!$D$26*(1-Parameters!$D$27)*Parameters!$D$28*Parameters!$D$30))+(AY51*(1-Parameters!$D$40)*ART_drop_factor)+(AV51*(1-Parameters!$D$40)*(1/Parameters!$D$38))+(AS51*(1-Parameters!$D$40)*ART_drop_factor)),0)</f>
        <v>0</v>
      </c>
      <c r="AZ52" s="24">
        <f>IF(C52&gt;=('Input for base case'!$F$14+'Input for base case'!$F$19),((AT51*(1-Parameters!$D$40)*(1-(Parameters!$D$12*(1-('Input for base case'!$F$22*Parameters!$D$7))))) + (AZ51*(1-Parameters!$D$40)*(1-(Parameters!$D$12*(1-('Input for base case'!$F$22*Parameters!$D$7)))))),0)</f>
        <v>0</v>
      </c>
      <c r="BA52" s="22">
        <f>IF(C52&gt;=('Input for base case'!$F$14+'Input for base case'!$F$19),((AT51*(1-Parameters!$D$40)*Parameters!$D$12*(1-('Input for base case'!$F$22*Parameters!$D$7)))+(AU51*(1-Parameters!$D$40)*(1-1/Parameters!$D$38)*(1-('Input for base case'!$F$10*Parameters!$D$20*(1-Parameters!$D$27)*Parameters!$D$26*(Parameters!$D$24)*Parameters!$D$28*Parameters!$D$30))) + (AV51*(1-Parameters!$D$40)*(1-(1/Parameters!$D$38))*(1-ART_drop_factor)) +(AZ51*(1-Parameters!$D$40)*Parameters!$D$12*(1-('Input for base case'!$F$22*Parameters!$D$7)))+(BA51*(1-Parameters!$D$40)*(1-1/Parameters!$D$38)) + (BB51*(1-Parameters!$D$40)*(1-(1/Parameters!$D$38))*(1-ART_drop_factor))),0)</f>
        <v>0</v>
      </c>
      <c r="BB52" s="24">
        <f>IF(C52&gt;=('Input for base case'!$F$14+'Input for base case'!$F$19),((AU51*(1-Parameters!$D$40)*(1-1/Parameters!$D$38)*('Input for base case'!$F$10*Parameters!$D$20*Parameters!$D$26*(1-Parameters!$D$27)*(Parameters!$D$24)*Parameters!$D$28*Parameters!$D$30))+(AV51*(1-Parameters!$D$40)*(1-(1/Parameters!$D$38))*ART_drop_factor)+(BB51*(1-Parameters!$D$40)*(1-(1/Parameters!$D$38))*ART_drop_factor)),0)</f>
        <v>0</v>
      </c>
      <c r="BC52" s="22">
        <f>IF(C52&gt;=('Input for base case'!$F$14+'Input for base case'!$F$19),((AU51*(1-Parameters!$D$40)*(1/Parameters!$D$38)*(1-('Input for base case'!$F$10*Parameters!$D$20*(1-Parameters!$D$27)*Parameters!$D$26*(Parameters!$D$23)*Parameters!$D$28)))+(AW51*(1-Parameters!$D$40)*(1-('Input for base case'!$F$10*Parameters!$D$20*(1-Parameters!$D$27)*Parameters!$D$26*(Parameters!$D$23)*Parameters!$D$28)))+(BA51*(1-Parameters!$D$40)*(1/Parameters!$D$38))+(BC51*(1-Parameters!$D$40))),0)</f>
        <v>0</v>
      </c>
      <c r="BD52" s="24">
        <f>IF(C52&gt;=('Input for base case'!$F$14+'Input for base case'!$F$19),((AU51*(1-Parameters!$D$40)*(1/Parameters!$D$38)*'Input for base case'!$F$10*Parameters!$D$20*Parameters!$D$26*(1-Parameters!$D$27)*Parameters!$D$28*(Parameters!$D$23)*(1-Parameters!$D$30))+(AW51*(1-Parameters!$D$40)*'Input for base case'!$F$10*Parameters!$D$20*Parameters!$D$26*(1-Parameters!$D$27)*Parameters!$D$28*(Parameters!$D$23)*(1-Parameters!$D$30))+(AX51*(1-Parameters!$D$40)) + (AY51*(1-Parameters!$D$40)*(1-ART_drop_factor)) +(BD51*(1-Parameters!$D$40)) + (BE51*(1-Parameters!$D$40)*(1-ART_drop_factor))),0)</f>
        <v>0</v>
      </c>
      <c r="BE52" s="25">
        <f>IF(C52&gt;=('Input for base case'!$F$14+'Input for base case'!$F$19),((AU51*(1-Parameters!$D$40)*(1/Parameters!$D$38)*('Input for base case'!$F$10*Parameters!$D$20*(Parameters!$D$23)*Parameters!$D$26*(1-Parameters!$D$27)*Parameters!$D$28*Parameters!$D$30))+(AV51*(1-Parameters!$D$40)*(1/Parameters!$D$38))+(AW51*(1-Parameters!$D$40)*('Input for base case'!$F$10*Parameters!$D$20*(Parameters!$D$23)*Parameters!$D$26*(1-Parameters!$D$27)*Parameters!$D$28*Parameters!$D$30))+(BE51*(1-Parameters!$D$40)*ART_drop_factor)+(BB51*(1-Parameters!$D$40)*(1/Parameters!$D$38))+(AY51*(1-Parameters!$D$40)*ART_drop_factor)),0)</f>
        <v>0</v>
      </c>
      <c r="BF52" s="135">
        <f>(Parameters!$D$40*(SUM(Model!D51:U51,Model!AH51:BE51)))+(Parameters!$D$41*(SUM(Model!V51:AG51)))</f>
        <v>93.591003086002331</v>
      </c>
      <c r="BG52" s="60"/>
    </row>
    <row r="53" spans="3:59" x14ac:dyDescent="0.2">
      <c r="C53" s="20">
        <v>48</v>
      </c>
      <c r="D53" s="21">
        <f>IF((C53&gt;='Input for base case'!$F$12),0,(D52*(1-Parameters!$D$40)*(1-(Parameters!$D$8*(1-('Input for base case'!$F$22*Parameters!$D$7))))))</f>
        <v>0</v>
      </c>
      <c r="E53" s="21">
        <f>IF((C53&gt;='Input for base case'!$F$12),0,(D52*(1-Parameters!$D$40)*Parameters!$D$8*(1-('Input for base case'!$F$22*Parameters!$D$7))+(E52*(1-Parameters!$D$40)*(1-1/Parameters!$D$38)) + (F52*(1-Parameters!$D$40)*(1-(1/Parameters!$D$38))*(1-ART_drop_factor))))</f>
        <v>0</v>
      </c>
      <c r="F53" s="26">
        <f>IF((C53&gt;='Input for base case'!$F$12),0,(F52*(1-Parameters!$D$40)*(1-(1/Parameters!$D$38))*ART_drop_factor))</f>
        <v>0</v>
      </c>
      <c r="G53" s="21">
        <f>IF((C53&gt;='Input for base case'!$F$12),0,((G52*(1-Parameters!$D$40)+(E52*(1-Parameters!$D$40)*(1/Parameters!$D$38)))))</f>
        <v>0</v>
      </c>
      <c r="H53" s="21">
        <f>IF((C53&gt;='Input for base case'!$F$12),0,(H52*(1-Parameters!$D$40) + I52*(1-Parameters!$D$40)*(1-ART_drop_factor)))</f>
        <v>0</v>
      </c>
      <c r="I53" s="21">
        <f>IF((C53&gt;='Input for base case'!$F$12),0,(((F52*(1-Parameters!$D$40)*(1/Parameters!$D$38)) + I52*(1-Parameters!$D$40)*ART_drop_factor)))</f>
        <v>0</v>
      </c>
      <c r="J53" s="23">
        <f>IF(AND(C53&gt;='Input for base case'!$F$12,C53&lt;'Input for base case'!$F$13),((D52*(1-Parameters!$D$40)*(1-(Parameters!$D$8*(1-('Input for base case'!$F$22*Parameters!$D$7))))) + (J52*(1-Parameters!$D$40)*(1-(Parameters!$D$9*(1-('Input for base case'!$F$22*Parameters!$D$7)))))),0)</f>
        <v>0</v>
      </c>
      <c r="K53" s="23">
        <f>IF(AND(C53&gt;='Input for base case'!$F$12,C53&lt;'Input for base case'!$F$13),((D52*(1-Parameters!$D$40)*(Parameters!$D$8*(1-('Input for base case'!$F$22*Parameters!$D$7))))+(E52*(1-Parameters!$D$40)*(1-1/Parameters!$D$38)*(1-('Input for base case'!$F$5*Parameters!$D$14*(1-Parameters!$D$27)*Parameters!$D$26*(Parameters!$D$24))*Parameters!$D$28*Parameters!$D$30)))+ (F52*(1-Parameters!$D$40)*(1-(1/Parameters!$D$38))*(1-ART_drop_factor)) + (J52*(1-Parameters!$D$40)*Parameters!$D$9*(1-('Input for base case'!$F$22*Parameters!$D$7)))+(K52*(1-Parameters!$D$40)*(1-1/Parameters!$D$38)) + (L52*(1-Parameters!$D$40)*(1-(1/Parameters!$D$38))*(1-ART_drop_factor)),0)</f>
        <v>0</v>
      </c>
      <c r="L53" s="23">
        <f>IF(AND(C53&gt;='Input for base case'!$F$12,C53&lt;'Input for base case'!$F$13),((E52*(1-Parameters!$D$40)*(1-1/Parameters!$D$38)*('Input for base case'!$F$5*Parameters!$D$14*Parameters!$D$26*(1-Parameters!$D$27)*(Parameters!$D$24)*Parameters!$D$28*Parameters!$D$30))+(F52*(1-Parameters!$D$40)*(1-(1/Parameters!$D$38))*ART_drop_factor)+(L52*(1-Parameters!$D$40)*(1-(1/Parameters!$D$38))*ART_drop_factor)),0)</f>
        <v>0</v>
      </c>
      <c r="M53" s="23">
        <f>IF(AND(C53&gt;='Input for base case'!$F$12,C53&lt;'Input for base case'!$F$13),((E52*(1-Parameters!$D$40)*(1/Parameters!$D$38)*(1-('Input for base case'!$F$5*Parameters!$D$14*(1-Parameters!$D$27)*Parameters!$D$26*(Parameters!$D$23))*Parameters!$D$28))+(G52*(1-Parameters!$D$40)*(1-('Input for base case'!$F$5*Parameters!$D$14*(1-Parameters!$D$27)*Parameters!$D$26*(Parameters!$D$23)*Parameters!$D$28)))+(K52*(1-Parameters!$D$40)*(1/Parameters!$D$38))+(M52*(1-Parameters!$D$40))),0)</f>
        <v>0</v>
      </c>
      <c r="N53" s="23">
        <f>IF(AND(C53&gt;='Input for base case'!$F$12,C53&lt;'Input for base case'!$F$13),((E52*(1-Parameters!$D$40)*(1/Parameters!$D$38)*'Input for base case'!$F$5*Parameters!$D$14*Parameters!$D$26*(1-Parameters!$D$27)*Parameters!$D$28*(Parameters!$D$23)*(1-Parameters!$D$30))+(G52*(1-Parameters!$D$40)*'Input for base case'!$F$5*Parameters!$D$14*Parameters!$D$26*(1-Parameters!$D$27)*Parameters!$D$28*(Parameters!$D$23)*(1-Parameters!$D$30))+(H52*(1-Parameters!$D$40)) +(N52*(1-Parameters!$D$40)) + (O52*(1-Parameters!$D$40)*(1-ART_drop_factor)) + (I52*(1-Parameters!$D$40)*(1-ART_drop_factor))),0)</f>
        <v>0</v>
      </c>
      <c r="O53" s="23">
        <f>IF(AND(C53&gt;='Input for base case'!$F$12,C53&lt;'Input for base case'!$F$13),((E52*(1-Parameters!$D$40)*(1/Parameters!$D$38)*('Input for base case'!$F$5*Parameters!$D$14*(Parameters!$D$23)*Parameters!$D$26*(1-Parameters!$D$27)*Parameters!$D$28*Parameters!$D$30))+(F52*(1-Parameters!$D$40)*(1/Parameters!$D$38))+(G52*(1-Parameters!$D$40)*('Input for base case'!$F$5*Parameters!$D$14*(Parameters!$D$23)*Parameters!$D$26*(1-Parameters!$D$27)*Parameters!$D$28*Parameters!$D$30))+(O52*(1-Parameters!$D$40)*ART_drop_factor)+(L52*(1-Parameters!$D$40)*(1/Parameters!$D$38))+(I52*(1-Parameters!$D$40)*ART_drop_factor)),0)</f>
        <v>0</v>
      </c>
      <c r="P53" s="24">
        <f>IF(AND(C53&gt;='Input for base case'!$F$13,C53&lt;'Input for base case'!$F$14),((J52*(1-Parameters!$D$40)*(1-(Parameters!$D$9*(1-('Input for base case'!$F$22*Parameters!$D$7))))) + (P52*(1-Parameters!$D$40)*(1-(Parameters!$D$9*(1-('Input for base case'!$F$22*Parameters!$D$7)))))),0)</f>
        <v>0</v>
      </c>
      <c r="Q53" s="22">
        <f>IF(AND(C53&gt;='Input for base case'!$F$13,C53&lt;'Input for base case'!$F$14),((J52*(1-Parameters!$D$40)*Parameters!$D$9*(1-('Input for base case'!$F$22*Parameters!$D$7)))+(K52*(1-Parameters!$D$40)*(1-1/Parameters!$D$38)*(1-('Input for base case'!$F$6*Parameters!$D$15*(1-Parameters!$D$27)*Parameters!$D$26*(Parameters!$D$24))*Parameters!$D$28*Parameters!$D$30))) + (L52*(1-Parameters!$D$40)*(1-(1/Parameters!$D$38))*(1-ART_drop_factor)) +(P52*(1-Parameters!$D$40)*Parameters!$D$9*(1-('Input for base case'!$F$22*Parameters!$D$7)))+(Q52*(1-Parameters!$D$40)*(1-1/Parameters!$D$38)) + (R52*(1-Parameters!$D$40)*(1-(1/Parameters!$D$38))*(1-ART_drop_factor)),0)</f>
        <v>0</v>
      </c>
      <c r="R53" s="24">
        <f>IF(AND(C53&gt;='Input for base case'!$F$13,C53&lt;'Input for base case'!$F$14),((K52*(1-Parameters!$D$40)*(1-1/Parameters!$D$38)*('Input for base case'!$F$6*Parameters!$D$15*Parameters!$D$26*(1-Parameters!$D$27)*(Parameters!$D$24)*Parameters!$D$28*Parameters!$D$30))+(L52*(1-Parameters!$D$40)*(1-(1/Parameters!$D$38))*ART_drop_factor)+(R52*(1-Parameters!$D$40)*(1-(1/Parameters!$D$38))*ART_drop_factor)),0)</f>
        <v>0</v>
      </c>
      <c r="S53" s="22">
        <f>IF(AND(C53&gt;='Input for base case'!$F$13,C53&lt;'Input for base case'!$F$14),((K52*(1-Parameters!$D$40)*(1/Parameters!$D$38)*(1-('Input for base case'!$F$6*Parameters!$D$15*(1-Parameters!$D$27)*Parameters!$D$26*(Parameters!$D$23)*Parameters!$D$28)))+(M52*(1-Parameters!$D$40)*(1-('Input for base case'!$F$6*Parameters!$D$15*(1-Parameters!$D$27)*Parameters!$D$26*(Parameters!$D$23)*Parameters!$D$28)))+(Q52*(1-Parameters!$D$40)*(1/Parameters!$D$38))+(S52*(1-Parameters!$D$40))),0)</f>
        <v>0</v>
      </c>
      <c r="T53" s="24">
        <f>IF(AND(C53&gt;='Input for base case'!$F$13,C53&lt;'Input for base case'!$F$14),((K52*(1-Parameters!$D$40)*(1/Parameters!$D$38)*'Input for base case'!$F$6*Parameters!$D$15*Parameters!$D$26*(1-Parameters!$D$27)*Parameters!$D$28*(Parameters!$D$23)*(1-Parameters!$D$30))+(M52*(1-Parameters!$D$40)*'Input for base case'!$F$6*Parameters!$D$15*Parameters!$D$26*(1-Parameters!$D$27)*Parameters!$D$28*(Parameters!$D$23)*(1-Parameters!$D$30))+(N52*(1-Parameters!$D$40))+(T52*(1-Parameters!$D$40)) + (U52*(1-Parameters!$D$40)*(1-ART_drop_factor)) + (O52*(1-Parameters!$D$40)*(1-ART_drop_factor))),0)</f>
        <v>0</v>
      </c>
      <c r="U53" s="22">
        <f>IF(AND(C53&gt;='Input for base case'!$F$13,C53&lt;'Input for base case'!$F$14),((K52*(1-Parameters!$D$40)*(1/Parameters!$D$38)*('Input for base case'!$F$6*Parameters!$D$15*(Parameters!$D$23)*Parameters!$D$26*(1-Parameters!$D$27)*Parameters!$D$28*Parameters!$D$30))+(L52*(1-Parameters!$D$40)*(1/Parameters!$D$38))+(M52*(1-Parameters!$D$40)*('Input for base case'!$F$6*Parameters!$D$15*(Parameters!$D$23)*Parameters!$D$26*(1-Parameters!$D$27)*Parameters!$D$28*Parameters!$D$30))+(U52*(1-Parameters!$D$40)*ART_drop_factor)+(R52*(1-Parameters!$D$40)*(1/Parameters!$D$38))+(O52*(1-Parameters!$D$40))*ART_drop_factor),0)</f>
        <v>0</v>
      </c>
      <c r="V53" s="24">
        <f>IF(C53='Input for base case'!$F$14,((P52*(1-Parameters!$D$41)*(1-(Parameters!$D$9*(1-('Input for base case'!$F$22*Parameters!$D$7))))) + (V52*(1-Parameters!$D$41)*(1-(Parameters!$D$9*(1-('Input for base case'!$F$22*Parameters!$D$7)))))),0)</f>
        <v>0</v>
      </c>
      <c r="W53" s="22">
        <f>IF(C53='Input for base case'!$F$14,((P52*(1-Parameters!$D$41)*Parameters!$D$9*(1-('Input for base case'!$F$22*Parameters!$D$7)))+(Q52*(1-Parameters!$D$41)*(1-1/Parameters!$D$38)*(1-('Input for base case'!$F$6*Parameters!$D$16*(1-Parameters!$D$27)*Parameters!$D$26*(1-Parameters!$B$94)*(Parameters!$D$24))*Parameters!$D$28*Parameters!$D$30)))+(V52*(1-Parameters!$D$41)*Parameters!$D$9*(1-('Input for base case'!$F$22*Parameters!$D$7)))+ (R52*(1-Parameters!$D$41)*(1-(1/Parameters!$D$38))*(1-ART_drop_factor)) + (W52*(1-Parameters!$D$41)*(1-1/Parameters!$D$38)) + (X52*(1-Parameters!$D$41)*(1-(1/Parameters!$D$38))*(1-ART_drop_factor)),0)</f>
        <v>0</v>
      </c>
      <c r="X53" s="24">
        <f>IF(C53='Input for base case'!$F$14,((Q52*(1-Parameters!$D$41)*(1-1/Parameters!$D$38)*('Input for base case'!$F$6*Parameters!$D$16*Parameters!$D$26*(1-Parameters!$D$27)*(1-Parameters!$B$94)*(Parameters!$D$24)*Parameters!$D$28*Parameters!$D$30))+(R52*(1-Parameters!$D$41)*(1-(1/Parameters!$D$38))*ART_drop_factor)+(X52*(1-Parameters!$D$41)*(1-(1/Parameters!$D$38))*ART_drop_factor)),0)</f>
        <v>0</v>
      </c>
      <c r="Y53" s="22">
        <f>IF(C53='Input for base case'!$F$14,((Q52*(1-Parameters!$D$41)*(1/Parameters!$D$38)*(1-('Input for base case'!$F$6*Parameters!$D$16*(1-Parameters!$D$27)*Parameters!$D$26*(1-Parameters!$B$94)*(Parameters!$D$23)*Parameters!$D$28)))+(S52*(1-Parameters!$D$41)*(1-('Input for base case'!$F$6*Parameters!$D$16*(1-Parameters!$D$27)*Parameters!$D$26*(1-Parameters!$B$94)*(Parameters!$D$23)*Parameters!$D$28)))+(W52*(1-Parameters!$D$41)*(1/Parameters!$D$38))+(Y52*(1-Parameters!$D$41))),0)</f>
        <v>0</v>
      </c>
      <c r="Z53" s="24">
        <f>IF(C53='Input for base case'!$F$14,((Q52*(1-Parameters!$D$41)*(1/Parameters!$D$38)*'Input for base case'!$F$6*Parameters!$D$16*Parameters!$D$26*(1-Parameters!$D$27)*(1-Parameters!$B$94)*Parameters!$D$28*(Parameters!$D$23)*(1-Parameters!$D$30))+(S52*(1-Parameters!$D$41)*'Input for base case'!$F$6*Parameters!$D$16*Parameters!$D$26*(1-Parameters!$D$27)*(1-Parameters!$B$94)*Parameters!$D$28*(Parameters!$D$23)*(1-Parameters!$D$30))+(T52*(1-Parameters!$D$41)) + (U52*(1-Parameters!$D$41)*(1-ART_drop_factor)) + (Z52*(1-Parameters!$D$41)) + (AA52*(1-Parameters!$D$41)*(1-ART_drop_factor))),0)</f>
        <v>0</v>
      </c>
      <c r="AA53" s="22">
        <f>IF(C53='Input for base case'!$F$14,((Q52*(1-Parameters!$D$41)*(1/Parameters!$D$38)*('Input for base case'!$F$6*Parameters!$D$16*(Parameters!$D$23)*Parameters!$D$26*(1-Parameters!$D$27)*(1-Parameters!$B$94)*Parameters!$D$28*Parameters!$D$30))+(R52*(1-Parameters!$D$41)*(1/Parameters!$D$38))+(S52*(1-Parameters!$D$41)*('Input for base case'!$F$6*Parameters!$D$16*(1-Parameters!$B$94)*(Parameters!$D$23)*Parameters!$D$26*(1-Parameters!$D$27)*Parameters!$D$28*Parameters!$D$30))+(AA52*(1-Parameters!$D$41)*ART_drop_factor)+(X52*(1-Parameters!$D$41)*(1/Parameters!$D$38))+(U52*(1-Parameters!$D$41)*ART_drop_factor)),0)</f>
        <v>0</v>
      </c>
      <c r="AB53" s="24">
        <f>IF(AND(C53&gt;'Input for base case'!$F$14,C53&lt;('Input for base case'!$F$14+'Input for base case'!$F$16)),((V52*(1-Parameters!$D$41)*(1-(Parameters!$D$9*(1-('Input for base case'!$F$22*Parameters!$D$7)))))+(AB52*(1-Parameters!$D$41)*(1-(Parameters!$D$10*(1-('Input for base case'!$F$22*Parameters!$D$7)))))),0)</f>
        <v>0</v>
      </c>
      <c r="AC53" s="24">
        <f>IF(AND(C53&gt;'Input for base case'!$F$14, C53&lt;('Input for base case'!$F$14+'Input for base case'!$F$16)),((V52*(1-Parameters!$D$41)*Parameters!$D$9*(1-('Input for base case'!$F$22*Parameters!$D$7)))+(W52*(1-Parameters!$D$41)*(1-1/Parameters!$D$38)) + (X52*(1-Parameters!$D$41)*(1-(1/Parameters!$D$38))*(1-ART_drop_factor)) +(AB52*(1-Parameters!$D$41)*Parameters!$D$10*(1-('Input for base case'!$F$22*Parameters!$D$7))))+(AC52*(1-Parameters!$D$41)*(1-1/Parameters!$D$38)) + (AD52*(1-Parameters!$D$41)*(1-(1/Parameters!$D$38))*(1-ART_drop_factor)),0)</f>
        <v>0</v>
      </c>
      <c r="AD53" s="24">
        <f>IF(AND(C53&gt;'Input for base case'!$F$14, C53&lt;('Input for base case'!$F$14+'Input for base case'!$F$16)),((X52*(1-Parameters!$D$41)*(1-(1/Parameters!$D$38))*ART_drop_factor)+(AD52*(1-Parameters!$D$41)*(1-(1/Parameters!$D$38))*ART_drop_factor)),0)</f>
        <v>0</v>
      </c>
      <c r="AE53" s="24">
        <f>IF(AND(C53&gt;'Input for base case'!$F$14, C53&lt;('Input for base case'!$F$14+'Input for base case'!$F$16)),((W52*(1-Parameters!$D$41)*(1/Parameters!$D$38))+(Y52*(1-Parameters!$D$41))+(AC52*(1-Parameters!$D$41)*(1/Parameters!$D$38))+(AE52*(1-Parameters!$D$41))),0)</f>
        <v>0</v>
      </c>
      <c r="AF53" s="24">
        <f>IF(AND(C53&gt;'Input for base case'!$F$14, C53&lt;('Input for base case'!$F$14+'Input for base case'!$F$16)),((Z52*(1-Parameters!$D$41)) + (AA52*(1-Parameters!$D$41)*(1-ART_drop_factor)) +(AF52*(1-Parameters!$D$41)) + (AG52*(1-Parameters!$D$41)*(1-ART_drop_factor))),0)</f>
        <v>0</v>
      </c>
      <c r="AG53" s="24">
        <f>IF(AND(C53&gt;'Input for base case'!$F$14, C53&lt;('Input for base case'!$F$14+'Input for base case'!$F$16)),((X52*(1-Parameters!$D$41)*(1/Parameters!$D$38))+(AG52*(1-Parameters!$D$41)*ART_drop_factor)+(AD52*(1-Parameters!$D$41)*(1/Parameters!$D$38))+(AA52*(1-Parameters!$D$41)*ART_drop_factor)),0)</f>
        <v>0</v>
      </c>
      <c r="AH53" s="24">
        <f>IF(AND(C53&gt;=('Input for base case'!$F$14+'Input for base case'!$F$16),C53&lt;('Input for base case'!$F$14+'Input for base case'!$F$17)),((AB52*(1-Parameters!$D$40)*(1-(Parameters!$D$10*(1-('Input for base case'!$F$22*Parameters!$D$7)))))+(AH52*(1-Parameters!$D$40)*(1-(Parameters!$D$11*(1-('Input for base case'!$F$22*Parameters!$D$7)))))),0)</f>
        <v>1497609.152266538</v>
      </c>
      <c r="AI53" s="24">
        <f>IF(AND(C53&gt;=('Input for base case'!$F$14+'Input for base case'!$F$16), C53&lt;('Input for base case'!$F$14+'Input for base case'!$F$17)),((AB52*(1-Parameters!$D$40)*Parameters!$D$10*(1-('Input for base case'!$F$22*Parameters!$D$7)))+(AC52*(1-Parameters!$D$40)*(1-1/Parameters!$D$38)*(1-('Input for base case'!$F$7*Parameters!$D$17*(1-Parameters!$D$27)*Parameters!$D$26*(1-(Parameters!$B$94 + Parameters!$B$95))*(Parameters!$D$24)*Parameters!$D$28*Parameters!$D$30))) + (AD52*(1-Parameters!$D$40)*(1-(1/Parameters!$D$38))*(1-ART_drop_factor)) +(AH52*(1-Parameters!$D$40)*Parameters!$D$11*(1-('Input for base case'!$F$22*Parameters!$D$7)))+(AI52*(1-Parameters!$D$40)*(1-1/Parameters!$D$38)) + (AJ52*(1-Parameters!$D$40)*(1-(1/Parameters!$D$38))*(1-ART_drop_factor))),0)</f>
        <v>2747.6151966103544</v>
      </c>
      <c r="AJ53" s="24">
        <f>IF(AND(C53&gt;=('Input for base case'!$F$14+'Input for base case'!$F$16), C53&lt;('Input for base case'!$F$14+'Input for base case'!$F$17)),((AC52*(1-Parameters!$D$40)*(1-1/Parameters!$D$38)*('Input for base case'!$F$7*Parameters!$D$17*Parameters!$D$26*(1-Parameters!$D$27)*(1-(Parameters!$B$94 + Parameters!$B$95))*(Parameters!$D$24)*Parameters!$D$28*Parameters!$D$30))+(AD52*(1-Parameters!$D$40)*(1-(1/Parameters!$D$38))*ART_drop_factor)+(AJ52*(1-Parameters!$D$40)*(1-(1/Parameters!$D$38))*ART_drop_factor)),0)</f>
        <v>78.474107131489035</v>
      </c>
      <c r="AK53" s="22">
        <f>IF(AND(C53&gt;=('Input for base case'!$F$14+'Input for base case'!$F$16), C53&lt;('Input for base case'!$F$14+'Input for base case'!$F$17)),((AC52*(1-Parameters!$D$40)*(1/Parameters!$D$38)*(1-('Input for base case'!$F$7*Parameters!$D$17*(1-Parameters!$D$27)*Parameters!$D$26*(1-(Parameters!$B$94 + Parameters!$B$95))*(Parameters!$D$23)*Parameters!$D$28)))+(AE52*(1-Parameters!$D$40)*(1-('Input for base case'!$F$7*Parameters!$D$17*(1-Parameters!$D$27)*Parameters!$D$26*(1-(Parameters!$B$94 + Parameters!$B$95))*(Parameters!$D$23)*Parameters!$D$28)))+(AI52*(1-Parameters!$D$40)*(1/Parameters!$D$38))+(AK52*(1-Parameters!$D$40))),0)</f>
        <v>23561.812232479202</v>
      </c>
      <c r="AL53" s="24">
        <f>IF(AND(C53&gt;=('Input for base case'!$F$14+'Input for base case'!$F$16), C53&lt;('Input for base case'!$F$14+'Input for base case'!$F$17)),((AC52*(1-Parameters!$D$40)*(1/Parameters!$D$38)*'Input for base case'!$F$7*Parameters!$D$17*Parameters!$D$26*(1-Parameters!$D$27)*(1-(Parameters!$B$94 + Parameters!$B$95))*Parameters!$D$28*(Parameters!$D$23)*(1-Parameters!$D$30))+(AE52*(1-Parameters!$D$40)*'Input for base case'!$F$7*Parameters!$D$17*Parameters!$D$26*(1-Parameters!$D$27)*(1-(Parameters!$B$94 + Parameters!$B$95))*Parameters!$D$28*(Parameters!$D$23)*(1-Parameters!$D$30))+(AF52*(1-Parameters!$D$40)) + (AG52*(1-Parameters!$D$40)*(1-ART_drop_factor)) +(AL52*(1-Parameters!$D$40)) + (AM52*(1-Parameters!$D$40)*(1-ART_drop_factor))),0)</f>
        <v>19249.390921023023</v>
      </c>
      <c r="AM53" s="22">
        <f>IF(AND(C53&gt;=('Input for base case'!$F$14+'Input for base case'!$F$16), C53&lt;('Input for base case'!$F$14+'Input for base case'!$F$17)),((AC52*(1-Parameters!$D$40)*(1/Parameters!$D$38)*('Input for base case'!$F$7*Parameters!$D$17*(Parameters!$D$23)*Parameters!$D$26*(1-Parameters!$D$27)*(1-(Parameters!$B$94 + Parameters!$B$95))*Parameters!$D$28*Parameters!$D$30))+(AD52*(1-Parameters!$D$40)*(1/Parameters!$D$38))+(AE52*(1-Parameters!$D$40)*('Input for base case'!$F$7*Parameters!$D$17*(Parameters!$D$23)*Parameters!$D$26*(1-Parameters!$D$27)*(1-(Parameters!$B$94 + Parameters!$B$95))*Parameters!$D$28*Parameters!$D$30))+(AM52*(1-Parameters!$D$40)*ART_drop_factor)+(AJ52*(1-Parameters!$D$40)*(1/Parameters!$D$38))+(AG52*(1-Parameters!$D$40)*ART_drop_factor)),0)</f>
        <v>78810.432160233628</v>
      </c>
      <c r="AN53" s="24">
        <f>IF(AND(C53&gt;=('Input for base case'!$F$14+'Input for base case'!$F$17), C53&lt;('Input for base case'!$F$14+'Input for base case'!$F$18)),((AH52*(1-Parameters!$D$40)*(1-(Parameters!$D$11*(1-('Input for base case'!$F$22*Parameters!$D$7))))) + (AN52*(1-Parameters!$D$40)*(1-(Parameters!$D$11*(1-('Input for base case'!$F$22*Parameters!$D$7)))))),0)</f>
        <v>0</v>
      </c>
      <c r="AO53" s="22">
        <f>IF(AND(C53&gt;=('Input for base case'!$F$14+'Input for base case'!$F$17), C53&lt;('Input for base case'!$F$14+'Input for base case'!$F$18)),((AH52*(1-Parameters!$D$40)*Parameters!$D$11*(1-('Input for base case'!$F$22*Parameters!$D$7)))+(AI52*(1-Parameters!$D$40)*(1-1/Parameters!$D$38)*(1-('Input for base case'!$F$8*Parameters!$D$18*(1-Parameters!$D$27)*Parameters!$D$26*(Parameters!$D$24)*Parameters!$D$28*Parameters!$D$30))) + (AJ52*(1-Parameters!$D$40)*(1-(1/Parameters!$D$38))*(1-ART_drop_factor)) +(AN52*(1-Parameters!$D$40)*Parameters!$D$11*(1-('Input for base case'!$F$22*Parameters!$D$7)))+(AO52*(1-Parameters!$D$40)*(1-1/Parameters!$D$38)) + (AP52*(1-Parameters!$D$40)*(1-(1/Parameters!$D$38))*(1-ART_drop_factor))),0)</f>
        <v>0</v>
      </c>
      <c r="AP53" s="24">
        <f>IF(AND(C53&gt;=('Input for base case'!$F$14+'Input for base case'!$F$17), C53&lt;('Input for base case'!$F$14+'Input for base case'!$F$18)),((AI52*(1-Parameters!$D$40)*(1-1/Parameters!$D$38)*('Input for base case'!$F$8*Parameters!$D$18*Parameters!$D$26*(1-Parameters!$D$27)*(Parameters!$D$24)*Parameters!$D$28*Parameters!$D$30))+(AJ52*(1-Parameters!$D$40)*(1-(1/Parameters!$D$38))*ART_drop_factor)+(AP52*(1-Parameters!$D$40)*(1-(1/Parameters!$D$38))*ART_drop_factor)),0)</f>
        <v>0</v>
      </c>
      <c r="AQ53" s="22">
        <f>IF(AND(C53&gt;=('Input for base case'!$F$14+'Input for base case'!$F$17), C53&lt;('Input for base case'!$F$14+'Input for base case'!$F$18)),((AI52*(1-Parameters!$D$40)*(1/Parameters!$D$38)*(1-('Input for base case'!$F$8*Parameters!$D$18*(1-Parameters!$D$27)*Parameters!$D$26*(Parameters!$D$23)*Parameters!$D$28)))+(AK52*(1-Parameters!$D$40)*(1-('Input for base case'!$F$8*Parameters!$D$18*(1-Parameters!$D$27)*Parameters!$D$26*(Parameters!$D$23)*Parameters!$D$28)))+(AO52*(1-Parameters!$D$40)*(1/Parameters!$D$38))+(AQ52*(1-Parameters!$D$40))),0)</f>
        <v>0</v>
      </c>
      <c r="AR53" s="24">
        <f>IF(AND(C53&gt;=('Input for base case'!$F$14+'Input for base case'!$F$17), C53&lt;('Input for base case'!$F$14+'Input for base case'!$F$18)),((AI52*(1-Parameters!$D$40)*(1/Parameters!$D$38)*'Input for base case'!$F$8*Parameters!$D$18*Parameters!$D$26*(1-Parameters!$D$27)*Parameters!$D$28*(Parameters!$D$23)*(1-Parameters!$D$30))+(AK52*(1-Parameters!$D$40)*'Input for base case'!$F$8*Parameters!$D$18*Parameters!$D$26*(1-Parameters!$D$27)*Parameters!$D$28*(Parameters!$D$23)*(1-Parameters!$D$30))+(AL52*(1-Parameters!$D$40)) + (AM52*(1-Parameters!$D$40)*(1-ART_drop_factor)) +(AR52*(1-Parameters!$D$40)) + (AS52*(1-Parameters!$D$40)*(1-ART_drop_factor))),0)</f>
        <v>0</v>
      </c>
      <c r="AS53" s="22">
        <f>IF(AND(C53&gt;=('Input for base case'!$F$14+'Input for base case'!$F$17), C53&lt;('Input for base case'!$F$14+'Input for base case'!$F$18)),((AI52*(1-Parameters!$D$40)*(1/Parameters!$D$38)*('Input for base case'!$F$8*Parameters!$D$18*(Parameters!$D$23)*Parameters!$D$26*(1-Parameters!$D$27)*Parameters!$D$28*Parameters!$D$30))+(AJ52*(1-Parameters!$D$40)*(1/Parameters!$D$38))+(AK52*(1-Parameters!$D$40)*('Input for base case'!$F$8*Parameters!$D$18*(Parameters!$D$23)*Parameters!$D$26*(1-Parameters!$D$27)*Parameters!$D$28*Parameters!$D$30))+(AS52*(1-Parameters!$D$40)*ART_drop_factor)+(AP52*(1-Parameters!$D$40)*(1/Parameters!$D$38))+(AM52*(1-Parameters!$D$40)*ART_drop_factor)),0)</f>
        <v>0</v>
      </c>
      <c r="AT53" s="24">
        <f>IF(AND(C53&gt;=('Input for base case'!$F$14+'Input for base case'!$F$18), C53&lt;('Input for base case'!$F$14+'Input for base case'!$F$19)),((AN52*(1-Parameters!$D$40)*(1-(Parameters!$D$11*(1-('Input for base case'!$F$22*Parameters!$D$7))))) + (AT52*(1-Parameters!$D$40)*(1-(Parameters!$D$12*(1-('Input for base case'!$F$22*Parameters!$D$7)))))),0)</f>
        <v>0</v>
      </c>
      <c r="AU53" s="22">
        <f>IF(AND(C53&gt;=('Input for base case'!$F$14+'Input for base case'!$F$18), C53&lt;('Input for base case'!$F$14+'Input for base case'!$F$19)),((AN52*(1-Parameters!$D$40)*Parameters!$D$11*(1-('Input for base case'!$F$22*Parameters!$D$7)))+(AO52*(1-Parameters!$D$40)*(1-1/Parameters!$D$38)*(1-('Input for base case'!$F$9*Parameters!$D$19*(1-Parameters!$D$27)*Parameters!$D$26*(Parameters!$D$24)*Parameters!$D$28*Parameters!$D$30))) + (AP52*(1-Parameters!$D$40)*(1-(1/Parameters!$D$38))*(1-ART_drop_factor)) +(AT52*(1-Parameters!$D$40)*Parameters!$D$12*(1-('Input for base case'!$F$22*Parameters!$D$7)))+(AU52*(1-Parameters!$D$40)*(1-1/Parameters!$D$38)) + (AV52*(1-Parameters!$D$40)*(1-(1/Parameters!$D$38))*(1-ART_drop_factor))),0)</f>
        <v>0</v>
      </c>
      <c r="AV53" s="24">
        <f>IF(AND(C53&gt;=('Input for base case'!$F$14+'Input for base case'!$F$18), C53&lt;('Input for base case'!$F$14+'Input for base case'!$F$19)),((AO52*(1-Parameters!$D$40)*(1-1/Parameters!$D$38)*('Input for base case'!$F$9*Parameters!$D$19*Parameters!$D$26*(1-Parameters!$D$27)*(Parameters!$D$24)*Parameters!$D$28*Parameters!$D$30))+(AP52*(1-Parameters!$D$40)*(1-(1/Parameters!$D$38))*ART_drop_factor)+(AV52*(1-Parameters!$D$40)*(1-(1/Parameters!$D$38))*ART_drop_factor)),0)</f>
        <v>0</v>
      </c>
      <c r="AW53" s="22">
        <f>IF(AND(C53&gt;=('Input for base case'!$F$14+'Input for base case'!$F$18), C53&lt;('Input for base case'!$F$14+'Input for base case'!$F$19)),((AO52*(1-Parameters!$D$40)*(1/Parameters!$D$38)*(1-('Input for base case'!$F$9*Parameters!$D$19*(1-Parameters!$D$27)*Parameters!$D$26*(Parameters!$D$23)*Parameters!$D$28)))+(AQ52*(1-Parameters!$D$40)*(1-('Input for base case'!$F$9*Parameters!$D$19*(1-Parameters!$D$27)*Parameters!$D$26*(Parameters!$D$23)*Parameters!$D$28)))+(AU52*(1-Parameters!$D$40)*(1/Parameters!$D$38))+(AW52*(1-Parameters!$D$40))),0)</f>
        <v>0</v>
      </c>
      <c r="AX53" s="24">
        <f>IF(AND(C53&gt;=('Input for base case'!$F$14+'Input for base case'!$F$18), C53&lt;('Input for base case'!$F$14+'Input for base case'!$F$19)),((AO52*(1-Parameters!$D$40)*(1/Parameters!$D$38)*'Input for base case'!$F$9*Parameters!$D$19*Parameters!$D$26*(1-Parameters!$D$27)*Parameters!$D$28*(Parameters!$D$23)*(1-Parameters!$D$30))+(AQ52*(1-Parameters!$D$40)*'Input for base case'!$F$9*Parameters!$D$19*Parameters!$D$26*(1-Parameters!$D$27)*Parameters!$D$28*(Parameters!$D$23)*(1-Parameters!$D$30)) + (AS52*(1-Parameters!$D$40)*(1-ART_drop_factor)) +(AR52*(1-Parameters!$D$40))+ (AY52*(1-Parameters!$D$40)*(1-ART_drop_factor)) + (AX52*(1-Parameters!$D$40))),0)</f>
        <v>0</v>
      </c>
      <c r="AY53" s="22">
        <f>IF(AND(C53&gt;=('Input for base case'!$F$14+'Input for base case'!$F$18), C53&lt;('Input for base case'!$F$14+'Input for base case'!$F$19)),((AO52*(1-Parameters!$D$40)*(1/Parameters!$D$38)*('Input for base case'!$F$9*Parameters!$D$19*(Parameters!$D$23)*Parameters!$D$26*(1-Parameters!$D$27)*Parameters!$D$28*Parameters!$D$30))+(AP52*(1-Parameters!$D$40)*(1/Parameters!$D$38))+(AQ52*(1-Parameters!$D$40)*('Input for base case'!$F$9*Parameters!$D$19*(Parameters!$D$23)*Parameters!$D$26*(1-Parameters!$D$27)*Parameters!$D$28*Parameters!$D$30))+(AY52*(1-Parameters!$D$40)*ART_drop_factor)+(AV52*(1-Parameters!$D$40)*(1/Parameters!$D$38))+(AS52*(1-Parameters!$D$40)*ART_drop_factor)),0)</f>
        <v>0</v>
      </c>
      <c r="AZ53" s="24">
        <f>IF(C53&gt;=('Input for base case'!$F$14+'Input for base case'!$F$19),((AT52*(1-Parameters!$D$40)*(1-(Parameters!$D$12*(1-('Input for base case'!$F$22*Parameters!$D$7))))) + (AZ52*(1-Parameters!$D$40)*(1-(Parameters!$D$12*(1-('Input for base case'!$F$22*Parameters!$D$7)))))),0)</f>
        <v>0</v>
      </c>
      <c r="BA53" s="22">
        <f>IF(C53&gt;=('Input for base case'!$F$14+'Input for base case'!$F$19),((AT52*(1-Parameters!$D$40)*Parameters!$D$12*(1-('Input for base case'!$F$22*Parameters!$D$7)))+(AU52*(1-Parameters!$D$40)*(1-1/Parameters!$D$38)*(1-('Input for base case'!$F$10*Parameters!$D$20*(1-Parameters!$D$27)*Parameters!$D$26*(Parameters!$D$24)*Parameters!$D$28*Parameters!$D$30))) + (AV52*(1-Parameters!$D$40)*(1-(1/Parameters!$D$38))*(1-ART_drop_factor)) +(AZ52*(1-Parameters!$D$40)*Parameters!$D$12*(1-('Input for base case'!$F$22*Parameters!$D$7)))+(BA52*(1-Parameters!$D$40)*(1-1/Parameters!$D$38)) + (BB52*(1-Parameters!$D$40)*(1-(1/Parameters!$D$38))*(1-ART_drop_factor))),0)</f>
        <v>0</v>
      </c>
      <c r="BB53" s="24">
        <f>IF(C53&gt;=('Input for base case'!$F$14+'Input for base case'!$F$19),((AU52*(1-Parameters!$D$40)*(1-1/Parameters!$D$38)*('Input for base case'!$F$10*Parameters!$D$20*Parameters!$D$26*(1-Parameters!$D$27)*(Parameters!$D$24)*Parameters!$D$28*Parameters!$D$30))+(AV52*(1-Parameters!$D$40)*(1-(1/Parameters!$D$38))*ART_drop_factor)+(BB52*(1-Parameters!$D$40)*(1-(1/Parameters!$D$38))*ART_drop_factor)),0)</f>
        <v>0</v>
      </c>
      <c r="BC53" s="22">
        <f>IF(C53&gt;=('Input for base case'!$F$14+'Input for base case'!$F$19),((AU52*(1-Parameters!$D$40)*(1/Parameters!$D$38)*(1-('Input for base case'!$F$10*Parameters!$D$20*(1-Parameters!$D$27)*Parameters!$D$26*(Parameters!$D$23)*Parameters!$D$28)))+(AW52*(1-Parameters!$D$40)*(1-('Input for base case'!$F$10*Parameters!$D$20*(1-Parameters!$D$27)*Parameters!$D$26*(Parameters!$D$23)*Parameters!$D$28)))+(BA52*(1-Parameters!$D$40)*(1/Parameters!$D$38))+(BC52*(1-Parameters!$D$40))),0)</f>
        <v>0</v>
      </c>
      <c r="BD53" s="24">
        <f>IF(C53&gt;=('Input for base case'!$F$14+'Input for base case'!$F$19),((AU52*(1-Parameters!$D$40)*(1/Parameters!$D$38)*'Input for base case'!$F$10*Parameters!$D$20*Parameters!$D$26*(1-Parameters!$D$27)*Parameters!$D$28*(Parameters!$D$23)*(1-Parameters!$D$30))+(AW52*(1-Parameters!$D$40)*'Input for base case'!$F$10*Parameters!$D$20*Parameters!$D$26*(1-Parameters!$D$27)*Parameters!$D$28*(Parameters!$D$23)*(1-Parameters!$D$30))+(AX52*(1-Parameters!$D$40)) + (AY52*(1-Parameters!$D$40)*(1-ART_drop_factor)) +(BD52*(1-Parameters!$D$40)) + (BE52*(1-Parameters!$D$40)*(1-ART_drop_factor))),0)</f>
        <v>0</v>
      </c>
      <c r="BE53" s="25">
        <f>IF(C53&gt;=('Input for base case'!$F$14+'Input for base case'!$F$19),((AU52*(1-Parameters!$D$40)*(1/Parameters!$D$38)*('Input for base case'!$F$10*Parameters!$D$20*(Parameters!$D$23)*Parameters!$D$26*(1-Parameters!$D$27)*Parameters!$D$28*Parameters!$D$30))+(AV52*(1-Parameters!$D$40)*(1/Parameters!$D$38))+(AW52*(1-Parameters!$D$40)*('Input for base case'!$F$10*Parameters!$D$20*(Parameters!$D$23)*Parameters!$D$26*(1-Parameters!$D$27)*Parameters!$D$28*Parameters!$D$30))+(BE52*(1-Parameters!$D$40)*ART_drop_factor)+(BB52*(1-Parameters!$D$40)*(1/Parameters!$D$38))+(AY52*(1-Parameters!$D$40)*ART_drop_factor)),0)</f>
        <v>0</v>
      </c>
      <c r="BF53" s="135">
        <f>(Parameters!$D$40*(SUM(Model!D52:U52,Model!AH52:BE52)))+(Parameters!$D$41*(SUM(Model!V52:AG52)))</f>
        <v>93.58560360505507</v>
      </c>
      <c r="BG53" s="60"/>
    </row>
    <row r="54" spans="3:59" x14ac:dyDescent="0.2">
      <c r="C54" s="20">
        <v>49</v>
      </c>
      <c r="D54" s="21">
        <f>IF((C54&gt;='Input for base case'!$F$12),0,(D53*(1-Parameters!$D$40)*(1-(Parameters!$D$8*(1-('Input for base case'!$F$22*Parameters!$D$7))))))</f>
        <v>0</v>
      </c>
      <c r="E54" s="21">
        <f>IF((C54&gt;='Input for base case'!$F$12),0,(D53*(1-Parameters!$D$40)*Parameters!$D$8*(1-('Input for base case'!$F$22*Parameters!$D$7))+(E53*(1-Parameters!$D$40)*(1-1/Parameters!$D$38)) + (F53*(1-Parameters!$D$40)*(1-(1/Parameters!$D$38))*(1-ART_drop_factor))))</f>
        <v>0</v>
      </c>
      <c r="F54" s="26">
        <f>IF((C54&gt;='Input for base case'!$F$12),0,(F53*(1-Parameters!$D$40)*(1-(1/Parameters!$D$38))*ART_drop_factor))</f>
        <v>0</v>
      </c>
      <c r="G54" s="21">
        <f>IF((C54&gt;='Input for base case'!$F$12),0,((G53*(1-Parameters!$D$40)+(E53*(1-Parameters!$D$40)*(1/Parameters!$D$38)))))</f>
        <v>0</v>
      </c>
      <c r="H54" s="21">
        <f>IF((C54&gt;='Input for base case'!$F$12),0,(H53*(1-Parameters!$D$40) + I53*(1-Parameters!$D$40)*(1-ART_drop_factor)))</f>
        <v>0</v>
      </c>
      <c r="I54" s="21">
        <f>IF((C54&gt;='Input for base case'!$F$12),0,(((F53*(1-Parameters!$D$40)*(1/Parameters!$D$38)) + I53*(1-Parameters!$D$40)*ART_drop_factor)))</f>
        <v>0</v>
      </c>
      <c r="J54" s="23">
        <f>IF(AND(C54&gt;='Input for base case'!$F$12,C54&lt;'Input for base case'!$F$13),((D53*(1-Parameters!$D$40)*(1-(Parameters!$D$8*(1-('Input for base case'!$F$22*Parameters!$D$7))))) + (J53*(1-Parameters!$D$40)*(1-(Parameters!$D$9*(1-('Input for base case'!$F$22*Parameters!$D$7)))))),0)</f>
        <v>0</v>
      </c>
      <c r="K54" s="23">
        <f>IF(AND(C54&gt;='Input for base case'!$F$12,C54&lt;'Input for base case'!$F$13),((D53*(1-Parameters!$D$40)*(Parameters!$D$8*(1-('Input for base case'!$F$22*Parameters!$D$7))))+(E53*(1-Parameters!$D$40)*(1-1/Parameters!$D$38)*(1-('Input for base case'!$F$5*Parameters!$D$14*(1-Parameters!$D$27)*Parameters!$D$26*(Parameters!$D$24))*Parameters!$D$28*Parameters!$D$30)))+ (F53*(1-Parameters!$D$40)*(1-(1/Parameters!$D$38))*(1-ART_drop_factor)) + (J53*(1-Parameters!$D$40)*Parameters!$D$9*(1-('Input for base case'!$F$22*Parameters!$D$7)))+(K53*(1-Parameters!$D$40)*(1-1/Parameters!$D$38)) + (L53*(1-Parameters!$D$40)*(1-(1/Parameters!$D$38))*(1-ART_drop_factor)),0)</f>
        <v>0</v>
      </c>
      <c r="L54" s="23">
        <f>IF(AND(C54&gt;='Input for base case'!$F$12,C54&lt;'Input for base case'!$F$13),((E53*(1-Parameters!$D$40)*(1-1/Parameters!$D$38)*('Input for base case'!$F$5*Parameters!$D$14*Parameters!$D$26*(1-Parameters!$D$27)*(Parameters!$D$24)*Parameters!$D$28*Parameters!$D$30))+(F53*(1-Parameters!$D$40)*(1-(1/Parameters!$D$38))*ART_drop_factor)+(L53*(1-Parameters!$D$40)*(1-(1/Parameters!$D$38))*ART_drop_factor)),0)</f>
        <v>0</v>
      </c>
      <c r="M54" s="23">
        <f>IF(AND(C54&gt;='Input for base case'!$F$12,C54&lt;'Input for base case'!$F$13),((E53*(1-Parameters!$D$40)*(1/Parameters!$D$38)*(1-('Input for base case'!$F$5*Parameters!$D$14*(1-Parameters!$D$27)*Parameters!$D$26*(Parameters!$D$23))*Parameters!$D$28))+(G53*(1-Parameters!$D$40)*(1-('Input for base case'!$F$5*Parameters!$D$14*(1-Parameters!$D$27)*Parameters!$D$26*(Parameters!$D$23)*Parameters!$D$28)))+(K53*(1-Parameters!$D$40)*(1/Parameters!$D$38))+(M53*(1-Parameters!$D$40))),0)</f>
        <v>0</v>
      </c>
      <c r="N54" s="23">
        <f>IF(AND(C54&gt;='Input for base case'!$F$12,C54&lt;'Input for base case'!$F$13),((E53*(1-Parameters!$D$40)*(1/Parameters!$D$38)*'Input for base case'!$F$5*Parameters!$D$14*Parameters!$D$26*(1-Parameters!$D$27)*Parameters!$D$28*(Parameters!$D$23)*(1-Parameters!$D$30))+(G53*(1-Parameters!$D$40)*'Input for base case'!$F$5*Parameters!$D$14*Parameters!$D$26*(1-Parameters!$D$27)*Parameters!$D$28*(Parameters!$D$23)*(1-Parameters!$D$30))+(H53*(1-Parameters!$D$40)) +(N53*(1-Parameters!$D$40)) + (O53*(1-Parameters!$D$40)*(1-ART_drop_factor)) + (I53*(1-Parameters!$D$40)*(1-ART_drop_factor))),0)</f>
        <v>0</v>
      </c>
      <c r="O54" s="23">
        <f>IF(AND(C54&gt;='Input for base case'!$F$12,C54&lt;'Input for base case'!$F$13),((E53*(1-Parameters!$D$40)*(1/Parameters!$D$38)*('Input for base case'!$F$5*Parameters!$D$14*(Parameters!$D$23)*Parameters!$D$26*(1-Parameters!$D$27)*Parameters!$D$28*Parameters!$D$30))+(F53*(1-Parameters!$D$40)*(1/Parameters!$D$38))+(G53*(1-Parameters!$D$40)*('Input for base case'!$F$5*Parameters!$D$14*(Parameters!$D$23)*Parameters!$D$26*(1-Parameters!$D$27)*Parameters!$D$28*Parameters!$D$30))+(O53*(1-Parameters!$D$40)*ART_drop_factor)+(L53*(1-Parameters!$D$40)*(1/Parameters!$D$38))+(I53*(1-Parameters!$D$40)*ART_drop_factor)),0)</f>
        <v>0</v>
      </c>
      <c r="P54" s="24">
        <f>IF(AND(C54&gt;='Input for base case'!$F$13,C54&lt;'Input for base case'!$F$14),((J53*(1-Parameters!$D$40)*(1-(Parameters!$D$9*(1-('Input for base case'!$F$22*Parameters!$D$7))))) + (P53*(1-Parameters!$D$40)*(1-(Parameters!$D$9*(1-('Input for base case'!$F$22*Parameters!$D$7)))))),0)</f>
        <v>0</v>
      </c>
      <c r="Q54" s="22">
        <f>IF(AND(C54&gt;='Input for base case'!$F$13,C54&lt;'Input for base case'!$F$14),((J53*(1-Parameters!$D$40)*Parameters!$D$9*(1-('Input for base case'!$F$22*Parameters!$D$7)))+(K53*(1-Parameters!$D$40)*(1-1/Parameters!$D$38)*(1-('Input for base case'!$F$6*Parameters!$D$15*(1-Parameters!$D$27)*Parameters!$D$26*(Parameters!$D$24))*Parameters!$D$28*Parameters!$D$30))) + (L53*(1-Parameters!$D$40)*(1-(1/Parameters!$D$38))*(1-ART_drop_factor)) +(P53*(1-Parameters!$D$40)*Parameters!$D$9*(1-('Input for base case'!$F$22*Parameters!$D$7)))+(Q53*(1-Parameters!$D$40)*(1-1/Parameters!$D$38)) + (R53*(1-Parameters!$D$40)*(1-(1/Parameters!$D$38))*(1-ART_drop_factor)),0)</f>
        <v>0</v>
      </c>
      <c r="R54" s="24">
        <f>IF(AND(C54&gt;='Input for base case'!$F$13,C54&lt;'Input for base case'!$F$14),((K53*(1-Parameters!$D$40)*(1-1/Parameters!$D$38)*('Input for base case'!$F$6*Parameters!$D$15*Parameters!$D$26*(1-Parameters!$D$27)*(Parameters!$D$24)*Parameters!$D$28*Parameters!$D$30))+(L53*(1-Parameters!$D$40)*(1-(1/Parameters!$D$38))*ART_drop_factor)+(R53*(1-Parameters!$D$40)*(1-(1/Parameters!$D$38))*ART_drop_factor)),0)</f>
        <v>0</v>
      </c>
      <c r="S54" s="22">
        <f>IF(AND(C54&gt;='Input for base case'!$F$13,C54&lt;'Input for base case'!$F$14),((K53*(1-Parameters!$D$40)*(1/Parameters!$D$38)*(1-('Input for base case'!$F$6*Parameters!$D$15*(1-Parameters!$D$27)*Parameters!$D$26*(Parameters!$D$23)*Parameters!$D$28)))+(M53*(1-Parameters!$D$40)*(1-('Input for base case'!$F$6*Parameters!$D$15*(1-Parameters!$D$27)*Parameters!$D$26*(Parameters!$D$23)*Parameters!$D$28)))+(Q53*(1-Parameters!$D$40)*(1/Parameters!$D$38))+(S53*(1-Parameters!$D$40))),0)</f>
        <v>0</v>
      </c>
      <c r="T54" s="24">
        <f>IF(AND(C54&gt;='Input for base case'!$F$13,C54&lt;'Input for base case'!$F$14),((K53*(1-Parameters!$D$40)*(1/Parameters!$D$38)*'Input for base case'!$F$6*Parameters!$D$15*Parameters!$D$26*(1-Parameters!$D$27)*Parameters!$D$28*(Parameters!$D$23)*(1-Parameters!$D$30))+(M53*(1-Parameters!$D$40)*'Input for base case'!$F$6*Parameters!$D$15*Parameters!$D$26*(1-Parameters!$D$27)*Parameters!$D$28*(Parameters!$D$23)*(1-Parameters!$D$30))+(N53*(1-Parameters!$D$40))+(T53*(1-Parameters!$D$40)) + (U53*(1-Parameters!$D$40)*(1-ART_drop_factor)) + (O53*(1-Parameters!$D$40)*(1-ART_drop_factor))),0)</f>
        <v>0</v>
      </c>
      <c r="U54" s="22">
        <f>IF(AND(C54&gt;='Input for base case'!$F$13,C54&lt;'Input for base case'!$F$14),((K53*(1-Parameters!$D$40)*(1/Parameters!$D$38)*('Input for base case'!$F$6*Parameters!$D$15*(Parameters!$D$23)*Parameters!$D$26*(1-Parameters!$D$27)*Parameters!$D$28*Parameters!$D$30))+(L53*(1-Parameters!$D$40)*(1/Parameters!$D$38))+(M53*(1-Parameters!$D$40)*('Input for base case'!$F$6*Parameters!$D$15*(Parameters!$D$23)*Parameters!$D$26*(1-Parameters!$D$27)*Parameters!$D$28*Parameters!$D$30))+(U53*(1-Parameters!$D$40)*ART_drop_factor)+(R53*(1-Parameters!$D$40)*(1/Parameters!$D$38))+(O53*(1-Parameters!$D$40))*ART_drop_factor),0)</f>
        <v>0</v>
      </c>
      <c r="V54" s="24">
        <f>IF(C54='Input for base case'!$F$14,((P53*(1-Parameters!$D$41)*(1-(Parameters!$D$9*(1-('Input for base case'!$F$22*Parameters!$D$7))))) + (V53*(1-Parameters!$D$41)*(1-(Parameters!$D$9*(1-('Input for base case'!$F$22*Parameters!$D$7)))))),0)</f>
        <v>0</v>
      </c>
      <c r="W54" s="22">
        <f>IF(C54='Input for base case'!$F$14,((P53*(1-Parameters!$D$41)*Parameters!$D$9*(1-('Input for base case'!$F$22*Parameters!$D$7)))+(Q53*(1-Parameters!$D$41)*(1-1/Parameters!$D$38)*(1-('Input for base case'!$F$6*Parameters!$D$16*(1-Parameters!$D$27)*Parameters!$D$26*(1-Parameters!$B$94)*(Parameters!$D$24))*Parameters!$D$28*Parameters!$D$30)))+(V53*(1-Parameters!$D$41)*Parameters!$D$9*(1-('Input for base case'!$F$22*Parameters!$D$7)))+ (R53*(1-Parameters!$D$41)*(1-(1/Parameters!$D$38))*(1-ART_drop_factor)) + (W53*(1-Parameters!$D$41)*(1-1/Parameters!$D$38)) + (X53*(1-Parameters!$D$41)*(1-(1/Parameters!$D$38))*(1-ART_drop_factor)),0)</f>
        <v>0</v>
      </c>
      <c r="X54" s="24">
        <f>IF(C54='Input for base case'!$F$14,((Q53*(1-Parameters!$D$41)*(1-1/Parameters!$D$38)*('Input for base case'!$F$6*Parameters!$D$16*Parameters!$D$26*(1-Parameters!$D$27)*(1-Parameters!$B$94)*(Parameters!$D$24)*Parameters!$D$28*Parameters!$D$30))+(R53*(1-Parameters!$D$41)*(1-(1/Parameters!$D$38))*ART_drop_factor)+(X53*(1-Parameters!$D$41)*(1-(1/Parameters!$D$38))*ART_drop_factor)),0)</f>
        <v>0</v>
      </c>
      <c r="Y54" s="22">
        <f>IF(C54='Input for base case'!$F$14,((Q53*(1-Parameters!$D$41)*(1/Parameters!$D$38)*(1-('Input for base case'!$F$6*Parameters!$D$16*(1-Parameters!$D$27)*Parameters!$D$26*(1-Parameters!$B$94)*(Parameters!$D$23)*Parameters!$D$28)))+(S53*(1-Parameters!$D$41)*(1-('Input for base case'!$F$6*Parameters!$D$16*(1-Parameters!$D$27)*Parameters!$D$26*(1-Parameters!$B$94)*(Parameters!$D$23)*Parameters!$D$28)))+(W53*(1-Parameters!$D$41)*(1/Parameters!$D$38))+(Y53*(1-Parameters!$D$41))),0)</f>
        <v>0</v>
      </c>
      <c r="Z54" s="24">
        <f>IF(C54='Input for base case'!$F$14,((Q53*(1-Parameters!$D$41)*(1/Parameters!$D$38)*'Input for base case'!$F$6*Parameters!$D$16*Parameters!$D$26*(1-Parameters!$D$27)*(1-Parameters!$B$94)*Parameters!$D$28*(Parameters!$D$23)*(1-Parameters!$D$30))+(S53*(1-Parameters!$D$41)*'Input for base case'!$F$6*Parameters!$D$16*Parameters!$D$26*(1-Parameters!$D$27)*(1-Parameters!$B$94)*Parameters!$D$28*(Parameters!$D$23)*(1-Parameters!$D$30))+(T53*(1-Parameters!$D$41)) + (U53*(1-Parameters!$D$41)*(1-ART_drop_factor)) + (Z53*(1-Parameters!$D$41)) + (AA53*(1-Parameters!$D$41)*(1-ART_drop_factor))),0)</f>
        <v>0</v>
      </c>
      <c r="AA54" s="22">
        <f>IF(C54='Input for base case'!$F$14,((Q53*(1-Parameters!$D$41)*(1/Parameters!$D$38)*('Input for base case'!$F$6*Parameters!$D$16*(Parameters!$D$23)*Parameters!$D$26*(1-Parameters!$D$27)*(1-Parameters!$B$94)*Parameters!$D$28*Parameters!$D$30))+(R53*(1-Parameters!$D$41)*(1/Parameters!$D$38))+(S53*(1-Parameters!$D$41)*('Input for base case'!$F$6*Parameters!$D$16*(1-Parameters!$B$94)*(Parameters!$D$23)*Parameters!$D$26*(1-Parameters!$D$27)*Parameters!$D$28*Parameters!$D$30))+(AA53*(1-Parameters!$D$41)*ART_drop_factor)+(X53*(1-Parameters!$D$41)*(1/Parameters!$D$38))+(U53*(1-Parameters!$D$41)*ART_drop_factor)),0)</f>
        <v>0</v>
      </c>
      <c r="AB54" s="24">
        <f>IF(AND(C54&gt;'Input for base case'!$F$14,C54&lt;('Input for base case'!$F$14+'Input for base case'!$F$16)),((V53*(1-Parameters!$D$41)*(1-(Parameters!$D$9*(1-('Input for base case'!$F$22*Parameters!$D$7)))))+(AB53*(1-Parameters!$D$41)*(1-(Parameters!$D$10*(1-('Input for base case'!$F$22*Parameters!$D$7)))))),0)</f>
        <v>0</v>
      </c>
      <c r="AC54" s="24">
        <f>IF(AND(C54&gt;'Input for base case'!$F$14, C54&lt;('Input for base case'!$F$14+'Input for base case'!$F$16)),((V53*(1-Parameters!$D$41)*Parameters!$D$9*(1-('Input for base case'!$F$22*Parameters!$D$7)))+(W53*(1-Parameters!$D$41)*(1-1/Parameters!$D$38)) + (X53*(1-Parameters!$D$41)*(1-(1/Parameters!$D$38))*(1-ART_drop_factor)) +(AB53*(1-Parameters!$D$41)*Parameters!$D$10*(1-('Input for base case'!$F$22*Parameters!$D$7))))+(AC53*(1-Parameters!$D$41)*(1-1/Parameters!$D$38)) + (AD53*(1-Parameters!$D$41)*(1-(1/Parameters!$D$38))*(1-ART_drop_factor)),0)</f>
        <v>0</v>
      </c>
      <c r="AD54" s="24">
        <f>IF(AND(C54&gt;'Input for base case'!$F$14, C54&lt;('Input for base case'!$F$14+'Input for base case'!$F$16)),((X53*(1-Parameters!$D$41)*(1-(1/Parameters!$D$38))*ART_drop_factor)+(AD53*(1-Parameters!$D$41)*(1-(1/Parameters!$D$38))*ART_drop_factor)),0)</f>
        <v>0</v>
      </c>
      <c r="AE54" s="24">
        <f>IF(AND(C54&gt;'Input for base case'!$F$14, C54&lt;('Input for base case'!$F$14+'Input for base case'!$F$16)),((W53*(1-Parameters!$D$41)*(1/Parameters!$D$38))+(Y53*(1-Parameters!$D$41))+(AC53*(1-Parameters!$D$41)*(1/Parameters!$D$38))+(AE53*(1-Parameters!$D$41))),0)</f>
        <v>0</v>
      </c>
      <c r="AF54" s="24">
        <f>IF(AND(C54&gt;'Input for base case'!$F$14, C54&lt;('Input for base case'!$F$14+'Input for base case'!$F$16)),((Z53*(1-Parameters!$D$41)) + (AA53*(1-Parameters!$D$41)*(1-ART_drop_factor)) +(AF53*(1-Parameters!$D$41)) + (AG53*(1-Parameters!$D$41)*(1-ART_drop_factor))),0)</f>
        <v>0</v>
      </c>
      <c r="AG54" s="24">
        <f>IF(AND(C54&gt;'Input for base case'!$F$14, C54&lt;('Input for base case'!$F$14+'Input for base case'!$F$16)),((X53*(1-Parameters!$D$41)*(1/Parameters!$D$38))+(AG53*(1-Parameters!$D$41)*ART_drop_factor)+(AD53*(1-Parameters!$D$41)*(1/Parameters!$D$38))+(AA53*(1-Parameters!$D$41)*ART_drop_factor)),0)</f>
        <v>0</v>
      </c>
      <c r="AH54" s="24">
        <f>IF(AND(C54&gt;=('Input for base case'!$F$14+'Input for base case'!$F$16),C54&lt;('Input for base case'!$F$14+'Input for base case'!$F$17)),((AB53*(1-Parameters!$D$40)*(1-(Parameters!$D$10*(1-('Input for base case'!$F$22*Parameters!$D$7)))))+(AH53*(1-Parameters!$D$40)*(1-(Parameters!$D$11*(1-('Input for base case'!$F$22*Parameters!$D$7)))))),0)</f>
        <v>1497119.5725361314</v>
      </c>
      <c r="AI54" s="24">
        <f>IF(AND(C54&gt;=('Input for base case'!$F$14+'Input for base case'!$F$16), C54&lt;('Input for base case'!$F$14+'Input for base case'!$F$17)),((AB53*(1-Parameters!$D$40)*Parameters!$D$10*(1-('Input for base case'!$F$22*Parameters!$D$7)))+(AC53*(1-Parameters!$D$40)*(1-1/Parameters!$D$38)*(1-('Input for base case'!$F$7*Parameters!$D$17*(1-Parameters!$D$27)*Parameters!$D$26*(1-(Parameters!$B$94 + Parameters!$B$95))*(Parameters!$D$24)*Parameters!$D$28*Parameters!$D$30))) + (AD53*(1-Parameters!$D$40)*(1-(1/Parameters!$D$38))*(1-ART_drop_factor)) +(AH53*(1-Parameters!$D$40)*Parameters!$D$11*(1-('Input for base case'!$F$22*Parameters!$D$7)))+(AI53*(1-Parameters!$D$40)*(1-1/Parameters!$D$38)) + (AJ53*(1-Parameters!$D$40)*(1-(1/Parameters!$D$38))*(1-ART_drop_factor))),0)</f>
        <v>2845.5953988969031</v>
      </c>
      <c r="AJ54" s="24">
        <f>IF(AND(C54&gt;=('Input for base case'!$F$14+'Input for base case'!$F$16), C54&lt;('Input for base case'!$F$14+'Input for base case'!$F$17)),((AC53*(1-Parameters!$D$40)*(1-1/Parameters!$D$38)*('Input for base case'!$F$7*Parameters!$D$17*Parameters!$D$26*(1-Parameters!$D$27)*(1-(Parameters!$B$94 + Parameters!$B$95))*(Parameters!$D$24)*Parameters!$D$28*Parameters!$D$30))+(AD53*(1-Parameters!$D$40)*(1-(1/Parameters!$D$38))*ART_drop_factor)+(AJ53*(1-Parameters!$D$40)*(1-(1/Parameters!$D$38))*ART_drop_factor)),0)</f>
        <v>69.51825694149592</v>
      </c>
      <c r="AK54" s="22">
        <f>IF(AND(C54&gt;=('Input for base case'!$F$14+'Input for base case'!$F$16), C54&lt;('Input for base case'!$F$14+'Input for base case'!$F$17)),((AC53*(1-Parameters!$D$40)*(1/Parameters!$D$38)*(1-('Input for base case'!$F$7*Parameters!$D$17*(1-Parameters!$D$27)*Parameters!$D$26*(1-(Parameters!$B$94 + Parameters!$B$95))*(Parameters!$D$23)*Parameters!$D$28)))+(AE53*(1-Parameters!$D$40)*(1-('Input for base case'!$F$7*Parameters!$D$17*(1-Parameters!$D$27)*Parameters!$D$26*(1-(Parameters!$B$94 + Parameters!$B$95))*(Parameters!$D$23)*Parameters!$D$28)))+(AI53*(1-Parameters!$D$40)*(1/Parameters!$D$38))+(AK53*(1-Parameters!$D$40))),0)</f>
        <v>23865.725861641324</v>
      </c>
      <c r="AL54" s="24">
        <f>IF(AND(C54&gt;=('Input for base case'!$F$14+'Input for base case'!$F$16), C54&lt;('Input for base case'!$F$14+'Input for base case'!$F$17)),((AC53*(1-Parameters!$D$40)*(1/Parameters!$D$38)*'Input for base case'!$F$7*Parameters!$D$17*Parameters!$D$26*(1-Parameters!$D$27)*(1-(Parameters!$B$94 + Parameters!$B$95))*Parameters!$D$28*(Parameters!$D$23)*(1-Parameters!$D$30))+(AE53*(1-Parameters!$D$40)*'Input for base case'!$F$7*Parameters!$D$17*Parameters!$D$26*(1-Parameters!$D$27)*(1-(Parameters!$B$94 + Parameters!$B$95))*Parameters!$D$28*(Parameters!$D$23)*(1-Parameters!$D$30))+(AF53*(1-Parameters!$D$40)) + (AG53*(1-Parameters!$D$40)*(1-ART_drop_factor)) +(AL53*(1-Parameters!$D$40)) + (AM53*(1-Parameters!$D$40)*(1-ART_drop_factor))),0)</f>
        <v>19510.942012762702</v>
      </c>
      <c r="AM54" s="22">
        <f>IF(AND(C54&gt;=('Input for base case'!$F$14+'Input for base case'!$F$16), C54&lt;('Input for base case'!$F$14+'Input for base case'!$F$17)),((AC53*(1-Parameters!$D$40)*(1/Parameters!$D$38)*('Input for base case'!$F$7*Parameters!$D$17*(Parameters!$D$23)*Parameters!$D$26*(1-Parameters!$D$27)*(1-(Parameters!$B$94 + Parameters!$B$95))*Parameters!$D$28*Parameters!$D$30))+(AD53*(1-Parameters!$D$40)*(1/Parameters!$D$38))+(AE53*(1-Parameters!$D$40)*('Input for base case'!$F$7*Parameters!$D$17*(Parameters!$D$23)*Parameters!$D$26*(1-Parameters!$D$27)*(1-(Parameters!$B$94 + Parameters!$B$95))*Parameters!$D$28*Parameters!$D$30))+(AM53*(1-Parameters!$D$40)*ART_drop_factor)+(AJ53*(1-Parameters!$D$40)*(1/Parameters!$D$38))+(AG53*(1-Parameters!$D$40)*ART_drop_factor)),0)</f>
        <v>78551.942613206178</v>
      </c>
      <c r="AN54" s="24">
        <f>IF(AND(C54&gt;=('Input for base case'!$F$14+'Input for base case'!$F$17), C54&lt;('Input for base case'!$F$14+'Input for base case'!$F$18)),((AH53*(1-Parameters!$D$40)*(1-(Parameters!$D$11*(1-('Input for base case'!$F$22*Parameters!$D$7))))) + (AN53*(1-Parameters!$D$40)*(1-(Parameters!$D$11*(1-('Input for base case'!$F$22*Parameters!$D$7)))))),0)</f>
        <v>0</v>
      </c>
      <c r="AO54" s="22">
        <f>IF(AND(C54&gt;=('Input for base case'!$F$14+'Input for base case'!$F$17), C54&lt;('Input for base case'!$F$14+'Input for base case'!$F$18)),((AH53*(1-Parameters!$D$40)*Parameters!$D$11*(1-('Input for base case'!$F$22*Parameters!$D$7)))+(AI53*(1-Parameters!$D$40)*(1-1/Parameters!$D$38)*(1-('Input for base case'!$F$8*Parameters!$D$18*(1-Parameters!$D$27)*Parameters!$D$26*(Parameters!$D$24)*Parameters!$D$28*Parameters!$D$30))) + (AJ53*(1-Parameters!$D$40)*(1-(1/Parameters!$D$38))*(1-ART_drop_factor)) +(AN53*(1-Parameters!$D$40)*Parameters!$D$11*(1-('Input for base case'!$F$22*Parameters!$D$7)))+(AO53*(1-Parameters!$D$40)*(1-1/Parameters!$D$38)) + (AP53*(1-Parameters!$D$40)*(1-(1/Parameters!$D$38))*(1-ART_drop_factor))),0)</f>
        <v>0</v>
      </c>
      <c r="AP54" s="24">
        <f>IF(AND(C54&gt;=('Input for base case'!$F$14+'Input for base case'!$F$17), C54&lt;('Input for base case'!$F$14+'Input for base case'!$F$18)),((AI53*(1-Parameters!$D$40)*(1-1/Parameters!$D$38)*('Input for base case'!$F$8*Parameters!$D$18*Parameters!$D$26*(1-Parameters!$D$27)*(Parameters!$D$24)*Parameters!$D$28*Parameters!$D$30))+(AJ53*(1-Parameters!$D$40)*(1-(1/Parameters!$D$38))*ART_drop_factor)+(AP53*(1-Parameters!$D$40)*(1-(1/Parameters!$D$38))*ART_drop_factor)),0)</f>
        <v>0</v>
      </c>
      <c r="AQ54" s="22">
        <f>IF(AND(C54&gt;=('Input for base case'!$F$14+'Input for base case'!$F$17), C54&lt;('Input for base case'!$F$14+'Input for base case'!$F$18)),((AI53*(1-Parameters!$D$40)*(1/Parameters!$D$38)*(1-('Input for base case'!$F$8*Parameters!$D$18*(1-Parameters!$D$27)*Parameters!$D$26*(Parameters!$D$23)*Parameters!$D$28)))+(AK53*(1-Parameters!$D$40)*(1-('Input for base case'!$F$8*Parameters!$D$18*(1-Parameters!$D$27)*Parameters!$D$26*(Parameters!$D$23)*Parameters!$D$28)))+(AO53*(1-Parameters!$D$40)*(1/Parameters!$D$38))+(AQ53*(1-Parameters!$D$40))),0)</f>
        <v>0</v>
      </c>
      <c r="AR54" s="24">
        <f>IF(AND(C54&gt;=('Input for base case'!$F$14+'Input for base case'!$F$17), C54&lt;('Input for base case'!$F$14+'Input for base case'!$F$18)),((AI53*(1-Parameters!$D$40)*(1/Parameters!$D$38)*'Input for base case'!$F$8*Parameters!$D$18*Parameters!$D$26*(1-Parameters!$D$27)*Parameters!$D$28*(Parameters!$D$23)*(1-Parameters!$D$30))+(AK53*(1-Parameters!$D$40)*'Input for base case'!$F$8*Parameters!$D$18*Parameters!$D$26*(1-Parameters!$D$27)*Parameters!$D$28*(Parameters!$D$23)*(1-Parameters!$D$30))+(AL53*(1-Parameters!$D$40)) + (AM53*(1-Parameters!$D$40)*(1-ART_drop_factor)) +(AR53*(1-Parameters!$D$40)) + (AS53*(1-Parameters!$D$40)*(1-ART_drop_factor))),0)</f>
        <v>0</v>
      </c>
      <c r="AS54" s="22">
        <f>IF(AND(C54&gt;=('Input for base case'!$F$14+'Input for base case'!$F$17), C54&lt;('Input for base case'!$F$14+'Input for base case'!$F$18)),((AI53*(1-Parameters!$D$40)*(1/Parameters!$D$38)*('Input for base case'!$F$8*Parameters!$D$18*(Parameters!$D$23)*Parameters!$D$26*(1-Parameters!$D$27)*Parameters!$D$28*Parameters!$D$30))+(AJ53*(1-Parameters!$D$40)*(1/Parameters!$D$38))+(AK53*(1-Parameters!$D$40)*('Input for base case'!$F$8*Parameters!$D$18*(Parameters!$D$23)*Parameters!$D$26*(1-Parameters!$D$27)*Parameters!$D$28*Parameters!$D$30))+(AS53*(1-Parameters!$D$40)*ART_drop_factor)+(AP53*(1-Parameters!$D$40)*(1/Parameters!$D$38))+(AM53*(1-Parameters!$D$40)*ART_drop_factor)),0)</f>
        <v>0</v>
      </c>
      <c r="AT54" s="24">
        <f>IF(AND(C54&gt;=('Input for base case'!$F$14+'Input for base case'!$F$18), C54&lt;('Input for base case'!$F$14+'Input for base case'!$F$19)),((AN53*(1-Parameters!$D$40)*(1-(Parameters!$D$11*(1-('Input for base case'!$F$22*Parameters!$D$7))))) + (AT53*(1-Parameters!$D$40)*(1-(Parameters!$D$12*(1-('Input for base case'!$F$22*Parameters!$D$7)))))),0)</f>
        <v>0</v>
      </c>
      <c r="AU54" s="22">
        <f>IF(AND(C54&gt;=('Input for base case'!$F$14+'Input for base case'!$F$18), C54&lt;('Input for base case'!$F$14+'Input for base case'!$F$19)),((AN53*(1-Parameters!$D$40)*Parameters!$D$11*(1-('Input for base case'!$F$22*Parameters!$D$7)))+(AO53*(1-Parameters!$D$40)*(1-1/Parameters!$D$38)*(1-('Input for base case'!$F$9*Parameters!$D$19*(1-Parameters!$D$27)*Parameters!$D$26*(Parameters!$D$24)*Parameters!$D$28*Parameters!$D$30))) + (AP53*(1-Parameters!$D$40)*(1-(1/Parameters!$D$38))*(1-ART_drop_factor)) +(AT53*(1-Parameters!$D$40)*Parameters!$D$12*(1-('Input for base case'!$F$22*Parameters!$D$7)))+(AU53*(1-Parameters!$D$40)*(1-1/Parameters!$D$38)) + (AV53*(1-Parameters!$D$40)*(1-(1/Parameters!$D$38))*(1-ART_drop_factor))),0)</f>
        <v>0</v>
      </c>
      <c r="AV54" s="24">
        <f>IF(AND(C54&gt;=('Input for base case'!$F$14+'Input for base case'!$F$18), C54&lt;('Input for base case'!$F$14+'Input for base case'!$F$19)),((AO53*(1-Parameters!$D$40)*(1-1/Parameters!$D$38)*('Input for base case'!$F$9*Parameters!$D$19*Parameters!$D$26*(1-Parameters!$D$27)*(Parameters!$D$24)*Parameters!$D$28*Parameters!$D$30))+(AP53*(1-Parameters!$D$40)*(1-(1/Parameters!$D$38))*ART_drop_factor)+(AV53*(1-Parameters!$D$40)*(1-(1/Parameters!$D$38))*ART_drop_factor)),0)</f>
        <v>0</v>
      </c>
      <c r="AW54" s="22">
        <f>IF(AND(C54&gt;=('Input for base case'!$F$14+'Input for base case'!$F$18), C54&lt;('Input for base case'!$F$14+'Input for base case'!$F$19)),((AO53*(1-Parameters!$D$40)*(1/Parameters!$D$38)*(1-('Input for base case'!$F$9*Parameters!$D$19*(1-Parameters!$D$27)*Parameters!$D$26*(Parameters!$D$23)*Parameters!$D$28)))+(AQ53*(1-Parameters!$D$40)*(1-('Input for base case'!$F$9*Parameters!$D$19*(1-Parameters!$D$27)*Parameters!$D$26*(Parameters!$D$23)*Parameters!$D$28)))+(AU53*(1-Parameters!$D$40)*(1/Parameters!$D$38))+(AW53*(1-Parameters!$D$40))),0)</f>
        <v>0</v>
      </c>
      <c r="AX54" s="24">
        <f>IF(AND(C54&gt;=('Input for base case'!$F$14+'Input for base case'!$F$18), C54&lt;('Input for base case'!$F$14+'Input for base case'!$F$19)),((AO53*(1-Parameters!$D$40)*(1/Parameters!$D$38)*'Input for base case'!$F$9*Parameters!$D$19*Parameters!$D$26*(1-Parameters!$D$27)*Parameters!$D$28*(Parameters!$D$23)*(1-Parameters!$D$30))+(AQ53*(1-Parameters!$D$40)*'Input for base case'!$F$9*Parameters!$D$19*Parameters!$D$26*(1-Parameters!$D$27)*Parameters!$D$28*(Parameters!$D$23)*(1-Parameters!$D$30)) + (AS53*(1-Parameters!$D$40)*(1-ART_drop_factor)) +(AR53*(1-Parameters!$D$40))+ (AY53*(1-Parameters!$D$40)*(1-ART_drop_factor)) + (AX53*(1-Parameters!$D$40))),0)</f>
        <v>0</v>
      </c>
      <c r="AY54" s="22">
        <f>IF(AND(C54&gt;=('Input for base case'!$F$14+'Input for base case'!$F$18), C54&lt;('Input for base case'!$F$14+'Input for base case'!$F$19)),((AO53*(1-Parameters!$D$40)*(1/Parameters!$D$38)*('Input for base case'!$F$9*Parameters!$D$19*(Parameters!$D$23)*Parameters!$D$26*(1-Parameters!$D$27)*Parameters!$D$28*Parameters!$D$30))+(AP53*(1-Parameters!$D$40)*(1/Parameters!$D$38))+(AQ53*(1-Parameters!$D$40)*('Input for base case'!$F$9*Parameters!$D$19*(Parameters!$D$23)*Parameters!$D$26*(1-Parameters!$D$27)*Parameters!$D$28*Parameters!$D$30))+(AY53*(1-Parameters!$D$40)*ART_drop_factor)+(AV53*(1-Parameters!$D$40)*(1/Parameters!$D$38))+(AS53*(1-Parameters!$D$40)*ART_drop_factor)),0)</f>
        <v>0</v>
      </c>
      <c r="AZ54" s="24">
        <f>IF(C54&gt;=('Input for base case'!$F$14+'Input for base case'!$F$19),((AT53*(1-Parameters!$D$40)*(1-(Parameters!$D$12*(1-('Input for base case'!$F$22*Parameters!$D$7))))) + (AZ53*(1-Parameters!$D$40)*(1-(Parameters!$D$12*(1-('Input for base case'!$F$22*Parameters!$D$7)))))),0)</f>
        <v>0</v>
      </c>
      <c r="BA54" s="22">
        <f>IF(C54&gt;=('Input for base case'!$F$14+'Input for base case'!$F$19),((AT53*(1-Parameters!$D$40)*Parameters!$D$12*(1-('Input for base case'!$F$22*Parameters!$D$7)))+(AU53*(1-Parameters!$D$40)*(1-1/Parameters!$D$38)*(1-('Input for base case'!$F$10*Parameters!$D$20*(1-Parameters!$D$27)*Parameters!$D$26*(Parameters!$D$24)*Parameters!$D$28*Parameters!$D$30))) + (AV53*(1-Parameters!$D$40)*(1-(1/Parameters!$D$38))*(1-ART_drop_factor)) +(AZ53*(1-Parameters!$D$40)*Parameters!$D$12*(1-('Input for base case'!$F$22*Parameters!$D$7)))+(BA53*(1-Parameters!$D$40)*(1-1/Parameters!$D$38)) + (BB53*(1-Parameters!$D$40)*(1-(1/Parameters!$D$38))*(1-ART_drop_factor))),0)</f>
        <v>0</v>
      </c>
      <c r="BB54" s="24">
        <f>IF(C54&gt;=('Input for base case'!$F$14+'Input for base case'!$F$19),((AU53*(1-Parameters!$D$40)*(1-1/Parameters!$D$38)*('Input for base case'!$F$10*Parameters!$D$20*Parameters!$D$26*(1-Parameters!$D$27)*(Parameters!$D$24)*Parameters!$D$28*Parameters!$D$30))+(AV53*(1-Parameters!$D$40)*(1-(1/Parameters!$D$38))*ART_drop_factor)+(BB53*(1-Parameters!$D$40)*(1-(1/Parameters!$D$38))*ART_drop_factor)),0)</f>
        <v>0</v>
      </c>
      <c r="BC54" s="22">
        <f>IF(C54&gt;=('Input for base case'!$F$14+'Input for base case'!$F$19),((AU53*(1-Parameters!$D$40)*(1/Parameters!$D$38)*(1-('Input for base case'!$F$10*Parameters!$D$20*(1-Parameters!$D$27)*Parameters!$D$26*(Parameters!$D$23)*Parameters!$D$28)))+(AW53*(1-Parameters!$D$40)*(1-('Input for base case'!$F$10*Parameters!$D$20*(1-Parameters!$D$27)*Parameters!$D$26*(Parameters!$D$23)*Parameters!$D$28)))+(BA53*(1-Parameters!$D$40)*(1/Parameters!$D$38))+(BC53*(1-Parameters!$D$40))),0)</f>
        <v>0</v>
      </c>
      <c r="BD54" s="24">
        <f>IF(C54&gt;=('Input for base case'!$F$14+'Input for base case'!$F$19),((AU53*(1-Parameters!$D$40)*(1/Parameters!$D$38)*'Input for base case'!$F$10*Parameters!$D$20*Parameters!$D$26*(1-Parameters!$D$27)*Parameters!$D$28*(Parameters!$D$23)*(1-Parameters!$D$30))+(AW53*(1-Parameters!$D$40)*'Input for base case'!$F$10*Parameters!$D$20*Parameters!$D$26*(1-Parameters!$D$27)*Parameters!$D$28*(Parameters!$D$23)*(1-Parameters!$D$30))+(AX53*(1-Parameters!$D$40)) + (AY53*(1-Parameters!$D$40)*(1-ART_drop_factor)) +(BD53*(1-Parameters!$D$40)) + (BE53*(1-Parameters!$D$40)*(1-ART_drop_factor))),0)</f>
        <v>0</v>
      </c>
      <c r="BE54" s="25">
        <f>IF(C54&gt;=('Input for base case'!$F$14+'Input for base case'!$F$19),((AU53*(1-Parameters!$D$40)*(1/Parameters!$D$38)*('Input for base case'!$F$10*Parameters!$D$20*(Parameters!$D$23)*Parameters!$D$26*(1-Parameters!$D$27)*Parameters!$D$28*Parameters!$D$30))+(AV53*(1-Parameters!$D$40)*(1/Parameters!$D$38))+(AW53*(1-Parameters!$D$40)*('Input for base case'!$F$10*Parameters!$D$20*(Parameters!$D$23)*Parameters!$D$26*(1-Parameters!$D$27)*Parameters!$D$28*Parameters!$D$30))+(BE53*(1-Parameters!$D$40)*ART_drop_factor)+(BB53*(1-Parameters!$D$40)*(1/Parameters!$D$38))+(AY53*(1-Parameters!$D$40)*ART_drop_factor)),0)</f>
        <v>0</v>
      </c>
      <c r="BF54" s="135">
        <f>(Parameters!$D$40*(SUM(Model!D53:U53,Model!AH53:BE53)))+(Parameters!$D$41*(SUM(Model!V53:AG53)))</f>
        <v>93.580204435616324</v>
      </c>
      <c r="BG54" s="60"/>
    </row>
    <row r="55" spans="3:59" x14ac:dyDescent="0.2">
      <c r="C55" s="20">
        <v>50</v>
      </c>
      <c r="D55" s="21">
        <f>IF((C55&gt;='Input for base case'!$F$12),0,(D54*(1-Parameters!$D$40)*(1-(Parameters!$D$8*(1-('Input for base case'!$F$22*Parameters!$D$7))))))</f>
        <v>0</v>
      </c>
      <c r="E55" s="21">
        <f>IF((C55&gt;='Input for base case'!$F$12),0,(D54*(1-Parameters!$D$40)*Parameters!$D$8*(1-('Input for base case'!$F$22*Parameters!$D$7))+(E54*(1-Parameters!$D$40)*(1-1/Parameters!$D$38)) + (F54*(1-Parameters!$D$40)*(1-(1/Parameters!$D$38))*(1-ART_drop_factor))))</f>
        <v>0</v>
      </c>
      <c r="F55" s="26">
        <f>IF((C55&gt;='Input for base case'!$F$12),0,(F54*(1-Parameters!$D$40)*(1-(1/Parameters!$D$38))*ART_drop_factor))</f>
        <v>0</v>
      </c>
      <c r="G55" s="21">
        <f>IF((C55&gt;='Input for base case'!$F$12),0,((G54*(1-Parameters!$D$40)+(E54*(1-Parameters!$D$40)*(1/Parameters!$D$38)))))</f>
        <v>0</v>
      </c>
      <c r="H55" s="21">
        <f>IF((C55&gt;='Input for base case'!$F$12),0,(H54*(1-Parameters!$D$40) + I54*(1-Parameters!$D$40)*(1-ART_drop_factor)))</f>
        <v>0</v>
      </c>
      <c r="I55" s="21">
        <f>IF((C55&gt;='Input for base case'!$F$12),0,(((F54*(1-Parameters!$D$40)*(1/Parameters!$D$38)) + I54*(1-Parameters!$D$40)*ART_drop_factor)))</f>
        <v>0</v>
      </c>
      <c r="J55" s="23">
        <f>IF(AND(C55&gt;='Input for base case'!$F$12,C55&lt;'Input for base case'!$F$13),((D54*(1-Parameters!$D$40)*(1-(Parameters!$D$8*(1-('Input for base case'!$F$22*Parameters!$D$7))))) + (J54*(1-Parameters!$D$40)*(1-(Parameters!$D$9*(1-('Input for base case'!$F$22*Parameters!$D$7)))))),0)</f>
        <v>0</v>
      </c>
      <c r="K55" s="23">
        <f>IF(AND(C55&gt;='Input for base case'!$F$12,C55&lt;'Input for base case'!$F$13),((D54*(1-Parameters!$D$40)*(Parameters!$D$8*(1-('Input for base case'!$F$22*Parameters!$D$7))))+(E54*(1-Parameters!$D$40)*(1-1/Parameters!$D$38)*(1-('Input for base case'!$F$5*Parameters!$D$14*(1-Parameters!$D$27)*Parameters!$D$26*(Parameters!$D$24))*Parameters!$D$28*Parameters!$D$30)))+ (F54*(1-Parameters!$D$40)*(1-(1/Parameters!$D$38))*(1-ART_drop_factor)) + (J54*(1-Parameters!$D$40)*Parameters!$D$9*(1-('Input for base case'!$F$22*Parameters!$D$7)))+(K54*(1-Parameters!$D$40)*(1-1/Parameters!$D$38)) + (L54*(1-Parameters!$D$40)*(1-(1/Parameters!$D$38))*(1-ART_drop_factor)),0)</f>
        <v>0</v>
      </c>
      <c r="L55" s="23">
        <f>IF(AND(C55&gt;='Input for base case'!$F$12,C55&lt;'Input for base case'!$F$13),((E54*(1-Parameters!$D$40)*(1-1/Parameters!$D$38)*('Input for base case'!$F$5*Parameters!$D$14*Parameters!$D$26*(1-Parameters!$D$27)*(Parameters!$D$24)*Parameters!$D$28*Parameters!$D$30))+(F54*(1-Parameters!$D$40)*(1-(1/Parameters!$D$38))*ART_drop_factor)+(L54*(1-Parameters!$D$40)*(1-(1/Parameters!$D$38))*ART_drop_factor)),0)</f>
        <v>0</v>
      </c>
      <c r="M55" s="23">
        <f>IF(AND(C55&gt;='Input for base case'!$F$12,C55&lt;'Input for base case'!$F$13),((E54*(1-Parameters!$D$40)*(1/Parameters!$D$38)*(1-('Input for base case'!$F$5*Parameters!$D$14*(1-Parameters!$D$27)*Parameters!$D$26*(Parameters!$D$23))*Parameters!$D$28))+(G54*(1-Parameters!$D$40)*(1-('Input for base case'!$F$5*Parameters!$D$14*(1-Parameters!$D$27)*Parameters!$D$26*(Parameters!$D$23)*Parameters!$D$28)))+(K54*(1-Parameters!$D$40)*(1/Parameters!$D$38))+(M54*(1-Parameters!$D$40))),0)</f>
        <v>0</v>
      </c>
      <c r="N55" s="23">
        <f>IF(AND(C55&gt;='Input for base case'!$F$12,C55&lt;'Input for base case'!$F$13),((E54*(1-Parameters!$D$40)*(1/Parameters!$D$38)*'Input for base case'!$F$5*Parameters!$D$14*Parameters!$D$26*(1-Parameters!$D$27)*Parameters!$D$28*(Parameters!$D$23)*(1-Parameters!$D$30))+(G54*(1-Parameters!$D$40)*'Input for base case'!$F$5*Parameters!$D$14*Parameters!$D$26*(1-Parameters!$D$27)*Parameters!$D$28*(Parameters!$D$23)*(1-Parameters!$D$30))+(H54*(1-Parameters!$D$40)) +(N54*(1-Parameters!$D$40)) + (O54*(1-Parameters!$D$40)*(1-ART_drop_factor)) + (I54*(1-Parameters!$D$40)*(1-ART_drop_factor))),0)</f>
        <v>0</v>
      </c>
      <c r="O55" s="23">
        <f>IF(AND(C55&gt;='Input for base case'!$F$12,C55&lt;'Input for base case'!$F$13),((E54*(1-Parameters!$D$40)*(1/Parameters!$D$38)*('Input for base case'!$F$5*Parameters!$D$14*(Parameters!$D$23)*Parameters!$D$26*(1-Parameters!$D$27)*Parameters!$D$28*Parameters!$D$30))+(F54*(1-Parameters!$D$40)*(1/Parameters!$D$38))+(G54*(1-Parameters!$D$40)*('Input for base case'!$F$5*Parameters!$D$14*(Parameters!$D$23)*Parameters!$D$26*(1-Parameters!$D$27)*Parameters!$D$28*Parameters!$D$30))+(O54*(1-Parameters!$D$40)*ART_drop_factor)+(L54*(1-Parameters!$D$40)*(1/Parameters!$D$38))+(I54*(1-Parameters!$D$40)*ART_drop_factor)),0)</f>
        <v>0</v>
      </c>
      <c r="P55" s="24">
        <f>IF(AND(C55&gt;='Input for base case'!$F$13,C55&lt;'Input for base case'!$F$14),((J54*(1-Parameters!$D$40)*(1-(Parameters!$D$9*(1-('Input for base case'!$F$22*Parameters!$D$7))))) + (P54*(1-Parameters!$D$40)*(1-(Parameters!$D$9*(1-('Input for base case'!$F$22*Parameters!$D$7)))))),0)</f>
        <v>0</v>
      </c>
      <c r="Q55" s="22">
        <f>IF(AND(C55&gt;='Input for base case'!$F$13,C55&lt;'Input for base case'!$F$14),((J54*(1-Parameters!$D$40)*Parameters!$D$9*(1-('Input for base case'!$F$22*Parameters!$D$7)))+(K54*(1-Parameters!$D$40)*(1-1/Parameters!$D$38)*(1-('Input for base case'!$F$6*Parameters!$D$15*(1-Parameters!$D$27)*Parameters!$D$26*(Parameters!$D$24))*Parameters!$D$28*Parameters!$D$30))) + (L54*(1-Parameters!$D$40)*(1-(1/Parameters!$D$38))*(1-ART_drop_factor)) +(P54*(1-Parameters!$D$40)*Parameters!$D$9*(1-('Input for base case'!$F$22*Parameters!$D$7)))+(Q54*(1-Parameters!$D$40)*(1-1/Parameters!$D$38)) + (R54*(1-Parameters!$D$40)*(1-(1/Parameters!$D$38))*(1-ART_drop_factor)),0)</f>
        <v>0</v>
      </c>
      <c r="R55" s="24">
        <f>IF(AND(C55&gt;='Input for base case'!$F$13,C55&lt;'Input for base case'!$F$14),((K54*(1-Parameters!$D$40)*(1-1/Parameters!$D$38)*('Input for base case'!$F$6*Parameters!$D$15*Parameters!$D$26*(1-Parameters!$D$27)*(Parameters!$D$24)*Parameters!$D$28*Parameters!$D$30))+(L54*(1-Parameters!$D$40)*(1-(1/Parameters!$D$38))*ART_drop_factor)+(R54*(1-Parameters!$D$40)*(1-(1/Parameters!$D$38))*ART_drop_factor)),0)</f>
        <v>0</v>
      </c>
      <c r="S55" s="22">
        <f>IF(AND(C55&gt;='Input for base case'!$F$13,C55&lt;'Input for base case'!$F$14),((K54*(1-Parameters!$D$40)*(1/Parameters!$D$38)*(1-('Input for base case'!$F$6*Parameters!$D$15*(1-Parameters!$D$27)*Parameters!$D$26*(Parameters!$D$23)*Parameters!$D$28)))+(M54*(1-Parameters!$D$40)*(1-('Input for base case'!$F$6*Parameters!$D$15*(1-Parameters!$D$27)*Parameters!$D$26*(Parameters!$D$23)*Parameters!$D$28)))+(Q54*(1-Parameters!$D$40)*(1/Parameters!$D$38))+(S54*(1-Parameters!$D$40))),0)</f>
        <v>0</v>
      </c>
      <c r="T55" s="24">
        <f>IF(AND(C55&gt;='Input for base case'!$F$13,C55&lt;'Input for base case'!$F$14),((K54*(1-Parameters!$D$40)*(1/Parameters!$D$38)*'Input for base case'!$F$6*Parameters!$D$15*Parameters!$D$26*(1-Parameters!$D$27)*Parameters!$D$28*(Parameters!$D$23)*(1-Parameters!$D$30))+(M54*(1-Parameters!$D$40)*'Input for base case'!$F$6*Parameters!$D$15*Parameters!$D$26*(1-Parameters!$D$27)*Parameters!$D$28*(Parameters!$D$23)*(1-Parameters!$D$30))+(N54*(1-Parameters!$D$40))+(T54*(1-Parameters!$D$40)) + (U54*(1-Parameters!$D$40)*(1-ART_drop_factor)) + (O54*(1-Parameters!$D$40)*(1-ART_drop_factor))),0)</f>
        <v>0</v>
      </c>
      <c r="U55" s="22">
        <f>IF(AND(C55&gt;='Input for base case'!$F$13,C55&lt;'Input for base case'!$F$14),((K54*(1-Parameters!$D$40)*(1/Parameters!$D$38)*('Input for base case'!$F$6*Parameters!$D$15*(Parameters!$D$23)*Parameters!$D$26*(1-Parameters!$D$27)*Parameters!$D$28*Parameters!$D$30))+(L54*(1-Parameters!$D$40)*(1/Parameters!$D$38))+(M54*(1-Parameters!$D$40)*('Input for base case'!$F$6*Parameters!$D$15*(Parameters!$D$23)*Parameters!$D$26*(1-Parameters!$D$27)*Parameters!$D$28*Parameters!$D$30))+(U54*(1-Parameters!$D$40)*ART_drop_factor)+(R54*(1-Parameters!$D$40)*(1/Parameters!$D$38))+(O54*(1-Parameters!$D$40))*ART_drop_factor),0)</f>
        <v>0</v>
      </c>
      <c r="V55" s="24">
        <f>IF(C55='Input for base case'!$F$14,((P54*(1-Parameters!$D$41)*(1-(Parameters!$D$9*(1-('Input for base case'!$F$22*Parameters!$D$7))))) + (V54*(1-Parameters!$D$41)*(1-(Parameters!$D$9*(1-('Input for base case'!$F$22*Parameters!$D$7)))))),0)</f>
        <v>0</v>
      </c>
      <c r="W55" s="22">
        <f>IF(C55='Input for base case'!$F$14,((P54*(1-Parameters!$D$41)*Parameters!$D$9*(1-('Input for base case'!$F$22*Parameters!$D$7)))+(Q54*(1-Parameters!$D$41)*(1-1/Parameters!$D$38)*(1-('Input for base case'!$F$6*Parameters!$D$16*(1-Parameters!$D$27)*Parameters!$D$26*(1-Parameters!$B$94)*(Parameters!$D$24))*Parameters!$D$28*Parameters!$D$30)))+(V54*(1-Parameters!$D$41)*Parameters!$D$9*(1-('Input for base case'!$F$22*Parameters!$D$7)))+ (R54*(1-Parameters!$D$41)*(1-(1/Parameters!$D$38))*(1-ART_drop_factor)) + (W54*(1-Parameters!$D$41)*(1-1/Parameters!$D$38)) + (X54*(1-Parameters!$D$41)*(1-(1/Parameters!$D$38))*(1-ART_drop_factor)),0)</f>
        <v>0</v>
      </c>
      <c r="X55" s="24">
        <f>IF(C55='Input for base case'!$F$14,((Q54*(1-Parameters!$D$41)*(1-1/Parameters!$D$38)*('Input for base case'!$F$6*Parameters!$D$16*Parameters!$D$26*(1-Parameters!$D$27)*(1-Parameters!$B$94)*(Parameters!$D$24)*Parameters!$D$28*Parameters!$D$30))+(R54*(1-Parameters!$D$41)*(1-(1/Parameters!$D$38))*ART_drop_factor)+(X54*(1-Parameters!$D$41)*(1-(1/Parameters!$D$38))*ART_drop_factor)),0)</f>
        <v>0</v>
      </c>
      <c r="Y55" s="22">
        <f>IF(C55='Input for base case'!$F$14,((Q54*(1-Parameters!$D$41)*(1/Parameters!$D$38)*(1-('Input for base case'!$F$6*Parameters!$D$16*(1-Parameters!$D$27)*Parameters!$D$26*(1-Parameters!$B$94)*(Parameters!$D$23)*Parameters!$D$28)))+(S54*(1-Parameters!$D$41)*(1-('Input for base case'!$F$6*Parameters!$D$16*(1-Parameters!$D$27)*Parameters!$D$26*(1-Parameters!$B$94)*(Parameters!$D$23)*Parameters!$D$28)))+(W54*(1-Parameters!$D$41)*(1/Parameters!$D$38))+(Y54*(1-Parameters!$D$41))),0)</f>
        <v>0</v>
      </c>
      <c r="Z55" s="24">
        <f>IF(C55='Input for base case'!$F$14,((Q54*(1-Parameters!$D$41)*(1/Parameters!$D$38)*'Input for base case'!$F$6*Parameters!$D$16*Parameters!$D$26*(1-Parameters!$D$27)*(1-Parameters!$B$94)*Parameters!$D$28*(Parameters!$D$23)*(1-Parameters!$D$30))+(S54*(1-Parameters!$D$41)*'Input for base case'!$F$6*Parameters!$D$16*Parameters!$D$26*(1-Parameters!$D$27)*(1-Parameters!$B$94)*Parameters!$D$28*(Parameters!$D$23)*(1-Parameters!$D$30))+(T54*(1-Parameters!$D$41)) + (U54*(1-Parameters!$D$41)*(1-ART_drop_factor)) + (Z54*(1-Parameters!$D$41)) + (AA54*(1-Parameters!$D$41)*(1-ART_drop_factor))),0)</f>
        <v>0</v>
      </c>
      <c r="AA55" s="22">
        <f>IF(C55='Input for base case'!$F$14,((Q54*(1-Parameters!$D$41)*(1/Parameters!$D$38)*('Input for base case'!$F$6*Parameters!$D$16*(Parameters!$D$23)*Parameters!$D$26*(1-Parameters!$D$27)*(1-Parameters!$B$94)*Parameters!$D$28*Parameters!$D$30))+(R54*(1-Parameters!$D$41)*(1/Parameters!$D$38))+(S54*(1-Parameters!$D$41)*('Input for base case'!$F$6*Parameters!$D$16*(1-Parameters!$B$94)*(Parameters!$D$23)*Parameters!$D$26*(1-Parameters!$D$27)*Parameters!$D$28*Parameters!$D$30))+(AA54*(1-Parameters!$D$41)*ART_drop_factor)+(X54*(1-Parameters!$D$41)*(1/Parameters!$D$38))+(U54*(1-Parameters!$D$41)*ART_drop_factor)),0)</f>
        <v>0</v>
      </c>
      <c r="AB55" s="24">
        <f>IF(AND(C55&gt;'Input for base case'!$F$14,C55&lt;('Input for base case'!$F$14+'Input for base case'!$F$16)),((V54*(1-Parameters!$D$41)*(1-(Parameters!$D$9*(1-('Input for base case'!$F$22*Parameters!$D$7)))))+(AB54*(1-Parameters!$D$41)*(1-(Parameters!$D$10*(1-('Input for base case'!$F$22*Parameters!$D$7)))))),0)</f>
        <v>0</v>
      </c>
      <c r="AC55" s="24">
        <f>IF(AND(C55&gt;'Input for base case'!$F$14, C55&lt;('Input for base case'!$F$14+'Input for base case'!$F$16)),((V54*(1-Parameters!$D$41)*Parameters!$D$9*(1-('Input for base case'!$F$22*Parameters!$D$7)))+(W54*(1-Parameters!$D$41)*(1-1/Parameters!$D$38)) + (X54*(1-Parameters!$D$41)*(1-(1/Parameters!$D$38))*(1-ART_drop_factor)) +(AB54*(1-Parameters!$D$41)*Parameters!$D$10*(1-('Input for base case'!$F$22*Parameters!$D$7))))+(AC54*(1-Parameters!$D$41)*(1-1/Parameters!$D$38)) + (AD54*(1-Parameters!$D$41)*(1-(1/Parameters!$D$38))*(1-ART_drop_factor)),0)</f>
        <v>0</v>
      </c>
      <c r="AD55" s="24">
        <f>IF(AND(C55&gt;'Input for base case'!$F$14, C55&lt;('Input for base case'!$F$14+'Input for base case'!$F$16)),((X54*(1-Parameters!$D$41)*(1-(1/Parameters!$D$38))*ART_drop_factor)+(AD54*(1-Parameters!$D$41)*(1-(1/Parameters!$D$38))*ART_drop_factor)),0)</f>
        <v>0</v>
      </c>
      <c r="AE55" s="24">
        <f>IF(AND(C55&gt;'Input for base case'!$F$14, C55&lt;('Input for base case'!$F$14+'Input for base case'!$F$16)),((W54*(1-Parameters!$D$41)*(1/Parameters!$D$38))+(Y54*(1-Parameters!$D$41))+(AC54*(1-Parameters!$D$41)*(1/Parameters!$D$38))+(AE54*(1-Parameters!$D$41))),0)</f>
        <v>0</v>
      </c>
      <c r="AF55" s="24">
        <f>IF(AND(C55&gt;'Input for base case'!$F$14, C55&lt;('Input for base case'!$F$14+'Input for base case'!$F$16)),((Z54*(1-Parameters!$D$41)) + (AA54*(1-Parameters!$D$41)*(1-ART_drop_factor)) +(AF54*(1-Parameters!$D$41)) + (AG54*(1-Parameters!$D$41)*(1-ART_drop_factor))),0)</f>
        <v>0</v>
      </c>
      <c r="AG55" s="24">
        <f>IF(AND(C55&gt;'Input for base case'!$F$14, C55&lt;('Input for base case'!$F$14+'Input for base case'!$F$16)),((X54*(1-Parameters!$D$41)*(1/Parameters!$D$38))+(AG54*(1-Parameters!$D$41)*ART_drop_factor)+(AD54*(1-Parameters!$D$41)*(1/Parameters!$D$38))+(AA54*(1-Parameters!$D$41)*ART_drop_factor)),0)</f>
        <v>0</v>
      </c>
      <c r="AH55" s="24">
        <f>IF(AND(C55&gt;=('Input for base case'!$F$14+'Input for base case'!$F$16),C55&lt;('Input for base case'!$F$14+'Input for base case'!$F$17)),((AB54*(1-Parameters!$D$40)*(1-(Parameters!$D$10*(1-('Input for base case'!$F$22*Parameters!$D$7)))))+(AH54*(1-Parameters!$D$40)*(1-(Parameters!$D$11*(1-('Input for base case'!$F$22*Parameters!$D$7)))))),0)</f>
        <v>1496630.1528530323</v>
      </c>
      <c r="AI55" s="24">
        <f>IF(AND(C55&gt;=('Input for base case'!$F$14+'Input for base case'!$F$16), C55&lt;('Input for base case'!$F$14+'Input for base case'!$F$17)),((AB54*(1-Parameters!$D$40)*Parameters!$D$10*(1-('Input for base case'!$F$22*Parameters!$D$7)))+(AC54*(1-Parameters!$D$40)*(1-1/Parameters!$D$38)*(1-('Input for base case'!$F$7*Parameters!$D$17*(1-Parameters!$D$27)*Parameters!$D$26*(1-(Parameters!$B$94 + Parameters!$B$95))*(Parameters!$D$24)*Parameters!$D$28*Parameters!$D$30))) + (AD54*(1-Parameters!$D$40)*(1-(1/Parameters!$D$38))*(1-ART_drop_factor)) +(AH54*(1-Parameters!$D$40)*Parameters!$D$11*(1-('Input for base case'!$F$22*Parameters!$D$7)))+(AI54*(1-Parameters!$D$40)*(1-1/Parameters!$D$38)) + (AJ54*(1-Parameters!$D$40)*(1-(1/Parameters!$D$38))*(1-ART_drop_factor))),0)</f>
        <v>2932.5255532602951</v>
      </c>
      <c r="AJ55" s="24">
        <f>IF(AND(C55&gt;=('Input for base case'!$F$14+'Input for base case'!$F$16), C55&lt;('Input for base case'!$F$14+'Input for base case'!$F$17)),((AC54*(1-Parameters!$D$40)*(1-1/Parameters!$D$38)*('Input for base case'!$F$7*Parameters!$D$17*Parameters!$D$26*(1-Parameters!$D$27)*(1-(Parameters!$B$94 + Parameters!$B$95))*(Parameters!$D$24)*Parameters!$D$28*Parameters!$D$30))+(AD54*(1-Parameters!$D$40)*(1-(1/Parameters!$D$38))*ART_drop_factor)+(AJ54*(1-Parameters!$D$40)*(1-(1/Parameters!$D$38))*ART_drop_factor)),0)</f>
        <v>61.584492322877416</v>
      </c>
      <c r="AK55" s="22">
        <f>IF(AND(C55&gt;=('Input for base case'!$F$14+'Input for base case'!$F$16), C55&lt;('Input for base case'!$F$14+'Input for base case'!$F$17)),((AC54*(1-Parameters!$D$40)*(1/Parameters!$D$38)*(1-('Input for base case'!$F$7*Parameters!$D$17*(1-Parameters!$D$27)*Parameters!$D$26*(1-(Parameters!$B$94 + Parameters!$B$95))*(Parameters!$D$23)*Parameters!$D$28)))+(AE54*(1-Parameters!$D$40)*(1-('Input for base case'!$F$7*Parameters!$D$17*(1-Parameters!$D$27)*Parameters!$D$26*(1-(Parameters!$B$94 + Parameters!$B$95))*(Parameters!$D$23)*Parameters!$D$28)))+(AI54*(1-Parameters!$D$40)*(1/Parameters!$D$38))+(AK54*(1-Parameters!$D$40))),0)</f>
        <v>24180.50801838957</v>
      </c>
      <c r="AL55" s="24">
        <f>IF(AND(C55&gt;=('Input for base case'!$F$14+'Input for base case'!$F$16), C55&lt;('Input for base case'!$F$14+'Input for base case'!$F$17)),((AC54*(1-Parameters!$D$40)*(1/Parameters!$D$38)*'Input for base case'!$F$7*Parameters!$D$17*Parameters!$D$26*(1-Parameters!$D$27)*(1-(Parameters!$B$94 + Parameters!$B$95))*Parameters!$D$28*(Parameters!$D$23)*(1-Parameters!$D$30))+(AE54*(1-Parameters!$D$40)*'Input for base case'!$F$7*Parameters!$D$17*Parameters!$D$26*(1-Parameters!$D$27)*(1-(Parameters!$B$94 + Parameters!$B$95))*Parameters!$D$28*(Parameters!$D$23)*(1-Parameters!$D$30))+(AF54*(1-Parameters!$D$40)) + (AG54*(1-Parameters!$D$40)*(1-ART_drop_factor)) +(AL54*(1-Parameters!$D$40)) + (AM54*(1-Parameters!$D$40)*(1-ART_drop_factor))),0)</f>
        <v>19771.616513755507</v>
      </c>
      <c r="AM55" s="22">
        <f>IF(AND(C55&gt;=('Input for base case'!$F$14+'Input for base case'!$F$16), C55&lt;('Input for base case'!$F$14+'Input for base case'!$F$17)),((AC54*(1-Parameters!$D$40)*(1/Parameters!$D$38)*('Input for base case'!$F$7*Parameters!$D$17*(Parameters!$D$23)*Parameters!$D$26*(1-Parameters!$D$27)*(1-(Parameters!$B$94 + Parameters!$B$95))*Parameters!$D$28*Parameters!$D$30))+(AD54*(1-Parameters!$D$40)*(1/Parameters!$D$38))+(AE54*(1-Parameters!$D$40)*('Input for base case'!$F$7*Parameters!$D$17*(Parameters!$D$23)*Parameters!$D$26*(1-Parameters!$D$27)*(1-(Parameters!$B$94 + Parameters!$B$95))*Parameters!$D$28*Parameters!$D$30))+(AM54*(1-Parameters!$D$40)*ART_drop_factor)+(AJ54*(1-Parameters!$D$40)*(1/Parameters!$D$38))+(AG54*(1-Parameters!$D$40)*ART_drop_factor)),0)</f>
        <v>78293.33444324178</v>
      </c>
      <c r="AN55" s="24">
        <f>IF(AND(C55&gt;=('Input for base case'!$F$14+'Input for base case'!$F$17), C55&lt;('Input for base case'!$F$14+'Input for base case'!$F$18)),((AH54*(1-Parameters!$D$40)*(1-(Parameters!$D$11*(1-('Input for base case'!$F$22*Parameters!$D$7))))) + (AN54*(1-Parameters!$D$40)*(1-(Parameters!$D$11*(1-('Input for base case'!$F$22*Parameters!$D$7)))))),0)</f>
        <v>0</v>
      </c>
      <c r="AO55" s="22">
        <f>IF(AND(C55&gt;=('Input for base case'!$F$14+'Input for base case'!$F$17), C55&lt;('Input for base case'!$F$14+'Input for base case'!$F$18)),((AH54*(1-Parameters!$D$40)*Parameters!$D$11*(1-('Input for base case'!$F$22*Parameters!$D$7)))+(AI54*(1-Parameters!$D$40)*(1-1/Parameters!$D$38)*(1-('Input for base case'!$F$8*Parameters!$D$18*(1-Parameters!$D$27)*Parameters!$D$26*(Parameters!$D$24)*Parameters!$D$28*Parameters!$D$30))) + (AJ54*(1-Parameters!$D$40)*(1-(1/Parameters!$D$38))*(1-ART_drop_factor)) +(AN54*(1-Parameters!$D$40)*Parameters!$D$11*(1-('Input for base case'!$F$22*Parameters!$D$7)))+(AO54*(1-Parameters!$D$40)*(1-1/Parameters!$D$38)) + (AP54*(1-Parameters!$D$40)*(1-(1/Parameters!$D$38))*(1-ART_drop_factor))),0)</f>
        <v>0</v>
      </c>
      <c r="AP55" s="24">
        <f>IF(AND(C55&gt;=('Input for base case'!$F$14+'Input for base case'!$F$17), C55&lt;('Input for base case'!$F$14+'Input for base case'!$F$18)),((AI54*(1-Parameters!$D$40)*(1-1/Parameters!$D$38)*('Input for base case'!$F$8*Parameters!$D$18*Parameters!$D$26*(1-Parameters!$D$27)*(Parameters!$D$24)*Parameters!$D$28*Parameters!$D$30))+(AJ54*(1-Parameters!$D$40)*(1-(1/Parameters!$D$38))*ART_drop_factor)+(AP54*(1-Parameters!$D$40)*(1-(1/Parameters!$D$38))*ART_drop_factor)),0)</f>
        <v>0</v>
      </c>
      <c r="AQ55" s="22">
        <f>IF(AND(C55&gt;=('Input for base case'!$F$14+'Input for base case'!$F$17), C55&lt;('Input for base case'!$F$14+'Input for base case'!$F$18)),((AI54*(1-Parameters!$D$40)*(1/Parameters!$D$38)*(1-('Input for base case'!$F$8*Parameters!$D$18*(1-Parameters!$D$27)*Parameters!$D$26*(Parameters!$D$23)*Parameters!$D$28)))+(AK54*(1-Parameters!$D$40)*(1-('Input for base case'!$F$8*Parameters!$D$18*(1-Parameters!$D$27)*Parameters!$D$26*(Parameters!$D$23)*Parameters!$D$28)))+(AO54*(1-Parameters!$D$40)*(1/Parameters!$D$38))+(AQ54*(1-Parameters!$D$40))),0)</f>
        <v>0</v>
      </c>
      <c r="AR55" s="24">
        <f>IF(AND(C55&gt;=('Input for base case'!$F$14+'Input for base case'!$F$17), C55&lt;('Input for base case'!$F$14+'Input for base case'!$F$18)),((AI54*(1-Parameters!$D$40)*(1/Parameters!$D$38)*'Input for base case'!$F$8*Parameters!$D$18*Parameters!$D$26*(1-Parameters!$D$27)*Parameters!$D$28*(Parameters!$D$23)*(1-Parameters!$D$30))+(AK54*(1-Parameters!$D$40)*'Input for base case'!$F$8*Parameters!$D$18*Parameters!$D$26*(1-Parameters!$D$27)*Parameters!$D$28*(Parameters!$D$23)*(1-Parameters!$D$30))+(AL54*(1-Parameters!$D$40)) + (AM54*(1-Parameters!$D$40)*(1-ART_drop_factor)) +(AR54*(1-Parameters!$D$40)) + (AS54*(1-Parameters!$D$40)*(1-ART_drop_factor))),0)</f>
        <v>0</v>
      </c>
      <c r="AS55" s="22">
        <f>IF(AND(C55&gt;=('Input for base case'!$F$14+'Input for base case'!$F$17), C55&lt;('Input for base case'!$F$14+'Input for base case'!$F$18)),((AI54*(1-Parameters!$D$40)*(1/Parameters!$D$38)*('Input for base case'!$F$8*Parameters!$D$18*(Parameters!$D$23)*Parameters!$D$26*(1-Parameters!$D$27)*Parameters!$D$28*Parameters!$D$30))+(AJ54*(1-Parameters!$D$40)*(1/Parameters!$D$38))+(AK54*(1-Parameters!$D$40)*('Input for base case'!$F$8*Parameters!$D$18*(Parameters!$D$23)*Parameters!$D$26*(1-Parameters!$D$27)*Parameters!$D$28*Parameters!$D$30))+(AS54*(1-Parameters!$D$40)*ART_drop_factor)+(AP54*(1-Parameters!$D$40)*(1/Parameters!$D$38))+(AM54*(1-Parameters!$D$40)*ART_drop_factor)),0)</f>
        <v>0</v>
      </c>
      <c r="AT55" s="24">
        <f>IF(AND(C55&gt;=('Input for base case'!$F$14+'Input for base case'!$F$18), C55&lt;('Input for base case'!$F$14+'Input for base case'!$F$19)),((AN54*(1-Parameters!$D$40)*(1-(Parameters!$D$11*(1-('Input for base case'!$F$22*Parameters!$D$7))))) + (AT54*(1-Parameters!$D$40)*(1-(Parameters!$D$12*(1-('Input for base case'!$F$22*Parameters!$D$7)))))),0)</f>
        <v>0</v>
      </c>
      <c r="AU55" s="22">
        <f>IF(AND(C55&gt;=('Input for base case'!$F$14+'Input for base case'!$F$18), C55&lt;('Input for base case'!$F$14+'Input for base case'!$F$19)),((AN54*(1-Parameters!$D$40)*Parameters!$D$11*(1-('Input for base case'!$F$22*Parameters!$D$7)))+(AO54*(1-Parameters!$D$40)*(1-1/Parameters!$D$38)*(1-('Input for base case'!$F$9*Parameters!$D$19*(1-Parameters!$D$27)*Parameters!$D$26*(Parameters!$D$24)*Parameters!$D$28*Parameters!$D$30))) + (AP54*(1-Parameters!$D$40)*(1-(1/Parameters!$D$38))*(1-ART_drop_factor)) +(AT54*(1-Parameters!$D$40)*Parameters!$D$12*(1-('Input for base case'!$F$22*Parameters!$D$7)))+(AU54*(1-Parameters!$D$40)*(1-1/Parameters!$D$38)) + (AV54*(1-Parameters!$D$40)*(1-(1/Parameters!$D$38))*(1-ART_drop_factor))),0)</f>
        <v>0</v>
      </c>
      <c r="AV55" s="24">
        <f>IF(AND(C55&gt;=('Input for base case'!$F$14+'Input for base case'!$F$18), C55&lt;('Input for base case'!$F$14+'Input for base case'!$F$19)),((AO54*(1-Parameters!$D$40)*(1-1/Parameters!$D$38)*('Input for base case'!$F$9*Parameters!$D$19*Parameters!$D$26*(1-Parameters!$D$27)*(Parameters!$D$24)*Parameters!$D$28*Parameters!$D$30))+(AP54*(1-Parameters!$D$40)*(1-(1/Parameters!$D$38))*ART_drop_factor)+(AV54*(1-Parameters!$D$40)*(1-(1/Parameters!$D$38))*ART_drop_factor)),0)</f>
        <v>0</v>
      </c>
      <c r="AW55" s="22">
        <f>IF(AND(C55&gt;=('Input for base case'!$F$14+'Input for base case'!$F$18), C55&lt;('Input for base case'!$F$14+'Input for base case'!$F$19)),((AO54*(1-Parameters!$D$40)*(1/Parameters!$D$38)*(1-('Input for base case'!$F$9*Parameters!$D$19*(1-Parameters!$D$27)*Parameters!$D$26*(Parameters!$D$23)*Parameters!$D$28)))+(AQ54*(1-Parameters!$D$40)*(1-('Input for base case'!$F$9*Parameters!$D$19*(1-Parameters!$D$27)*Parameters!$D$26*(Parameters!$D$23)*Parameters!$D$28)))+(AU54*(1-Parameters!$D$40)*(1/Parameters!$D$38))+(AW54*(1-Parameters!$D$40))),0)</f>
        <v>0</v>
      </c>
      <c r="AX55" s="24">
        <f>IF(AND(C55&gt;=('Input for base case'!$F$14+'Input for base case'!$F$18), C55&lt;('Input for base case'!$F$14+'Input for base case'!$F$19)),((AO54*(1-Parameters!$D$40)*(1/Parameters!$D$38)*'Input for base case'!$F$9*Parameters!$D$19*Parameters!$D$26*(1-Parameters!$D$27)*Parameters!$D$28*(Parameters!$D$23)*(1-Parameters!$D$30))+(AQ54*(1-Parameters!$D$40)*'Input for base case'!$F$9*Parameters!$D$19*Parameters!$D$26*(1-Parameters!$D$27)*Parameters!$D$28*(Parameters!$D$23)*(1-Parameters!$D$30)) + (AS54*(1-Parameters!$D$40)*(1-ART_drop_factor)) +(AR54*(1-Parameters!$D$40))+ (AY54*(1-Parameters!$D$40)*(1-ART_drop_factor)) + (AX54*(1-Parameters!$D$40))),0)</f>
        <v>0</v>
      </c>
      <c r="AY55" s="22">
        <f>IF(AND(C55&gt;=('Input for base case'!$F$14+'Input for base case'!$F$18), C55&lt;('Input for base case'!$F$14+'Input for base case'!$F$19)),((AO54*(1-Parameters!$D$40)*(1/Parameters!$D$38)*('Input for base case'!$F$9*Parameters!$D$19*(Parameters!$D$23)*Parameters!$D$26*(1-Parameters!$D$27)*Parameters!$D$28*Parameters!$D$30))+(AP54*(1-Parameters!$D$40)*(1/Parameters!$D$38))+(AQ54*(1-Parameters!$D$40)*('Input for base case'!$F$9*Parameters!$D$19*(Parameters!$D$23)*Parameters!$D$26*(1-Parameters!$D$27)*Parameters!$D$28*Parameters!$D$30))+(AY54*(1-Parameters!$D$40)*ART_drop_factor)+(AV54*(1-Parameters!$D$40)*(1/Parameters!$D$38))+(AS54*(1-Parameters!$D$40)*ART_drop_factor)),0)</f>
        <v>0</v>
      </c>
      <c r="AZ55" s="24">
        <f>IF(C55&gt;=('Input for base case'!$F$14+'Input for base case'!$F$19),((AT54*(1-Parameters!$D$40)*(1-(Parameters!$D$12*(1-('Input for base case'!$F$22*Parameters!$D$7))))) + (AZ54*(1-Parameters!$D$40)*(1-(Parameters!$D$12*(1-('Input for base case'!$F$22*Parameters!$D$7)))))),0)</f>
        <v>0</v>
      </c>
      <c r="BA55" s="22">
        <f>IF(C55&gt;=('Input for base case'!$F$14+'Input for base case'!$F$19),((AT54*(1-Parameters!$D$40)*Parameters!$D$12*(1-('Input for base case'!$F$22*Parameters!$D$7)))+(AU54*(1-Parameters!$D$40)*(1-1/Parameters!$D$38)*(1-('Input for base case'!$F$10*Parameters!$D$20*(1-Parameters!$D$27)*Parameters!$D$26*(Parameters!$D$24)*Parameters!$D$28*Parameters!$D$30))) + (AV54*(1-Parameters!$D$40)*(1-(1/Parameters!$D$38))*(1-ART_drop_factor)) +(AZ54*(1-Parameters!$D$40)*Parameters!$D$12*(1-('Input for base case'!$F$22*Parameters!$D$7)))+(BA54*(1-Parameters!$D$40)*(1-1/Parameters!$D$38)) + (BB54*(1-Parameters!$D$40)*(1-(1/Parameters!$D$38))*(1-ART_drop_factor))),0)</f>
        <v>0</v>
      </c>
      <c r="BB55" s="24">
        <f>IF(C55&gt;=('Input for base case'!$F$14+'Input for base case'!$F$19),((AU54*(1-Parameters!$D$40)*(1-1/Parameters!$D$38)*('Input for base case'!$F$10*Parameters!$D$20*Parameters!$D$26*(1-Parameters!$D$27)*(Parameters!$D$24)*Parameters!$D$28*Parameters!$D$30))+(AV54*(1-Parameters!$D$40)*(1-(1/Parameters!$D$38))*ART_drop_factor)+(BB54*(1-Parameters!$D$40)*(1-(1/Parameters!$D$38))*ART_drop_factor)),0)</f>
        <v>0</v>
      </c>
      <c r="BC55" s="22">
        <f>IF(C55&gt;=('Input for base case'!$F$14+'Input for base case'!$F$19),((AU54*(1-Parameters!$D$40)*(1/Parameters!$D$38)*(1-('Input for base case'!$F$10*Parameters!$D$20*(1-Parameters!$D$27)*Parameters!$D$26*(Parameters!$D$23)*Parameters!$D$28)))+(AW54*(1-Parameters!$D$40)*(1-('Input for base case'!$F$10*Parameters!$D$20*(1-Parameters!$D$27)*Parameters!$D$26*(Parameters!$D$23)*Parameters!$D$28)))+(BA54*(1-Parameters!$D$40)*(1/Parameters!$D$38))+(BC54*(1-Parameters!$D$40))),0)</f>
        <v>0</v>
      </c>
      <c r="BD55" s="24">
        <f>IF(C55&gt;=('Input for base case'!$F$14+'Input for base case'!$F$19),((AU54*(1-Parameters!$D$40)*(1/Parameters!$D$38)*'Input for base case'!$F$10*Parameters!$D$20*Parameters!$D$26*(1-Parameters!$D$27)*Parameters!$D$28*(Parameters!$D$23)*(1-Parameters!$D$30))+(AW54*(1-Parameters!$D$40)*'Input for base case'!$F$10*Parameters!$D$20*Parameters!$D$26*(1-Parameters!$D$27)*Parameters!$D$28*(Parameters!$D$23)*(1-Parameters!$D$30))+(AX54*(1-Parameters!$D$40)) + (AY54*(1-Parameters!$D$40)*(1-ART_drop_factor)) +(BD54*(1-Parameters!$D$40)) + (BE54*(1-Parameters!$D$40)*(1-ART_drop_factor))),0)</f>
        <v>0</v>
      </c>
      <c r="BE55" s="25">
        <f>IF(C55&gt;=('Input for base case'!$F$14+'Input for base case'!$F$19),((AU54*(1-Parameters!$D$40)*(1/Parameters!$D$38)*('Input for base case'!$F$10*Parameters!$D$20*(Parameters!$D$23)*Parameters!$D$26*(1-Parameters!$D$27)*Parameters!$D$28*Parameters!$D$30))+(AV54*(1-Parameters!$D$40)*(1/Parameters!$D$38))+(AW54*(1-Parameters!$D$40)*('Input for base case'!$F$10*Parameters!$D$20*(Parameters!$D$23)*Parameters!$D$26*(1-Parameters!$D$27)*Parameters!$D$28*Parameters!$D$30))+(BE54*(1-Parameters!$D$40)*ART_drop_factor)+(BB54*(1-Parameters!$D$40)*(1/Parameters!$D$38))+(AY54*(1-Parameters!$D$40)*ART_drop_factor)),0)</f>
        <v>0</v>
      </c>
      <c r="BF55" s="135">
        <f>(Parameters!$D$40*(SUM(Model!D54:U54,Model!AH54:BE54)))+(Parameters!$D$41*(SUM(Model!V54:AG54)))</f>
        <v>93.574805577668101</v>
      </c>
      <c r="BG55" s="60"/>
    </row>
    <row r="56" spans="3:59" x14ac:dyDescent="0.2">
      <c r="C56" s="20">
        <v>51</v>
      </c>
      <c r="D56" s="21">
        <f>IF((C56&gt;='Input for base case'!$F$12),0,(D55*(1-Parameters!$D$40)*(1-(Parameters!$D$8*(1-('Input for base case'!$F$22*Parameters!$D$7))))))</f>
        <v>0</v>
      </c>
      <c r="E56" s="21">
        <f>IF((C56&gt;='Input for base case'!$F$12),0,(D55*(1-Parameters!$D$40)*Parameters!$D$8*(1-('Input for base case'!$F$22*Parameters!$D$7))+(E55*(1-Parameters!$D$40)*(1-1/Parameters!$D$38)) + (F55*(1-Parameters!$D$40)*(1-(1/Parameters!$D$38))*(1-ART_drop_factor))))</f>
        <v>0</v>
      </c>
      <c r="F56" s="26">
        <f>IF((C56&gt;='Input for base case'!$F$12),0,(F55*(1-Parameters!$D$40)*(1-(1/Parameters!$D$38))*ART_drop_factor))</f>
        <v>0</v>
      </c>
      <c r="G56" s="21">
        <f>IF((C56&gt;='Input for base case'!$F$12),0,((G55*(1-Parameters!$D$40)+(E55*(1-Parameters!$D$40)*(1/Parameters!$D$38)))))</f>
        <v>0</v>
      </c>
      <c r="H56" s="21">
        <f>IF((C56&gt;='Input for base case'!$F$12),0,(H55*(1-Parameters!$D$40) + I55*(1-Parameters!$D$40)*(1-ART_drop_factor)))</f>
        <v>0</v>
      </c>
      <c r="I56" s="21">
        <f>IF((C56&gt;='Input for base case'!$F$12),0,(((F55*(1-Parameters!$D$40)*(1/Parameters!$D$38)) + I55*(1-Parameters!$D$40)*ART_drop_factor)))</f>
        <v>0</v>
      </c>
      <c r="J56" s="23">
        <f>IF(AND(C56&gt;='Input for base case'!$F$12,C56&lt;'Input for base case'!$F$13),((D55*(1-Parameters!$D$40)*(1-(Parameters!$D$8*(1-('Input for base case'!$F$22*Parameters!$D$7))))) + (J55*(1-Parameters!$D$40)*(1-(Parameters!$D$9*(1-('Input for base case'!$F$22*Parameters!$D$7)))))),0)</f>
        <v>0</v>
      </c>
      <c r="K56" s="23">
        <f>IF(AND(C56&gt;='Input for base case'!$F$12,C56&lt;'Input for base case'!$F$13),((D55*(1-Parameters!$D$40)*(Parameters!$D$8*(1-('Input for base case'!$F$22*Parameters!$D$7))))+(E55*(1-Parameters!$D$40)*(1-1/Parameters!$D$38)*(1-('Input for base case'!$F$5*Parameters!$D$14*(1-Parameters!$D$27)*Parameters!$D$26*(Parameters!$D$24))*Parameters!$D$28*Parameters!$D$30)))+ (F55*(1-Parameters!$D$40)*(1-(1/Parameters!$D$38))*(1-ART_drop_factor)) + (J55*(1-Parameters!$D$40)*Parameters!$D$9*(1-('Input for base case'!$F$22*Parameters!$D$7)))+(K55*(1-Parameters!$D$40)*(1-1/Parameters!$D$38)) + (L55*(1-Parameters!$D$40)*(1-(1/Parameters!$D$38))*(1-ART_drop_factor)),0)</f>
        <v>0</v>
      </c>
      <c r="L56" s="23">
        <f>IF(AND(C56&gt;='Input for base case'!$F$12,C56&lt;'Input for base case'!$F$13),((E55*(1-Parameters!$D$40)*(1-1/Parameters!$D$38)*('Input for base case'!$F$5*Parameters!$D$14*Parameters!$D$26*(1-Parameters!$D$27)*(Parameters!$D$24)*Parameters!$D$28*Parameters!$D$30))+(F55*(1-Parameters!$D$40)*(1-(1/Parameters!$D$38))*ART_drop_factor)+(L55*(1-Parameters!$D$40)*(1-(1/Parameters!$D$38))*ART_drop_factor)),0)</f>
        <v>0</v>
      </c>
      <c r="M56" s="23">
        <f>IF(AND(C56&gt;='Input for base case'!$F$12,C56&lt;'Input for base case'!$F$13),((E55*(1-Parameters!$D$40)*(1/Parameters!$D$38)*(1-('Input for base case'!$F$5*Parameters!$D$14*(1-Parameters!$D$27)*Parameters!$D$26*(Parameters!$D$23))*Parameters!$D$28))+(G55*(1-Parameters!$D$40)*(1-('Input for base case'!$F$5*Parameters!$D$14*(1-Parameters!$D$27)*Parameters!$D$26*(Parameters!$D$23)*Parameters!$D$28)))+(K55*(1-Parameters!$D$40)*(1/Parameters!$D$38))+(M55*(1-Parameters!$D$40))),0)</f>
        <v>0</v>
      </c>
      <c r="N56" s="23">
        <f>IF(AND(C56&gt;='Input for base case'!$F$12,C56&lt;'Input for base case'!$F$13),((E55*(1-Parameters!$D$40)*(1/Parameters!$D$38)*'Input for base case'!$F$5*Parameters!$D$14*Parameters!$D$26*(1-Parameters!$D$27)*Parameters!$D$28*(Parameters!$D$23)*(1-Parameters!$D$30))+(G55*(1-Parameters!$D$40)*'Input for base case'!$F$5*Parameters!$D$14*Parameters!$D$26*(1-Parameters!$D$27)*Parameters!$D$28*(Parameters!$D$23)*(1-Parameters!$D$30))+(H55*(1-Parameters!$D$40)) +(N55*(1-Parameters!$D$40)) + (O55*(1-Parameters!$D$40)*(1-ART_drop_factor)) + (I55*(1-Parameters!$D$40)*(1-ART_drop_factor))),0)</f>
        <v>0</v>
      </c>
      <c r="O56" s="23">
        <f>IF(AND(C56&gt;='Input for base case'!$F$12,C56&lt;'Input for base case'!$F$13),((E55*(1-Parameters!$D$40)*(1/Parameters!$D$38)*('Input for base case'!$F$5*Parameters!$D$14*(Parameters!$D$23)*Parameters!$D$26*(1-Parameters!$D$27)*Parameters!$D$28*Parameters!$D$30))+(F55*(1-Parameters!$D$40)*(1/Parameters!$D$38))+(G55*(1-Parameters!$D$40)*('Input for base case'!$F$5*Parameters!$D$14*(Parameters!$D$23)*Parameters!$D$26*(1-Parameters!$D$27)*Parameters!$D$28*Parameters!$D$30))+(O55*(1-Parameters!$D$40)*ART_drop_factor)+(L55*(1-Parameters!$D$40)*(1/Parameters!$D$38))+(I55*(1-Parameters!$D$40)*ART_drop_factor)),0)</f>
        <v>0</v>
      </c>
      <c r="P56" s="24">
        <f>IF(AND(C56&gt;='Input for base case'!$F$13,C56&lt;'Input for base case'!$F$14),((J55*(1-Parameters!$D$40)*(1-(Parameters!$D$9*(1-('Input for base case'!$F$22*Parameters!$D$7))))) + (P55*(1-Parameters!$D$40)*(1-(Parameters!$D$9*(1-('Input for base case'!$F$22*Parameters!$D$7)))))),0)</f>
        <v>0</v>
      </c>
      <c r="Q56" s="22">
        <f>IF(AND(C56&gt;='Input for base case'!$F$13,C56&lt;'Input for base case'!$F$14),((J55*(1-Parameters!$D$40)*Parameters!$D$9*(1-('Input for base case'!$F$22*Parameters!$D$7)))+(K55*(1-Parameters!$D$40)*(1-1/Parameters!$D$38)*(1-('Input for base case'!$F$6*Parameters!$D$15*(1-Parameters!$D$27)*Parameters!$D$26*(Parameters!$D$24))*Parameters!$D$28*Parameters!$D$30))) + (L55*(1-Parameters!$D$40)*(1-(1/Parameters!$D$38))*(1-ART_drop_factor)) +(P55*(1-Parameters!$D$40)*Parameters!$D$9*(1-('Input for base case'!$F$22*Parameters!$D$7)))+(Q55*(1-Parameters!$D$40)*(1-1/Parameters!$D$38)) + (R55*(1-Parameters!$D$40)*(1-(1/Parameters!$D$38))*(1-ART_drop_factor)),0)</f>
        <v>0</v>
      </c>
      <c r="R56" s="24">
        <f>IF(AND(C56&gt;='Input for base case'!$F$13,C56&lt;'Input for base case'!$F$14),((K55*(1-Parameters!$D$40)*(1-1/Parameters!$D$38)*('Input for base case'!$F$6*Parameters!$D$15*Parameters!$D$26*(1-Parameters!$D$27)*(Parameters!$D$24)*Parameters!$D$28*Parameters!$D$30))+(L55*(1-Parameters!$D$40)*(1-(1/Parameters!$D$38))*ART_drop_factor)+(R55*(1-Parameters!$D$40)*(1-(1/Parameters!$D$38))*ART_drop_factor)),0)</f>
        <v>0</v>
      </c>
      <c r="S56" s="22">
        <f>IF(AND(C56&gt;='Input for base case'!$F$13,C56&lt;'Input for base case'!$F$14),((K55*(1-Parameters!$D$40)*(1/Parameters!$D$38)*(1-('Input for base case'!$F$6*Parameters!$D$15*(1-Parameters!$D$27)*Parameters!$D$26*(Parameters!$D$23)*Parameters!$D$28)))+(M55*(1-Parameters!$D$40)*(1-('Input for base case'!$F$6*Parameters!$D$15*(1-Parameters!$D$27)*Parameters!$D$26*(Parameters!$D$23)*Parameters!$D$28)))+(Q55*(1-Parameters!$D$40)*(1/Parameters!$D$38))+(S55*(1-Parameters!$D$40))),0)</f>
        <v>0</v>
      </c>
      <c r="T56" s="24">
        <f>IF(AND(C56&gt;='Input for base case'!$F$13,C56&lt;'Input for base case'!$F$14),((K55*(1-Parameters!$D$40)*(1/Parameters!$D$38)*'Input for base case'!$F$6*Parameters!$D$15*Parameters!$D$26*(1-Parameters!$D$27)*Parameters!$D$28*(Parameters!$D$23)*(1-Parameters!$D$30))+(M55*(1-Parameters!$D$40)*'Input for base case'!$F$6*Parameters!$D$15*Parameters!$D$26*(1-Parameters!$D$27)*Parameters!$D$28*(Parameters!$D$23)*(1-Parameters!$D$30))+(N55*(1-Parameters!$D$40))+(T55*(1-Parameters!$D$40)) + (U55*(1-Parameters!$D$40)*(1-ART_drop_factor)) + (O55*(1-Parameters!$D$40)*(1-ART_drop_factor))),0)</f>
        <v>0</v>
      </c>
      <c r="U56" s="22">
        <f>IF(AND(C56&gt;='Input for base case'!$F$13,C56&lt;'Input for base case'!$F$14),((K55*(1-Parameters!$D$40)*(1/Parameters!$D$38)*('Input for base case'!$F$6*Parameters!$D$15*(Parameters!$D$23)*Parameters!$D$26*(1-Parameters!$D$27)*Parameters!$D$28*Parameters!$D$30))+(L55*(1-Parameters!$D$40)*(1/Parameters!$D$38))+(M55*(1-Parameters!$D$40)*('Input for base case'!$F$6*Parameters!$D$15*(Parameters!$D$23)*Parameters!$D$26*(1-Parameters!$D$27)*Parameters!$D$28*Parameters!$D$30))+(U55*(1-Parameters!$D$40)*ART_drop_factor)+(R55*(1-Parameters!$D$40)*(1/Parameters!$D$38))+(O55*(1-Parameters!$D$40))*ART_drop_factor),0)</f>
        <v>0</v>
      </c>
      <c r="V56" s="24">
        <f>IF(C56='Input for base case'!$F$14,((P55*(1-Parameters!$D$41)*(1-(Parameters!$D$9*(1-('Input for base case'!$F$22*Parameters!$D$7))))) + (V55*(1-Parameters!$D$41)*(1-(Parameters!$D$9*(1-('Input for base case'!$F$22*Parameters!$D$7)))))),0)</f>
        <v>0</v>
      </c>
      <c r="W56" s="22">
        <f>IF(C56='Input for base case'!$F$14,((P55*(1-Parameters!$D$41)*Parameters!$D$9*(1-('Input for base case'!$F$22*Parameters!$D$7)))+(Q55*(1-Parameters!$D$41)*(1-1/Parameters!$D$38)*(1-('Input for base case'!$F$6*Parameters!$D$16*(1-Parameters!$D$27)*Parameters!$D$26*(1-Parameters!$B$94)*(Parameters!$D$24))*Parameters!$D$28*Parameters!$D$30)))+(V55*(1-Parameters!$D$41)*Parameters!$D$9*(1-('Input for base case'!$F$22*Parameters!$D$7)))+ (R55*(1-Parameters!$D$41)*(1-(1/Parameters!$D$38))*(1-ART_drop_factor)) + (W55*(1-Parameters!$D$41)*(1-1/Parameters!$D$38)) + (X55*(1-Parameters!$D$41)*(1-(1/Parameters!$D$38))*(1-ART_drop_factor)),0)</f>
        <v>0</v>
      </c>
      <c r="X56" s="24">
        <f>IF(C56='Input for base case'!$F$14,((Q55*(1-Parameters!$D$41)*(1-1/Parameters!$D$38)*('Input for base case'!$F$6*Parameters!$D$16*Parameters!$D$26*(1-Parameters!$D$27)*(1-Parameters!$B$94)*(Parameters!$D$24)*Parameters!$D$28*Parameters!$D$30))+(R55*(1-Parameters!$D$41)*(1-(1/Parameters!$D$38))*ART_drop_factor)+(X55*(1-Parameters!$D$41)*(1-(1/Parameters!$D$38))*ART_drop_factor)),0)</f>
        <v>0</v>
      </c>
      <c r="Y56" s="22">
        <f>IF(C56='Input for base case'!$F$14,((Q55*(1-Parameters!$D$41)*(1/Parameters!$D$38)*(1-('Input for base case'!$F$6*Parameters!$D$16*(1-Parameters!$D$27)*Parameters!$D$26*(1-Parameters!$B$94)*(Parameters!$D$23)*Parameters!$D$28)))+(S55*(1-Parameters!$D$41)*(1-('Input for base case'!$F$6*Parameters!$D$16*(1-Parameters!$D$27)*Parameters!$D$26*(1-Parameters!$B$94)*(Parameters!$D$23)*Parameters!$D$28)))+(W55*(1-Parameters!$D$41)*(1/Parameters!$D$38))+(Y55*(1-Parameters!$D$41))),0)</f>
        <v>0</v>
      </c>
      <c r="Z56" s="24">
        <f>IF(C56='Input for base case'!$F$14,((Q55*(1-Parameters!$D$41)*(1/Parameters!$D$38)*'Input for base case'!$F$6*Parameters!$D$16*Parameters!$D$26*(1-Parameters!$D$27)*(1-Parameters!$B$94)*Parameters!$D$28*(Parameters!$D$23)*(1-Parameters!$D$30))+(S55*(1-Parameters!$D$41)*'Input for base case'!$F$6*Parameters!$D$16*Parameters!$D$26*(1-Parameters!$D$27)*(1-Parameters!$B$94)*Parameters!$D$28*(Parameters!$D$23)*(1-Parameters!$D$30))+(T55*(1-Parameters!$D$41)) + (U55*(1-Parameters!$D$41)*(1-ART_drop_factor)) + (Z55*(1-Parameters!$D$41)) + (AA55*(1-Parameters!$D$41)*(1-ART_drop_factor))),0)</f>
        <v>0</v>
      </c>
      <c r="AA56" s="22">
        <f>IF(C56='Input for base case'!$F$14,((Q55*(1-Parameters!$D$41)*(1/Parameters!$D$38)*('Input for base case'!$F$6*Parameters!$D$16*(Parameters!$D$23)*Parameters!$D$26*(1-Parameters!$D$27)*(1-Parameters!$B$94)*Parameters!$D$28*Parameters!$D$30))+(R55*(1-Parameters!$D$41)*(1/Parameters!$D$38))+(S55*(1-Parameters!$D$41)*('Input for base case'!$F$6*Parameters!$D$16*(1-Parameters!$B$94)*(Parameters!$D$23)*Parameters!$D$26*(1-Parameters!$D$27)*Parameters!$D$28*Parameters!$D$30))+(AA55*(1-Parameters!$D$41)*ART_drop_factor)+(X55*(1-Parameters!$D$41)*(1/Parameters!$D$38))+(U55*(1-Parameters!$D$41)*ART_drop_factor)),0)</f>
        <v>0</v>
      </c>
      <c r="AB56" s="24">
        <f>IF(AND(C56&gt;'Input for base case'!$F$14,C56&lt;('Input for base case'!$F$14+'Input for base case'!$F$16)),((V55*(1-Parameters!$D$41)*(1-(Parameters!$D$9*(1-('Input for base case'!$F$22*Parameters!$D$7)))))+(AB55*(1-Parameters!$D$41)*(1-(Parameters!$D$10*(1-('Input for base case'!$F$22*Parameters!$D$7)))))),0)</f>
        <v>0</v>
      </c>
      <c r="AC56" s="24">
        <f>IF(AND(C56&gt;'Input for base case'!$F$14, C56&lt;('Input for base case'!$F$14+'Input for base case'!$F$16)),((V55*(1-Parameters!$D$41)*Parameters!$D$9*(1-('Input for base case'!$F$22*Parameters!$D$7)))+(W55*(1-Parameters!$D$41)*(1-1/Parameters!$D$38)) + (X55*(1-Parameters!$D$41)*(1-(1/Parameters!$D$38))*(1-ART_drop_factor)) +(AB55*(1-Parameters!$D$41)*Parameters!$D$10*(1-('Input for base case'!$F$22*Parameters!$D$7))))+(AC55*(1-Parameters!$D$41)*(1-1/Parameters!$D$38)) + (AD55*(1-Parameters!$D$41)*(1-(1/Parameters!$D$38))*(1-ART_drop_factor)),0)</f>
        <v>0</v>
      </c>
      <c r="AD56" s="24">
        <f>IF(AND(C56&gt;'Input for base case'!$F$14, C56&lt;('Input for base case'!$F$14+'Input for base case'!$F$16)),((X55*(1-Parameters!$D$41)*(1-(1/Parameters!$D$38))*ART_drop_factor)+(AD55*(1-Parameters!$D$41)*(1-(1/Parameters!$D$38))*ART_drop_factor)),0)</f>
        <v>0</v>
      </c>
      <c r="AE56" s="24">
        <f>IF(AND(C56&gt;'Input for base case'!$F$14, C56&lt;('Input for base case'!$F$14+'Input for base case'!$F$16)),((W55*(1-Parameters!$D$41)*(1/Parameters!$D$38))+(Y55*(1-Parameters!$D$41))+(AC55*(1-Parameters!$D$41)*(1/Parameters!$D$38))+(AE55*(1-Parameters!$D$41))),0)</f>
        <v>0</v>
      </c>
      <c r="AF56" s="24">
        <f>IF(AND(C56&gt;'Input for base case'!$F$14, C56&lt;('Input for base case'!$F$14+'Input for base case'!$F$16)),((Z55*(1-Parameters!$D$41)) + (AA55*(1-Parameters!$D$41)*(1-ART_drop_factor)) +(AF55*(1-Parameters!$D$41)) + (AG55*(1-Parameters!$D$41)*(1-ART_drop_factor))),0)</f>
        <v>0</v>
      </c>
      <c r="AG56" s="24">
        <f>IF(AND(C56&gt;'Input for base case'!$F$14, C56&lt;('Input for base case'!$F$14+'Input for base case'!$F$16)),((X55*(1-Parameters!$D$41)*(1/Parameters!$D$38))+(AG55*(1-Parameters!$D$41)*ART_drop_factor)+(AD55*(1-Parameters!$D$41)*(1/Parameters!$D$38))+(AA55*(1-Parameters!$D$41)*ART_drop_factor)),0)</f>
        <v>0</v>
      </c>
      <c r="AH56" s="24">
        <f>IF(AND(C56&gt;=('Input for base case'!$F$14+'Input for base case'!$F$16),C56&lt;('Input for base case'!$F$14+'Input for base case'!$F$17)),((AB55*(1-Parameters!$D$40)*(1-(Parameters!$D$10*(1-('Input for base case'!$F$22*Parameters!$D$7)))))+(AH55*(1-Parameters!$D$40)*(1-(Parameters!$D$11*(1-('Input for base case'!$F$22*Parameters!$D$7)))))),0)</f>
        <v>1496140.8931649202</v>
      </c>
      <c r="AI56" s="24">
        <f>IF(AND(C56&gt;=('Input for base case'!$F$14+'Input for base case'!$F$16), C56&lt;('Input for base case'!$F$14+'Input for base case'!$F$17)),((AB55*(1-Parameters!$D$40)*Parameters!$D$10*(1-('Input for base case'!$F$22*Parameters!$D$7)))+(AC55*(1-Parameters!$D$40)*(1-1/Parameters!$D$38)*(1-('Input for base case'!$F$7*Parameters!$D$17*(1-Parameters!$D$27)*Parameters!$D$26*(1-(Parameters!$B$94 + Parameters!$B$95))*(Parameters!$D$24)*Parameters!$D$28*Parameters!$D$30))) + (AD55*(1-Parameters!$D$40)*(1-(1/Parameters!$D$38))*(1-ART_drop_factor)) +(AH55*(1-Parameters!$D$40)*Parameters!$D$11*(1-('Input for base case'!$F$22*Parameters!$D$7)))+(AI55*(1-Parameters!$D$40)*(1-1/Parameters!$D$38)) + (AJ55*(1-Parameters!$D$40)*(1-(1/Parameters!$D$38))*(1-ART_drop_factor))),0)</f>
        <v>3009.6370805022007</v>
      </c>
      <c r="AJ56" s="24">
        <f>IF(AND(C56&gt;=('Input for base case'!$F$14+'Input for base case'!$F$16), C56&lt;('Input for base case'!$F$14+'Input for base case'!$F$17)),((AC55*(1-Parameters!$D$40)*(1-1/Parameters!$D$38)*('Input for base case'!$F$7*Parameters!$D$17*Parameters!$D$26*(1-Parameters!$D$27)*(1-(Parameters!$B$94 + Parameters!$B$95))*(Parameters!$D$24)*Parameters!$D$28*Parameters!$D$30))+(AD55*(1-Parameters!$D$40)*(1-(1/Parameters!$D$38))*ART_drop_factor)+(AJ55*(1-Parameters!$D$40)*(1-(1/Parameters!$D$38))*ART_drop_factor)),0)</f>
        <v>54.556167854701904</v>
      </c>
      <c r="AK56" s="22">
        <f>IF(AND(C56&gt;=('Input for base case'!$F$14+'Input for base case'!$F$16), C56&lt;('Input for base case'!$F$14+'Input for base case'!$F$17)),((AC55*(1-Parameters!$D$40)*(1/Parameters!$D$38)*(1-('Input for base case'!$F$7*Parameters!$D$17*(1-Parameters!$D$27)*Parameters!$D$26*(1-(Parameters!$B$94 + Parameters!$B$95))*(Parameters!$D$23)*Parameters!$D$28)))+(AE55*(1-Parameters!$D$40)*(1-('Input for base case'!$F$7*Parameters!$D$17*(1-Parameters!$D$27)*Parameters!$D$26*(1-(Parameters!$B$94 + Parameters!$B$95))*(Parameters!$D$23)*Parameters!$D$28)))+(AI55*(1-Parameters!$D$40)*(1/Parameters!$D$38))+(AK55*(1-Parameters!$D$40))),0)</f>
        <v>24504.93036342457</v>
      </c>
      <c r="AL56" s="24">
        <f>IF(AND(C56&gt;=('Input for base case'!$F$14+'Input for base case'!$F$16), C56&lt;('Input for base case'!$F$14+'Input for base case'!$F$17)),((AC55*(1-Parameters!$D$40)*(1/Parameters!$D$38)*'Input for base case'!$F$7*Parameters!$D$17*Parameters!$D$26*(1-Parameters!$D$27)*(1-(Parameters!$B$94 + Parameters!$B$95))*Parameters!$D$28*(Parameters!$D$23)*(1-Parameters!$D$30))+(AE55*(1-Parameters!$D$40)*'Input for base case'!$F$7*Parameters!$D$17*Parameters!$D$26*(1-Parameters!$D$27)*(1-(Parameters!$B$94 + Parameters!$B$95))*Parameters!$D$28*(Parameters!$D$23)*(1-Parameters!$D$30))+(AF55*(1-Parameters!$D$40)) + (AG55*(1-Parameters!$D$40)*(1-ART_drop_factor)) +(AL55*(1-Parameters!$D$40)) + (AM55*(1-Parameters!$D$40)*(1-ART_drop_factor))),0)</f>
        <v>20031.414079224112</v>
      </c>
      <c r="AM56" s="22">
        <f>IF(AND(C56&gt;=('Input for base case'!$F$14+'Input for base case'!$F$16), C56&lt;('Input for base case'!$F$14+'Input for base case'!$F$17)),((AC55*(1-Parameters!$D$40)*(1/Parameters!$D$38)*('Input for base case'!$F$7*Parameters!$D$17*(Parameters!$D$23)*Parameters!$D$26*(1-Parameters!$D$27)*(1-(Parameters!$B$94 + Parameters!$B$95))*Parameters!$D$28*Parameters!$D$30))+(AD55*(1-Parameters!$D$40)*(1/Parameters!$D$38))+(AE55*(1-Parameters!$D$40)*('Input for base case'!$F$7*Parameters!$D$17*(Parameters!$D$23)*Parameters!$D$26*(1-Parameters!$D$27)*(1-(Parameters!$B$94 + Parameters!$B$95))*Parameters!$D$28*Parameters!$D$30))+(AM55*(1-Parameters!$D$40)*ART_drop_factor)+(AJ55*(1-Parameters!$D$40)*(1/Parameters!$D$38))+(AG55*(1-Parameters!$D$40)*ART_drop_factor)),0)</f>
        <v>78034.721611045548</v>
      </c>
      <c r="AN56" s="24">
        <f>IF(AND(C56&gt;=('Input for base case'!$F$14+'Input for base case'!$F$17), C56&lt;('Input for base case'!$F$14+'Input for base case'!$F$18)),((AH55*(1-Parameters!$D$40)*(1-(Parameters!$D$11*(1-('Input for base case'!$F$22*Parameters!$D$7))))) + (AN55*(1-Parameters!$D$40)*(1-(Parameters!$D$11*(1-('Input for base case'!$F$22*Parameters!$D$7)))))),0)</f>
        <v>0</v>
      </c>
      <c r="AO56" s="22">
        <f>IF(AND(C56&gt;=('Input for base case'!$F$14+'Input for base case'!$F$17), C56&lt;('Input for base case'!$F$14+'Input for base case'!$F$18)),((AH55*(1-Parameters!$D$40)*Parameters!$D$11*(1-('Input for base case'!$F$22*Parameters!$D$7)))+(AI55*(1-Parameters!$D$40)*(1-1/Parameters!$D$38)*(1-('Input for base case'!$F$8*Parameters!$D$18*(1-Parameters!$D$27)*Parameters!$D$26*(Parameters!$D$24)*Parameters!$D$28*Parameters!$D$30))) + (AJ55*(1-Parameters!$D$40)*(1-(1/Parameters!$D$38))*(1-ART_drop_factor)) +(AN55*(1-Parameters!$D$40)*Parameters!$D$11*(1-('Input for base case'!$F$22*Parameters!$D$7)))+(AO55*(1-Parameters!$D$40)*(1-1/Parameters!$D$38)) + (AP55*(1-Parameters!$D$40)*(1-(1/Parameters!$D$38))*(1-ART_drop_factor))),0)</f>
        <v>0</v>
      </c>
      <c r="AP56" s="24">
        <f>IF(AND(C56&gt;=('Input for base case'!$F$14+'Input for base case'!$F$17), C56&lt;('Input for base case'!$F$14+'Input for base case'!$F$18)),((AI55*(1-Parameters!$D$40)*(1-1/Parameters!$D$38)*('Input for base case'!$F$8*Parameters!$D$18*Parameters!$D$26*(1-Parameters!$D$27)*(Parameters!$D$24)*Parameters!$D$28*Parameters!$D$30))+(AJ55*(1-Parameters!$D$40)*(1-(1/Parameters!$D$38))*ART_drop_factor)+(AP55*(1-Parameters!$D$40)*(1-(1/Parameters!$D$38))*ART_drop_factor)),0)</f>
        <v>0</v>
      </c>
      <c r="AQ56" s="22">
        <f>IF(AND(C56&gt;=('Input for base case'!$F$14+'Input for base case'!$F$17), C56&lt;('Input for base case'!$F$14+'Input for base case'!$F$18)),((AI55*(1-Parameters!$D$40)*(1/Parameters!$D$38)*(1-('Input for base case'!$F$8*Parameters!$D$18*(1-Parameters!$D$27)*Parameters!$D$26*(Parameters!$D$23)*Parameters!$D$28)))+(AK55*(1-Parameters!$D$40)*(1-('Input for base case'!$F$8*Parameters!$D$18*(1-Parameters!$D$27)*Parameters!$D$26*(Parameters!$D$23)*Parameters!$D$28)))+(AO55*(1-Parameters!$D$40)*(1/Parameters!$D$38))+(AQ55*(1-Parameters!$D$40))),0)</f>
        <v>0</v>
      </c>
      <c r="AR56" s="24">
        <f>IF(AND(C56&gt;=('Input for base case'!$F$14+'Input for base case'!$F$17), C56&lt;('Input for base case'!$F$14+'Input for base case'!$F$18)),((AI55*(1-Parameters!$D$40)*(1/Parameters!$D$38)*'Input for base case'!$F$8*Parameters!$D$18*Parameters!$D$26*(1-Parameters!$D$27)*Parameters!$D$28*(Parameters!$D$23)*(1-Parameters!$D$30))+(AK55*(1-Parameters!$D$40)*'Input for base case'!$F$8*Parameters!$D$18*Parameters!$D$26*(1-Parameters!$D$27)*Parameters!$D$28*(Parameters!$D$23)*(1-Parameters!$D$30))+(AL55*(1-Parameters!$D$40)) + (AM55*(1-Parameters!$D$40)*(1-ART_drop_factor)) +(AR55*(1-Parameters!$D$40)) + (AS55*(1-Parameters!$D$40)*(1-ART_drop_factor))),0)</f>
        <v>0</v>
      </c>
      <c r="AS56" s="22">
        <f>IF(AND(C56&gt;=('Input for base case'!$F$14+'Input for base case'!$F$17), C56&lt;('Input for base case'!$F$14+'Input for base case'!$F$18)),((AI55*(1-Parameters!$D$40)*(1/Parameters!$D$38)*('Input for base case'!$F$8*Parameters!$D$18*(Parameters!$D$23)*Parameters!$D$26*(1-Parameters!$D$27)*Parameters!$D$28*Parameters!$D$30))+(AJ55*(1-Parameters!$D$40)*(1/Parameters!$D$38))+(AK55*(1-Parameters!$D$40)*('Input for base case'!$F$8*Parameters!$D$18*(Parameters!$D$23)*Parameters!$D$26*(1-Parameters!$D$27)*Parameters!$D$28*Parameters!$D$30))+(AS55*(1-Parameters!$D$40)*ART_drop_factor)+(AP55*(1-Parameters!$D$40)*(1/Parameters!$D$38))+(AM55*(1-Parameters!$D$40)*ART_drop_factor)),0)</f>
        <v>0</v>
      </c>
      <c r="AT56" s="24">
        <f>IF(AND(C56&gt;=('Input for base case'!$F$14+'Input for base case'!$F$18), C56&lt;('Input for base case'!$F$14+'Input for base case'!$F$19)),((AN55*(1-Parameters!$D$40)*(1-(Parameters!$D$11*(1-('Input for base case'!$F$22*Parameters!$D$7))))) + (AT55*(1-Parameters!$D$40)*(1-(Parameters!$D$12*(1-('Input for base case'!$F$22*Parameters!$D$7)))))),0)</f>
        <v>0</v>
      </c>
      <c r="AU56" s="22">
        <f>IF(AND(C56&gt;=('Input for base case'!$F$14+'Input for base case'!$F$18), C56&lt;('Input for base case'!$F$14+'Input for base case'!$F$19)),((AN55*(1-Parameters!$D$40)*Parameters!$D$11*(1-('Input for base case'!$F$22*Parameters!$D$7)))+(AO55*(1-Parameters!$D$40)*(1-1/Parameters!$D$38)*(1-('Input for base case'!$F$9*Parameters!$D$19*(1-Parameters!$D$27)*Parameters!$D$26*(Parameters!$D$24)*Parameters!$D$28*Parameters!$D$30))) + (AP55*(1-Parameters!$D$40)*(1-(1/Parameters!$D$38))*(1-ART_drop_factor)) +(AT55*(1-Parameters!$D$40)*Parameters!$D$12*(1-('Input for base case'!$F$22*Parameters!$D$7)))+(AU55*(1-Parameters!$D$40)*(1-1/Parameters!$D$38)) + (AV55*(1-Parameters!$D$40)*(1-(1/Parameters!$D$38))*(1-ART_drop_factor))),0)</f>
        <v>0</v>
      </c>
      <c r="AV56" s="24">
        <f>IF(AND(C56&gt;=('Input for base case'!$F$14+'Input for base case'!$F$18), C56&lt;('Input for base case'!$F$14+'Input for base case'!$F$19)),((AO55*(1-Parameters!$D$40)*(1-1/Parameters!$D$38)*('Input for base case'!$F$9*Parameters!$D$19*Parameters!$D$26*(1-Parameters!$D$27)*(Parameters!$D$24)*Parameters!$D$28*Parameters!$D$30))+(AP55*(1-Parameters!$D$40)*(1-(1/Parameters!$D$38))*ART_drop_factor)+(AV55*(1-Parameters!$D$40)*(1-(1/Parameters!$D$38))*ART_drop_factor)),0)</f>
        <v>0</v>
      </c>
      <c r="AW56" s="22">
        <f>IF(AND(C56&gt;=('Input for base case'!$F$14+'Input for base case'!$F$18), C56&lt;('Input for base case'!$F$14+'Input for base case'!$F$19)),((AO55*(1-Parameters!$D$40)*(1/Parameters!$D$38)*(1-('Input for base case'!$F$9*Parameters!$D$19*(1-Parameters!$D$27)*Parameters!$D$26*(Parameters!$D$23)*Parameters!$D$28)))+(AQ55*(1-Parameters!$D$40)*(1-('Input for base case'!$F$9*Parameters!$D$19*(1-Parameters!$D$27)*Parameters!$D$26*(Parameters!$D$23)*Parameters!$D$28)))+(AU55*(1-Parameters!$D$40)*(1/Parameters!$D$38))+(AW55*(1-Parameters!$D$40))),0)</f>
        <v>0</v>
      </c>
      <c r="AX56" s="24">
        <f>IF(AND(C56&gt;=('Input for base case'!$F$14+'Input for base case'!$F$18), C56&lt;('Input for base case'!$F$14+'Input for base case'!$F$19)),((AO55*(1-Parameters!$D$40)*(1/Parameters!$D$38)*'Input for base case'!$F$9*Parameters!$D$19*Parameters!$D$26*(1-Parameters!$D$27)*Parameters!$D$28*(Parameters!$D$23)*(1-Parameters!$D$30))+(AQ55*(1-Parameters!$D$40)*'Input for base case'!$F$9*Parameters!$D$19*Parameters!$D$26*(1-Parameters!$D$27)*Parameters!$D$28*(Parameters!$D$23)*(1-Parameters!$D$30)) + (AS55*(1-Parameters!$D$40)*(1-ART_drop_factor)) +(AR55*(1-Parameters!$D$40))+ (AY55*(1-Parameters!$D$40)*(1-ART_drop_factor)) + (AX55*(1-Parameters!$D$40))),0)</f>
        <v>0</v>
      </c>
      <c r="AY56" s="22">
        <f>IF(AND(C56&gt;=('Input for base case'!$F$14+'Input for base case'!$F$18), C56&lt;('Input for base case'!$F$14+'Input for base case'!$F$19)),((AO55*(1-Parameters!$D$40)*(1/Parameters!$D$38)*('Input for base case'!$F$9*Parameters!$D$19*(Parameters!$D$23)*Parameters!$D$26*(1-Parameters!$D$27)*Parameters!$D$28*Parameters!$D$30))+(AP55*(1-Parameters!$D$40)*(1/Parameters!$D$38))+(AQ55*(1-Parameters!$D$40)*('Input for base case'!$F$9*Parameters!$D$19*(Parameters!$D$23)*Parameters!$D$26*(1-Parameters!$D$27)*Parameters!$D$28*Parameters!$D$30))+(AY55*(1-Parameters!$D$40)*ART_drop_factor)+(AV55*(1-Parameters!$D$40)*(1/Parameters!$D$38))+(AS55*(1-Parameters!$D$40)*ART_drop_factor)),0)</f>
        <v>0</v>
      </c>
      <c r="AZ56" s="24">
        <f>IF(C56&gt;=('Input for base case'!$F$14+'Input for base case'!$F$19),((AT55*(1-Parameters!$D$40)*(1-(Parameters!$D$12*(1-('Input for base case'!$F$22*Parameters!$D$7))))) + (AZ55*(1-Parameters!$D$40)*(1-(Parameters!$D$12*(1-('Input for base case'!$F$22*Parameters!$D$7)))))),0)</f>
        <v>0</v>
      </c>
      <c r="BA56" s="22">
        <f>IF(C56&gt;=('Input for base case'!$F$14+'Input for base case'!$F$19),((AT55*(1-Parameters!$D$40)*Parameters!$D$12*(1-('Input for base case'!$F$22*Parameters!$D$7)))+(AU55*(1-Parameters!$D$40)*(1-1/Parameters!$D$38)*(1-('Input for base case'!$F$10*Parameters!$D$20*(1-Parameters!$D$27)*Parameters!$D$26*(Parameters!$D$24)*Parameters!$D$28*Parameters!$D$30))) + (AV55*(1-Parameters!$D$40)*(1-(1/Parameters!$D$38))*(1-ART_drop_factor)) +(AZ55*(1-Parameters!$D$40)*Parameters!$D$12*(1-('Input for base case'!$F$22*Parameters!$D$7)))+(BA55*(1-Parameters!$D$40)*(1-1/Parameters!$D$38)) + (BB55*(1-Parameters!$D$40)*(1-(1/Parameters!$D$38))*(1-ART_drop_factor))),0)</f>
        <v>0</v>
      </c>
      <c r="BB56" s="24">
        <f>IF(C56&gt;=('Input for base case'!$F$14+'Input for base case'!$F$19),((AU55*(1-Parameters!$D$40)*(1-1/Parameters!$D$38)*('Input for base case'!$F$10*Parameters!$D$20*Parameters!$D$26*(1-Parameters!$D$27)*(Parameters!$D$24)*Parameters!$D$28*Parameters!$D$30))+(AV55*(1-Parameters!$D$40)*(1-(1/Parameters!$D$38))*ART_drop_factor)+(BB55*(1-Parameters!$D$40)*(1-(1/Parameters!$D$38))*ART_drop_factor)),0)</f>
        <v>0</v>
      </c>
      <c r="BC56" s="22">
        <f>IF(C56&gt;=('Input for base case'!$F$14+'Input for base case'!$F$19),((AU55*(1-Parameters!$D$40)*(1/Parameters!$D$38)*(1-('Input for base case'!$F$10*Parameters!$D$20*(1-Parameters!$D$27)*Parameters!$D$26*(Parameters!$D$23)*Parameters!$D$28)))+(AW55*(1-Parameters!$D$40)*(1-('Input for base case'!$F$10*Parameters!$D$20*(1-Parameters!$D$27)*Parameters!$D$26*(Parameters!$D$23)*Parameters!$D$28)))+(BA55*(1-Parameters!$D$40)*(1/Parameters!$D$38))+(BC55*(1-Parameters!$D$40))),0)</f>
        <v>0</v>
      </c>
      <c r="BD56" s="24">
        <f>IF(C56&gt;=('Input for base case'!$F$14+'Input for base case'!$F$19),((AU55*(1-Parameters!$D$40)*(1/Parameters!$D$38)*'Input for base case'!$F$10*Parameters!$D$20*Parameters!$D$26*(1-Parameters!$D$27)*Parameters!$D$28*(Parameters!$D$23)*(1-Parameters!$D$30))+(AW55*(1-Parameters!$D$40)*'Input for base case'!$F$10*Parameters!$D$20*Parameters!$D$26*(1-Parameters!$D$27)*Parameters!$D$28*(Parameters!$D$23)*(1-Parameters!$D$30))+(AX55*(1-Parameters!$D$40)) + (AY55*(1-Parameters!$D$40)*(1-ART_drop_factor)) +(BD55*(1-Parameters!$D$40)) + (BE55*(1-Parameters!$D$40)*(1-ART_drop_factor))),0)</f>
        <v>0</v>
      </c>
      <c r="BE56" s="25">
        <f>IF(C56&gt;=('Input for base case'!$F$14+'Input for base case'!$F$19),((AU55*(1-Parameters!$D$40)*(1/Parameters!$D$38)*('Input for base case'!$F$10*Parameters!$D$20*(Parameters!$D$23)*Parameters!$D$26*(1-Parameters!$D$27)*Parameters!$D$28*Parameters!$D$30))+(AV55*(1-Parameters!$D$40)*(1/Parameters!$D$38))+(AW55*(1-Parameters!$D$40)*('Input for base case'!$F$10*Parameters!$D$20*(Parameters!$D$23)*Parameters!$D$26*(1-Parameters!$D$27)*Parameters!$D$28*Parameters!$D$30))+(BE55*(1-Parameters!$D$40)*ART_drop_factor)+(BB55*(1-Parameters!$D$40)*(1/Parameters!$D$38))+(AY55*(1-Parameters!$D$40)*ART_drop_factor)),0)</f>
        <v>0</v>
      </c>
      <c r="BF56" s="135">
        <f>(Parameters!$D$40*(SUM(Model!D55:U55,Model!AH55:BE55)))+(Parameters!$D$41*(SUM(Model!V55:AG55)))</f>
        <v>93.569407031192469</v>
      </c>
      <c r="BG56" s="60"/>
    </row>
    <row r="57" spans="3:59" x14ac:dyDescent="0.2">
      <c r="C57" s="20">
        <v>52</v>
      </c>
      <c r="D57" s="21">
        <f>IF((C57&gt;='Input for base case'!$F$12),0,(D56*(1-Parameters!$D$40)*(1-(Parameters!$D$8*(1-('Input for base case'!$F$22*Parameters!$D$7))))))</f>
        <v>0</v>
      </c>
      <c r="E57" s="21">
        <f>IF((C57&gt;='Input for base case'!$F$12),0,(D56*(1-Parameters!$D$40)*Parameters!$D$8*(1-('Input for base case'!$F$22*Parameters!$D$7))+(E56*(1-Parameters!$D$40)*(1-1/Parameters!$D$38)) + (F56*(1-Parameters!$D$40)*(1-(1/Parameters!$D$38))*(1-ART_drop_factor))))</f>
        <v>0</v>
      </c>
      <c r="F57" s="26">
        <f>IF((C57&gt;='Input for base case'!$F$12),0,(F56*(1-Parameters!$D$40)*(1-(1/Parameters!$D$38))*ART_drop_factor))</f>
        <v>0</v>
      </c>
      <c r="G57" s="21">
        <f>IF((C57&gt;='Input for base case'!$F$12),0,((G56*(1-Parameters!$D$40)+(E56*(1-Parameters!$D$40)*(1/Parameters!$D$38)))))</f>
        <v>0</v>
      </c>
      <c r="H57" s="21">
        <f>IF((C57&gt;='Input for base case'!$F$12),0,(H56*(1-Parameters!$D$40) + I56*(1-Parameters!$D$40)*(1-ART_drop_factor)))</f>
        <v>0</v>
      </c>
      <c r="I57" s="21">
        <f>IF((C57&gt;='Input for base case'!$F$12),0,(((F56*(1-Parameters!$D$40)*(1/Parameters!$D$38)) + I56*(1-Parameters!$D$40)*ART_drop_factor)))</f>
        <v>0</v>
      </c>
      <c r="J57" s="23">
        <f>IF(AND(C57&gt;='Input for base case'!$F$12,C57&lt;'Input for base case'!$F$13),((D56*(1-Parameters!$D$40)*(1-(Parameters!$D$8*(1-('Input for base case'!$F$22*Parameters!$D$7))))) + (J56*(1-Parameters!$D$40)*(1-(Parameters!$D$9*(1-('Input for base case'!$F$22*Parameters!$D$7)))))),0)</f>
        <v>0</v>
      </c>
      <c r="K57" s="23">
        <f>IF(AND(C57&gt;='Input for base case'!$F$12,C57&lt;'Input for base case'!$F$13),((D56*(1-Parameters!$D$40)*(Parameters!$D$8*(1-('Input for base case'!$F$22*Parameters!$D$7))))+(E56*(1-Parameters!$D$40)*(1-1/Parameters!$D$38)*(1-('Input for base case'!$F$5*Parameters!$D$14*(1-Parameters!$D$27)*Parameters!$D$26*(Parameters!$D$24))*Parameters!$D$28*Parameters!$D$30)))+ (F56*(1-Parameters!$D$40)*(1-(1/Parameters!$D$38))*(1-ART_drop_factor)) + (J56*(1-Parameters!$D$40)*Parameters!$D$9*(1-('Input for base case'!$F$22*Parameters!$D$7)))+(K56*(1-Parameters!$D$40)*(1-1/Parameters!$D$38)) + (L56*(1-Parameters!$D$40)*(1-(1/Parameters!$D$38))*(1-ART_drop_factor)),0)</f>
        <v>0</v>
      </c>
      <c r="L57" s="23">
        <f>IF(AND(C57&gt;='Input for base case'!$F$12,C57&lt;'Input for base case'!$F$13),((E56*(1-Parameters!$D$40)*(1-1/Parameters!$D$38)*('Input for base case'!$F$5*Parameters!$D$14*Parameters!$D$26*(1-Parameters!$D$27)*(Parameters!$D$24)*Parameters!$D$28*Parameters!$D$30))+(F56*(1-Parameters!$D$40)*(1-(1/Parameters!$D$38))*ART_drop_factor)+(L56*(1-Parameters!$D$40)*(1-(1/Parameters!$D$38))*ART_drop_factor)),0)</f>
        <v>0</v>
      </c>
      <c r="M57" s="23">
        <f>IF(AND(C57&gt;='Input for base case'!$F$12,C57&lt;'Input for base case'!$F$13),((E56*(1-Parameters!$D$40)*(1/Parameters!$D$38)*(1-('Input for base case'!$F$5*Parameters!$D$14*(1-Parameters!$D$27)*Parameters!$D$26*(Parameters!$D$23))*Parameters!$D$28))+(G56*(1-Parameters!$D$40)*(1-('Input for base case'!$F$5*Parameters!$D$14*(1-Parameters!$D$27)*Parameters!$D$26*(Parameters!$D$23)*Parameters!$D$28)))+(K56*(1-Parameters!$D$40)*(1/Parameters!$D$38))+(M56*(1-Parameters!$D$40))),0)</f>
        <v>0</v>
      </c>
      <c r="N57" s="23">
        <f>IF(AND(C57&gt;='Input for base case'!$F$12,C57&lt;'Input for base case'!$F$13),((E56*(1-Parameters!$D$40)*(1/Parameters!$D$38)*'Input for base case'!$F$5*Parameters!$D$14*Parameters!$D$26*(1-Parameters!$D$27)*Parameters!$D$28*(Parameters!$D$23)*(1-Parameters!$D$30))+(G56*(1-Parameters!$D$40)*'Input for base case'!$F$5*Parameters!$D$14*Parameters!$D$26*(1-Parameters!$D$27)*Parameters!$D$28*(Parameters!$D$23)*(1-Parameters!$D$30))+(H56*(1-Parameters!$D$40)) +(N56*(1-Parameters!$D$40)) + (O56*(1-Parameters!$D$40)*(1-ART_drop_factor)) + (I56*(1-Parameters!$D$40)*(1-ART_drop_factor))),0)</f>
        <v>0</v>
      </c>
      <c r="O57" s="23">
        <f>IF(AND(C57&gt;='Input for base case'!$F$12,C57&lt;'Input for base case'!$F$13),((E56*(1-Parameters!$D$40)*(1/Parameters!$D$38)*('Input for base case'!$F$5*Parameters!$D$14*(Parameters!$D$23)*Parameters!$D$26*(1-Parameters!$D$27)*Parameters!$D$28*Parameters!$D$30))+(F56*(1-Parameters!$D$40)*(1/Parameters!$D$38))+(G56*(1-Parameters!$D$40)*('Input for base case'!$F$5*Parameters!$D$14*(Parameters!$D$23)*Parameters!$D$26*(1-Parameters!$D$27)*Parameters!$D$28*Parameters!$D$30))+(O56*(1-Parameters!$D$40)*ART_drop_factor)+(L56*(1-Parameters!$D$40)*(1/Parameters!$D$38))+(I56*(1-Parameters!$D$40)*ART_drop_factor)),0)</f>
        <v>0</v>
      </c>
      <c r="P57" s="24">
        <f>IF(AND(C57&gt;='Input for base case'!$F$13,C57&lt;'Input for base case'!$F$14),((J56*(1-Parameters!$D$40)*(1-(Parameters!$D$9*(1-('Input for base case'!$F$22*Parameters!$D$7))))) + (P56*(1-Parameters!$D$40)*(1-(Parameters!$D$9*(1-('Input for base case'!$F$22*Parameters!$D$7)))))),0)</f>
        <v>0</v>
      </c>
      <c r="Q57" s="22">
        <f>IF(AND(C57&gt;='Input for base case'!$F$13,C57&lt;'Input for base case'!$F$14),((J56*(1-Parameters!$D$40)*Parameters!$D$9*(1-('Input for base case'!$F$22*Parameters!$D$7)))+(K56*(1-Parameters!$D$40)*(1-1/Parameters!$D$38)*(1-('Input for base case'!$F$6*Parameters!$D$15*(1-Parameters!$D$27)*Parameters!$D$26*(Parameters!$D$24))*Parameters!$D$28*Parameters!$D$30))) + (L56*(1-Parameters!$D$40)*(1-(1/Parameters!$D$38))*(1-ART_drop_factor)) +(P56*(1-Parameters!$D$40)*Parameters!$D$9*(1-('Input for base case'!$F$22*Parameters!$D$7)))+(Q56*(1-Parameters!$D$40)*(1-1/Parameters!$D$38)) + (R56*(1-Parameters!$D$40)*(1-(1/Parameters!$D$38))*(1-ART_drop_factor)),0)</f>
        <v>0</v>
      </c>
      <c r="R57" s="24">
        <f>IF(AND(C57&gt;='Input for base case'!$F$13,C57&lt;'Input for base case'!$F$14),((K56*(1-Parameters!$D$40)*(1-1/Parameters!$D$38)*('Input for base case'!$F$6*Parameters!$D$15*Parameters!$D$26*(1-Parameters!$D$27)*(Parameters!$D$24)*Parameters!$D$28*Parameters!$D$30))+(L56*(1-Parameters!$D$40)*(1-(1/Parameters!$D$38))*ART_drop_factor)+(R56*(1-Parameters!$D$40)*(1-(1/Parameters!$D$38))*ART_drop_factor)),0)</f>
        <v>0</v>
      </c>
      <c r="S57" s="22">
        <f>IF(AND(C57&gt;='Input for base case'!$F$13,C57&lt;'Input for base case'!$F$14),((K56*(1-Parameters!$D$40)*(1/Parameters!$D$38)*(1-('Input for base case'!$F$6*Parameters!$D$15*(1-Parameters!$D$27)*Parameters!$D$26*(Parameters!$D$23)*Parameters!$D$28)))+(M56*(1-Parameters!$D$40)*(1-('Input for base case'!$F$6*Parameters!$D$15*(1-Parameters!$D$27)*Parameters!$D$26*(Parameters!$D$23)*Parameters!$D$28)))+(Q56*(1-Parameters!$D$40)*(1/Parameters!$D$38))+(S56*(1-Parameters!$D$40))),0)</f>
        <v>0</v>
      </c>
      <c r="T57" s="24">
        <f>IF(AND(C57&gt;='Input for base case'!$F$13,C57&lt;'Input for base case'!$F$14),((K56*(1-Parameters!$D$40)*(1/Parameters!$D$38)*'Input for base case'!$F$6*Parameters!$D$15*Parameters!$D$26*(1-Parameters!$D$27)*Parameters!$D$28*(Parameters!$D$23)*(1-Parameters!$D$30))+(M56*(1-Parameters!$D$40)*'Input for base case'!$F$6*Parameters!$D$15*Parameters!$D$26*(1-Parameters!$D$27)*Parameters!$D$28*(Parameters!$D$23)*(1-Parameters!$D$30))+(N56*(1-Parameters!$D$40))+(T56*(1-Parameters!$D$40)) + (U56*(1-Parameters!$D$40)*(1-ART_drop_factor)) + (O56*(1-Parameters!$D$40)*(1-ART_drop_factor))),0)</f>
        <v>0</v>
      </c>
      <c r="U57" s="22">
        <f>IF(AND(C57&gt;='Input for base case'!$F$13,C57&lt;'Input for base case'!$F$14),((K56*(1-Parameters!$D$40)*(1/Parameters!$D$38)*('Input for base case'!$F$6*Parameters!$D$15*(Parameters!$D$23)*Parameters!$D$26*(1-Parameters!$D$27)*Parameters!$D$28*Parameters!$D$30))+(L56*(1-Parameters!$D$40)*(1/Parameters!$D$38))+(M56*(1-Parameters!$D$40)*('Input for base case'!$F$6*Parameters!$D$15*(Parameters!$D$23)*Parameters!$D$26*(1-Parameters!$D$27)*Parameters!$D$28*Parameters!$D$30))+(U56*(1-Parameters!$D$40)*ART_drop_factor)+(R56*(1-Parameters!$D$40)*(1/Parameters!$D$38))+(O56*(1-Parameters!$D$40))*ART_drop_factor),0)</f>
        <v>0</v>
      </c>
      <c r="V57" s="24">
        <f>IF(C57='Input for base case'!$F$14,((P56*(1-Parameters!$D$41)*(1-(Parameters!$D$9*(1-('Input for base case'!$F$22*Parameters!$D$7))))) + (V56*(1-Parameters!$D$41)*(1-(Parameters!$D$9*(1-('Input for base case'!$F$22*Parameters!$D$7)))))),0)</f>
        <v>0</v>
      </c>
      <c r="W57" s="22">
        <f>IF(C57='Input for base case'!$F$14,((P56*(1-Parameters!$D$41)*Parameters!$D$9*(1-('Input for base case'!$F$22*Parameters!$D$7)))+(Q56*(1-Parameters!$D$41)*(1-1/Parameters!$D$38)*(1-('Input for base case'!$F$6*Parameters!$D$16*(1-Parameters!$D$27)*Parameters!$D$26*(1-Parameters!$B$94)*(Parameters!$D$24))*Parameters!$D$28*Parameters!$D$30)))+(V56*(1-Parameters!$D$41)*Parameters!$D$9*(1-('Input for base case'!$F$22*Parameters!$D$7)))+ (R56*(1-Parameters!$D$41)*(1-(1/Parameters!$D$38))*(1-ART_drop_factor)) + (W56*(1-Parameters!$D$41)*(1-1/Parameters!$D$38)) + (X56*(1-Parameters!$D$41)*(1-(1/Parameters!$D$38))*(1-ART_drop_factor)),0)</f>
        <v>0</v>
      </c>
      <c r="X57" s="24">
        <f>IF(C57='Input for base case'!$F$14,((Q56*(1-Parameters!$D$41)*(1-1/Parameters!$D$38)*('Input for base case'!$F$6*Parameters!$D$16*Parameters!$D$26*(1-Parameters!$D$27)*(1-Parameters!$B$94)*(Parameters!$D$24)*Parameters!$D$28*Parameters!$D$30))+(R56*(1-Parameters!$D$41)*(1-(1/Parameters!$D$38))*ART_drop_factor)+(X56*(1-Parameters!$D$41)*(1-(1/Parameters!$D$38))*ART_drop_factor)),0)</f>
        <v>0</v>
      </c>
      <c r="Y57" s="22">
        <f>IF(C57='Input for base case'!$F$14,((Q56*(1-Parameters!$D$41)*(1/Parameters!$D$38)*(1-('Input for base case'!$F$6*Parameters!$D$16*(1-Parameters!$D$27)*Parameters!$D$26*(1-Parameters!$B$94)*(Parameters!$D$23)*Parameters!$D$28)))+(S56*(1-Parameters!$D$41)*(1-('Input for base case'!$F$6*Parameters!$D$16*(1-Parameters!$D$27)*Parameters!$D$26*(1-Parameters!$B$94)*(Parameters!$D$23)*Parameters!$D$28)))+(W56*(1-Parameters!$D$41)*(1/Parameters!$D$38))+(Y56*(1-Parameters!$D$41))),0)</f>
        <v>0</v>
      </c>
      <c r="Z57" s="24">
        <f>IF(C57='Input for base case'!$F$14,((Q56*(1-Parameters!$D$41)*(1/Parameters!$D$38)*'Input for base case'!$F$6*Parameters!$D$16*Parameters!$D$26*(1-Parameters!$D$27)*(1-Parameters!$B$94)*Parameters!$D$28*(Parameters!$D$23)*(1-Parameters!$D$30))+(S56*(1-Parameters!$D$41)*'Input for base case'!$F$6*Parameters!$D$16*Parameters!$D$26*(1-Parameters!$D$27)*(1-Parameters!$B$94)*Parameters!$D$28*(Parameters!$D$23)*(1-Parameters!$D$30))+(T56*(1-Parameters!$D$41)) + (U56*(1-Parameters!$D$41)*(1-ART_drop_factor)) + (Z56*(1-Parameters!$D$41)) + (AA56*(1-Parameters!$D$41)*(1-ART_drop_factor))),0)</f>
        <v>0</v>
      </c>
      <c r="AA57" s="22">
        <f>IF(C57='Input for base case'!$F$14,((Q56*(1-Parameters!$D$41)*(1/Parameters!$D$38)*('Input for base case'!$F$6*Parameters!$D$16*(Parameters!$D$23)*Parameters!$D$26*(1-Parameters!$D$27)*(1-Parameters!$B$94)*Parameters!$D$28*Parameters!$D$30))+(R56*(1-Parameters!$D$41)*(1/Parameters!$D$38))+(S56*(1-Parameters!$D$41)*('Input for base case'!$F$6*Parameters!$D$16*(1-Parameters!$B$94)*(Parameters!$D$23)*Parameters!$D$26*(1-Parameters!$D$27)*Parameters!$D$28*Parameters!$D$30))+(AA56*(1-Parameters!$D$41)*ART_drop_factor)+(X56*(1-Parameters!$D$41)*(1/Parameters!$D$38))+(U56*(1-Parameters!$D$41)*ART_drop_factor)),0)</f>
        <v>0</v>
      </c>
      <c r="AB57" s="24">
        <f>IF(AND(C57&gt;'Input for base case'!$F$14,C57&lt;('Input for base case'!$F$14+'Input for base case'!$F$16)),((V56*(1-Parameters!$D$41)*(1-(Parameters!$D$9*(1-('Input for base case'!$F$22*Parameters!$D$7)))))+(AB56*(1-Parameters!$D$41)*(1-(Parameters!$D$10*(1-('Input for base case'!$F$22*Parameters!$D$7)))))),0)</f>
        <v>0</v>
      </c>
      <c r="AC57" s="24">
        <f>IF(AND(C57&gt;'Input for base case'!$F$14, C57&lt;('Input for base case'!$F$14+'Input for base case'!$F$16)),((V56*(1-Parameters!$D$41)*Parameters!$D$9*(1-('Input for base case'!$F$22*Parameters!$D$7)))+(W56*(1-Parameters!$D$41)*(1-1/Parameters!$D$38)) + (X56*(1-Parameters!$D$41)*(1-(1/Parameters!$D$38))*(1-ART_drop_factor)) +(AB56*(1-Parameters!$D$41)*Parameters!$D$10*(1-('Input for base case'!$F$22*Parameters!$D$7))))+(AC56*(1-Parameters!$D$41)*(1-1/Parameters!$D$38)) + (AD56*(1-Parameters!$D$41)*(1-(1/Parameters!$D$38))*(1-ART_drop_factor)),0)</f>
        <v>0</v>
      </c>
      <c r="AD57" s="24">
        <f>IF(AND(C57&gt;'Input for base case'!$F$14, C57&lt;('Input for base case'!$F$14+'Input for base case'!$F$16)),((X56*(1-Parameters!$D$41)*(1-(1/Parameters!$D$38))*ART_drop_factor)+(AD56*(1-Parameters!$D$41)*(1-(1/Parameters!$D$38))*ART_drop_factor)),0)</f>
        <v>0</v>
      </c>
      <c r="AE57" s="24">
        <f>IF(AND(C57&gt;'Input for base case'!$F$14, C57&lt;('Input for base case'!$F$14+'Input for base case'!$F$16)),((W56*(1-Parameters!$D$41)*(1/Parameters!$D$38))+(Y56*(1-Parameters!$D$41))+(AC56*(1-Parameters!$D$41)*(1/Parameters!$D$38))+(AE56*(1-Parameters!$D$41))),0)</f>
        <v>0</v>
      </c>
      <c r="AF57" s="24">
        <f>IF(AND(C57&gt;'Input for base case'!$F$14, C57&lt;('Input for base case'!$F$14+'Input for base case'!$F$16)),((Z56*(1-Parameters!$D$41)) + (AA56*(1-Parameters!$D$41)*(1-ART_drop_factor)) +(AF56*(1-Parameters!$D$41)) + (AG56*(1-Parameters!$D$41)*(1-ART_drop_factor))),0)</f>
        <v>0</v>
      </c>
      <c r="AG57" s="24">
        <f>IF(AND(C57&gt;'Input for base case'!$F$14, C57&lt;('Input for base case'!$F$14+'Input for base case'!$F$16)),((X56*(1-Parameters!$D$41)*(1/Parameters!$D$38))+(AG56*(1-Parameters!$D$41)*ART_drop_factor)+(AD56*(1-Parameters!$D$41)*(1/Parameters!$D$38))+(AA56*(1-Parameters!$D$41)*ART_drop_factor)),0)</f>
        <v>0</v>
      </c>
      <c r="AH57" s="24">
        <f>IF(AND(C57&gt;=('Input for base case'!$F$14+'Input for base case'!$F$16),C57&lt;('Input for base case'!$F$14+'Input for base case'!$F$17)),((AB56*(1-Parameters!$D$40)*(1-(Parameters!$D$10*(1-('Input for base case'!$F$22*Parameters!$D$7)))))+(AH56*(1-Parameters!$D$40)*(1-(Parameters!$D$11*(1-('Input for base case'!$F$22*Parameters!$D$7)))))),0)</f>
        <v>1495651.793419491</v>
      </c>
      <c r="AI57" s="24">
        <f>IF(AND(C57&gt;=('Input for base case'!$F$14+'Input for base case'!$F$16), C57&lt;('Input for base case'!$F$14+'Input for base case'!$F$17)),((AB56*(1-Parameters!$D$40)*Parameters!$D$10*(1-('Input for base case'!$F$22*Parameters!$D$7)))+(AC56*(1-Parameters!$D$40)*(1-1/Parameters!$D$38)*(1-('Input for base case'!$F$7*Parameters!$D$17*(1-Parameters!$D$27)*Parameters!$D$26*(1-(Parameters!$B$94 + Parameters!$B$95))*(Parameters!$D$24)*Parameters!$D$28*Parameters!$D$30))) + (AD56*(1-Parameters!$D$40)*(1-(1/Parameters!$D$38))*(1-ART_drop_factor)) +(AH56*(1-Parameters!$D$40)*Parameters!$D$11*(1-('Input for base case'!$F$22*Parameters!$D$7)))+(AI56*(1-Parameters!$D$40)*(1-1/Parameters!$D$38)) + (AJ56*(1-Parameters!$D$40)*(1-(1/Parameters!$D$38))*(1-ART_drop_factor))),0)</f>
        <v>3078.0241681632128</v>
      </c>
      <c r="AJ57" s="24">
        <f>IF(AND(C57&gt;=('Input for base case'!$F$14+'Input for base case'!$F$16), C57&lt;('Input for base case'!$F$14+'Input for base case'!$F$17)),((AC56*(1-Parameters!$D$40)*(1-1/Parameters!$D$38)*('Input for base case'!$F$7*Parameters!$D$17*Parameters!$D$26*(1-Parameters!$D$27)*(1-(Parameters!$B$94 + Parameters!$B$95))*(Parameters!$D$24)*Parameters!$D$28*Parameters!$D$30))+(AD56*(1-Parameters!$D$40)*(1-(1/Parameters!$D$38))*ART_drop_factor)+(AJ56*(1-Parameters!$D$40)*(1-(1/Parameters!$D$38))*ART_drop_factor)),0)</f>
        <v>48.32995026387097</v>
      </c>
      <c r="AK57" s="22">
        <f>IF(AND(C57&gt;=('Input for base case'!$F$14+'Input for base case'!$F$16), C57&lt;('Input for base case'!$F$14+'Input for base case'!$F$17)),((AC56*(1-Parameters!$D$40)*(1/Parameters!$D$38)*(1-('Input for base case'!$F$7*Parameters!$D$17*(1-Parameters!$D$27)*Parameters!$D$26*(1-(Parameters!$B$94 + Parameters!$B$95))*(Parameters!$D$23)*Parameters!$D$28)))+(AE56*(1-Parameters!$D$40)*(1-('Input for base case'!$F$7*Parameters!$D$17*(1-Parameters!$D$27)*Parameters!$D$26*(1-(Parameters!$B$94 + Parameters!$B$95))*(Parameters!$D$23)*Parameters!$D$28)))+(AI56*(1-Parameters!$D$40)*(1/Parameters!$D$38))+(AK56*(1-Parameters!$D$40))),0)</f>
        <v>24837.90144495248</v>
      </c>
      <c r="AL57" s="24">
        <f>IF(AND(C57&gt;=('Input for base case'!$F$14+'Input for base case'!$F$16), C57&lt;('Input for base case'!$F$14+'Input for base case'!$F$17)),((AC56*(1-Parameters!$D$40)*(1/Parameters!$D$38)*'Input for base case'!$F$7*Parameters!$D$17*Parameters!$D$26*(1-Parameters!$D$27)*(1-(Parameters!$B$94 + Parameters!$B$95))*Parameters!$D$28*(Parameters!$D$23)*(1-Parameters!$D$30))+(AE56*(1-Parameters!$D$40)*'Input for base case'!$F$7*Parameters!$D$17*Parameters!$D$26*(1-Parameters!$D$27)*(1-(Parameters!$B$94 + Parameters!$B$95))*Parameters!$D$28*(Parameters!$D$23)*(1-Parameters!$D$30))+(AF56*(1-Parameters!$D$40)) + (AG56*(1-Parameters!$D$40)*(1-ART_drop_factor)) +(AL56*(1-Parameters!$D$40)) + (AM56*(1-Parameters!$D$40)*(1-ART_drop_factor))),0)</f>
        <v>20290.334744222531</v>
      </c>
      <c r="AM57" s="22">
        <f>IF(AND(C57&gt;=('Input for base case'!$F$14+'Input for base case'!$F$16), C57&lt;('Input for base case'!$F$14+'Input for base case'!$F$17)),((AC56*(1-Parameters!$D$40)*(1/Parameters!$D$38)*('Input for base case'!$F$7*Parameters!$D$17*(Parameters!$D$23)*Parameters!$D$26*(1-Parameters!$D$27)*(1-(Parameters!$B$94 + Parameters!$B$95))*Parameters!$D$28*Parameters!$D$30))+(AD56*(1-Parameters!$D$40)*(1/Parameters!$D$38))+(AE56*(1-Parameters!$D$40)*('Input for base case'!$F$7*Parameters!$D$17*(Parameters!$D$23)*Parameters!$D$26*(1-Parameters!$D$27)*(1-(Parameters!$B$94 + Parameters!$B$95))*Parameters!$D$28*Parameters!$D$30))+(AM56*(1-Parameters!$D$40)*ART_drop_factor)+(AJ56*(1-Parameters!$D$40)*(1/Parameters!$D$38))+(AG56*(1-Parameters!$D$40)*ART_drop_factor)),0)</f>
        <v>77776.204731081976</v>
      </c>
      <c r="AN57" s="24">
        <f>IF(AND(C57&gt;=('Input for base case'!$F$14+'Input for base case'!$F$17), C57&lt;('Input for base case'!$F$14+'Input for base case'!$F$18)),((AH56*(1-Parameters!$D$40)*(1-(Parameters!$D$11*(1-('Input for base case'!$F$22*Parameters!$D$7))))) + (AN56*(1-Parameters!$D$40)*(1-(Parameters!$D$11*(1-('Input for base case'!$F$22*Parameters!$D$7)))))),0)</f>
        <v>0</v>
      </c>
      <c r="AO57" s="22">
        <f>IF(AND(C57&gt;=('Input for base case'!$F$14+'Input for base case'!$F$17), C57&lt;('Input for base case'!$F$14+'Input for base case'!$F$18)),((AH56*(1-Parameters!$D$40)*Parameters!$D$11*(1-('Input for base case'!$F$22*Parameters!$D$7)))+(AI56*(1-Parameters!$D$40)*(1-1/Parameters!$D$38)*(1-('Input for base case'!$F$8*Parameters!$D$18*(1-Parameters!$D$27)*Parameters!$D$26*(Parameters!$D$24)*Parameters!$D$28*Parameters!$D$30))) + (AJ56*(1-Parameters!$D$40)*(1-(1/Parameters!$D$38))*(1-ART_drop_factor)) +(AN56*(1-Parameters!$D$40)*Parameters!$D$11*(1-('Input for base case'!$F$22*Parameters!$D$7)))+(AO56*(1-Parameters!$D$40)*(1-1/Parameters!$D$38)) + (AP56*(1-Parameters!$D$40)*(1-(1/Parameters!$D$38))*(1-ART_drop_factor))),0)</f>
        <v>0</v>
      </c>
      <c r="AP57" s="24">
        <f>IF(AND(C57&gt;=('Input for base case'!$F$14+'Input for base case'!$F$17), C57&lt;('Input for base case'!$F$14+'Input for base case'!$F$18)),((AI56*(1-Parameters!$D$40)*(1-1/Parameters!$D$38)*('Input for base case'!$F$8*Parameters!$D$18*Parameters!$D$26*(1-Parameters!$D$27)*(Parameters!$D$24)*Parameters!$D$28*Parameters!$D$30))+(AJ56*(1-Parameters!$D$40)*(1-(1/Parameters!$D$38))*ART_drop_factor)+(AP56*(1-Parameters!$D$40)*(1-(1/Parameters!$D$38))*ART_drop_factor)),0)</f>
        <v>0</v>
      </c>
      <c r="AQ57" s="22">
        <f>IF(AND(C57&gt;=('Input for base case'!$F$14+'Input for base case'!$F$17), C57&lt;('Input for base case'!$F$14+'Input for base case'!$F$18)),((AI56*(1-Parameters!$D$40)*(1/Parameters!$D$38)*(1-('Input for base case'!$F$8*Parameters!$D$18*(1-Parameters!$D$27)*Parameters!$D$26*(Parameters!$D$23)*Parameters!$D$28)))+(AK56*(1-Parameters!$D$40)*(1-('Input for base case'!$F$8*Parameters!$D$18*(1-Parameters!$D$27)*Parameters!$D$26*(Parameters!$D$23)*Parameters!$D$28)))+(AO56*(1-Parameters!$D$40)*(1/Parameters!$D$38))+(AQ56*(1-Parameters!$D$40))),0)</f>
        <v>0</v>
      </c>
      <c r="AR57" s="24">
        <f>IF(AND(C57&gt;=('Input for base case'!$F$14+'Input for base case'!$F$17), C57&lt;('Input for base case'!$F$14+'Input for base case'!$F$18)),((AI56*(1-Parameters!$D$40)*(1/Parameters!$D$38)*'Input for base case'!$F$8*Parameters!$D$18*Parameters!$D$26*(1-Parameters!$D$27)*Parameters!$D$28*(Parameters!$D$23)*(1-Parameters!$D$30))+(AK56*(1-Parameters!$D$40)*'Input for base case'!$F$8*Parameters!$D$18*Parameters!$D$26*(1-Parameters!$D$27)*Parameters!$D$28*(Parameters!$D$23)*(1-Parameters!$D$30))+(AL56*(1-Parameters!$D$40)) + (AM56*(1-Parameters!$D$40)*(1-ART_drop_factor)) +(AR56*(1-Parameters!$D$40)) + (AS56*(1-Parameters!$D$40)*(1-ART_drop_factor))),0)</f>
        <v>0</v>
      </c>
      <c r="AS57" s="22">
        <f>IF(AND(C57&gt;=('Input for base case'!$F$14+'Input for base case'!$F$17), C57&lt;('Input for base case'!$F$14+'Input for base case'!$F$18)),((AI56*(1-Parameters!$D$40)*(1/Parameters!$D$38)*('Input for base case'!$F$8*Parameters!$D$18*(Parameters!$D$23)*Parameters!$D$26*(1-Parameters!$D$27)*Parameters!$D$28*Parameters!$D$30))+(AJ56*(1-Parameters!$D$40)*(1/Parameters!$D$38))+(AK56*(1-Parameters!$D$40)*('Input for base case'!$F$8*Parameters!$D$18*(Parameters!$D$23)*Parameters!$D$26*(1-Parameters!$D$27)*Parameters!$D$28*Parameters!$D$30))+(AS56*(1-Parameters!$D$40)*ART_drop_factor)+(AP56*(1-Parameters!$D$40)*(1/Parameters!$D$38))+(AM56*(1-Parameters!$D$40)*ART_drop_factor)),0)</f>
        <v>0</v>
      </c>
      <c r="AT57" s="24">
        <f>IF(AND(C57&gt;=('Input for base case'!$F$14+'Input for base case'!$F$18), C57&lt;('Input for base case'!$F$14+'Input for base case'!$F$19)),((AN56*(1-Parameters!$D$40)*(1-(Parameters!$D$11*(1-('Input for base case'!$F$22*Parameters!$D$7))))) + (AT56*(1-Parameters!$D$40)*(1-(Parameters!$D$12*(1-('Input for base case'!$F$22*Parameters!$D$7)))))),0)</f>
        <v>0</v>
      </c>
      <c r="AU57" s="22">
        <f>IF(AND(C57&gt;=('Input for base case'!$F$14+'Input for base case'!$F$18), C57&lt;('Input for base case'!$F$14+'Input for base case'!$F$19)),((AN56*(1-Parameters!$D$40)*Parameters!$D$11*(1-('Input for base case'!$F$22*Parameters!$D$7)))+(AO56*(1-Parameters!$D$40)*(1-1/Parameters!$D$38)*(1-('Input for base case'!$F$9*Parameters!$D$19*(1-Parameters!$D$27)*Parameters!$D$26*(Parameters!$D$24)*Parameters!$D$28*Parameters!$D$30))) + (AP56*(1-Parameters!$D$40)*(1-(1/Parameters!$D$38))*(1-ART_drop_factor)) +(AT56*(1-Parameters!$D$40)*Parameters!$D$12*(1-('Input for base case'!$F$22*Parameters!$D$7)))+(AU56*(1-Parameters!$D$40)*(1-1/Parameters!$D$38)) + (AV56*(1-Parameters!$D$40)*(1-(1/Parameters!$D$38))*(1-ART_drop_factor))),0)</f>
        <v>0</v>
      </c>
      <c r="AV57" s="24">
        <f>IF(AND(C57&gt;=('Input for base case'!$F$14+'Input for base case'!$F$18), C57&lt;('Input for base case'!$F$14+'Input for base case'!$F$19)),((AO56*(1-Parameters!$D$40)*(1-1/Parameters!$D$38)*('Input for base case'!$F$9*Parameters!$D$19*Parameters!$D$26*(1-Parameters!$D$27)*(Parameters!$D$24)*Parameters!$D$28*Parameters!$D$30))+(AP56*(1-Parameters!$D$40)*(1-(1/Parameters!$D$38))*ART_drop_factor)+(AV56*(1-Parameters!$D$40)*(1-(1/Parameters!$D$38))*ART_drop_factor)),0)</f>
        <v>0</v>
      </c>
      <c r="AW57" s="22">
        <f>IF(AND(C57&gt;=('Input for base case'!$F$14+'Input for base case'!$F$18), C57&lt;('Input for base case'!$F$14+'Input for base case'!$F$19)),((AO56*(1-Parameters!$D$40)*(1/Parameters!$D$38)*(1-('Input for base case'!$F$9*Parameters!$D$19*(1-Parameters!$D$27)*Parameters!$D$26*(Parameters!$D$23)*Parameters!$D$28)))+(AQ56*(1-Parameters!$D$40)*(1-('Input for base case'!$F$9*Parameters!$D$19*(1-Parameters!$D$27)*Parameters!$D$26*(Parameters!$D$23)*Parameters!$D$28)))+(AU56*(1-Parameters!$D$40)*(1/Parameters!$D$38))+(AW56*(1-Parameters!$D$40))),0)</f>
        <v>0</v>
      </c>
      <c r="AX57" s="24">
        <f>IF(AND(C57&gt;=('Input for base case'!$F$14+'Input for base case'!$F$18), C57&lt;('Input for base case'!$F$14+'Input for base case'!$F$19)),((AO56*(1-Parameters!$D$40)*(1/Parameters!$D$38)*'Input for base case'!$F$9*Parameters!$D$19*Parameters!$D$26*(1-Parameters!$D$27)*Parameters!$D$28*(Parameters!$D$23)*(1-Parameters!$D$30))+(AQ56*(1-Parameters!$D$40)*'Input for base case'!$F$9*Parameters!$D$19*Parameters!$D$26*(1-Parameters!$D$27)*Parameters!$D$28*(Parameters!$D$23)*(1-Parameters!$D$30)) + (AS56*(1-Parameters!$D$40)*(1-ART_drop_factor)) +(AR56*(1-Parameters!$D$40))+ (AY56*(1-Parameters!$D$40)*(1-ART_drop_factor)) + (AX56*(1-Parameters!$D$40))),0)</f>
        <v>0</v>
      </c>
      <c r="AY57" s="22">
        <f>IF(AND(C57&gt;=('Input for base case'!$F$14+'Input for base case'!$F$18), C57&lt;('Input for base case'!$F$14+'Input for base case'!$F$19)),((AO56*(1-Parameters!$D$40)*(1/Parameters!$D$38)*('Input for base case'!$F$9*Parameters!$D$19*(Parameters!$D$23)*Parameters!$D$26*(1-Parameters!$D$27)*Parameters!$D$28*Parameters!$D$30))+(AP56*(1-Parameters!$D$40)*(1/Parameters!$D$38))+(AQ56*(1-Parameters!$D$40)*('Input for base case'!$F$9*Parameters!$D$19*(Parameters!$D$23)*Parameters!$D$26*(1-Parameters!$D$27)*Parameters!$D$28*Parameters!$D$30))+(AY56*(1-Parameters!$D$40)*ART_drop_factor)+(AV56*(1-Parameters!$D$40)*(1/Parameters!$D$38))+(AS56*(1-Parameters!$D$40)*ART_drop_factor)),0)</f>
        <v>0</v>
      </c>
      <c r="AZ57" s="24">
        <f>IF(C57&gt;=('Input for base case'!$F$14+'Input for base case'!$F$19),((AT56*(1-Parameters!$D$40)*(1-(Parameters!$D$12*(1-('Input for base case'!$F$22*Parameters!$D$7))))) + (AZ56*(1-Parameters!$D$40)*(1-(Parameters!$D$12*(1-('Input for base case'!$F$22*Parameters!$D$7)))))),0)</f>
        <v>0</v>
      </c>
      <c r="BA57" s="22">
        <f>IF(C57&gt;=('Input for base case'!$F$14+'Input for base case'!$F$19),((AT56*(1-Parameters!$D$40)*Parameters!$D$12*(1-('Input for base case'!$F$22*Parameters!$D$7)))+(AU56*(1-Parameters!$D$40)*(1-1/Parameters!$D$38)*(1-('Input for base case'!$F$10*Parameters!$D$20*(1-Parameters!$D$27)*Parameters!$D$26*(Parameters!$D$24)*Parameters!$D$28*Parameters!$D$30))) + (AV56*(1-Parameters!$D$40)*(1-(1/Parameters!$D$38))*(1-ART_drop_factor)) +(AZ56*(1-Parameters!$D$40)*Parameters!$D$12*(1-('Input for base case'!$F$22*Parameters!$D$7)))+(BA56*(1-Parameters!$D$40)*(1-1/Parameters!$D$38)) + (BB56*(1-Parameters!$D$40)*(1-(1/Parameters!$D$38))*(1-ART_drop_factor))),0)</f>
        <v>0</v>
      </c>
      <c r="BB57" s="24">
        <f>IF(C57&gt;=('Input for base case'!$F$14+'Input for base case'!$F$19),((AU56*(1-Parameters!$D$40)*(1-1/Parameters!$D$38)*('Input for base case'!$F$10*Parameters!$D$20*Parameters!$D$26*(1-Parameters!$D$27)*(Parameters!$D$24)*Parameters!$D$28*Parameters!$D$30))+(AV56*(1-Parameters!$D$40)*(1-(1/Parameters!$D$38))*ART_drop_factor)+(BB56*(1-Parameters!$D$40)*(1-(1/Parameters!$D$38))*ART_drop_factor)),0)</f>
        <v>0</v>
      </c>
      <c r="BC57" s="22">
        <f>IF(C57&gt;=('Input for base case'!$F$14+'Input for base case'!$F$19),((AU56*(1-Parameters!$D$40)*(1/Parameters!$D$38)*(1-('Input for base case'!$F$10*Parameters!$D$20*(1-Parameters!$D$27)*Parameters!$D$26*(Parameters!$D$23)*Parameters!$D$28)))+(AW56*(1-Parameters!$D$40)*(1-('Input for base case'!$F$10*Parameters!$D$20*(1-Parameters!$D$27)*Parameters!$D$26*(Parameters!$D$23)*Parameters!$D$28)))+(BA56*(1-Parameters!$D$40)*(1/Parameters!$D$38))+(BC56*(1-Parameters!$D$40))),0)</f>
        <v>0</v>
      </c>
      <c r="BD57" s="24">
        <f>IF(C57&gt;=('Input for base case'!$F$14+'Input for base case'!$F$19),((AU56*(1-Parameters!$D$40)*(1/Parameters!$D$38)*'Input for base case'!$F$10*Parameters!$D$20*Parameters!$D$26*(1-Parameters!$D$27)*Parameters!$D$28*(Parameters!$D$23)*(1-Parameters!$D$30))+(AW56*(1-Parameters!$D$40)*'Input for base case'!$F$10*Parameters!$D$20*Parameters!$D$26*(1-Parameters!$D$27)*Parameters!$D$28*(Parameters!$D$23)*(1-Parameters!$D$30))+(AX56*(1-Parameters!$D$40)) + (AY56*(1-Parameters!$D$40)*(1-ART_drop_factor)) +(BD56*(1-Parameters!$D$40)) + (BE56*(1-Parameters!$D$40)*(1-ART_drop_factor))),0)</f>
        <v>0</v>
      </c>
      <c r="BE57" s="25">
        <f>IF(C57&gt;=('Input for base case'!$F$14+'Input for base case'!$F$19),((AU56*(1-Parameters!$D$40)*(1/Parameters!$D$38)*('Input for base case'!$F$10*Parameters!$D$20*(Parameters!$D$23)*Parameters!$D$26*(1-Parameters!$D$27)*Parameters!$D$28*Parameters!$D$30))+(AV56*(1-Parameters!$D$40)*(1/Parameters!$D$38))+(AW56*(1-Parameters!$D$40)*('Input for base case'!$F$10*Parameters!$D$20*(Parameters!$D$23)*Parameters!$D$26*(1-Parameters!$D$27)*Parameters!$D$28*Parameters!$D$30))+(BE56*(1-Parameters!$D$40)*ART_drop_factor)+(BB56*(1-Parameters!$D$40)*(1/Parameters!$D$38))+(AY56*(1-Parameters!$D$40)*ART_drop_factor)),0)</f>
        <v>0</v>
      </c>
      <c r="BF57" s="135">
        <f>(Parameters!$D$40*(SUM(Model!D56:U56,Model!AH56:BE56)))+(Parameters!$D$41*(SUM(Model!V56:AG56)))</f>
        <v>93.56400879617145</v>
      </c>
      <c r="BG57" s="60"/>
    </row>
    <row r="58" spans="3:59" x14ac:dyDescent="0.2">
      <c r="C58" s="20">
        <v>53</v>
      </c>
      <c r="D58" s="21">
        <f>IF((C58&gt;='Input for base case'!$F$12),0,(D57*(1-Parameters!$D$40)*(1-(Parameters!$D$8*(1-('Input for base case'!$F$22*Parameters!$D$7))))))</f>
        <v>0</v>
      </c>
      <c r="E58" s="21">
        <f>IF((C58&gt;='Input for base case'!$F$12),0,(D57*(1-Parameters!$D$40)*Parameters!$D$8*(1-('Input for base case'!$F$22*Parameters!$D$7))+(E57*(1-Parameters!$D$40)*(1-1/Parameters!$D$38)) + (F57*(1-Parameters!$D$40)*(1-(1/Parameters!$D$38))*(1-ART_drop_factor))))</f>
        <v>0</v>
      </c>
      <c r="F58" s="26">
        <f>IF((C58&gt;='Input for base case'!$F$12),0,(F57*(1-Parameters!$D$40)*(1-(1/Parameters!$D$38))*ART_drop_factor))</f>
        <v>0</v>
      </c>
      <c r="G58" s="21">
        <f>IF((C58&gt;='Input for base case'!$F$12),0,((G57*(1-Parameters!$D$40)+(E57*(1-Parameters!$D$40)*(1/Parameters!$D$38)))))</f>
        <v>0</v>
      </c>
      <c r="H58" s="21">
        <f>IF((C58&gt;='Input for base case'!$F$12),0,(H57*(1-Parameters!$D$40) + I57*(1-Parameters!$D$40)*(1-ART_drop_factor)))</f>
        <v>0</v>
      </c>
      <c r="I58" s="21">
        <f>IF((C58&gt;='Input for base case'!$F$12),0,(((F57*(1-Parameters!$D$40)*(1/Parameters!$D$38)) + I57*(1-Parameters!$D$40)*ART_drop_factor)))</f>
        <v>0</v>
      </c>
      <c r="J58" s="23">
        <f>IF(AND(C58&gt;='Input for base case'!$F$12,C58&lt;'Input for base case'!$F$13),((D57*(1-Parameters!$D$40)*(1-(Parameters!$D$8*(1-('Input for base case'!$F$22*Parameters!$D$7))))) + (J57*(1-Parameters!$D$40)*(1-(Parameters!$D$9*(1-('Input for base case'!$F$22*Parameters!$D$7)))))),0)</f>
        <v>0</v>
      </c>
      <c r="K58" s="23">
        <f>IF(AND(C58&gt;='Input for base case'!$F$12,C58&lt;'Input for base case'!$F$13),((D57*(1-Parameters!$D$40)*(Parameters!$D$8*(1-('Input for base case'!$F$22*Parameters!$D$7))))+(E57*(1-Parameters!$D$40)*(1-1/Parameters!$D$38)*(1-('Input for base case'!$F$5*Parameters!$D$14*(1-Parameters!$D$27)*Parameters!$D$26*(Parameters!$D$24))*Parameters!$D$28*Parameters!$D$30)))+ (F57*(1-Parameters!$D$40)*(1-(1/Parameters!$D$38))*(1-ART_drop_factor)) + (J57*(1-Parameters!$D$40)*Parameters!$D$9*(1-('Input for base case'!$F$22*Parameters!$D$7)))+(K57*(1-Parameters!$D$40)*(1-1/Parameters!$D$38)) + (L57*(1-Parameters!$D$40)*(1-(1/Parameters!$D$38))*(1-ART_drop_factor)),0)</f>
        <v>0</v>
      </c>
      <c r="L58" s="23">
        <f>IF(AND(C58&gt;='Input for base case'!$F$12,C58&lt;'Input for base case'!$F$13),((E57*(1-Parameters!$D$40)*(1-1/Parameters!$D$38)*('Input for base case'!$F$5*Parameters!$D$14*Parameters!$D$26*(1-Parameters!$D$27)*(Parameters!$D$24)*Parameters!$D$28*Parameters!$D$30))+(F57*(1-Parameters!$D$40)*(1-(1/Parameters!$D$38))*ART_drop_factor)+(L57*(1-Parameters!$D$40)*(1-(1/Parameters!$D$38))*ART_drop_factor)),0)</f>
        <v>0</v>
      </c>
      <c r="M58" s="23">
        <f>IF(AND(C58&gt;='Input for base case'!$F$12,C58&lt;'Input for base case'!$F$13),((E57*(1-Parameters!$D$40)*(1/Parameters!$D$38)*(1-('Input for base case'!$F$5*Parameters!$D$14*(1-Parameters!$D$27)*Parameters!$D$26*(Parameters!$D$23))*Parameters!$D$28))+(G57*(1-Parameters!$D$40)*(1-('Input for base case'!$F$5*Parameters!$D$14*(1-Parameters!$D$27)*Parameters!$D$26*(Parameters!$D$23)*Parameters!$D$28)))+(K57*(1-Parameters!$D$40)*(1/Parameters!$D$38))+(M57*(1-Parameters!$D$40))),0)</f>
        <v>0</v>
      </c>
      <c r="N58" s="23">
        <f>IF(AND(C58&gt;='Input for base case'!$F$12,C58&lt;'Input for base case'!$F$13),((E57*(1-Parameters!$D$40)*(1/Parameters!$D$38)*'Input for base case'!$F$5*Parameters!$D$14*Parameters!$D$26*(1-Parameters!$D$27)*Parameters!$D$28*(Parameters!$D$23)*(1-Parameters!$D$30))+(G57*(1-Parameters!$D$40)*'Input for base case'!$F$5*Parameters!$D$14*Parameters!$D$26*(1-Parameters!$D$27)*Parameters!$D$28*(Parameters!$D$23)*(1-Parameters!$D$30))+(H57*(1-Parameters!$D$40)) +(N57*(1-Parameters!$D$40)) + (O57*(1-Parameters!$D$40)*(1-ART_drop_factor)) + (I57*(1-Parameters!$D$40)*(1-ART_drop_factor))),0)</f>
        <v>0</v>
      </c>
      <c r="O58" s="23">
        <f>IF(AND(C58&gt;='Input for base case'!$F$12,C58&lt;'Input for base case'!$F$13),((E57*(1-Parameters!$D$40)*(1/Parameters!$D$38)*('Input for base case'!$F$5*Parameters!$D$14*(Parameters!$D$23)*Parameters!$D$26*(1-Parameters!$D$27)*Parameters!$D$28*Parameters!$D$30))+(F57*(1-Parameters!$D$40)*(1/Parameters!$D$38))+(G57*(1-Parameters!$D$40)*('Input for base case'!$F$5*Parameters!$D$14*(Parameters!$D$23)*Parameters!$D$26*(1-Parameters!$D$27)*Parameters!$D$28*Parameters!$D$30))+(O57*(1-Parameters!$D$40)*ART_drop_factor)+(L57*(1-Parameters!$D$40)*(1/Parameters!$D$38))+(I57*(1-Parameters!$D$40)*ART_drop_factor)),0)</f>
        <v>0</v>
      </c>
      <c r="P58" s="24">
        <f>IF(AND(C58&gt;='Input for base case'!$F$13,C58&lt;'Input for base case'!$F$14),((J57*(1-Parameters!$D$40)*(1-(Parameters!$D$9*(1-('Input for base case'!$F$22*Parameters!$D$7))))) + (P57*(1-Parameters!$D$40)*(1-(Parameters!$D$9*(1-('Input for base case'!$F$22*Parameters!$D$7)))))),0)</f>
        <v>0</v>
      </c>
      <c r="Q58" s="22">
        <f>IF(AND(C58&gt;='Input for base case'!$F$13,C58&lt;'Input for base case'!$F$14),((J57*(1-Parameters!$D$40)*Parameters!$D$9*(1-('Input for base case'!$F$22*Parameters!$D$7)))+(K57*(1-Parameters!$D$40)*(1-1/Parameters!$D$38)*(1-('Input for base case'!$F$6*Parameters!$D$15*(1-Parameters!$D$27)*Parameters!$D$26*(Parameters!$D$24))*Parameters!$D$28*Parameters!$D$30))) + (L57*(1-Parameters!$D$40)*(1-(1/Parameters!$D$38))*(1-ART_drop_factor)) +(P57*(1-Parameters!$D$40)*Parameters!$D$9*(1-('Input for base case'!$F$22*Parameters!$D$7)))+(Q57*(1-Parameters!$D$40)*(1-1/Parameters!$D$38)) + (R57*(1-Parameters!$D$40)*(1-(1/Parameters!$D$38))*(1-ART_drop_factor)),0)</f>
        <v>0</v>
      </c>
      <c r="R58" s="24">
        <f>IF(AND(C58&gt;='Input for base case'!$F$13,C58&lt;'Input for base case'!$F$14),((K57*(1-Parameters!$D$40)*(1-1/Parameters!$D$38)*('Input for base case'!$F$6*Parameters!$D$15*Parameters!$D$26*(1-Parameters!$D$27)*(Parameters!$D$24)*Parameters!$D$28*Parameters!$D$30))+(L57*(1-Parameters!$D$40)*(1-(1/Parameters!$D$38))*ART_drop_factor)+(R57*(1-Parameters!$D$40)*(1-(1/Parameters!$D$38))*ART_drop_factor)),0)</f>
        <v>0</v>
      </c>
      <c r="S58" s="22">
        <f>IF(AND(C58&gt;='Input for base case'!$F$13,C58&lt;'Input for base case'!$F$14),((K57*(1-Parameters!$D$40)*(1/Parameters!$D$38)*(1-('Input for base case'!$F$6*Parameters!$D$15*(1-Parameters!$D$27)*Parameters!$D$26*(Parameters!$D$23)*Parameters!$D$28)))+(M57*(1-Parameters!$D$40)*(1-('Input for base case'!$F$6*Parameters!$D$15*(1-Parameters!$D$27)*Parameters!$D$26*(Parameters!$D$23)*Parameters!$D$28)))+(Q57*(1-Parameters!$D$40)*(1/Parameters!$D$38))+(S57*(1-Parameters!$D$40))),0)</f>
        <v>0</v>
      </c>
      <c r="T58" s="24">
        <f>IF(AND(C58&gt;='Input for base case'!$F$13,C58&lt;'Input for base case'!$F$14),((K57*(1-Parameters!$D$40)*(1/Parameters!$D$38)*'Input for base case'!$F$6*Parameters!$D$15*Parameters!$D$26*(1-Parameters!$D$27)*Parameters!$D$28*(Parameters!$D$23)*(1-Parameters!$D$30))+(M57*(1-Parameters!$D$40)*'Input for base case'!$F$6*Parameters!$D$15*Parameters!$D$26*(1-Parameters!$D$27)*Parameters!$D$28*(Parameters!$D$23)*(1-Parameters!$D$30))+(N57*(1-Parameters!$D$40))+(T57*(1-Parameters!$D$40)) + (U57*(1-Parameters!$D$40)*(1-ART_drop_factor)) + (O57*(1-Parameters!$D$40)*(1-ART_drop_factor))),0)</f>
        <v>0</v>
      </c>
      <c r="U58" s="22">
        <f>IF(AND(C58&gt;='Input for base case'!$F$13,C58&lt;'Input for base case'!$F$14),((K57*(1-Parameters!$D$40)*(1/Parameters!$D$38)*('Input for base case'!$F$6*Parameters!$D$15*(Parameters!$D$23)*Parameters!$D$26*(1-Parameters!$D$27)*Parameters!$D$28*Parameters!$D$30))+(L57*(1-Parameters!$D$40)*(1/Parameters!$D$38))+(M57*(1-Parameters!$D$40)*('Input for base case'!$F$6*Parameters!$D$15*(Parameters!$D$23)*Parameters!$D$26*(1-Parameters!$D$27)*Parameters!$D$28*Parameters!$D$30))+(U57*(1-Parameters!$D$40)*ART_drop_factor)+(R57*(1-Parameters!$D$40)*(1/Parameters!$D$38))+(O57*(1-Parameters!$D$40))*ART_drop_factor),0)</f>
        <v>0</v>
      </c>
      <c r="V58" s="24">
        <f>IF(C58='Input for base case'!$F$14,((P57*(1-Parameters!$D$41)*(1-(Parameters!$D$9*(1-('Input for base case'!$F$22*Parameters!$D$7))))) + (V57*(1-Parameters!$D$41)*(1-(Parameters!$D$9*(1-('Input for base case'!$F$22*Parameters!$D$7)))))),0)</f>
        <v>0</v>
      </c>
      <c r="W58" s="22">
        <f>IF(C58='Input for base case'!$F$14,((P57*(1-Parameters!$D$41)*Parameters!$D$9*(1-('Input for base case'!$F$22*Parameters!$D$7)))+(Q57*(1-Parameters!$D$41)*(1-1/Parameters!$D$38)*(1-('Input for base case'!$F$6*Parameters!$D$16*(1-Parameters!$D$27)*Parameters!$D$26*(1-Parameters!$B$94)*(Parameters!$D$24))*Parameters!$D$28*Parameters!$D$30)))+(V57*(1-Parameters!$D$41)*Parameters!$D$9*(1-('Input for base case'!$F$22*Parameters!$D$7)))+ (R57*(1-Parameters!$D$41)*(1-(1/Parameters!$D$38))*(1-ART_drop_factor)) + (W57*(1-Parameters!$D$41)*(1-1/Parameters!$D$38)) + (X57*(1-Parameters!$D$41)*(1-(1/Parameters!$D$38))*(1-ART_drop_factor)),0)</f>
        <v>0</v>
      </c>
      <c r="X58" s="24">
        <f>IF(C58='Input for base case'!$F$14,((Q57*(1-Parameters!$D$41)*(1-1/Parameters!$D$38)*('Input for base case'!$F$6*Parameters!$D$16*Parameters!$D$26*(1-Parameters!$D$27)*(1-Parameters!$B$94)*(Parameters!$D$24)*Parameters!$D$28*Parameters!$D$30))+(R57*(1-Parameters!$D$41)*(1-(1/Parameters!$D$38))*ART_drop_factor)+(X57*(1-Parameters!$D$41)*(1-(1/Parameters!$D$38))*ART_drop_factor)),0)</f>
        <v>0</v>
      </c>
      <c r="Y58" s="22">
        <f>IF(C58='Input for base case'!$F$14,((Q57*(1-Parameters!$D$41)*(1/Parameters!$D$38)*(1-('Input for base case'!$F$6*Parameters!$D$16*(1-Parameters!$D$27)*Parameters!$D$26*(1-Parameters!$B$94)*(Parameters!$D$23)*Parameters!$D$28)))+(S57*(1-Parameters!$D$41)*(1-('Input for base case'!$F$6*Parameters!$D$16*(1-Parameters!$D$27)*Parameters!$D$26*(1-Parameters!$B$94)*(Parameters!$D$23)*Parameters!$D$28)))+(W57*(1-Parameters!$D$41)*(1/Parameters!$D$38))+(Y57*(1-Parameters!$D$41))),0)</f>
        <v>0</v>
      </c>
      <c r="Z58" s="24">
        <f>IF(C58='Input for base case'!$F$14,((Q57*(1-Parameters!$D$41)*(1/Parameters!$D$38)*'Input for base case'!$F$6*Parameters!$D$16*Parameters!$D$26*(1-Parameters!$D$27)*(1-Parameters!$B$94)*Parameters!$D$28*(Parameters!$D$23)*(1-Parameters!$D$30))+(S57*(1-Parameters!$D$41)*'Input for base case'!$F$6*Parameters!$D$16*Parameters!$D$26*(1-Parameters!$D$27)*(1-Parameters!$B$94)*Parameters!$D$28*(Parameters!$D$23)*(1-Parameters!$D$30))+(T57*(1-Parameters!$D$41)) + (U57*(1-Parameters!$D$41)*(1-ART_drop_factor)) + (Z57*(1-Parameters!$D$41)) + (AA57*(1-Parameters!$D$41)*(1-ART_drop_factor))),0)</f>
        <v>0</v>
      </c>
      <c r="AA58" s="22">
        <f>IF(C58='Input for base case'!$F$14,((Q57*(1-Parameters!$D$41)*(1/Parameters!$D$38)*('Input for base case'!$F$6*Parameters!$D$16*(Parameters!$D$23)*Parameters!$D$26*(1-Parameters!$D$27)*(1-Parameters!$B$94)*Parameters!$D$28*Parameters!$D$30))+(R57*(1-Parameters!$D$41)*(1/Parameters!$D$38))+(S57*(1-Parameters!$D$41)*('Input for base case'!$F$6*Parameters!$D$16*(1-Parameters!$B$94)*(Parameters!$D$23)*Parameters!$D$26*(1-Parameters!$D$27)*Parameters!$D$28*Parameters!$D$30))+(AA57*(1-Parameters!$D$41)*ART_drop_factor)+(X57*(1-Parameters!$D$41)*(1/Parameters!$D$38))+(U57*(1-Parameters!$D$41)*ART_drop_factor)),0)</f>
        <v>0</v>
      </c>
      <c r="AB58" s="24">
        <f>IF(AND(C58&gt;'Input for base case'!$F$14,C58&lt;('Input for base case'!$F$14+'Input for base case'!$F$16)),((V57*(1-Parameters!$D$41)*(1-(Parameters!$D$9*(1-('Input for base case'!$F$22*Parameters!$D$7)))))+(AB57*(1-Parameters!$D$41)*(1-(Parameters!$D$10*(1-('Input for base case'!$F$22*Parameters!$D$7)))))),0)</f>
        <v>0</v>
      </c>
      <c r="AC58" s="24">
        <f>IF(AND(C58&gt;'Input for base case'!$F$14, C58&lt;('Input for base case'!$F$14+'Input for base case'!$F$16)),((V57*(1-Parameters!$D$41)*Parameters!$D$9*(1-('Input for base case'!$F$22*Parameters!$D$7)))+(W57*(1-Parameters!$D$41)*(1-1/Parameters!$D$38)) + (X57*(1-Parameters!$D$41)*(1-(1/Parameters!$D$38))*(1-ART_drop_factor)) +(AB57*(1-Parameters!$D$41)*Parameters!$D$10*(1-('Input for base case'!$F$22*Parameters!$D$7))))+(AC57*(1-Parameters!$D$41)*(1-1/Parameters!$D$38)) + (AD57*(1-Parameters!$D$41)*(1-(1/Parameters!$D$38))*(1-ART_drop_factor)),0)</f>
        <v>0</v>
      </c>
      <c r="AD58" s="24">
        <f>IF(AND(C58&gt;'Input for base case'!$F$14, C58&lt;('Input for base case'!$F$14+'Input for base case'!$F$16)),((X57*(1-Parameters!$D$41)*(1-(1/Parameters!$D$38))*ART_drop_factor)+(AD57*(1-Parameters!$D$41)*(1-(1/Parameters!$D$38))*ART_drop_factor)),0)</f>
        <v>0</v>
      </c>
      <c r="AE58" s="24">
        <f>IF(AND(C58&gt;'Input for base case'!$F$14, C58&lt;('Input for base case'!$F$14+'Input for base case'!$F$16)),((W57*(1-Parameters!$D$41)*(1/Parameters!$D$38))+(Y57*(1-Parameters!$D$41))+(AC57*(1-Parameters!$D$41)*(1/Parameters!$D$38))+(AE57*(1-Parameters!$D$41))),0)</f>
        <v>0</v>
      </c>
      <c r="AF58" s="24">
        <f>IF(AND(C58&gt;'Input for base case'!$F$14, C58&lt;('Input for base case'!$F$14+'Input for base case'!$F$16)),((Z57*(1-Parameters!$D$41)) + (AA57*(1-Parameters!$D$41)*(1-ART_drop_factor)) +(AF57*(1-Parameters!$D$41)) + (AG57*(1-Parameters!$D$41)*(1-ART_drop_factor))),0)</f>
        <v>0</v>
      </c>
      <c r="AG58" s="24">
        <f>IF(AND(C58&gt;'Input for base case'!$F$14, C58&lt;('Input for base case'!$F$14+'Input for base case'!$F$16)),((X57*(1-Parameters!$D$41)*(1/Parameters!$D$38))+(AG57*(1-Parameters!$D$41)*ART_drop_factor)+(AD57*(1-Parameters!$D$41)*(1/Parameters!$D$38))+(AA57*(1-Parameters!$D$41)*ART_drop_factor)),0)</f>
        <v>0</v>
      </c>
      <c r="AH58" s="24">
        <f>IF(AND(C58&gt;=('Input for base case'!$F$14+'Input for base case'!$F$16),C58&lt;('Input for base case'!$F$14+'Input for base case'!$F$17)),((AB57*(1-Parameters!$D$40)*(1-(Parameters!$D$10*(1-('Input for base case'!$F$22*Parameters!$D$7)))))+(AH57*(1-Parameters!$D$40)*(1-(Parameters!$D$11*(1-('Input for base case'!$F$22*Parameters!$D$7)))))),0)</f>
        <v>0</v>
      </c>
      <c r="AI58" s="24">
        <f>IF(AND(C58&gt;=('Input for base case'!$F$14+'Input for base case'!$F$16), C58&lt;('Input for base case'!$F$14+'Input for base case'!$F$17)),((AB57*(1-Parameters!$D$40)*Parameters!$D$10*(1-('Input for base case'!$F$22*Parameters!$D$7)))+(AC57*(1-Parameters!$D$40)*(1-1/Parameters!$D$38)*(1-('Input for base case'!$F$7*Parameters!$D$17*(1-Parameters!$D$27)*Parameters!$D$26*(1-(Parameters!$B$94 + Parameters!$B$95))*(Parameters!$D$24)*Parameters!$D$28*Parameters!$D$30))) + (AD57*(1-Parameters!$D$40)*(1-(1/Parameters!$D$38))*(1-ART_drop_factor)) +(AH57*(1-Parameters!$D$40)*Parameters!$D$11*(1-('Input for base case'!$F$22*Parameters!$D$7)))+(AI57*(1-Parameters!$D$40)*(1-1/Parameters!$D$38)) + (AJ57*(1-Parameters!$D$40)*(1-(1/Parameters!$D$38))*(1-ART_drop_factor))),0)</f>
        <v>0</v>
      </c>
      <c r="AJ58" s="24">
        <f>IF(AND(C58&gt;=('Input for base case'!$F$14+'Input for base case'!$F$16), C58&lt;('Input for base case'!$F$14+'Input for base case'!$F$17)),((AC57*(1-Parameters!$D$40)*(1-1/Parameters!$D$38)*('Input for base case'!$F$7*Parameters!$D$17*Parameters!$D$26*(1-Parameters!$D$27)*(1-(Parameters!$B$94 + Parameters!$B$95))*(Parameters!$D$24)*Parameters!$D$28*Parameters!$D$30))+(AD57*(1-Parameters!$D$40)*(1-(1/Parameters!$D$38))*ART_drop_factor)+(AJ57*(1-Parameters!$D$40)*(1-(1/Parameters!$D$38))*ART_drop_factor)),0)</f>
        <v>0</v>
      </c>
      <c r="AK58" s="22">
        <f>IF(AND(C58&gt;=('Input for base case'!$F$14+'Input for base case'!$F$16), C58&lt;('Input for base case'!$F$14+'Input for base case'!$F$17)),((AC57*(1-Parameters!$D$40)*(1/Parameters!$D$38)*(1-('Input for base case'!$F$7*Parameters!$D$17*(1-Parameters!$D$27)*Parameters!$D$26*(1-(Parameters!$B$94 + Parameters!$B$95))*(Parameters!$D$23)*Parameters!$D$28)))+(AE57*(1-Parameters!$D$40)*(1-('Input for base case'!$F$7*Parameters!$D$17*(1-Parameters!$D$27)*Parameters!$D$26*(1-(Parameters!$B$94 + Parameters!$B$95))*(Parameters!$D$23)*Parameters!$D$28)))+(AI57*(1-Parameters!$D$40)*(1/Parameters!$D$38))+(AK57*(1-Parameters!$D$40))),0)</f>
        <v>0</v>
      </c>
      <c r="AL58" s="24">
        <f>IF(AND(C58&gt;=('Input for base case'!$F$14+'Input for base case'!$F$16), C58&lt;('Input for base case'!$F$14+'Input for base case'!$F$17)),((AC57*(1-Parameters!$D$40)*(1/Parameters!$D$38)*'Input for base case'!$F$7*Parameters!$D$17*Parameters!$D$26*(1-Parameters!$D$27)*(1-(Parameters!$B$94 + Parameters!$B$95))*Parameters!$D$28*(Parameters!$D$23)*(1-Parameters!$D$30))+(AE57*(1-Parameters!$D$40)*'Input for base case'!$F$7*Parameters!$D$17*Parameters!$D$26*(1-Parameters!$D$27)*(1-(Parameters!$B$94 + Parameters!$B$95))*Parameters!$D$28*(Parameters!$D$23)*(1-Parameters!$D$30))+(AF57*(1-Parameters!$D$40)) + (AG57*(1-Parameters!$D$40)*(1-ART_drop_factor)) +(AL57*(1-Parameters!$D$40)) + (AM57*(1-Parameters!$D$40)*(1-ART_drop_factor))),0)</f>
        <v>0</v>
      </c>
      <c r="AM58" s="22">
        <f>IF(AND(C58&gt;=('Input for base case'!$F$14+'Input for base case'!$F$16), C58&lt;('Input for base case'!$F$14+'Input for base case'!$F$17)),((AC57*(1-Parameters!$D$40)*(1/Parameters!$D$38)*('Input for base case'!$F$7*Parameters!$D$17*(Parameters!$D$23)*Parameters!$D$26*(1-Parameters!$D$27)*(1-(Parameters!$B$94 + Parameters!$B$95))*Parameters!$D$28*Parameters!$D$30))+(AD57*(1-Parameters!$D$40)*(1/Parameters!$D$38))+(AE57*(1-Parameters!$D$40)*('Input for base case'!$F$7*Parameters!$D$17*(Parameters!$D$23)*Parameters!$D$26*(1-Parameters!$D$27)*(1-(Parameters!$B$94 + Parameters!$B$95))*Parameters!$D$28*Parameters!$D$30))+(AM57*(1-Parameters!$D$40)*ART_drop_factor)+(AJ57*(1-Parameters!$D$40)*(1/Parameters!$D$38))+(AG57*(1-Parameters!$D$40)*ART_drop_factor)),0)</f>
        <v>0</v>
      </c>
      <c r="AN58" s="24">
        <f>IF(AND(C58&gt;=('Input for base case'!$F$14+'Input for base case'!$F$17), C58&lt;('Input for base case'!$F$14+'Input for base case'!$F$18)),((AH57*(1-Parameters!$D$40)*(1-(Parameters!$D$11*(1-('Input for base case'!$F$22*Parameters!$D$7))))) + (AN57*(1-Parameters!$D$40)*(1-(Parameters!$D$11*(1-('Input for base case'!$F$22*Parameters!$D$7)))))),0)</f>
        <v>1495162.8535644587</v>
      </c>
      <c r="AO58" s="22">
        <f>IF(AND(C58&gt;=('Input for base case'!$F$14+'Input for base case'!$F$17), C58&lt;('Input for base case'!$F$14+'Input for base case'!$F$18)),((AH57*(1-Parameters!$D$40)*Parameters!$D$11*(1-('Input for base case'!$F$22*Parameters!$D$7)))+(AI57*(1-Parameters!$D$40)*(1-1/Parameters!$D$38)*(1-('Input for base case'!$F$8*Parameters!$D$18*(1-Parameters!$D$27)*Parameters!$D$26*(Parameters!$D$24)*Parameters!$D$28*Parameters!$D$30))) + (AJ57*(1-Parameters!$D$40)*(1-(1/Parameters!$D$38))*(1-ART_drop_factor)) +(AN57*(1-Parameters!$D$40)*Parameters!$D$11*(1-('Input for base case'!$F$22*Parameters!$D$7)))+(AO57*(1-Parameters!$D$40)*(1-1/Parameters!$D$38)) + (AP57*(1-Parameters!$D$40)*(1-(1/Parameters!$D$38))*(1-ART_drop_factor))),0)</f>
        <v>3138.6590651379938</v>
      </c>
      <c r="AP58" s="24">
        <f>IF(AND(C58&gt;=('Input for base case'!$F$14+'Input for base case'!$F$17), C58&lt;('Input for base case'!$F$14+'Input for base case'!$F$18)),((AI57*(1-Parameters!$D$40)*(1-1/Parameters!$D$38)*('Input for base case'!$F$8*Parameters!$D$18*Parameters!$D$26*(1-Parameters!$D$27)*(Parameters!$D$24)*Parameters!$D$28*Parameters!$D$30))+(AJ57*(1-Parameters!$D$40)*(1-(1/Parameters!$D$38))*ART_drop_factor)+(AP57*(1-Parameters!$D$40)*(1-(1/Parameters!$D$38))*ART_drop_factor)),0)</f>
        <v>42.814299177483974</v>
      </c>
      <c r="AQ58" s="22">
        <f>IF(AND(C58&gt;=('Input for base case'!$F$14+'Input for base case'!$F$17), C58&lt;('Input for base case'!$F$14+'Input for base case'!$F$18)),((AI57*(1-Parameters!$D$40)*(1/Parameters!$D$38)*(1-('Input for base case'!$F$8*Parameters!$D$18*(1-Parameters!$D$27)*Parameters!$D$26*(Parameters!$D$23)*Parameters!$D$28)))+(AK57*(1-Parameters!$D$40)*(1-('Input for base case'!$F$8*Parameters!$D$18*(1-Parameters!$D$27)*Parameters!$D$26*(Parameters!$D$23)*Parameters!$D$28)))+(AO57*(1-Parameters!$D$40)*(1/Parameters!$D$38))+(AQ57*(1-Parameters!$D$40))),0)</f>
        <v>25178.451443527199</v>
      </c>
      <c r="AR58" s="24">
        <f>IF(AND(C58&gt;=('Input for base case'!$F$14+'Input for base case'!$F$17), C58&lt;('Input for base case'!$F$14+'Input for base case'!$F$18)),((AI57*(1-Parameters!$D$40)*(1/Parameters!$D$38)*'Input for base case'!$F$8*Parameters!$D$18*Parameters!$D$26*(1-Parameters!$D$27)*Parameters!$D$28*(Parameters!$D$23)*(1-Parameters!$D$30))+(AK57*(1-Parameters!$D$40)*'Input for base case'!$F$8*Parameters!$D$18*Parameters!$D$26*(1-Parameters!$D$27)*Parameters!$D$28*(Parameters!$D$23)*(1-Parameters!$D$30))+(AL57*(1-Parameters!$D$40)) + (AM57*(1-Parameters!$D$40)*(1-ART_drop_factor)) +(AR57*(1-Parameters!$D$40)) + (AS57*(1-Parameters!$D$40)*(1-ART_drop_factor))),0)</f>
        <v>20548.378879133485</v>
      </c>
      <c r="AS58" s="22">
        <f>IF(AND(C58&gt;=('Input for base case'!$F$14+'Input for base case'!$F$17), C58&lt;('Input for base case'!$F$14+'Input for base case'!$F$18)),((AI57*(1-Parameters!$D$40)*(1/Parameters!$D$38)*('Input for base case'!$F$8*Parameters!$D$18*(Parameters!$D$23)*Parameters!$D$26*(1-Parameters!$D$27)*Parameters!$D$28*Parameters!$D$30))+(AJ57*(1-Parameters!$D$40)*(1/Parameters!$D$38))+(AK57*(1-Parameters!$D$40)*('Input for base case'!$F$8*Parameters!$D$18*(Parameters!$D$23)*Parameters!$D$26*(1-Parameters!$D$27)*Parameters!$D$28*Parameters!$D$30))+(AS57*(1-Parameters!$D$40)*ART_drop_factor)+(AP57*(1-Parameters!$D$40)*(1/Parameters!$D$38))+(AM57*(1-Parameters!$D$40)*ART_drop_factor)),0)</f>
        <v>77517.872595867681</v>
      </c>
      <c r="AT58" s="24">
        <f>IF(AND(C58&gt;=('Input for base case'!$F$14+'Input for base case'!$F$18), C58&lt;('Input for base case'!$F$14+'Input for base case'!$F$19)),((AN57*(1-Parameters!$D$40)*(1-(Parameters!$D$11*(1-('Input for base case'!$F$22*Parameters!$D$7))))) + (AT57*(1-Parameters!$D$40)*(1-(Parameters!$D$12*(1-('Input for base case'!$F$22*Parameters!$D$7)))))),0)</f>
        <v>0</v>
      </c>
      <c r="AU58" s="22">
        <f>IF(AND(C58&gt;=('Input for base case'!$F$14+'Input for base case'!$F$18), C58&lt;('Input for base case'!$F$14+'Input for base case'!$F$19)),((AN57*(1-Parameters!$D$40)*Parameters!$D$11*(1-('Input for base case'!$F$22*Parameters!$D$7)))+(AO57*(1-Parameters!$D$40)*(1-1/Parameters!$D$38)*(1-('Input for base case'!$F$9*Parameters!$D$19*(1-Parameters!$D$27)*Parameters!$D$26*(Parameters!$D$24)*Parameters!$D$28*Parameters!$D$30))) + (AP57*(1-Parameters!$D$40)*(1-(1/Parameters!$D$38))*(1-ART_drop_factor)) +(AT57*(1-Parameters!$D$40)*Parameters!$D$12*(1-('Input for base case'!$F$22*Parameters!$D$7)))+(AU57*(1-Parameters!$D$40)*(1-1/Parameters!$D$38)) + (AV57*(1-Parameters!$D$40)*(1-(1/Parameters!$D$38))*(1-ART_drop_factor))),0)</f>
        <v>0</v>
      </c>
      <c r="AV58" s="24">
        <f>IF(AND(C58&gt;=('Input for base case'!$F$14+'Input for base case'!$F$18), C58&lt;('Input for base case'!$F$14+'Input for base case'!$F$19)),((AO57*(1-Parameters!$D$40)*(1-1/Parameters!$D$38)*('Input for base case'!$F$9*Parameters!$D$19*Parameters!$D$26*(1-Parameters!$D$27)*(Parameters!$D$24)*Parameters!$D$28*Parameters!$D$30))+(AP57*(1-Parameters!$D$40)*(1-(1/Parameters!$D$38))*ART_drop_factor)+(AV57*(1-Parameters!$D$40)*(1-(1/Parameters!$D$38))*ART_drop_factor)),0)</f>
        <v>0</v>
      </c>
      <c r="AW58" s="22">
        <f>IF(AND(C58&gt;=('Input for base case'!$F$14+'Input for base case'!$F$18), C58&lt;('Input for base case'!$F$14+'Input for base case'!$F$19)),((AO57*(1-Parameters!$D$40)*(1/Parameters!$D$38)*(1-('Input for base case'!$F$9*Parameters!$D$19*(1-Parameters!$D$27)*Parameters!$D$26*(Parameters!$D$23)*Parameters!$D$28)))+(AQ57*(1-Parameters!$D$40)*(1-('Input for base case'!$F$9*Parameters!$D$19*(1-Parameters!$D$27)*Parameters!$D$26*(Parameters!$D$23)*Parameters!$D$28)))+(AU57*(1-Parameters!$D$40)*(1/Parameters!$D$38))+(AW57*(1-Parameters!$D$40))),0)</f>
        <v>0</v>
      </c>
      <c r="AX58" s="24">
        <f>IF(AND(C58&gt;=('Input for base case'!$F$14+'Input for base case'!$F$18), C58&lt;('Input for base case'!$F$14+'Input for base case'!$F$19)),((AO57*(1-Parameters!$D$40)*(1/Parameters!$D$38)*'Input for base case'!$F$9*Parameters!$D$19*Parameters!$D$26*(1-Parameters!$D$27)*Parameters!$D$28*(Parameters!$D$23)*(1-Parameters!$D$30))+(AQ57*(1-Parameters!$D$40)*'Input for base case'!$F$9*Parameters!$D$19*Parameters!$D$26*(1-Parameters!$D$27)*Parameters!$D$28*(Parameters!$D$23)*(1-Parameters!$D$30)) + (AS57*(1-Parameters!$D$40)*(1-ART_drop_factor)) +(AR57*(1-Parameters!$D$40))+ (AY57*(1-Parameters!$D$40)*(1-ART_drop_factor)) + (AX57*(1-Parameters!$D$40))),0)</f>
        <v>0</v>
      </c>
      <c r="AY58" s="22">
        <f>IF(AND(C58&gt;=('Input for base case'!$F$14+'Input for base case'!$F$18), C58&lt;('Input for base case'!$F$14+'Input for base case'!$F$19)),((AO57*(1-Parameters!$D$40)*(1/Parameters!$D$38)*('Input for base case'!$F$9*Parameters!$D$19*(Parameters!$D$23)*Parameters!$D$26*(1-Parameters!$D$27)*Parameters!$D$28*Parameters!$D$30))+(AP57*(1-Parameters!$D$40)*(1/Parameters!$D$38))+(AQ57*(1-Parameters!$D$40)*('Input for base case'!$F$9*Parameters!$D$19*(Parameters!$D$23)*Parameters!$D$26*(1-Parameters!$D$27)*Parameters!$D$28*Parameters!$D$30))+(AY57*(1-Parameters!$D$40)*ART_drop_factor)+(AV57*(1-Parameters!$D$40)*(1/Parameters!$D$38))+(AS57*(1-Parameters!$D$40)*ART_drop_factor)),0)</f>
        <v>0</v>
      </c>
      <c r="AZ58" s="24">
        <f>IF(C58&gt;=('Input for base case'!$F$14+'Input for base case'!$F$19),((AT57*(1-Parameters!$D$40)*(1-(Parameters!$D$12*(1-('Input for base case'!$F$22*Parameters!$D$7))))) + (AZ57*(1-Parameters!$D$40)*(1-(Parameters!$D$12*(1-('Input for base case'!$F$22*Parameters!$D$7)))))),0)</f>
        <v>0</v>
      </c>
      <c r="BA58" s="22">
        <f>IF(C58&gt;=('Input for base case'!$F$14+'Input for base case'!$F$19),((AT57*(1-Parameters!$D$40)*Parameters!$D$12*(1-('Input for base case'!$F$22*Parameters!$D$7)))+(AU57*(1-Parameters!$D$40)*(1-1/Parameters!$D$38)*(1-('Input for base case'!$F$10*Parameters!$D$20*(1-Parameters!$D$27)*Parameters!$D$26*(Parameters!$D$24)*Parameters!$D$28*Parameters!$D$30))) + (AV57*(1-Parameters!$D$40)*(1-(1/Parameters!$D$38))*(1-ART_drop_factor)) +(AZ57*(1-Parameters!$D$40)*Parameters!$D$12*(1-('Input for base case'!$F$22*Parameters!$D$7)))+(BA57*(1-Parameters!$D$40)*(1-1/Parameters!$D$38)) + (BB57*(1-Parameters!$D$40)*(1-(1/Parameters!$D$38))*(1-ART_drop_factor))),0)</f>
        <v>0</v>
      </c>
      <c r="BB58" s="24">
        <f>IF(C58&gt;=('Input for base case'!$F$14+'Input for base case'!$F$19),((AU57*(1-Parameters!$D$40)*(1-1/Parameters!$D$38)*('Input for base case'!$F$10*Parameters!$D$20*Parameters!$D$26*(1-Parameters!$D$27)*(Parameters!$D$24)*Parameters!$D$28*Parameters!$D$30))+(AV57*(1-Parameters!$D$40)*(1-(1/Parameters!$D$38))*ART_drop_factor)+(BB57*(1-Parameters!$D$40)*(1-(1/Parameters!$D$38))*ART_drop_factor)),0)</f>
        <v>0</v>
      </c>
      <c r="BC58" s="22">
        <f>IF(C58&gt;=('Input for base case'!$F$14+'Input for base case'!$F$19),((AU57*(1-Parameters!$D$40)*(1/Parameters!$D$38)*(1-('Input for base case'!$F$10*Parameters!$D$20*(1-Parameters!$D$27)*Parameters!$D$26*(Parameters!$D$23)*Parameters!$D$28)))+(AW57*(1-Parameters!$D$40)*(1-('Input for base case'!$F$10*Parameters!$D$20*(1-Parameters!$D$27)*Parameters!$D$26*(Parameters!$D$23)*Parameters!$D$28)))+(BA57*(1-Parameters!$D$40)*(1/Parameters!$D$38))+(BC57*(1-Parameters!$D$40))),0)</f>
        <v>0</v>
      </c>
      <c r="BD58" s="24">
        <f>IF(C58&gt;=('Input for base case'!$F$14+'Input for base case'!$F$19),((AU57*(1-Parameters!$D$40)*(1/Parameters!$D$38)*'Input for base case'!$F$10*Parameters!$D$20*Parameters!$D$26*(1-Parameters!$D$27)*Parameters!$D$28*(Parameters!$D$23)*(1-Parameters!$D$30))+(AW57*(1-Parameters!$D$40)*'Input for base case'!$F$10*Parameters!$D$20*Parameters!$D$26*(1-Parameters!$D$27)*Parameters!$D$28*(Parameters!$D$23)*(1-Parameters!$D$30))+(AX57*(1-Parameters!$D$40)) + (AY57*(1-Parameters!$D$40)*(1-ART_drop_factor)) +(BD57*(1-Parameters!$D$40)) + (BE57*(1-Parameters!$D$40)*(1-ART_drop_factor))),0)</f>
        <v>0</v>
      </c>
      <c r="BE58" s="25">
        <f>IF(C58&gt;=('Input for base case'!$F$14+'Input for base case'!$F$19),((AU57*(1-Parameters!$D$40)*(1/Parameters!$D$38)*('Input for base case'!$F$10*Parameters!$D$20*(Parameters!$D$23)*Parameters!$D$26*(1-Parameters!$D$27)*Parameters!$D$28*Parameters!$D$30))+(AV57*(1-Parameters!$D$40)*(1/Parameters!$D$38))+(AW57*(1-Parameters!$D$40)*('Input for base case'!$F$10*Parameters!$D$20*(Parameters!$D$23)*Parameters!$D$26*(1-Parameters!$D$27)*Parameters!$D$28*Parameters!$D$30))+(BE57*(1-Parameters!$D$40)*ART_drop_factor)+(BB57*(1-Parameters!$D$40)*(1/Parameters!$D$38))+(AY57*(1-Parameters!$D$40)*ART_drop_factor)),0)</f>
        <v>0</v>
      </c>
      <c r="BF58" s="135">
        <f>(Parameters!$D$40*(SUM(Model!D57:U57,Model!AH57:BE57)))+(Parameters!$D$41*(SUM(Model!V57:AG57)))</f>
        <v>93.558610872587039</v>
      </c>
      <c r="BG58" s="60"/>
    </row>
    <row r="59" spans="3:59" x14ac:dyDescent="0.2">
      <c r="C59" s="20">
        <v>54</v>
      </c>
      <c r="D59" s="21">
        <f>IF((C59&gt;='Input for base case'!$F$12),0,(D58*(1-Parameters!$D$40)*(1-(Parameters!$D$8*(1-('Input for base case'!$F$22*Parameters!$D$7))))))</f>
        <v>0</v>
      </c>
      <c r="E59" s="21">
        <f>IF((C59&gt;='Input for base case'!$F$12),0,(D58*(1-Parameters!$D$40)*Parameters!$D$8*(1-('Input for base case'!$F$22*Parameters!$D$7))+(E58*(1-Parameters!$D$40)*(1-1/Parameters!$D$38)) + (F58*(1-Parameters!$D$40)*(1-(1/Parameters!$D$38))*(1-ART_drop_factor))))</f>
        <v>0</v>
      </c>
      <c r="F59" s="26">
        <f>IF((C59&gt;='Input for base case'!$F$12),0,(F58*(1-Parameters!$D$40)*(1-(1/Parameters!$D$38))*ART_drop_factor))</f>
        <v>0</v>
      </c>
      <c r="G59" s="21">
        <f>IF((C59&gt;='Input for base case'!$F$12),0,((G58*(1-Parameters!$D$40)+(E58*(1-Parameters!$D$40)*(1/Parameters!$D$38)))))</f>
        <v>0</v>
      </c>
      <c r="H59" s="21">
        <f>IF((C59&gt;='Input for base case'!$F$12),0,(H58*(1-Parameters!$D$40) + I58*(1-Parameters!$D$40)*(1-ART_drop_factor)))</f>
        <v>0</v>
      </c>
      <c r="I59" s="21">
        <f>IF((C59&gt;='Input for base case'!$F$12),0,(((F58*(1-Parameters!$D$40)*(1/Parameters!$D$38)) + I58*(1-Parameters!$D$40)*ART_drop_factor)))</f>
        <v>0</v>
      </c>
      <c r="J59" s="23">
        <f>IF(AND(C59&gt;='Input for base case'!$F$12,C59&lt;'Input for base case'!$F$13),((D58*(1-Parameters!$D$40)*(1-(Parameters!$D$8*(1-('Input for base case'!$F$22*Parameters!$D$7))))) + (J58*(1-Parameters!$D$40)*(1-(Parameters!$D$9*(1-('Input for base case'!$F$22*Parameters!$D$7)))))),0)</f>
        <v>0</v>
      </c>
      <c r="K59" s="23">
        <f>IF(AND(C59&gt;='Input for base case'!$F$12,C59&lt;'Input for base case'!$F$13),((D58*(1-Parameters!$D$40)*(Parameters!$D$8*(1-('Input for base case'!$F$22*Parameters!$D$7))))+(E58*(1-Parameters!$D$40)*(1-1/Parameters!$D$38)*(1-('Input for base case'!$F$5*Parameters!$D$14*(1-Parameters!$D$27)*Parameters!$D$26*(Parameters!$D$24))*Parameters!$D$28*Parameters!$D$30)))+ (F58*(1-Parameters!$D$40)*(1-(1/Parameters!$D$38))*(1-ART_drop_factor)) + (J58*(1-Parameters!$D$40)*Parameters!$D$9*(1-('Input for base case'!$F$22*Parameters!$D$7)))+(K58*(1-Parameters!$D$40)*(1-1/Parameters!$D$38)) + (L58*(1-Parameters!$D$40)*(1-(1/Parameters!$D$38))*(1-ART_drop_factor)),0)</f>
        <v>0</v>
      </c>
      <c r="L59" s="23">
        <f>IF(AND(C59&gt;='Input for base case'!$F$12,C59&lt;'Input for base case'!$F$13),((E58*(1-Parameters!$D$40)*(1-1/Parameters!$D$38)*('Input for base case'!$F$5*Parameters!$D$14*Parameters!$D$26*(1-Parameters!$D$27)*(Parameters!$D$24)*Parameters!$D$28*Parameters!$D$30))+(F58*(1-Parameters!$D$40)*(1-(1/Parameters!$D$38))*ART_drop_factor)+(L58*(1-Parameters!$D$40)*(1-(1/Parameters!$D$38))*ART_drop_factor)),0)</f>
        <v>0</v>
      </c>
      <c r="M59" s="23">
        <f>IF(AND(C59&gt;='Input for base case'!$F$12,C59&lt;'Input for base case'!$F$13),((E58*(1-Parameters!$D$40)*(1/Parameters!$D$38)*(1-('Input for base case'!$F$5*Parameters!$D$14*(1-Parameters!$D$27)*Parameters!$D$26*(Parameters!$D$23))*Parameters!$D$28))+(G58*(1-Parameters!$D$40)*(1-('Input for base case'!$F$5*Parameters!$D$14*(1-Parameters!$D$27)*Parameters!$D$26*(Parameters!$D$23)*Parameters!$D$28)))+(K58*(1-Parameters!$D$40)*(1/Parameters!$D$38))+(M58*(1-Parameters!$D$40))),0)</f>
        <v>0</v>
      </c>
      <c r="N59" s="23">
        <f>IF(AND(C59&gt;='Input for base case'!$F$12,C59&lt;'Input for base case'!$F$13),((E58*(1-Parameters!$D$40)*(1/Parameters!$D$38)*'Input for base case'!$F$5*Parameters!$D$14*Parameters!$D$26*(1-Parameters!$D$27)*Parameters!$D$28*(Parameters!$D$23)*(1-Parameters!$D$30))+(G58*(1-Parameters!$D$40)*'Input for base case'!$F$5*Parameters!$D$14*Parameters!$D$26*(1-Parameters!$D$27)*Parameters!$D$28*(Parameters!$D$23)*(1-Parameters!$D$30))+(H58*(1-Parameters!$D$40)) +(N58*(1-Parameters!$D$40)) + (O58*(1-Parameters!$D$40)*(1-ART_drop_factor)) + (I58*(1-Parameters!$D$40)*(1-ART_drop_factor))),0)</f>
        <v>0</v>
      </c>
      <c r="O59" s="23">
        <f>IF(AND(C59&gt;='Input for base case'!$F$12,C59&lt;'Input for base case'!$F$13),((E58*(1-Parameters!$D$40)*(1/Parameters!$D$38)*('Input for base case'!$F$5*Parameters!$D$14*(Parameters!$D$23)*Parameters!$D$26*(1-Parameters!$D$27)*Parameters!$D$28*Parameters!$D$30))+(F58*(1-Parameters!$D$40)*(1/Parameters!$D$38))+(G58*(1-Parameters!$D$40)*('Input for base case'!$F$5*Parameters!$D$14*(Parameters!$D$23)*Parameters!$D$26*(1-Parameters!$D$27)*Parameters!$D$28*Parameters!$D$30))+(O58*(1-Parameters!$D$40)*ART_drop_factor)+(L58*(1-Parameters!$D$40)*(1/Parameters!$D$38))+(I58*(1-Parameters!$D$40)*ART_drop_factor)),0)</f>
        <v>0</v>
      </c>
      <c r="P59" s="24">
        <f>IF(AND(C59&gt;='Input for base case'!$F$13,C59&lt;'Input for base case'!$F$14),((J58*(1-Parameters!$D$40)*(1-(Parameters!$D$9*(1-('Input for base case'!$F$22*Parameters!$D$7))))) + (P58*(1-Parameters!$D$40)*(1-(Parameters!$D$9*(1-('Input for base case'!$F$22*Parameters!$D$7)))))),0)</f>
        <v>0</v>
      </c>
      <c r="Q59" s="22">
        <f>IF(AND(C59&gt;='Input for base case'!$F$13,C59&lt;'Input for base case'!$F$14),((J58*(1-Parameters!$D$40)*Parameters!$D$9*(1-('Input for base case'!$F$22*Parameters!$D$7)))+(K58*(1-Parameters!$D$40)*(1-1/Parameters!$D$38)*(1-('Input for base case'!$F$6*Parameters!$D$15*(1-Parameters!$D$27)*Parameters!$D$26*(Parameters!$D$24))*Parameters!$D$28*Parameters!$D$30))) + (L58*(1-Parameters!$D$40)*(1-(1/Parameters!$D$38))*(1-ART_drop_factor)) +(P58*(1-Parameters!$D$40)*Parameters!$D$9*(1-('Input for base case'!$F$22*Parameters!$D$7)))+(Q58*(1-Parameters!$D$40)*(1-1/Parameters!$D$38)) + (R58*(1-Parameters!$D$40)*(1-(1/Parameters!$D$38))*(1-ART_drop_factor)),0)</f>
        <v>0</v>
      </c>
      <c r="R59" s="24">
        <f>IF(AND(C59&gt;='Input for base case'!$F$13,C59&lt;'Input for base case'!$F$14),((K58*(1-Parameters!$D$40)*(1-1/Parameters!$D$38)*('Input for base case'!$F$6*Parameters!$D$15*Parameters!$D$26*(1-Parameters!$D$27)*(Parameters!$D$24)*Parameters!$D$28*Parameters!$D$30))+(L58*(1-Parameters!$D$40)*(1-(1/Parameters!$D$38))*ART_drop_factor)+(R58*(1-Parameters!$D$40)*(1-(1/Parameters!$D$38))*ART_drop_factor)),0)</f>
        <v>0</v>
      </c>
      <c r="S59" s="22">
        <f>IF(AND(C59&gt;='Input for base case'!$F$13,C59&lt;'Input for base case'!$F$14),((K58*(1-Parameters!$D$40)*(1/Parameters!$D$38)*(1-('Input for base case'!$F$6*Parameters!$D$15*(1-Parameters!$D$27)*Parameters!$D$26*(Parameters!$D$23)*Parameters!$D$28)))+(M58*(1-Parameters!$D$40)*(1-('Input for base case'!$F$6*Parameters!$D$15*(1-Parameters!$D$27)*Parameters!$D$26*(Parameters!$D$23)*Parameters!$D$28)))+(Q58*(1-Parameters!$D$40)*(1/Parameters!$D$38))+(S58*(1-Parameters!$D$40))),0)</f>
        <v>0</v>
      </c>
      <c r="T59" s="24">
        <f>IF(AND(C59&gt;='Input for base case'!$F$13,C59&lt;'Input for base case'!$F$14),((K58*(1-Parameters!$D$40)*(1/Parameters!$D$38)*'Input for base case'!$F$6*Parameters!$D$15*Parameters!$D$26*(1-Parameters!$D$27)*Parameters!$D$28*(Parameters!$D$23)*(1-Parameters!$D$30))+(M58*(1-Parameters!$D$40)*'Input for base case'!$F$6*Parameters!$D$15*Parameters!$D$26*(1-Parameters!$D$27)*Parameters!$D$28*(Parameters!$D$23)*(1-Parameters!$D$30))+(N58*(1-Parameters!$D$40))+(T58*(1-Parameters!$D$40)) + (U58*(1-Parameters!$D$40)*(1-ART_drop_factor)) + (O58*(1-Parameters!$D$40)*(1-ART_drop_factor))),0)</f>
        <v>0</v>
      </c>
      <c r="U59" s="22">
        <f>IF(AND(C59&gt;='Input for base case'!$F$13,C59&lt;'Input for base case'!$F$14),((K58*(1-Parameters!$D$40)*(1/Parameters!$D$38)*('Input for base case'!$F$6*Parameters!$D$15*(Parameters!$D$23)*Parameters!$D$26*(1-Parameters!$D$27)*Parameters!$D$28*Parameters!$D$30))+(L58*(1-Parameters!$D$40)*(1/Parameters!$D$38))+(M58*(1-Parameters!$D$40)*('Input for base case'!$F$6*Parameters!$D$15*(Parameters!$D$23)*Parameters!$D$26*(1-Parameters!$D$27)*Parameters!$D$28*Parameters!$D$30))+(U58*(1-Parameters!$D$40)*ART_drop_factor)+(R58*(1-Parameters!$D$40)*(1/Parameters!$D$38))+(O58*(1-Parameters!$D$40))*ART_drop_factor),0)</f>
        <v>0</v>
      </c>
      <c r="V59" s="24">
        <f>IF(C59='Input for base case'!$F$14,((P58*(1-Parameters!$D$41)*(1-(Parameters!$D$9*(1-('Input for base case'!$F$22*Parameters!$D$7))))) + (V58*(1-Parameters!$D$41)*(1-(Parameters!$D$9*(1-('Input for base case'!$F$22*Parameters!$D$7)))))),0)</f>
        <v>0</v>
      </c>
      <c r="W59" s="22">
        <f>IF(C59='Input for base case'!$F$14,((P58*(1-Parameters!$D$41)*Parameters!$D$9*(1-('Input for base case'!$F$22*Parameters!$D$7)))+(Q58*(1-Parameters!$D$41)*(1-1/Parameters!$D$38)*(1-('Input for base case'!$F$6*Parameters!$D$16*(1-Parameters!$D$27)*Parameters!$D$26*(1-Parameters!$B$94)*(Parameters!$D$24))*Parameters!$D$28*Parameters!$D$30)))+(V58*(1-Parameters!$D$41)*Parameters!$D$9*(1-('Input for base case'!$F$22*Parameters!$D$7)))+ (R58*(1-Parameters!$D$41)*(1-(1/Parameters!$D$38))*(1-ART_drop_factor)) + (W58*(1-Parameters!$D$41)*(1-1/Parameters!$D$38)) + (X58*(1-Parameters!$D$41)*(1-(1/Parameters!$D$38))*(1-ART_drop_factor)),0)</f>
        <v>0</v>
      </c>
      <c r="X59" s="24">
        <f>IF(C59='Input for base case'!$F$14,((Q58*(1-Parameters!$D$41)*(1-1/Parameters!$D$38)*('Input for base case'!$F$6*Parameters!$D$16*Parameters!$D$26*(1-Parameters!$D$27)*(1-Parameters!$B$94)*(Parameters!$D$24)*Parameters!$D$28*Parameters!$D$30))+(R58*(1-Parameters!$D$41)*(1-(1/Parameters!$D$38))*ART_drop_factor)+(X58*(1-Parameters!$D$41)*(1-(1/Parameters!$D$38))*ART_drop_factor)),0)</f>
        <v>0</v>
      </c>
      <c r="Y59" s="22">
        <f>IF(C59='Input for base case'!$F$14,((Q58*(1-Parameters!$D$41)*(1/Parameters!$D$38)*(1-('Input for base case'!$F$6*Parameters!$D$16*(1-Parameters!$D$27)*Parameters!$D$26*(1-Parameters!$B$94)*(Parameters!$D$23)*Parameters!$D$28)))+(S58*(1-Parameters!$D$41)*(1-('Input for base case'!$F$6*Parameters!$D$16*(1-Parameters!$D$27)*Parameters!$D$26*(1-Parameters!$B$94)*(Parameters!$D$23)*Parameters!$D$28)))+(W58*(1-Parameters!$D$41)*(1/Parameters!$D$38))+(Y58*(1-Parameters!$D$41))),0)</f>
        <v>0</v>
      </c>
      <c r="Z59" s="24">
        <f>IF(C59='Input for base case'!$F$14,((Q58*(1-Parameters!$D$41)*(1/Parameters!$D$38)*'Input for base case'!$F$6*Parameters!$D$16*Parameters!$D$26*(1-Parameters!$D$27)*(1-Parameters!$B$94)*Parameters!$D$28*(Parameters!$D$23)*(1-Parameters!$D$30))+(S58*(1-Parameters!$D$41)*'Input for base case'!$F$6*Parameters!$D$16*Parameters!$D$26*(1-Parameters!$D$27)*(1-Parameters!$B$94)*Parameters!$D$28*(Parameters!$D$23)*(1-Parameters!$D$30))+(T58*(1-Parameters!$D$41)) + (U58*(1-Parameters!$D$41)*(1-ART_drop_factor)) + (Z58*(1-Parameters!$D$41)) + (AA58*(1-Parameters!$D$41)*(1-ART_drop_factor))),0)</f>
        <v>0</v>
      </c>
      <c r="AA59" s="22">
        <f>IF(C59='Input for base case'!$F$14,((Q58*(1-Parameters!$D$41)*(1/Parameters!$D$38)*('Input for base case'!$F$6*Parameters!$D$16*(Parameters!$D$23)*Parameters!$D$26*(1-Parameters!$D$27)*(1-Parameters!$B$94)*Parameters!$D$28*Parameters!$D$30))+(R58*(1-Parameters!$D$41)*(1/Parameters!$D$38))+(S58*(1-Parameters!$D$41)*('Input for base case'!$F$6*Parameters!$D$16*(1-Parameters!$B$94)*(Parameters!$D$23)*Parameters!$D$26*(1-Parameters!$D$27)*Parameters!$D$28*Parameters!$D$30))+(AA58*(1-Parameters!$D$41)*ART_drop_factor)+(X58*(1-Parameters!$D$41)*(1/Parameters!$D$38))+(U58*(1-Parameters!$D$41)*ART_drop_factor)),0)</f>
        <v>0</v>
      </c>
      <c r="AB59" s="24">
        <f>IF(AND(C59&gt;'Input for base case'!$F$14,C59&lt;('Input for base case'!$F$14+'Input for base case'!$F$16)),((V58*(1-Parameters!$D$41)*(1-(Parameters!$D$9*(1-('Input for base case'!$F$22*Parameters!$D$7)))))+(AB58*(1-Parameters!$D$41)*(1-(Parameters!$D$10*(1-('Input for base case'!$F$22*Parameters!$D$7)))))),0)</f>
        <v>0</v>
      </c>
      <c r="AC59" s="24">
        <f>IF(AND(C59&gt;'Input for base case'!$F$14, C59&lt;('Input for base case'!$F$14+'Input for base case'!$F$16)),((V58*(1-Parameters!$D$41)*Parameters!$D$9*(1-('Input for base case'!$F$22*Parameters!$D$7)))+(W58*(1-Parameters!$D$41)*(1-1/Parameters!$D$38)) + (X58*(1-Parameters!$D$41)*(1-(1/Parameters!$D$38))*(1-ART_drop_factor)) +(AB58*(1-Parameters!$D$41)*Parameters!$D$10*(1-('Input for base case'!$F$22*Parameters!$D$7))))+(AC58*(1-Parameters!$D$41)*(1-1/Parameters!$D$38)) + (AD58*(1-Parameters!$D$41)*(1-(1/Parameters!$D$38))*(1-ART_drop_factor)),0)</f>
        <v>0</v>
      </c>
      <c r="AD59" s="24">
        <f>IF(AND(C59&gt;'Input for base case'!$F$14, C59&lt;('Input for base case'!$F$14+'Input for base case'!$F$16)),((X58*(1-Parameters!$D$41)*(1-(1/Parameters!$D$38))*ART_drop_factor)+(AD58*(1-Parameters!$D$41)*(1-(1/Parameters!$D$38))*ART_drop_factor)),0)</f>
        <v>0</v>
      </c>
      <c r="AE59" s="24">
        <f>IF(AND(C59&gt;'Input for base case'!$F$14, C59&lt;('Input for base case'!$F$14+'Input for base case'!$F$16)),((W58*(1-Parameters!$D$41)*(1/Parameters!$D$38))+(Y58*(1-Parameters!$D$41))+(AC58*(1-Parameters!$D$41)*(1/Parameters!$D$38))+(AE58*(1-Parameters!$D$41))),0)</f>
        <v>0</v>
      </c>
      <c r="AF59" s="24">
        <f>IF(AND(C59&gt;'Input for base case'!$F$14, C59&lt;('Input for base case'!$F$14+'Input for base case'!$F$16)),((Z58*(1-Parameters!$D$41)) + (AA58*(1-Parameters!$D$41)*(1-ART_drop_factor)) +(AF58*(1-Parameters!$D$41)) + (AG58*(1-Parameters!$D$41)*(1-ART_drop_factor))),0)</f>
        <v>0</v>
      </c>
      <c r="AG59" s="24">
        <f>IF(AND(C59&gt;'Input for base case'!$F$14, C59&lt;('Input for base case'!$F$14+'Input for base case'!$F$16)),((X58*(1-Parameters!$D$41)*(1/Parameters!$D$38))+(AG58*(1-Parameters!$D$41)*ART_drop_factor)+(AD58*(1-Parameters!$D$41)*(1/Parameters!$D$38))+(AA58*(1-Parameters!$D$41)*ART_drop_factor)),0)</f>
        <v>0</v>
      </c>
      <c r="AH59" s="24">
        <f>IF(AND(C59&gt;=('Input for base case'!$F$14+'Input for base case'!$F$16),C59&lt;('Input for base case'!$F$14+'Input for base case'!$F$17)),((AB58*(1-Parameters!$D$40)*(1-(Parameters!$D$10*(1-('Input for base case'!$F$22*Parameters!$D$7)))))+(AH58*(1-Parameters!$D$40)*(1-(Parameters!$D$11*(1-('Input for base case'!$F$22*Parameters!$D$7)))))),0)</f>
        <v>0</v>
      </c>
      <c r="AI59" s="24">
        <f>IF(AND(C59&gt;=('Input for base case'!$F$14+'Input for base case'!$F$16), C59&lt;('Input for base case'!$F$14+'Input for base case'!$F$17)),((AB58*(1-Parameters!$D$40)*Parameters!$D$10*(1-('Input for base case'!$F$22*Parameters!$D$7)))+(AC58*(1-Parameters!$D$40)*(1-1/Parameters!$D$38)*(1-('Input for base case'!$F$7*Parameters!$D$17*(1-Parameters!$D$27)*Parameters!$D$26*(1-(Parameters!$B$94 + Parameters!$B$95))*(Parameters!$D$24)*Parameters!$D$28*Parameters!$D$30))) + (AD58*(1-Parameters!$D$40)*(1-(1/Parameters!$D$38))*(1-ART_drop_factor)) +(AH58*(1-Parameters!$D$40)*Parameters!$D$11*(1-('Input for base case'!$F$22*Parameters!$D$7)))+(AI58*(1-Parameters!$D$40)*(1-1/Parameters!$D$38)) + (AJ58*(1-Parameters!$D$40)*(1-(1/Parameters!$D$38))*(1-ART_drop_factor))),0)</f>
        <v>0</v>
      </c>
      <c r="AJ59" s="24">
        <f>IF(AND(C59&gt;=('Input for base case'!$F$14+'Input for base case'!$F$16), C59&lt;('Input for base case'!$F$14+'Input for base case'!$F$17)),((AC58*(1-Parameters!$D$40)*(1-1/Parameters!$D$38)*('Input for base case'!$F$7*Parameters!$D$17*Parameters!$D$26*(1-Parameters!$D$27)*(1-(Parameters!$B$94 + Parameters!$B$95))*(Parameters!$D$24)*Parameters!$D$28*Parameters!$D$30))+(AD58*(1-Parameters!$D$40)*(1-(1/Parameters!$D$38))*ART_drop_factor)+(AJ58*(1-Parameters!$D$40)*(1-(1/Parameters!$D$38))*ART_drop_factor)),0)</f>
        <v>0</v>
      </c>
      <c r="AK59" s="22">
        <f>IF(AND(C59&gt;=('Input for base case'!$F$14+'Input for base case'!$F$16), C59&lt;('Input for base case'!$F$14+'Input for base case'!$F$17)),((AC58*(1-Parameters!$D$40)*(1/Parameters!$D$38)*(1-('Input for base case'!$F$7*Parameters!$D$17*(1-Parameters!$D$27)*Parameters!$D$26*(1-(Parameters!$B$94 + Parameters!$B$95))*(Parameters!$D$23)*Parameters!$D$28)))+(AE58*(1-Parameters!$D$40)*(1-('Input for base case'!$F$7*Parameters!$D$17*(1-Parameters!$D$27)*Parameters!$D$26*(1-(Parameters!$B$94 + Parameters!$B$95))*(Parameters!$D$23)*Parameters!$D$28)))+(AI58*(1-Parameters!$D$40)*(1/Parameters!$D$38))+(AK58*(1-Parameters!$D$40))),0)</f>
        <v>0</v>
      </c>
      <c r="AL59" s="24">
        <f>IF(AND(C59&gt;=('Input for base case'!$F$14+'Input for base case'!$F$16), C59&lt;('Input for base case'!$F$14+'Input for base case'!$F$17)),((AC58*(1-Parameters!$D$40)*(1/Parameters!$D$38)*'Input for base case'!$F$7*Parameters!$D$17*Parameters!$D$26*(1-Parameters!$D$27)*(1-(Parameters!$B$94 + Parameters!$B$95))*Parameters!$D$28*(Parameters!$D$23)*(1-Parameters!$D$30))+(AE58*(1-Parameters!$D$40)*'Input for base case'!$F$7*Parameters!$D$17*Parameters!$D$26*(1-Parameters!$D$27)*(1-(Parameters!$B$94 + Parameters!$B$95))*Parameters!$D$28*(Parameters!$D$23)*(1-Parameters!$D$30))+(AF58*(1-Parameters!$D$40)) + (AG58*(1-Parameters!$D$40)*(1-ART_drop_factor)) +(AL58*(1-Parameters!$D$40)) + (AM58*(1-Parameters!$D$40)*(1-ART_drop_factor))),0)</f>
        <v>0</v>
      </c>
      <c r="AM59" s="22">
        <f>IF(AND(C59&gt;=('Input for base case'!$F$14+'Input for base case'!$F$16), C59&lt;('Input for base case'!$F$14+'Input for base case'!$F$17)),((AC58*(1-Parameters!$D$40)*(1/Parameters!$D$38)*('Input for base case'!$F$7*Parameters!$D$17*(Parameters!$D$23)*Parameters!$D$26*(1-Parameters!$D$27)*(1-(Parameters!$B$94 + Parameters!$B$95))*Parameters!$D$28*Parameters!$D$30))+(AD58*(1-Parameters!$D$40)*(1/Parameters!$D$38))+(AE58*(1-Parameters!$D$40)*('Input for base case'!$F$7*Parameters!$D$17*(Parameters!$D$23)*Parameters!$D$26*(1-Parameters!$D$27)*(1-(Parameters!$B$94 + Parameters!$B$95))*Parameters!$D$28*Parameters!$D$30))+(AM58*(1-Parameters!$D$40)*ART_drop_factor)+(AJ58*(1-Parameters!$D$40)*(1/Parameters!$D$38))+(AG58*(1-Parameters!$D$40)*ART_drop_factor)),0)</f>
        <v>0</v>
      </c>
      <c r="AN59" s="24">
        <f>IF(AND(C59&gt;=('Input for base case'!$F$14+'Input for base case'!$F$17), C59&lt;('Input for base case'!$F$14+'Input for base case'!$F$18)),((AH58*(1-Parameters!$D$40)*(1-(Parameters!$D$11*(1-('Input for base case'!$F$22*Parameters!$D$7))))) + (AN58*(1-Parameters!$D$40)*(1-(Parameters!$D$11*(1-('Input for base case'!$F$22*Parameters!$D$7)))))),0)</f>
        <v>1494674.0735475535</v>
      </c>
      <c r="AO59" s="22">
        <f>IF(AND(C59&gt;=('Input for base case'!$F$14+'Input for base case'!$F$17), C59&lt;('Input for base case'!$F$14+'Input for base case'!$F$18)),((AH58*(1-Parameters!$D$40)*Parameters!$D$11*(1-('Input for base case'!$F$22*Parameters!$D$7)))+(AI58*(1-Parameters!$D$40)*(1-1/Parameters!$D$38)*(1-('Input for base case'!$F$8*Parameters!$D$18*(1-Parameters!$D$27)*Parameters!$D$26*(Parameters!$D$24)*Parameters!$D$28*Parameters!$D$30))) + (AJ58*(1-Parameters!$D$40)*(1-(1/Parameters!$D$38))*(1-ART_drop_factor)) +(AN58*(1-Parameters!$D$40)*Parameters!$D$11*(1-('Input for base case'!$F$22*Parameters!$D$7)))+(AO58*(1-Parameters!$D$40)*(1-1/Parameters!$D$38)) + (AP58*(1-Parameters!$D$40)*(1-(1/Parameters!$D$38))*(1-ART_drop_factor))),0)</f>
        <v>3192.4056716036152</v>
      </c>
      <c r="AP59" s="24">
        <f>IF(AND(C59&gt;=('Input for base case'!$F$14+'Input for base case'!$F$17), C59&lt;('Input for base case'!$F$14+'Input for base case'!$F$18)),((AI58*(1-Parameters!$D$40)*(1-1/Parameters!$D$38)*('Input for base case'!$F$8*Parameters!$D$18*Parameters!$D$26*(1-Parameters!$D$27)*(Parameters!$D$24)*Parameters!$D$28*Parameters!$D$30))+(AJ58*(1-Parameters!$D$40)*(1-(1/Parameters!$D$38))*ART_drop_factor)+(AP58*(1-Parameters!$D$40)*(1-(1/Parameters!$D$38))*ART_drop_factor)),0)</f>
        <v>37.928121259197972</v>
      </c>
      <c r="AQ59" s="22">
        <f>IF(AND(C59&gt;=('Input for base case'!$F$14+'Input for base case'!$F$17), C59&lt;('Input for base case'!$F$14+'Input for base case'!$F$18)),((AI58*(1-Parameters!$D$40)*(1/Parameters!$D$38)*(1-('Input for base case'!$F$8*Parameters!$D$18*(1-Parameters!$D$27)*Parameters!$D$26*(Parameters!$D$23)*Parameters!$D$28)))+(AK58*(1-Parameters!$D$40)*(1-('Input for base case'!$F$8*Parameters!$D$18*(1-Parameters!$D$27)*Parameters!$D$26*(Parameters!$D$23)*Parameters!$D$28)))+(AO58*(1-Parameters!$D$40)*(1/Parameters!$D$38))+(AQ58*(1-Parameters!$D$40))),0)</f>
        <v>25525.718617076356</v>
      </c>
      <c r="AR59" s="24">
        <f>IF(AND(C59&gt;=('Input for base case'!$F$14+'Input for base case'!$F$17), C59&lt;('Input for base case'!$F$14+'Input for base case'!$F$18)),((AI58*(1-Parameters!$D$40)*(1/Parameters!$D$38)*'Input for base case'!$F$8*Parameters!$D$18*Parameters!$D$26*(1-Parameters!$D$27)*Parameters!$D$28*(Parameters!$D$23)*(1-Parameters!$D$30))+(AK58*(1-Parameters!$D$40)*'Input for base case'!$F$8*Parameters!$D$18*Parameters!$D$26*(1-Parameters!$D$27)*Parameters!$D$28*(Parameters!$D$23)*(1-Parameters!$D$30))+(AL58*(1-Parameters!$D$40)) + (AM58*(1-Parameters!$D$40)*(1-ART_drop_factor)) +(AR58*(1-Parameters!$D$40)) + (AS58*(1-Parameters!$D$40)*(1-ART_drop_factor))),0)</f>
        <v>20805.547150248534</v>
      </c>
      <c r="AS59" s="22">
        <f>IF(AND(C59&gt;=('Input for base case'!$F$14+'Input for base case'!$F$17), C59&lt;('Input for base case'!$F$14+'Input for base case'!$F$18)),((AI58*(1-Parameters!$D$40)*(1/Parameters!$D$38)*('Input for base case'!$F$8*Parameters!$D$18*(Parameters!$D$23)*Parameters!$D$26*(1-Parameters!$D$27)*Parameters!$D$28*Parameters!$D$30))+(AJ58*(1-Parameters!$D$40)*(1/Parameters!$D$38))+(AK58*(1-Parameters!$D$40)*('Input for base case'!$F$8*Parameters!$D$18*(Parameters!$D$23)*Parameters!$D$26*(1-Parameters!$D$27)*Parameters!$D$28*Parameters!$D$30))+(AS58*(1-Parameters!$D$40)*ART_drop_factor)+(AP58*(1-Parameters!$D$40)*(1/Parameters!$D$38))+(AM58*(1-Parameters!$D$40)*ART_drop_factor)),0)</f>
        <v>77259.803526300719</v>
      </c>
      <c r="AT59" s="24">
        <f>IF(AND(C59&gt;=('Input for base case'!$F$14+'Input for base case'!$F$18), C59&lt;('Input for base case'!$F$14+'Input for base case'!$F$19)),((AN58*(1-Parameters!$D$40)*(1-(Parameters!$D$11*(1-('Input for base case'!$F$22*Parameters!$D$7))))) + (AT58*(1-Parameters!$D$40)*(1-(Parameters!$D$12*(1-('Input for base case'!$F$22*Parameters!$D$7)))))),0)</f>
        <v>0</v>
      </c>
      <c r="AU59" s="22">
        <f>IF(AND(C59&gt;=('Input for base case'!$F$14+'Input for base case'!$F$18), C59&lt;('Input for base case'!$F$14+'Input for base case'!$F$19)),((AN58*(1-Parameters!$D$40)*Parameters!$D$11*(1-('Input for base case'!$F$22*Parameters!$D$7)))+(AO58*(1-Parameters!$D$40)*(1-1/Parameters!$D$38)*(1-('Input for base case'!$F$9*Parameters!$D$19*(1-Parameters!$D$27)*Parameters!$D$26*(Parameters!$D$24)*Parameters!$D$28*Parameters!$D$30))) + (AP58*(1-Parameters!$D$40)*(1-(1/Parameters!$D$38))*(1-ART_drop_factor)) +(AT58*(1-Parameters!$D$40)*Parameters!$D$12*(1-('Input for base case'!$F$22*Parameters!$D$7)))+(AU58*(1-Parameters!$D$40)*(1-1/Parameters!$D$38)) + (AV58*(1-Parameters!$D$40)*(1-(1/Parameters!$D$38))*(1-ART_drop_factor))),0)</f>
        <v>0</v>
      </c>
      <c r="AV59" s="24">
        <f>IF(AND(C59&gt;=('Input for base case'!$F$14+'Input for base case'!$F$18), C59&lt;('Input for base case'!$F$14+'Input for base case'!$F$19)),((AO58*(1-Parameters!$D$40)*(1-1/Parameters!$D$38)*('Input for base case'!$F$9*Parameters!$D$19*Parameters!$D$26*(1-Parameters!$D$27)*(Parameters!$D$24)*Parameters!$D$28*Parameters!$D$30))+(AP58*(1-Parameters!$D$40)*(1-(1/Parameters!$D$38))*ART_drop_factor)+(AV58*(1-Parameters!$D$40)*(1-(1/Parameters!$D$38))*ART_drop_factor)),0)</f>
        <v>0</v>
      </c>
      <c r="AW59" s="22">
        <f>IF(AND(C59&gt;=('Input for base case'!$F$14+'Input for base case'!$F$18), C59&lt;('Input for base case'!$F$14+'Input for base case'!$F$19)),((AO58*(1-Parameters!$D$40)*(1/Parameters!$D$38)*(1-('Input for base case'!$F$9*Parameters!$D$19*(1-Parameters!$D$27)*Parameters!$D$26*(Parameters!$D$23)*Parameters!$D$28)))+(AQ58*(1-Parameters!$D$40)*(1-('Input for base case'!$F$9*Parameters!$D$19*(1-Parameters!$D$27)*Parameters!$D$26*(Parameters!$D$23)*Parameters!$D$28)))+(AU58*(1-Parameters!$D$40)*(1/Parameters!$D$38))+(AW58*(1-Parameters!$D$40))),0)</f>
        <v>0</v>
      </c>
      <c r="AX59" s="24">
        <f>IF(AND(C59&gt;=('Input for base case'!$F$14+'Input for base case'!$F$18), C59&lt;('Input for base case'!$F$14+'Input for base case'!$F$19)),((AO58*(1-Parameters!$D$40)*(1/Parameters!$D$38)*'Input for base case'!$F$9*Parameters!$D$19*Parameters!$D$26*(1-Parameters!$D$27)*Parameters!$D$28*(Parameters!$D$23)*(1-Parameters!$D$30))+(AQ58*(1-Parameters!$D$40)*'Input for base case'!$F$9*Parameters!$D$19*Parameters!$D$26*(1-Parameters!$D$27)*Parameters!$D$28*(Parameters!$D$23)*(1-Parameters!$D$30)) + (AS58*(1-Parameters!$D$40)*(1-ART_drop_factor)) +(AR58*(1-Parameters!$D$40))+ (AY58*(1-Parameters!$D$40)*(1-ART_drop_factor)) + (AX58*(1-Parameters!$D$40))),0)</f>
        <v>0</v>
      </c>
      <c r="AY59" s="22">
        <f>IF(AND(C59&gt;=('Input for base case'!$F$14+'Input for base case'!$F$18), C59&lt;('Input for base case'!$F$14+'Input for base case'!$F$19)),((AO58*(1-Parameters!$D$40)*(1/Parameters!$D$38)*('Input for base case'!$F$9*Parameters!$D$19*(Parameters!$D$23)*Parameters!$D$26*(1-Parameters!$D$27)*Parameters!$D$28*Parameters!$D$30))+(AP58*(1-Parameters!$D$40)*(1/Parameters!$D$38))+(AQ58*(1-Parameters!$D$40)*('Input for base case'!$F$9*Parameters!$D$19*(Parameters!$D$23)*Parameters!$D$26*(1-Parameters!$D$27)*Parameters!$D$28*Parameters!$D$30))+(AY58*(1-Parameters!$D$40)*ART_drop_factor)+(AV58*(1-Parameters!$D$40)*(1/Parameters!$D$38))+(AS58*(1-Parameters!$D$40)*ART_drop_factor)),0)</f>
        <v>0</v>
      </c>
      <c r="AZ59" s="24">
        <f>IF(C59&gt;=('Input for base case'!$F$14+'Input for base case'!$F$19),((AT58*(1-Parameters!$D$40)*(1-(Parameters!$D$12*(1-('Input for base case'!$F$22*Parameters!$D$7))))) + (AZ58*(1-Parameters!$D$40)*(1-(Parameters!$D$12*(1-('Input for base case'!$F$22*Parameters!$D$7)))))),0)</f>
        <v>0</v>
      </c>
      <c r="BA59" s="22">
        <f>IF(C59&gt;=('Input for base case'!$F$14+'Input for base case'!$F$19),((AT58*(1-Parameters!$D$40)*Parameters!$D$12*(1-('Input for base case'!$F$22*Parameters!$D$7)))+(AU58*(1-Parameters!$D$40)*(1-1/Parameters!$D$38)*(1-('Input for base case'!$F$10*Parameters!$D$20*(1-Parameters!$D$27)*Parameters!$D$26*(Parameters!$D$24)*Parameters!$D$28*Parameters!$D$30))) + (AV58*(1-Parameters!$D$40)*(1-(1/Parameters!$D$38))*(1-ART_drop_factor)) +(AZ58*(1-Parameters!$D$40)*Parameters!$D$12*(1-('Input for base case'!$F$22*Parameters!$D$7)))+(BA58*(1-Parameters!$D$40)*(1-1/Parameters!$D$38)) + (BB58*(1-Parameters!$D$40)*(1-(1/Parameters!$D$38))*(1-ART_drop_factor))),0)</f>
        <v>0</v>
      </c>
      <c r="BB59" s="24">
        <f>IF(C59&gt;=('Input for base case'!$F$14+'Input for base case'!$F$19),((AU58*(1-Parameters!$D$40)*(1-1/Parameters!$D$38)*('Input for base case'!$F$10*Parameters!$D$20*Parameters!$D$26*(1-Parameters!$D$27)*(Parameters!$D$24)*Parameters!$D$28*Parameters!$D$30))+(AV58*(1-Parameters!$D$40)*(1-(1/Parameters!$D$38))*ART_drop_factor)+(BB58*(1-Parameters!$D$40)*(1-(1/Parameters!$D$38))*ART_drop_factor)),0)</f>
        <v>0</v>
      </c>
      <c r="BC59" s="22">
        <f>IF(C59&gt;=('Input for base case'!$F$14+'Input for base case'!$F$19),((AU58*(1-Parameters!$D$40)*(1/Parameters!$D$38)*(1-('Input for base case'!$F$10*Parameters!$D$20*(1-Parameters!$D$27)*Parameters!$D$26*(Parameters!$D$23)*Parameters!$D$28)))+(AW58*(1-Parameters!$D$40)*(1-('Input for base case'!$F$10*Parameters!$D$20*(1-Parameters!$D$27)*Parameters!$D$26*(Parameters!$D$23)*Parameters!$D$28)))+(BA58*(1-Parameters!$D$40)*(1/Parameters!$D$38))+(BC58*(1-Parameters!$D$40))),0)</f>
        <v>0</v>
      </c>
      <c r="BD59" s="24">
        <f>IF(C59&gt;=('Input for base case'!$F$14+'Input for base case'!$F$19),((AU58*(1-Parameters!$D$40)*(1/Parameters!$D$38)*'Input for base case'!$F$10*Parameters!$D$20*Parameters!$D$26*(1-Parameters!$D$27)*Parameters!$D$28*(Parameters!$D$23)*(1-Parameters!$D$30))+(AW58*(1-Parameters!$D$40)*'Input for base case'!$F$10*Parameters!$D$20*Parameters!$D$26*(1-Parameters!$D$27)*Parameters!$D$28*(Parameters!$D$23)*(1-Parameters!$D$30))+(AX58*(1-Parameters!$D$40)) + (AY58*(1-Parameters!$D$40)*(1-ART_drop_factor)) +(BD58*(1-Parameters!$D$40)) + (BE58*(1-Parameters!$D$40)*(1-ART_drop_factor))),0)</f>
        <v>0</v>
      </c>
      <c r="BE59" s="25">
        <f>IF(C59&gt;=('Input for base case'!$F$14+'Input for base case'!$F$19),((AU58*(1-Parameters!$D$40)*(1/Parameters!$D$38)*('Input for base case'!$F$10*Parameters!$D$20*(Parameters!$D$23)*Parameters!$D$26*(1-Parameters!$D$27)*Parameters!$D$28*Parameters!$D$30))+(AV58*(1-Parameters!$D$40)*(1/Parameters!$D$38))+(AW58*(1-Parameters!$D$40)*('Input for base case'!$F$10*Parameters!$D$20*(Parameters!$D$23)*Parameters!$D$26*(1-Parameters!$D$27)*Parameters!$D$28*Parameters!$D$30))+(BE58*(1-Parameters!$D$40)*ART_drop_factor)+(BB58*(1-Parameters!$D$40)*(1/Parameters!$D$38))+(AY58*(1-Parameters!$D$40)*ART_drop_factor)),0)</f>
        <v>0</v>
      </c>
      <c r="BF59" s="135">
        <f>(Parameters!$D$40*(SUM(Model!D58:U58,Model!AH58:BE58)))+(Parameters!$D$41*(SUM(Model!V58:AG58)))</f>
        <v>93.55321326042133</v>
      </c>
      <c r="BG59" s="60"/>
    </row>
    <row r="60" spans="3:59" x14ac:dyDescent="0.2">
      <c r="C60" s="20">
        <v>55</v>
      </c>
      <c r="D60" s="21">
        <f>IF((C60&gt;='Input for base case'!$F$12),0,(D59*(1-Parameters!$D$40)*(1-(Parameters!$D$8*(1-('Input for base case'!$F$22*Parameters!$D$7))))))</f>
        <v>0</v>
      </c>
      <c r="E60" s="21">
        <f>IF((C60&gt;='Input for base case'!$F$12),0,(D59*(1-Parameters!$D$40)*Parameters!$D$8*(1-('Input for base case'!$F$22*Parameters!$D$7))+(E59*(1-Parameters!$D$40)*(1-1/Parameters!$D$38)) + (F59*(1-Parameters!$D$40)*(1-(1/Parameters!$D$38))*(1-ART_drop_factor))))</f>
        <v>0</v>
      </c>
      <c r="F60" s="26">
        <f>IF((C60&gt;='Input for base case'!$F$12),0,(F59*(1-Parameters!$D$40)*(1-(1/Parameters!$D$38))*ART_drop_factor))</f>
        <v>0</v>
      </c>
      <c r="G60" s="21">
        <f>IF((C60&gt;='Input for base case'!$F$12),0,((G59*(1-Parameters!$D$40)+(E59*(1-Parameters!$D$40)*(1/Parameters!$D$38)))))</f>
        <v>0</v>
      </c>
      <c r="H60" s="21">
        <f>IF((C60&gt;='Input for base case'!$F$12),0,(H59*(1-Parameters!$D$40) + I59*(1-Parameters!$D$40)*(1-ART_drop_factor)))</f>
        <v>0</v>
      </c>
      <c r="I60" s="21">
        <f>IF((C60&gt;='Input for base case'!$F$12),0,(((F59*(1-Parameters!$D$40)*(1/Parameters!$D$38)) + I59*(1-Parameters!$D$40)*ART_drop_factor)))</f>
        <v>0</v>
      </c>
      <c r="J60" s="23">
        <f>IF(AND(C60&gt;='Input for base case'!$F$12,C60&lt;'Input for base case'!$F$13),((D59*(1-Parameters!$D$40)*(1-(Parameters!$D$8*(1-('Input for base case'!$F$22*Parameters!$D$7))))) + (J59*(1-Parameters!$D$40)*(1-(Parameters!$D$9*(1-('Input for base case'!$F$22*Parameters!$D$7)))))),0)</f>
        <v>0</v>
      </c>
      <c r="K60" s="23">
        <f>IF(AND(C60&gt;='Input for base case'!$F$12,C60&lt;'Input for base case'!$F$13),((D59*(1-Parameters!$D$40)*(Parameters!$D$8*(1-('Input for base case'!$F$22*Parameters!$D$7))))+(E59*(1-Parameters!$D$40)*(1-1/Parameters!$D$38)*(1-('Input for base case'!$F$5*Parameters!$D$14*(1-Parameters!$D$27)*Parameters!$D$26*(Parameters!$D$24))*Parameters!$D$28*Parameters!$D$30)))+ (F59*(1-Parameters!$D$40)*(1-(1/Parameters!$D$38))*(1-ART_drop_factor)) + (J59*(1-Parameters!$D$40)*Parameters!$D$9*(1-('Input for base case'!$F$22*Parameters!$D$7)))+(K59*(1-Parameters!$D$40)*(1-1/Parameters!$D$38)) + (L59*(1-Parameters!$D$40)*(1-(1/Parameters!$D$38))*(1-ART_drop_factor)),0)</f>
        <v>0</v>
      </c>
      <c r="L60" s="23">
        <f>IF(AND(C60&gt;='Input for base case'!$F$12,C60&lt;'Input for base case'!$F$13),((E59*(1-Parameters!$D$40)*(1-1/Parameters!$D$38)*('Input for base case'!$F$5*Parameters!$D$14*Parameters!$D$26*(1-Parameters!$D$27)*(Parameters!$D$24)*Parameters!$D$28*Parameters!$D$30))+(F59*(1-Parameters!$D$40)*(1-(1/Parameters!$D$38))*ART_drop_factor)+(L59*(1-Parameters!$D$40)*(1-(1/Parameters!$D$38))*ART_drop_factor)),0)</f>
        <v>0</v>
      </c>
      <c r="M60" s="23">
        <f>IF(AND(C60&gt;='Input for base case'!$F$12,C60&lt;'Input for base case'!$F$13),((E59*(1-Parameters!$D$40)*(1/Parameters!$D$38)*(1-('Input for base case'!$F$5*Parameters!$D$14*(1-Parameters!$D$27)*Parameters!$D$26*(Parameters!$D$23))*Parameters!$D$28))+(G59*(1-Parameters!$D$40)*(1-('Input for base case'!$F$5*Parameters!$D$14*(1-Parameters!$D$27)*Parameters!$D$26*(Parameters!$D$23)*Parameters!$D$28)))+(K59*(1-Parameters!$D$40)*(1/Parameters!$D$38))+(M59*(1-Parameters!$D$40))),0)</f>
        <v>0</v>
      </c>
      <c r="N60" s="23">
        <f>IF(AND(C60&gt;='Input for base case'!$F$12,C60&lt;'Input for base case'!$F$13),((E59*(1-Parameters!$D$40)*(1/Parameters!$D$38)*'Input for base case'!$F$5*Parameters!$D$14*Parameters!$D$26*(1-Parameters!$D$27)*Parameters!$D$28*(Parameters!$D$23)*(1-Parameters!$D$30))+(G59*(1-Parameters!$D$40)*'Input for base case'!$F$5*Parameters!$D$14*Parameters!$D$26*(1-Parameters!$D$27)*Parameters!$D$28*(Parameters!$D$23)*(1-Parameters!$D$30))+(H59*(1-Parameters!$D$40)) +(N59*(1-Parameters!$D$40)) + (O59*(1-Parameters!$D$40)*(1-ART_drop_factor)) + (I59*(1-Parameters!$D$40)*(1-ART_drop_factor))),0)</f>
        <v>0</v>
      </c>
      <c r="O60" s="23">
        <f>IF(AND(C60&gt;='Input for base case'!$F$12,C60&lt;'Input for base case'!$F$13),((E59*(1-Parameters!$D$40)*(1/Parameters!$D$38)*('Input for base case'!$F$5*Parameters!$D$14*(Parameters!$D$23)*Parameters!$D$26*(1-Parameters!$D$27)*Parameters!$D$28*Parameters!$D$30))+(F59*(1-Parameters!$D$40)*(1/Parameters!$D$38))+(G59*(1-Parameters!$D$40)*('Input for base case'!$F$5*Parameters!$D$14*(Parameters!$D$23)*Parameters!$D$26*(1-Parameters!$D$27)*Parameters!$D$28*Parameters!$D$30))+(O59*(1-Parameters!$D$40)*ART_drop_factor)+(L59*(1-Parameters!$D$40)*(1/Parameters!$D$38))+(I59*(1-Parameters!$D$40)*ART_drop_factor)),0)</f>
        <v>0</v>
      </c>
      <c r="P60" s="24">
        <f>IF(AND(C60&gt;='Input for base case'!$F$13,C60&lt;'Input for base case'!$F$14),((J59*(1-Parameters!$D$40)*(1-(Parameters!$D$9*(1-('Input for base case'!$F$22*Parameters!$D$7))))) + (P59*(1-Parameters!$D$40)*(1-(Parameters!$D$9*(1-('Input for base case'!$F$22*Parameters!$D$7)))))),0)</f>
        <v>0</v>
      </c>
      <c r="Q60" s="22">
        <f>IF(AND(C60&gt;='Input for base case'!$F$13,C60&lt;'Input for base case'!$F$14),((J59*(1-Parameters!$D$40)*Parameters!$D$9*(1-('Input for base case'!$F$22*Parameters!$D$7)))+(K59*(1-Parameters!$D$40)*(1-1/Parameters!$D$38)*(1-('Input for base case'!$F$6*Parameters!$D$15*(1-Parameters!$D$27)*Parameters!$D$26*(Parameters!$D$24))*Parameters!$D$28*Parameters!$D$30))) + (L59*(1-Parameters!$D$40)*(1-(1/Parameters!$D$38))*(1-ART_drop_factor)) +(P59*(1-Parameters!$D$40)*Parameters!$D$9*(1-('Input for base case'!$F$22*Parameters!$D$7)))+(Q59*(1-Parameters!$D$40)*(1-1/Parameters!$D$38)) + (R59*(1-Parameters!$D$40)*(1-(1/Parameters!$D$38))*(1-ART_drop_factor)),0)</f>
        <v>0</v>
      </c>
      <c r="R60" s="24">
        <f>IF(AND(C60&gt;='Input for base case'!$F$13,C60&lt;'Input for base case'!$F$14),((K59*(1-Parameters!$D$40)*(1-1/Parameters!$D$38)*('Input for base case'!$F$6*Parameters!$D$15*Parameters!$D$26*(1-Parameters!$D$27)*(Parameters!$D$24)*Parameters!$D$28*Parameters!$D$30))+(L59*(1-Parameters!$D$40)*(1-(1/Parameters!$D$38))*ART_drop_factor)+(R59*(1-Parameters!$D$40)*(1-(1/Parameters!$D$38))*ART_drop_factor)),0)</f>
        <v>0</v>
      </c>
      <c r="S60" s="22">
        <f>IF(AND(C60&gt;='Input for base case'!$F$13,C60&lt;'Input for base case'!$F$14),((K59*(1-Parameters!$D$40)*(1/Parameters!$D$38)*(1-('Input for base case'!$F$6*Parameters!$D$15*(1-Parameters!$D$27)*Parameters!$D$26*(Parameters!$D$23)*Parameters!$D$28)))+(M59*(1-Parameters!$D$40)*(1-('Input for base case'!$F$6*Parameters!$D$15*(1-Parameters!$D$27)*Parameters!$D$26*(Parameters!$D$23)*Parameters!$D$28)))+(Q59*(1-Parameters!$D$40)*(1/Parameters!$D$38))+(S59*(1-Parameters!$D$40))),0)</f>
        <v>0</v>
      </c>
      <c r="T60" s="24">
        <f>IF(AND(C60&gt;='Input for base case'!$F$13,C60&lt;'Input for base case'!$F$14),((K59*(1-Parameters!$D$40)*(1/Parameters!$D$38)*'Input for base case'!$F$6*Parameters!$D$15*Parameters!$D$26*(1-Parameters!$D$27)*Parameters!$D$28*(Parameters!$D$23)*(1-Parameters!$D$30))+(M59*(1-Parameters!$D$40)*'Input for base case'!$F$6*Parameters!$D$15*Parameters!$D$26*(1-Parameters!$D$27)*Parameters!$D$28*(Parameters!$D$23)*(1-Parameters!$D$30))+(N59*(1-Parameters!$D$40))+(T59*(1-Parameters!$D$40)) + (U59*(1-Parameters!$D$40)*(1-ART_drop_factor)) + (O59*(1-Parameters!$D$40)*(1-ART_drop_factor))),0)</f>
        <v>0</v>
      </c>
      <c r="U60" s="22">
        <f>IF(AND(C60&gt;='Input for base case'!$F$13,C60&lt;'Input for base case'!$F$14),((K59*(1-Parameters!$D$40)*(1/Parameters!$D$38)*('Input for base case'!$F$6*Parameters!$D$15*(Parameters!$D$23)*Parameters!$D$26*(1-Parameters!$D$27)*Parameters!$D$28*Parameters!$D$30))+(L59*(1-Parameters!$D$40)*(1/Parameters!$D$38))+(M59*(1-Parameters!$D$40)*('Input for base case'!$F$6*Parameters!$D$15*(Parameters!$D$23)*Parameters!$D$26*(1-Parameters!$D$27)*Parameters!$D$28*Parameters!$D$30))+(U59*(1-Parameters!$D$40)*ART_drop_factor)+(R59*(1-Parameters!$D$40)*(1/Parameters!$D$38))+(O59*(1-Parameters!$D$40))*ART_drop_factor),0)</f>
        <v>0</v>
      </c>
      <c r="V60" s="24">
        <f>IF(C60='Input for base case'!$F$14,((P59*(1-Parameters!$D$41)*(1-(Parameters!$D$9*(1-('Input for base case'!$F$22*Parameters!$D$7))))) + (V59*(1-Parameters!$D$41)*(1-(Parameters!$D$9*(1-('Input for base case'!$F$22*Parameters!$D$7)))))),0)</f>
        <v>0</v>
      </c>
      <c r="W60" s="22">
        <f>IF(C60='Input for base case'!$F$14,((P59*(1-Parameters!$D$41)*Parameters!$D$9*(1-('Input for base case'!$F$22*Parameters!$D$7)))+(Q59*(1-Parameters!$D$41)*(1-1/Parameters!$D$38)*(1-('Input for base case'!$F$6*Parameters!$D$16*(1-Parameters!$D$27)*Parameters!$D$26*(1-Parameters!$B$94)*(Parameters!$D$24))*Parameters!$D$28*Parameters!$D$30)))+(V59*(1-Parameters!$D$41)*Parameters!$D$9*(1-('Input for base case'!$F$22*Parameters!$D$7)))+ (R59*(1-Parameters!$D$41)*(1-(1/Parameters!$D$38))*(1-ART_drop_factor)) + (W59*(1-Parameters!$D$41)*(1-1/Parameters!$D$38)) + (X59*(1-Parameters!$D$41)*(1-(1/Parameters!$D$38))*(1-ART_drop_factor)),0)</f>
        <v>0</v>
      </c>
      <c r="X60" s="24">
        <f>IF(C60='Input for base case'!$F$14,((Q59*(1-Parameters!$D$41)*(1-1/Parameters!$D$38)*('Input for base case'!$F$6*Parameters!$D$16*Parameters!$D$26*(1-Parameters!$D$27)*(1-Parameters!$B$94)*(Parameters!$D$24)*Parameters!$D$28*Parameters!$D$30))+(R59*(1-Parameters!$D$41)*(1-(1/Parameters!$D$38))*ART_drop_factor)+(X59*(1-Parameters!$D$41)*(1-(1/Parameters!$D$38))*ART_drop_factor)),0)</f>
        <v>0</v>
      </c>
      <c r="Y60" s="22">
        <f>IF(C60='Input for base case'!$F$14,((Q59*(1-Parameters!$D$41)*(1/Parameters!$D$38)*(1-('Input for base case'!$F$6*Parameters!$D$16*(1-Parameters!$D$27)*Parameters!$D$26*(1-Parameters!$B$94)*(Parameters!$D$23)*Parameters!$D$28)))+(S59*(1-Parameters!$D$41)*(1-('Input for base case'!$F$6*Parameters!$D$16*(1-Parameters!$D$27)*Parameters!$D$26*(1-Parameters!$B$94)*(Parameters!$D$23)*Parameters!$D$28)))+(W59*(1-Parameters!$D$41)*(1/Parameters!$D$38))+(Y59*(1-Parameters!$D$41))),0)</f>
        <v>0</v>
      </c>
      <c r="Z60" s="24">
        <f>IF(C60='Input for base case'!$F$14,((Q59*(1-Parameters!$D$41)*(1/Parameters!$D$38)*'Input for base case'!$F$6*Parameters!$D$16*Parameters!$D$26*(1-Parameters!$D$27)*(1-Parameters!$B$94)*Parameters!$D$28*(Parameters!$D$23)*(1-Parameters!$D$30))+(S59*(1-Parameters!$D$41)*'Input for base case'!$F$6*Parameters!$D$16*Parameters!$D$26*(1-Parameters!$D$27)*(1-Parameters!$B$94)*Parameters!$D$28*(Parameters!$D$23)*(1-Parameters!$D$30))+(T59*(1-Parameters!$D$41)) + (U59*(1-Parameters!$D$41)*(1-ART_drop_factor)) + (Z59*(1-Parameters!$D$41)) + (AA59*(1-Parameters!$D$41)*(1-ART_drop_factor))),0)</f>
        <v>0</v>
      </c>
      <c r="AA60" s="22">
        <f>IF(C60='Input for base case'!$F$14,((Q59*(1-Parameters!$D$41)*(1/Parameters!$D$38)*('Input for base case'!$F$6*Parameters!$D$16*(Parameters!$D$23)*Parameters!$D$26*(1-Parameters!$D$27)*(1-Parameters!$B$94)*Parameters!$D$28*Parameters!$D$30))+(R59*(1-Parameters!$D$41)*(1/Parameters!$D$38))+(S59*(1-Parameters!$D$41)*('Input for base case'!$F$6*Parameters!$D$16*(1-Parameters!$B$94)*(Parameters!$D$23)*Parameters!$D$26*(1-Parameters!$D$27)*Parameters!$D$28*Parameters!$D$30))+(AA59*(1-Parameters!$D$41)*ART_drop_factor)+(X59*(1-Parameters!$D$41)*(1/Parameters!$D$38))+(U59*(1-Parameters!$D$41)*ART_drop_factor)),0)</f>
        <v>0</v>
      </c>
      <c r="AB60" s="24">
        <f>IF(AND(C60&gt;'Input for base case'!$F$14,C60&lt;('Input for base case'!$F$14+'Input for base case'!$F$16)),((V59*(1-Parameters!$D$41)*(1-(Parameters!$D$9*(1-('Input for base case'!$F$22*Parameters!$D$7)))))+(AB59*(1-Parameters!$D$41)*(1-(Parameters!$D$10*(1-('Input for base case'!$F$22*Parameters!$D$7)))))),0)</f>
        <v>0</v>
      </c>
      <c r="AC60" s="24">
        <f>IF(AND(C60&gt;'Input for base case'!$F$14, C60&lt;('Input for base case'!$F$14+'Input for base case'!$F$16)),((V59*(1-Parameters!$D$41)*Parameters!$D$9*(1-('Input for base case'!$F$22*Parameters!$D$7)))+(W59*(1-Parameters!$D$41)*(1-1/Parameters!$D$38)) + (X59*(1-Parameters!$D$41)*(1-(1/Parameters!$D$38))*(1-ART_drop_factor)) +(AB59*(1-Parameters!$D$41)*Parameters!$D$10*(1-('Input for base case'!$F$22*Parameters!$D$7))))+(AC59*(1-Parameters!$D$41)*(1-1/Parameters!$D$38)) + (AD59*(1-Parameters!$D$41)*(1-(1/Parameters!$D$38))*(1-ART_drop_factor)),0)</f>
        <v>0</v>
      </c>
      <c r="AD60" s="24">
        <f>IF(AND(C60&gt;'Input for base case'!$F$14, C60&lt;('Input for base case'!$F$14+'Input for base case'!$F$16)),((X59*(1-Parameters!$D$41)*(1-(1/Parameters!$D$38))*ART_drop_factor)+(AD59*(1-Parameters!$D$41)*(1-(1/Parameters!$D$38))*ART_drop_factor)),0)</f>
        <v>0</v>
      </c>
      <c r="AE60" s="24">
        <f>IF(AND(C60&gt;'Input for base case'!$F$14, C60&lt;('Input for base case'!$F$14+'Input for base case'!$F$16)),((W59*(1-Parameters!$D$41)*(1/Parameters!$D$38))+(Y59*(1-Parameters!$D$41))+(AC59*(1-Parameters!$D$41)*(1/Parameters!$D$38))+(AE59*(1-Parameters!$D$41))),0)</f>
        <v>0</v>
      </c>
      <c r="AF60" s="24">
        <f>IF(AND(C60&gt;'Input for base case'!$F$14, C60&lt;('Input for base case'!$F$14+'Input for base case'!$F$16)),((Z59*(1-Parameters!$D$41)) + (AA59*(1-Parameters!$D$41)*(1-ART_drop_factor)) +(AF59*(1-Parameters!$D$41)) + (AG59*(1-Parameters!$D$41)*(1-ART_drop_factor))),0)</f>
        <v>0</v>
      </c>
      <c r="AG60" s="24">
        <f>IF(AND(C60&gt;'Input for base case'!$F$14, C60&lt;('Input for base case'!$F$14+'Input for base case'!$F$16)),((X59*(1-Parameters!$D$41)*(1/Parameters!$D$38))+(AG59*(1-Parameters!$D$41)*ART_drop_factor)+(AD59*(1-Parameters!$D$41)*(1/Parameters!$D$38))+(AA59*(1-Parameters!$D$41)*ART_drop_factor)),0)</f>
        <v>0</v>
      </c>
      <c r="AH60" s="24">
        <f>IF(AND(C60&gt;=('Input for base case'!$F$14+'Input for base case'!$F$16),C60&lt;('Input for base case'!$F$14+'Input for base case'!$F$17)),((AB59*(1-Parameters!$D$40)*(1-(Parameters!$D$10*(1-('Input for base case'!$F$22*Parameters!$D$7)))))+(AH59*(1-Parameters!$D$40)*(1-(Parameters!$D$11*(1-('Input for base case'!$F$22*Parameters!$D$7)))))),0)</f>
        <v>0</v>
      </c>
      <c r="AI60" s="24">
        <f>IF(AND(C60&gt;=('Input for base case'!$F$14+'Input for base case'!$F$16), C60&lt;('Input for base case'!$F$14+'Input for base case'!$F$17)),((AB59*(1-Parameters!$D$40)*Parameters!$D$10*(1-('Input for base case'!$F$22*Parameters!$D$7)))+(AC59*(1-Parameters!$D$40)*(1-1/Parameters!$D$38)*(1-('Input for base case'!$F$7*Parameters!$D$17*(1-Parameters!$D$27)*Parameters!$D$26*(1-(Parameters!$B$94 + Parameters!$B$95))*(Parameters!$D$24)*Parameters!$D$28*Parameters!$D$30))) + (AD59*(1-Parameters!$D$40)*(1-(1/Parameters!$D$38))*(1-ART_drop_factor)) +(AH59*(1-Parameters!$D$40)*Parameters!$D$11*(1-('Input for base case'!$F$22*Parameters!$D$7)))+(AI59*(1-Parameters!$D$40)*(1-1/Parameters!$D$38)) + (AJ59*(1-Parameters!$D$40)*(1-(1/Parameters!$D$38))*(1-ART_drop_factor))),0)</f>
        <v>0</v>
      </c>
      <c r="AJ60" s="24">
        <f>IF(AND(C60&gt;=('Input for base case'!$F$14+'Input for base case'!$F$16), C60&lt;('Input for base case'!$F$14+'Input for base case'!$F$17)),((AC59*(1-Parameters!$D$40)*(1-1/Parameters!$D$38)*('Input for base case'!$F$7*Parameters!$D$17*Parameters!$D$26*(1-Parameters!$D$27)*(1-(Parameters!$B$94 + Parameters!$B$95))*(Parameters!$D$24)*Parameters!$D$28*Parameters!$D$30))+(AD59*(1-Parameters!$D$40)*(1-(1/Parameters!$D$38))*ART_drop_factor)+(AJ59*(1-Parameters!$D$40)*(1-(1/Parameters!$D$38))*ART_drop_factor)),0)</f>
        <v>0</v>
      </c>
      <c r="AK60" s="22">
        <f>IF(AND(C60&gt;=('Input for base case'!$F$14+'Input for base case'!$F$16), C60&lt;('Input for base case'!$F$14+'Input for base case'!$F$17)),((AC59*(1-Parameters!$D$40)*(1/Parameters!$D$38)*(1-('Input for base case'!$F$7*Parameters!$D$17*(1-Parameters!$D$27)*Parameters!$D$26*(1-(Parameters!$B$94 + Parameters!$B$95))*(Parameters!$D$23)*Parameters!$D$28)))+(AE59*(1-Parameters!$D$40)*(1-('Input for base case'!$F$7*Parameters!$D$17*(1-Parameters!$D$27)*Parameters!$D$26*(1-(Parameters!$B$94 + Parameters!$B$95))*(Parameters!$D$23)*Parameters!$D$28)))+(AI59*(1-Parameters!$D$40)*(1/Parameters!$D$38))+(AK59*(1-Parameters!$D$40))),0)</f>
        <v>0</v>
      </c>
      <c r="AL60" s="24">
        <f>IF(AND(C60&gt;=('Input for base case'!$F$14+'Input for base case'!$F$16), C60&lt;('Input for base case'!$F$14+'Input for base case'!$F$17)),((AC59*(1-Parameters!$D$40)*(1/Parameters!$D$38)*'Input for base case'!$F$7*Parameters!$D$17*Parameters!$D$26*(1-Parameters!$D$27)*(1-(Parameters!$B$94 + Parameters!$B$95))*Parameters!$D$28*(Parameters!$D$23)*(1-Parameters!$D$30))+(AE59*(1-Parameters!$D$40)*'Input for base case'!$F$7*Parameters!$D$17*Parameters!$D$26*(1-Parameters!$D$27)*(1-(Parameters!$B$94 + Parameters!$B$95))*Parameters!$D$28*(Parameters!$D$23)*(1-Parameters!$D$30))+(AF59*(1-Parameters!$D$40)) + (AG59*(1-Parameters!$D$40)*(1-ART_drop_factor)) +(AL59*(1-Parameters!$D$40)) + (AM59*(1-Parameters!$D$40)*(1-ART_drop_factor))),0)</f>
        <v>0</v>
      </c>
      <c r="AM60" s="22">
        <f>IF(AND(C60&gt;=('Input for base case'!$F$14+'Input for base case'!$F$16), C60&lt;('Input for base case'!$F$14+'Input for base case'!$F$17)),((AC59*(1-Parameters!$D$40)*(1/Parameters!$D$38)*('Input for base case'!$F$7*Parameters!$D$17*(Parameters!$D$23)*Parameters!$D$26*(1-Parameters!$D$27)*(1-(Parameters!$B$94 + Parameters!$B$95))*Parameters!$D$28*Parameters!$D$30))+(AD59*(1-Parameters!$D$40)*(1/Parameters!$D$38))+(AE59*(1-Parameters!$D$40)*('Input for base case'!$F$7*Parameters!$D$17*(Parameters!$D$23)*Parameters!$D$26*(1-Parameters!$D$27)*(1-(Parameters!$B$94 + Parameters!$B$95))*Parameters!$D$28*Parameters!$D$30))+(AM59*(1-Parameters!$D$40)*ART_drop_factor)+(AJ59*(1-Parameters!$D$40)*(1/Parameters!$D$38))+(AG59*(1-Parameters!$D$40)*ART_drop_factor)),0)</f>
        <v>0</v>
      </c>
      <c r="AN60" s="24">
        <f>IF(AND(C60&gt;=('Input for base case'!$F$14+'Input for base case'!$F$17), C60&lt;('Input for base case'!$F$14+'Input for base case'!$F$18)),((AH59*(1-Parameters!$D$40)*(1-(Parameters!$D$11*(1-('Input for base case'!$F$22*Parameters!$D$7))))) + (AN59*(1-Parameters!$D$40)*(1-(Parameters!$D$11*(1-('Input for base case'!$F$22*Parameters!$D$7)))))),0)</f>
        <v>1494185.4533165237</v>
      </c>
      <c r="AO60" s="22">
        <f>IF(AND(C60&gt;=('Input for base case'!$F$14+'Input for base case'!$F$17), C60&lt;('Input for base case'!$F$14+'Input for base case'!$F$18)),((AH59*(1-Parameters!$D$40)*Parameters!$D$11*(1-('Input for base case'!$F$22*Parameters!$D$7)))+(AI59*(1-Parameters!$D$40)*(1-1/Parameters!$D$38)*(1-('Input for base case'!$F$8*Parameters!$D$18*(1-Parameters!$D$27)*Parameters!$D$26*(Parameters!$D$24)*Parameters!$D$28*Parameters!$D$30))) + (AJ59*(1-Parameters!$D$40)*(1-(1/Parameters!$D$38))*(1-ART_drop_factor)) +(AN59*(1-Parameters!$D$40)*Parameters!$D$11*(1-('Input for base case'!$F$22*Parameters!$D$7)))+(AO59*(1-Parameters!$D$40)*(1-1/Parameters!$D$38)) + (AP59*(1-Parameters!$D$40)*(1-(1/Parameters!$D$38))*(1-ART_drop_factor))),0)</f>
        <v>3240.0316142717979</v>
      </c>
      <c r="AP60" s="24">
        <f>IF(AND(C60&gt;=('Input for base case'!$F$14+'Input for base case'!$F$17), C60&lt;('Input for base case'!$F$14+'Input for base case'!$F$18)),((AI59*(1-Parameters!$D$40)*(1-1/Parameters!$D$38)*('Input for base case'!$F$8*Parameters!$D$18*Parameters!$D$26*(1-Parameters!$D$27)*(Parameters!$D$24)*Parameters!$D$28*Parameters!$D$30))+(AJ59*(1-Parameters!$D$40)*(1-(1/Parameters!$D$38))*ART_drop_factor)+(AP59*(1-Parameters!$D$40)*(1-(1/Parameters!$D$38))*ART_drop_factor)),0)</f>
        <v>33.59957794215056</v>
      </c>
      <c r="AQ60" s="22">
        <f>IF(AND(C60&gt;=('Input for base case'!$F$14+'Input for base case'!$F$17), C60&lt;('Input for base case'!$F$14+'Input for base case'!$F$18)),((AI59*(1-Parameters!$D$40)*(1/Parameters!$D$38)*(1-('Input for base case'!$F$8*Parameters!$D$18*(1-Parameters!$D$27)*Parameters!$D$26*(Parameters!$D$23)*Parameters!$D$28)))+(AK59*(1-Parameters!$D$40)*(1-('Input for base case'!$F$8*Parameters!$D$18*(1-Parameters!$D$27)*Parameters!$D$26*(Parameters!$D$23)*Parameters!$D$28)))+(AO59*(1-Parameters!$D$40)*(1/Parameters!$D$38))+(AQ59*(1-Parameters!$D$40))),0)</f>
        <v>25878.937256614205</v>
      </c>
      <c r="AR60" s="24">
        <f>IF(AND(C60&gt;=('Input for base case'!$F$14+'Input for base case'!$F$17), C60&lt;('Input for base case'!$F$14+'Input for base case'!$F$18)),((AI59*(1-Parameters!$D$40)*(1/Parameters!$D$38)*'Input for base case'!$F$8*Parameters!$D$18*Parameters!$D$26*(1-Parameters!$D$27)*Parameters!$D$28*(Parameters!$D$23)*(1-Parameters!$D$30))+(AK59*(1-Parameters!$D$40)*'Input for base case'!$F$8*Parameters!$D$18*Parameters!$D$26*(1-Parameters!$D$27)*Parameters!$D$28*(Parameters!$D$23)*(1-Parameters!$D$30))+(AL59*(1-Parameters!$D$40)) + (AM59*(1-Parameters!$D$40)*(1-ART_drop_factor)) +(AR59*(1-Parameters!$D$40)) + (AS59*(1-Parameters!$D$40)*(1-ART_drop_factor))),0)</f>
        <v>21061.840484850902</v>
      </c>
      <c r="AS60" s="22">
        <f>IF(AND(C60&gt;=('Input for base case'!$F$14+'Input for base case'!$F$17), C60&lt;('Input for base case'!$F$14+'Input for base case'!$F$18)),((AI59*(1-Parameters!$D$40)*(1/Parameters!$D$38)*('Input for base case'!$F$8*Parameters!$D$18*(Parameters!$D$23)*Parameters!$D$26*(1-Parameters!$D$27)*Parameters!$D$28*Parameters!$D$30))+(AJ59*(1-Parameters!$D$40)*(1/Parameters!$D$38))+(AK59*(1-Parameters!$D$40)*('Input for base case'!$F$8*Parameters!$D$18*(Parameters!$D$23)*Parameters!$D$26*(1-Parameters!$D$27)*Parameters!$D$28*Parameters!$D$30))+(AS59*(1-Parameters!$D$40)*ART_drop_factor)+(AP59*(1-Parameters!$D$40)*(1/Parameters!$D$38))+(AM59*(1-Parameters!$D$40)*ART_drop_factor)),0)</f>
        <v>77002.06656787965</v>
      </c>
      <c r="AT60" s="24">
        <f>IF(AND(C60&gt;=('Input for base case'!$F$14+'Input for base case'!$F$18), C60&lt;('Input for base case'!$F$14+'Input for base case'!$F$19)),((AN59*(1-Parameters!$D$40)*(1-(Parameters!$D$11*(1-('Input for base case'!$F$22*Parameters!$D$7))))) + (AT59*(1-Parameters!$D$40)*(1-(Parameters!$D$12*(1-('Input for base case'!$F$22*Parameters!$D$7)))))),0)</f>
        <v>0</v>
      </c>
      <c r="AU60" s="22">
        <f>IF(AND(C60&gt;=('Input for base case'!$F$14+'Input for base case'!$F$18), C60&lt;('Input for base case'!$F$14+'Input for base case'!$F$19)),((AN59*(1-Parameters!$D$40)*Parameters!$D$11*(1-('Input for base case'!$F$22*Parameters!$D$7)))+(AO59*(1-Parameters!$D$40)*(1-1/Parameters!$D$38)*(1-('Input for base case'!$F$9*Parameters!$D$19*(1-Parameters!$D$27)*Parameters!$D$26*(Parameters!$D$24)*Parameters!$D$28*Parameters!$D$30))) + (AP59*(1-Parameters!$D$40)*(1-(1/Parameters!$D$38))*(1-ART_drop_factor)) +(AT59*(1-Parameters!$D$40)*Parameters!$D$12*(1-('Input for base case'!$F$22*Parameters!$D$7)))+(AU59*(1-Parameters!$D$40)*(1-1/Parameters!$D$38)) + (AV59*(1-Parameters!$D$40)*(1-(1/Parameters!$D$38))*(1-ART_drop_factor))),0)</f>
        <v>0</v>
      </c>
      <c r="AV60" s="24">
        <f>IF(AND(C60&gt;=('Input for base case'!$F$14+'Input for base case'!$F$18), C60&lt;('Input for base case'!$F$14+'Input for base case'!$F$19)),((AO59*(1-Parameters!$D$40)*(1-1/Parameters!$D$38)*('Input for base case'!$F$9*Parameters!$D$19*Parameters!$D$26*(1-Parameters!$D$27)*(Parameters!$D$24)*Parameters!$D$28*Parameters!$D$30))+(AP59*(1-Parameters!$D$40)*(1-(1/Parameters!$D$38))*ART_drop_factor)+(AV59*(1-Parameters!$D$40)*(1-(1/Parameters!$D$38))*ART_drop_factor)),0)</f>
        <v>0</v>
      </c>
      <c r="AW60" s="22">
        <f>IF(AND(C60&gt;=('Input for base case'!$F$14+'Input for base case'!$F$18), C60&lt;('Input for base case'!$F$14+'Input for base case'!$F$19)),((AO59*(1-Parameters!$D$40)*(1/Parameters!$D$38)*(1-('Input for base case'!$F$9*Parameters!$D$19*(1-Parameters!$D$27)*Parameters!$D$26*(Parameters!$D$23)*Parameters!$D$28)))+(AQ59*(1-Parameters!$D$40)*(1-('Input for base case'!$F$9*Parameters!$D$19*(1-Parameters!$D$27)*Parameters!$D$26*(Parameters!$D$23)*Parameters!$D$28)))+(AU59*(1-Parameters!$D$40)*(1/Parameters!$D$38))+(AW59*(1-Parameters!$D$40))),0)</f>
        <v>0</v>
      </c>
      <c r="AX60" s="24">
        <f>IF(AND(C60&gt;=('Input for base case'!$F$14+'Input for base case'!$F$18), C60&lt;('Input for base case'!$F$14+'Input for base case'!$F$19)),((AO59*(1-Parameters!$D$40)*(1/Parameters!$D$38)*'Input for base case'!$F$9*Parameters!$D$19*Parameters!$D$26*(1-Parameters!$D$27)*Parameters!$D$28*(Parameters!$D$23)*(1-Parameters!$D$30))+(AQ59*(1-Parameters!$D$40)*'Input for base case'!$F$9*Parameters!$D$19*Parameters!$D$26*(1-Parameters!$D$27)*Parameters!$D$28*(Parameters!$D$23)*(1-Parameters!$D$30)) + (AS59*(1-Parameters!$D$40)*(1-ART_drop_factor)) +(AR59*(1-Parameters!$D$40))+ (AY59*(1-Parameters!$D$40)*(1-ART_drop_factor)) + (AX59*(1-Parameters!$D$40))),0)</f>
        <v>0</v>
      </c>
      <c r="AY60" s="22">
        <f>IF(AND(C60&gt;=('Input for base case'!$F$14+'Input for base case'!$F$18), C60&lt;('Input for base case'!$F$14+'Input for base case'!$F$19)),((AO59*(1-Parameters!$D$40)*(1/Parameters!$D$38)*('Input for base case'!$F$9*Parameters!$D$19*(Parameters!$D$23)*Parameters!$D$26*(1-Parameters!$D$27)*Parameters!$D$28*Parameters!$D$30))+(AP59*(1-Parameters!$D$40)*(1/Parameters!$D$38))+(AQ59*(1-Parameters!$D$40)*('Input for base case'!$F$9*Parameters!$D$19*(Parameters!$D$23)*Parameters!$D$26*(1-Parameters!$D$27)*Parameters!$D$28*Parameters!$D$30))+(AY59*(1-Parameters!$D$40)*ART_drop_factor)+(AV59*(1-Parameters!$D$40)*(1/Parameters!$D$38))+(AS59*(1-Parameters!$D$40)*ART_drop_factor)),0)</f>
        <v>0</v>
      </c>
      <c r="AZ60" s="24">
        <f>IF(C60&gt;=('Input for base case'!$F$14+'Input for base case'!$F$19),((AT59*(1-Parameters!$D$40)*(1-(Parameters!$D$12*(1-('Input for base case'!$F$22*Parameters!$D$7))))) + (AZ59*(1-Parameters!$D$40)*(1-(Parameters!$D$12*(1-('Input for base case'!$F$22*Parameters!$D$7)))))),0)</f>
        <v>0</v>
      </c>
      <c r="BA60" s="22">
        <f>IF(C60&gt;=('Input for base case'!$F$14+'Input for base case'!$F$19),((AT59*(1-Parameters!$D$40)*Parameters!$D$12*(1-('Input for base case'!$F$22*Parameters!$D$7)))+(AU59*(1-Parameters!$D$40)*(1-1/Parameters!$D$38)*(1-('Input for base case'!$F$10*Parameters!$D$20*(1-Parameters!$D$27)*Parameters!$D$26*(Parameters!$D$24)*Parameters!$D$28*Parameters!$D$30))) + (AV59*(1-Parameters!$D$40)*(1-(1/Parameters!$D$38))*(1-ART_drop_factor)) +(AZ59*(1-Parameters!$D$40)*Parameters!$D$12*(1-('Input for base case'!$F$22*Parameters!$D$7)))+(BA59*(1-Parameters!$D$40)*(1-1/Parameters!$D$38)) + (BB59*(1-Parameters!$D$40)*(1-(1/Parameters!$D$38))*(1-ART_drop_factor))),0)</f>
        <v>0</v>
      </c>
      <c r="BB60" s="24">
        <f>IF(C60&gt;=('Input for base case'!$F$14+'Input for base case'!$F$19),((AU59*(1-Parameters!$D$40)*(1-1/Parameters!$D$38)*('Input for base case'!$F$10*Parameters!$D$20*Parameters!$D$26*(1-Parameters!$D$27)*(Parameters!$D$24)*Parameters!$D$28*Parameters!$D$30))+(AV59*(1-Parameters!$D$40)*(1-(1/Parameters!$D$38))*ART_drop_factor)+(BB59*(1-Parameters!$D$40)*(1-(1/Parameters!$D$38))*ART_drop_factor)),0)</f>
        <v>0</v>
      </c>
      <c r="BC60" s="22">
        <f>IF(C60&gt;=('Input for base case'!$F$14+'Input for base case'!$F$19),((AU59*(1-Parameters!$D$40)*(1/Parameters!$D$38)*(1-('Input for base case'!$F$10*Parameters!$D$20*(1-Parameters!$D$27)*Parameters!$D$26*(Parameters!$D$23)*Parameters!$D$28)))+(AW59*(1-Parameters!$D$40)*(1-('Input for base case'!$F$10*Parameters!$D$20*(1-Parameters!$D$27)*Parameters!$D$26*(Parameters!$D$23)*Parameters!$D$28)))+(BA59*(1-Parameters!$D$40)*(1/Parameters!$D$38))+(BC59*(1-Parameters!$D$40))),0)</f>
        <v>0</v>
      </c>
      <c r="BD60" s="24">
        <f>IF(C60&gt;=('Input for base case'!$F$14+'Input for base case'!$F$19),((AU59*(1-Parameters!$D$40)*(1/Parameters!$D$38)*'Input for base case'!$F$10*Parameters!$D$20*Parameters!$D$26*(1-Parameters!$D$27)*Parameters!$D$28*(Parameters!$D$23)*(1-Parameters!$D$30))+(AW59*(1-Parameters!$D$40)*'Input for base case'!$F$10*Parameters!$D$20*Parameters!$D$26*(1-Parameters!$D$27)*Parameters!$D$28*(Parameters!$D$23)*(1-Parameters!$D$30))+(AX59*(1-Parameters!$D$40)) + (AY59*(1-Parameters!$D$40)*(1-ART_drop_factor)) +(BD59*(1-Parameters!$D$40)) + (BE59*(1-Parameters!$D$40)*(1-ART_drop_factor))),0)</f>
        <v>0</v>
      </c>
      <c r="BE60" s="25">
        <f>IF(C60&gt;=('Input for base case'!$F$14+'Input for base case'!$F$19),((AU59*(1-Parameters!$D$40)*(1/Parameters!$D$38)*('Input for base case'!$F$10*Parameters!$D$20*(Parameters!$D$23)*Parameters!$D$26*(1-Parameters!$D$27)*Parameters!$D$28*Parameters!$D$30))+(AV59*(1-Parameters!$D$40)*(1/Parameters!$D$38))+(AW59*(1-Parameters!$D$40)*('Input for base case'!$F$10*Parameters!$D$20*(Parameters!$D$23)*Parameters!$D$26*(1-Parameters!$D$27)*Parameters!$D$28*Parameters!$D$30))+(BE59*(1-Parameters!$D$40)*ART_drop_factor)+(BB59*(1-Parameters!$D$40)*(1/Parameters!$D$38))+(AY59*(1-Parameters!$D$40)*ART_drop_factor)),0)</f>
        <v>0</v>
      </c>
      <c r="BF60" s="135">
        <f>(Parameters!$D$40*(SUM(Model!D59:U59,Model!AH59:BE59)))+(Parameters!$D$41*(SUM(Model!V59:AG59)))</f>
        <v>93.547815959656276</v>
      </c>
      <c r="BG60" s="60"/>
    </row>
    <row r="61" spans="3:59" x14ac:dyDescent="0.2">
      <c r="C61" s="20">
        <v>56</v>
      </c>
      <c r="D61" s="21">
        <f>IF((C61&gt;='Input for base case'!$F$12),0,(D60*(1-Parameters!$D$40)*(1-(Parameters!$D$8*(1-('Input for base case'!$F$22*Parameters!$D$7))))))</f>
        <v>0</v>
      </c>
      <c r="E61" s="21">
        <f>IF((C61&gt;='Input for base case'!$F$12),0,(D60*(1-Parameters!$D$40)*Parameters!$D$8*(1-('Input for base case'!$F$22*Parameters!$D$7))+(E60*(1-Parameters!$D$40)*(1-1/Parameters!$D$38)) + (F60*(1-Parameters!$D$40)*(1-(1/Parameters!$D$38))*(1-ART_drop_factor))))</f>
        <v>0</v>
      </c>
      <c r="F61" s="26">
        <f>IF((C61&gt;='Input for base case'!$F$12),0,(F60*(1-Parameters!$D$40)*(1-(1/Parameters!$D$38))*ART_drop_factor))</f>
        <v>0</v>
      </c>
      <c r="G61" s="21">
        <f>IF((C61&gt;='Input for base case'!$F$12),0,((G60*(1-Parameters!$D$40)+(E60*(1-Parameters!$D$40)*(1/Parameters!$D$38)))))</f>
        <v>0</v>
      </c>
      <c r="H61" s="21">
        <f>IF((C61&gt;='Input for base case'!$F$12),0,(H60*(1-Parameters!$D$40) + I60*(1-Parameters!$D$40)*(1-ART_drop_factor)))</f>
        <v>0</v>
      </c>
      <c r="I61" s="21">
        <f>IF((C61&gt;='Input for base case'!$F$12),0,(((F60*(1-Parameters!$D$40)*(1/Parameters!$D$38)) + I60*(1-Parameters!$D$40)*ART_drop_factor)))</f>
        <v>0</v>
      </c>
      <c r="J61" s="23">
        <f>IF(AND(C61&gt;='Input for base case'!$F$12,C61&lt;'Input for base case'!$F$13),((D60*(1-Parameters!$D$40)*(1-(Parameters!$D$8*(1-('Input for base case'!$F$22*Parameters!$D$7))))) + (J60*(1-Parameters!$D$40)*(1-(Parameters!$D$9*(1-('Input for base case'!$F$22*Parameters!$D$7)))))),0)</f>
        <v>0</v>
      </c>
      <c r="K61" s="23">
        <f>IF(AND(C61&gt;='Input for base case'!$F$12,C61&lt;'Input for base case'!$F$13),((D60*(1-Parameters!$D$40)*(Parameters!$D$8*(1-('Input for base case'!$F$22*Parameters!$D$7))))+(E60*(1-Parameters!$D$40)*(1-1/Parameters!$D$38)*(1-('Input for base case'!$F$5*Parameters!$D$14*(1-Parameters!$D$27)*Parameters!$D$26*(Parameters!$D$24))*Parameters!$D$28*Parameters!$D$30)))+ (F60*(1-Parameters!$D$40)*(1-(1/Parameters!$D$38))*(1-ART_drop_factor)) + (J60*(1-Parameters!$D$40)*Parameters!$D$9*(1-('Input for base case'!$F$22*Parameters!$D$7)))+(K60*(1-Parameters!$D$40)*(1-1/Parameters!$D$38)) + (L60*(1-Parameters!$D$40)*(1-(1/Parameters!$D$38))*(1-ART_drop_factor)),0)</f>
        <v>0</v>
      </c>
      <c r="L61" s="23">
        <f>IF(AND(C61&gt;='Input for base case'!$F$12,C61&lt;'Input for base case'!$F$13),((E60*(1-Parameters!$D$40)*(1-1/Parameters!$D$38)*('Input for base case'!$F$5*Parameters!$D$14*Parameters!$D$26*(1-Parameters!$D$27)*(Parameters!$D$24)*Parameters!$D$28*Parameters!$D$30))+(F60*(1-Parameters!$D$40)*(1-(1/Parameters!$D$38))*ART_drop_factor)+(L60*(1-Parameters!$D$40)*(1-(1/Parameters!$D$38))*ART_drop_factor)),0)</f>
        <v>0</v>
      </c>
      <c r="M61" s="23">
        <f>IF(AND(C61&gt;='Input for base case'!$F$12,C61&lt;'Input for base case'!$F$13),((E60*(1-Parameters!$D$40)*(1/Parameters!$D$38)*(1-('Input for base case'!$F$5*Parameters!$D$14*(1-Parameters!$D$27)*Parameters!$D$26*(Parameters!$D$23))*Parameters!$D$28))+(G60*(1-Parameters!$D$40)*(1-('Input for base case'!$F$5*Parameters!$D$14*(1-Parameters!$D$27)*Parameters!$D$26*(Parameters!$D$23)*Parameters!$D$28)))+(K60*(1-Parameters!$D$40)*(1/Parameters!$D$38))+(M60*(1-Parameters!$D$40))),0)</f>
        <v>0</v>
      </c>
      <c r="N61" s="23">
        <f>IF(AND(C61&gt;='Input for base case'!$F$12,C61&lt;'Input for base case'!$F$13),((E60*(1-Parameters!$D$40)*(1/Parameters!$D$38)*'Input for base case'!$F$5*Parameters!$D$14*Parameters!$D$26*(1-Parameters!$D$27)*Parameters!$D$28*(Parameters!$D$23)*(1-Parameters!$D$30))+(G60*(1-Parameters!$D$40)*'Input for base case'!$F$5*Parameters!$D$14*Parameters!$D$26*(1-Parameters!$D$27)*Parameters!$D$28*(Parameters!$D$23)*(1-Parameters!$D$30))+(H60*(1-Parameters!$D$40)) +(N60*(1-Parameters!$D$40)) + (O60*(1-Parameters!$D$40)*(1-ART_drop_factor)) + (I60*(1-Parameters!$D$40)*(1-ART_drop_factor))),0)</f>
        <v>0</v>
      </c>
      <c r="O61" s="23">
        <f>IF(AND(C61&gt;='Input for base case'!$F$12,C61&lt;'Input for base case'!$F$13),((E60*(1-Parameters!$D$40)*(1/Parameters!$D$38)*('Input for base case'!$F$5*Parameters!$D$14*(Parameters!$D$23)*Parameters!$D$26*(1-Parameters!$D$27)*Parameters!$D$28*Parameters!$D$30))+(F60*(1-Parameters!$D$40)*(1/Parameters!$D$38))+(G60*(1-Parameters!$D$40)*('Input for base case'!$F$5*Parameters!$D$14*(Parameters!$D$23)*Parameters!$D$26*(1-Parameters!$D$27)*Parameters!$D$28*Parameters!$D$30))+(O60*(1-Parameters!$D$40)*ART_drop_factor)+(L60*(1-Parameters!$D$40)*(1/Parameters!$D$38))+(I60*(1-Parameters!$D$40)*ART_drop_factor)),0)</f>
        <v>0</v>
      </c>
      <c r="P61" s="24">
        <f>IF(AND(C61&gt;='Input for base case'!$F$13,C61&lt;'Input for base case'!$F$14),((J60*(1-Parameters!$D$40)*(1-(Parameters!$D$9*(1-('Input for base case'!$F$22*Parameters!$D$7))))) + (P60*(1-Parameters!$D$40)*(1-(Parameters!$D$9*(1-('Input for base case'!$F$22*Parameters!$D$7)))))),0)</f>
        <v>0</v>
      </c>
      <c r="Q61" s="22">
        <f>IF(AND(C61&gt;='Input for base case'!$F$13,C61&lt;'Input for base case'!$F$14),((J60*(1-Parameters!$D$40)*Parameters!$D$9*(1-('Input for base case'!$F$22*Parameters!$D$7)))+(K60*(1-Parameters!$D$40)*(1-1/Parameters!$D$38)*(1-('Input for base case'!$F$6*Parameters!$D$15*(1-Parameters!$D$27)*Parameters!$D$26*(Parameters!$D$24))*Parameters!$D$28*Parameters!$D$30))) + (L60*(1-Parameters!$D$40)*(1-(1/Parameters!$D$38))*(1-ART_drop_factor)) +(P60*(1-Parameters!$D$40)*Parameters!$D$9*(1-('Input for base case'!$F$22*Parameters!$D$7)))+(Q60*(1-Parameters!$D$40)*(1-1/Parameters!$D$38)) + (R60*(1-Parameters!$D$40)*(1-(1/Parameters!$D$38))*(1-ART_drop_factor)),0)</f>
        <v>0</v>
      </c>
      <c r="R61" s="24">
        <f>IF(AND(C61&gt;='Input for base case'!$F$13,C61&lt;'Input for base case'!$F$14),((K60*(1-Parameters!$D$40)*(1-1/Parameters!$D$38)*('Input for base case'!$F$6*Parameters!$D$15*Parameters!$D$26*(1-Parameters!$D$27)*(Parameters!$D$24)*Parameters!$D$28*Parameters!$D$30))+(L60*(1-Parameters!$D$40)*(1-(1/Parameters!$D$38))*ART_drop_factor)+(R60*(1-Parameters!$D$40)*(1-(1/Parameters!$D$38))*ART_drop_factor)),0)</f>
        <v>0</v>
      </c>
      <c r="S61" s="22">
        <f>IF(AND(C61&gt;='Input for base case'!$F$13,C61&lt;'Input for base case'!$F$14),((K60*(1-Parameters!$D$40)*(1/Parameters!$D$38)*(1-('Input for base case'!$F$6*Parameters!$D$15*(1-Parameters!$D$27)*Parameters!$D$26*(Parameters!$D$23)*Parameters!$D$28)))+(M60*(1-Parameters!$D$40)*(1-('Input for base case'!$F$6*Parameters!$D$15*(1-Parameters!$D$27)*Parameters!$D$26*(Parameters!$D$23)*Parameters!$D$28)))+(Q60*(1-Parameters!$D$40)*(1/Parameters!$D$38))+(S60*(1-Parameters!$D$40))),0)</f>
        <v>0</v>
      </c>
      <c r="T61" s="24">
        <f>IF(AND(C61&gt;='Input for base case'!$F$13,C61&lt;'Input for base case'!$F$14),((K60*(1-Parameters!$D$40)*(1/Parameters!$D$38)*'Input for base case'!$F$6*Parameters!$D$15*Parameters!$D$26*(1-Parameters!$D$27)*Parameters!$D$28*(Parameters!$D$23)*(1-Parameters!$D$30))+(M60*(1-Parameters!$D$40)*'Input for base case'!$F$6*Parameters!$D$15*Parameters!$D$26*(1-Parameters!$D$27)*Parameters!$D$28*(Parameters!$D$23)*(1-Parameters!$D$30))+(N60*(1-Parameters!$D$40))+(T60*(1-Parameters!$D$40)) + (U60*(1-Parameters!$D$40)*(1-ART_drop_factor)) + (O60*(1-Parameters!$D$40)*(1-ART_drop_factor))),0)</f>
        <v>0</v>
      </c>
      <c r="U61" s="22">
        <f>IF(AND(C61&gt;='Input for base case'!$F$13,C61&lt;'Input for base case'!$F$14),((K60*(1-Parameters!$D$40)*(1/Parameters!$D$38)*('Input for base case'!$F$6*Parameters!$D$15*(Parameters!$D$23)*Parameters!$D$26*(1-Parameters!$D$27)*Parameters!$D$28*Parameters!$D$30))+(L60*(1-Parameters!$D$40)*(1/Parameters!$D$38))+(M60*(1-Parameters!$D$40)*('Input for base case'!$F$6*Parameters!$D$15*(Parameters!$D$23)*Parameters!$D$26*(1-Parameters!$D$27)*Parameters!$D$28*Parameters!$D$30))+(U60*(1-Parameters!$D$40)*ART_drop_factor)+(R60*(1-Parameters!$D$40)*(1/Parameters!$D$38))+(O60*(1-Parameters!$D$40))*ART_drop_factor),0)</f>
        <v>0</v>
      </c>
      <c r="V61" s="24">
        <f>IF(C61='Input for base case'!$F$14,((P60*(1-Parameters!$D$41)*(1-(Parameters!$D$9*(1-('Input for base case'!$F$22*Parameters!$D$7))))) + (V60*(1-Parameters!$D$41)*(1-(Parameters!$D$9*(1-('Input for base case'!$F$22*Parameters!$D$7)))))),0)</f>
        <v>0</v>
      </c>
      <c r="W61" s="22">
        <f>IF(C61='Input for base case'!$F$14,((P60*(1-Parameters!$D$41)*Parameters!$D$9*(1-('Input for base case'!$F$22*Parameters!$D$7)))+(Q60*(1-Parameters!$D$41)*(1-1/Parameters!$D$38)*(1-('Input for base case'!$F$6*Parameters!$D$16*(1-Parameters!$D$27)*Parameters!$D$26*(1-Parameters!$B$94)*(Parameters!$D$24))*Parameters!$D$28*Parameters!$D$30)))+(V60*(1-Parameters!$D$41)*Parameters!$D$9*(1-('Input for base case'!$F$22*Parameters!$D$7)))+ (R60*(1-Parameters!$D$41)*(1-(1/Parameters!$D$38))*(1-ART_drop_factor)) + (W60*(1-Parameters!$D$41)*(1-1/Parameters!$D$38)) + (X60*(1-Parameters!$D$41)*(1-(1/Parameters!$D$38))*(1-ART_drop_factor)),0)</f>
        <v>0</v>
      </c>
      <c r="X61" s="24">
        <f>IF(C61='Input for base case'!$F$14,((Q60*(1-Parameters!$D$41)*(1-1/Parameters!$D$38)*('Input for base case'!$F$6*Parameters!$D$16*Parameters!$D$26*(1-Parameters!$D$27)*(1-Parameters!$B$94)*(Parameters!$D$24)*Parameters!$D$28*Parameters!$D$30))+(R60*(1-Parameters!$D$41)*(1-(1/Parameters!$D$38))*ART_drop_factor)+(X60*(1-Parameters!$D$41)*(1-(1/Parameters!$D$38))*ART_drop_factor)),0)</f>
        <v>0</v>
      </c>
      <c r="Y61" s="22">
        <f>IF(C61='Input for base case'!$F$14,((Q60*(1-Parameters!$D$41)*(1/Parameters!$D$38)*(1-('Input for base case'!$F$6*Parameters!$D$16*(1-Parameters!$D$27)*Parameters!$D$26*(1-Parameters!$B$94)*(Parameters!$D$23)*Parameters!$D$28)))+(S60*(1-Parameters!$D$41)*(1-('Input for base case'!$F$6*Parameters!$D$16*(1-Parameters!$D$27)*Parameters!$D$26*(1-Parameters!$B$94)*(Parameters!$D$23)*Parameters!$D$28)))+(W60*(1-Parameters!$D$41)*(1/Parameters!$D$38))+(Y60*(1-Parameters!$D$41))),0)</f>
        <v>0</v>
      </c>
      <c r="Z61" s="24">
        <f>IF(C61='Input for base case'!$F$14,((Q60*(1-Parameters!$D$41)*(1/Parameters!$D$38)*'Input for base case'!$F$6*Parameters!$D$16*Parameters!$D$26*(1-Parameters!$D$27)*(1-Parameters!$B$94)*Parameters!$D$28*(Parameters!$D$23)*(1-Parameters!$D$30))+(S60*(1-Parameters!$D$41)*'Input for base case'!$F$6*Parameters!$D$16*Parameters!$D$26*(1-Parameters!$D$27)*(1-Parameters!$B$94)*Parameters!$D$28*(Parameters!$D$23)*(1-Parameters!$D$30))+(T60*(1-Parameters!$D$41)) + (U60*(1-Parameters!$D$41)*(1-ART_drop_factor)) + (Z60*(1-Parameters!$D$41)) + (AA60*(1-Parameters!$D$41)*(1-ART_drop_factor))),0)</f>
        <v>0</v>
      </c>
      <c r="AA61" s="22">
        <f>IF(C61='Input for base case'!$F$14,((Q60*(1-Parameters!$D$41)*(1/Parameters!$D$38)*('Input for base case'!$F$6*Parameters!$D$16*(Parameters!$D$23)*Parameters!$D$26*(1-Parameters!$D$27)*(1-Parameters!$B$94)*Parameters!$D$28*Parameters!$D$30))+(R60*(1-Parameters!$D$41)*(1/Parameters!$D$38))+(S60*(1-Parameters!$D$41)*('Input for base case'!$F$6*Parameters!$D$16*(1-Parameters!$B$94)*(Parameters!$D$23)*Parameters!$D$26*(1-Parameters!$D$27)*Parameters!$D$28*Parameters!$D$30))+(AA60*(1-Parameters!$D$41)*ART_drop_factor)+(X60*(1-Parameters!$D$41)*(1/Parameters!$D$38))+(U60*(1-Parameters!$D$41)*ART_drop_factor)),0)</f>
        <v>0</v>
      </c>
      <c r="AB61" s="24">
        <f>IF(AND(C61&gt;'Input for base case'!$F$14,C61&lt;('Input for base case'!$F$14+'Input for base case'!$F$16)),((V60*(1-Parameters!$D$41)*(1-(Parameters!$D$9*(1-('Input for base case'!$F$22*Parameters!$D$7)))))+(AB60*(1-Parameters!$D$41)*(1-(Parameters!$D$10*(1-('Input for base case'!$F$22*Parameters!$D$7)))))),0)</f>
        <v>0</v>
      </c>
      <c r="AC61" s="24">
        <f>IF(AND(C61&gt;'Input for base case'!$F$14, C61&lt;('Input for base case'!$F$14+'Input for base case'!$F$16)),((V60*(1-Parameters!$D$41)*Parameters!$D$9*(1-('Input for base case'!$F$22*Parameters!$D$7)))+(W60*(1-Parameters!$D$41)*(1-1/Parameters!$D$38)) + (X60*(1-Parameters!$D$41)*(1-(1/Parameters!$D$38))*(1-ART_drop_factor)) +(AB60*(1-Parameters!$D$41)*Parameters!$D$10*(1-('Input for base case'!$F$22*Parameters!$D$7))))+(AC60*(1-Parameters!$D$41)*(1-1/Parameters!$D$38)) + (AD60*(1-Parameters!$D$41)*(1-(1/Parameters!$D$38))*(1-ART_drop_factor)),0)</f>
        <v>0</v>
      </c>
      <c r="AD61" s="24">
        <f>IF(AND(C61&gt;'Input for base case'!$F$14, C61&lt;('Input for base case'!$F$14+'Input for base case'!$F$16)),((X60*(1-Parameters!$D$41)*(1-(1/Parameters!$D$38))*ART_drop_factor)+(AD60*(1-Parameters!$D$41)*(1-(1/Parameters!$D$38))*ART_drop_factor)),0)</f>
        <v>0</v>
      </c>
      <c r="AE61" s="24">
        <f>IF(AND(C61&gt;'Input for base case'!$F$14, C61&lt;('Input for base case'!$F$14+'Input for base case'!$F$16)),((W60*(1-Parameters!$D$41)*(1/Parameters!$D$38))+(Y60*(1-Parameters!$D$41))+(AC60*(1-Parameters!$D$41)*(1/Parameters!$D$38))+(AE60*(1-Parameters!$D$41))),0)</f>
        <v>0</v>
      </c>
      <c r="AF61" s="24">
        <f>IF(AND(C61&gt;'Input for base case'!$F$14, C61&lt;('Input for base case'!$F$14+'Input for base case'!$F$16)),((Z60*(1-Parameters!$D$41)) + (AA60*(1-Parameters!$D$41)*(1-ART_drop_factor)) +(AF60*(1-Parameters!$D$41)) + (AG60*(1-Parameters!$D$41)*(1-ART_drop_factor))),0)</f>
        <v>0</v>
      </c>
      <c r="AG61" s="24">
        <f>IF(AND(C61&gt;'Input for base case'!$F$14, C61&lt;('Input for base case'!$F$14+'Input for base case'!$F$16)),((X60*(1-Parameters!$D$41)*(1/Parameters!$D$38))+(AG60*(1-Parameters!$D$41)*ART_drop_factor)+(AD60*(1-Parameters!$D$41)*(1/Parameters!$D$38))+(AA60*(1-Parameters!$D$41)*ART_drop_factor)),0)</f>
        <v>0</v>
      </c>
      <c r="AH61" s="24">
        <f>IF(AND(C61&gt;=('Input for base case'!$F$14+'Input for base case'!$F$16),C61&lt;('Input for base case'!$F$14+'Input for base case'!$F$17)),((AB60*(1-Parameters!$D$40)*(1-(Parameters!$D$10*(1-('Input for base case'!$F$22*Parameters!$D$7)))))+(AH60*(1-Parameters!$D$40)*(1-(Parameters!$D$11*(1-('Input for base case'!$F$22*Parameters!$D$7)))))),0)</f>
        <v>0</v>
      </c>
      <c r="AI61" s="24">
        <f>IF(AND(C61&gt;=('Input for base case'!$F$14+'Input for base case'!$F$16), C61&lt;('Input for base case'!$F$14+'Input for base case'!$F$17)),((AB60*(1-Parameters!$D$40)*Parameters!$D$10*(1-('Input for base case'!$F$22*Parameters!$D$7)))+(AC60*(1-Parameters!$D$40)*(1-1/Parameters!$D$38)*(1-('Input for base case'!$F$7*Parameters!$D$17*(1-Parameters!$D$27)*Parameters!$D$26*(1-(Parameters!$B$94 + Parameters!$B$95))*(Parameters!$D$24)*Parameters!$D$28*Parameters!$D$30))) + (AD60*(1-Parameters!$D$40)*(1-(1/Parameters!$D$38))*(1-ART_drop_factor)) +(AH60*(1-Parameters!$D$40)*Parameters!$D$11*(1-('Input for base case'!$F$22*Parameters!$D$7)))+(AI60*(1-Parameters!$D$40)*(1-1/Parameters!$D$38)) + (AJ60*(1-Parameters!$D$40)*(1-(1/Parameters!$D$38))*(1-ART_drop_factor))),0)</f>
        <v>0</v>
      </c>
      <c r="AJ61" s="24">
        <f>IF(AND(C61&gt;=('Input for base case'!$F$14+'Input for base case'!$F$16), C61&lt;('Input for base case'!$F$14+'Input for base case'!$F$17)),((AC60*(1-Parameters!$D$40)*(1-1/Parameters!$D$38)*('Input for base case'!$F$7*Parameters!$D$17*Parameters!$D$26*(1-Parameters!$D$27)*(1-(Parameters!$B$94 + Parameters!$B$95))*(Parameters!$D$24)*Parameters!$D$28*Parameters!$D$30))+(AD60*(1-Parameters!$D$40)*(1-(1/Parameters!$D$38))*ART_drop_factor)+(AJ60*(1-Parameters!$D$40)*(1-(1/Parameters!$D$38))*ART_drop_factor)),0)</f>
        <v>0</v>
      </c>
      <c r="AK61" s="22">
        <f>IF(AND(C61&gt;=('Input for base case'!$F$14+'Input for base case'!$F$16), C61&lt;('Input for base case'!$F$14+'Input for base case'!$F$17)),((AC60*(1-Parameters!$D$40)*(1/Parameters!$D$38)*(1-('Input for base case'!$F$7*Parameters!$D$17*(1-Parameters!$D$27)*Parameters!$D$26*(1-(Parameters!$B$94 + Parameters!$B$95))*(Parameters!$D$23)*Parameters!$D$28)))+(AE60*(1-Parameters!$D$40)*(1-('Input for base case'!$F$7*Parameters!$D$17*(1-Parameters!$D$27)*Parameters!$D$26*(1-(Parameters!$B$94 + Parameters!$B$95))*(Parameters!$D$23)*Parameters!$D$28)))+(AI60*(1-Parameters!$D$40)*(1/Parameters!$D$38))+(AK60*(1-Parameters!$D$40))),0)</f>
        <v>0</v>
      </c>
      <c r="AL61" s="24">
        <f>IF(AND(C61&gt;=('Input for base case'!$F$14+'Input for base case'!$F$16), C61&lt;('Input for base case'!$F$14+'Input for base case'!$F$17)),((AC60*(1-Parameters!$D$40)*(1/Parameters!$D$38)*'Input for base case'!$F$7*Parameters!$D$17*Parameters!$D$26*(1-Parameters!$D$27)*(1-(Parameters!$B$94 + Parameters!$B$95))*Parameters!$D$28*(Parameters!$D$23)*(1-Parameters!$D$30))+(AE60*(1-Parameters!$D$40)*'Input for base case'!$F$7*Parameters!$D$17*Parameters!$D$26*(1-Parameters!$D$27)*(1-(Parameters!$B$94 + Parameters!$B$95))*Parameters!$D$28*(Parameters!$D$23)*(1-Parameters!$D$30))+(AF60*(1-Parameters!$D$40)) + (AG60*(1-Parameters!$D$40)*(1-ART_drop_factor)) +(AL60*(1-Parameters!$D$40)) + (AM60*(1-Parameters!$D$40)*(1-ART_drop_factor))),0)</f>
        <v>0</v>
      </c>
      <c r="AM61" s="22">
        <f>IF(AND(C61&gt;=('Input for base case'!$F$14+'Input for base case'!$F$16), C61&lt;('Input for base case'!$F$14+'Input for base case'!$F$17)),((AC60*(1-Parameters!$D$40)*(1/Parameters!$D$38)*('Input for base case'!$F$7*Parameters!$D$17*(Parameters!$D$23)*Parameters!$D$26*(1-Parameters!$D$27)*(1-(Parameters!$B$94 + Parameters!$B$95))*Parameters!$D$28*Parameters!$D$30))+(AD60*(1-Parameters!$D$40)*(1/Parameters!$D$38))+(AE60*(1-Parameters!$D$40)*('Input for base case'!$F$7*Parameters!$D$17*(Parameters!$D$23)*Parameters!$D$26*(1-Parameters!$D$27)*(1-(Parameters!$B$94 + Parameters!$B$95))*Parameters!$D$28*Parameters!$D$30))+(AM60*(1-Parameters!$D$40)*ART_drop_factor)+(AJ60*(1-Parameters!$D$40)*(1/Parameters!$D$38))+(AG60*(1-Parameters!$D$40)*ART_drop_factor)),0)</f>
        <v>0</v>
      </c>
      <c r="AN61" s="24">
        <f>IF(AND(C61&gt;=('Input for base case'!$F$14+'Input for base case'!$F$17), C61&lt;('Input for base case'!$F$14+'Input for base case'!$F$18)),((AH60*(1-Parameters!$D$40)*(1-(Parameters!$D$11*(1-('Input for base case'!$F$22*Parameters!$D$7))))) + (AN60*(1-Parameters!$D$40)*(1-(Parameters!$D$11*(1-('Input for base case'!$F$22*Parameters!$D$7)))))),0)</f>
        <v>1493696.9928191337</v>
      </c>
      <c r="AO61" s="22">
        <f>IF(AND(C61&gt;=('Input for base case'!$F$14+'Input for base case'!$F$17), C61&lt;('Input for base case'!$F$14+'Input for base case'!$F$18)),((AH60*(1-Parameters!$D$40)*Parameters!$D$11*(1-('Input for base case'!$F$22*Parameters!$D$7)))+(AI60*(1-Parameters!$D$40)*(1-1/Parameters!$D$38)*(1-('Input for base case'!$F$8*Parameters!$D$18*(1-Parameters!$D$27)*Parameters!$D$26*(Parameters!$D$24)*Parameters!$D$28*Parameters!$D$30))) + (AJ60*(1-Parameters!$D$40)*(1-(1/Parameters!$D$38))*(1-ART_drop_factor)) +(AN60*(1-Parameters!$D$40)*Parameters!$D$11*(1-('Input for base case'!$F$22*Parameters!$D$7)))+(AO60*(1-Parameters!$D$40)*(1-1/Parameters!$D$38)) + (AP60*(1-Parameters!$D$40)*(1-(1/Parameters!$D$38))*(1-ART_drop_factor))),0)</f>
        <v>3282.2189757951046</v>
      </c>
      <c r="AP61" s="24">
        <f>IF(AND(C61&gt;=('Input for base case'!$F$14+'Input for base case'!$F$17), C61&lt;('Input for base case'!$F$14+'Input for base case'!$F$18)),((AI60*(1-Parameters!$D$40)*(1-1/Parameters!$D$38)*('Input for base case'!$F$8*Parameters!$D$18*Parameters!$D$26*(1-Parameters!$D$27)*(Parameters!$D$24)*Parameters!$D$28*Parameters!$D$30))+(AJ60*(1-Parameters!$D$40)*(1-(1/Parameters!$D$38))*ART_drop_factor)+(AP60*(1-Parameters!$D$40)*(1-(1/Parameters!$D$38))*ART_drop_factor)),0)</f>
        <v>29.765029229252224</v>
      </c>
      <c r="AQ61" s="22">
        <f>IF(AND(C61&gt;=('Input for base case'!$F$14+'Input for base case'!$F$17), C61&lt;('Input for base case'!$F$14+'Input for base case'!$F$18)),((AI60*(1-Parameters!$D$40)*(1/Parameters!$D$38)*(1-('Input for base case'!$F$8*Parameters!$D$18*(1-Parameters!$D$27)*Parameters!$D$26*(Parameters!$D$23)*Parameters!$D$28)))+(AK60*(1-Parameters!$D$40)*(1-('Input for base case'!$F$8*Parameters!$D$18*(1-Parameters!$D$27)*Parameters!$D$26*(Parameters!$D$23)*Parameters!$D$28)))+(AO60*(1-Parameters!$D$40)*(1/Parameters!$D$38))+(AQ60*(1-Parameters!$D$40))),0)</f>
        <v>26237.426984266687</v>
      </c>
      <c r="AR61" s="24">
        <f>IF(AND(C61&gt;=('Input for base case'!$F$14+'Input for base case'!$F$17), C61&lt;('Input for base case'!$F$14+'Input for base case'!$F$18)),((AI60*(1-Parameters!$D$40)*(1/Parameters!$D$38)*'Input for base case'!$F$8*Parameters!$D$18*Parameters!$D$26*(1-Parameters!$D$27)*Parameters!$D$28*(Parameters!$D$23)*(1-Parameters!$D$30))+(AK60*(1-Parameters!$D$40)*'Input for base case'!$F$8*Parameters!$D$18*Parameters!$D$26*(1-Parameters!$D$27)*Parameters!$D$28*(Parameters!$D$23)*(1-Parameters!$D$30))+(AL60*(1-Parameters!$D$40)) + (AM60*(1-Parameters!$D$40)*(1-ART_drop_factor)) +(AR60*(1-Parameters!$D$40)) + (AS60*(1-Parameters!$D$40)*(1-ART_drop_factor))),0)</f>
        <v>21317.260040287096</v>
      </c>
      <c r="AS61" s="22">
        <f>IF(AND(C61&gt;=('Input for base case'!$F$14+'Input for base case'!$F$17), C61&lt;('Input for base case'!$F$14+'Input for base case'!$F$18)),((AI60*(1-Parameters!$D$40)*(1/Parameters!$D$38)*('Input for base case'!$F$8*Parameters!$D$18*(Parameters!$D$23)*Parameters!$D$26*(1-Parameters!$D$27)*Parameters!$D$28*Parameters!$D$30))+(AJ60*(1-Parameters!$D$40)*(1/Parameters!$D$38))+(AK60*(1-Parameters!$D$40)*('Input for base case'!$F$8*Parameters!$D$18*(Parameters!$D$23)*Parameters!$D$26*(1-Parameters!$D$27)*Parameters!$D$28*Parameters!$D$30))+(AS60*(1-Parameters!$D$40)*ART_drop_factor)+(AP60*(1-Parameters!$D$40)*(1/Parameters!$D$38))+(AM60*(1-Parameters!$D$40)*ART_drop_factor)),0)</f>
        <v>76744.722550400373</v>
      </c>
      <c r="AT61" s="24">
        <f>IF(AND(C61&gt;=('Input for base case'!$F$14+'Input for base case'!$F$18), C61&lt;('Input for base case'!$F$14+'Input for base case'!$F$19)),((AN60*(1-Parameters!$D$40)*(1-(Parameters!$D$11*(1-('Input for base case'!$F$22*Parameters!$D$7))))) + (AT60*(1-Parameters!$D$40)*(1-(Parameters!$D$12*(1-('Input for base case'!$F$22*Parameters!$D$7)))))),0)</f>
        <v>0</v>
      </c>
      <c r="AU61" s="22">
        <f>IF(AND(C61&gt;=('Input for base case'!$F$14+'Input for base case'!$F$18), C61&lt;('Input for base case'!$F$14+'Input for base case'!$F$19)),((AN60*(1-Parameters!$D$40)*Parameters!$D$11*(1-('Input for base case'!$F$22*Parameters!$D$7)))+(AO60*(1-Parameters!$D$40)*(1-1/Parameters!$D$38)*(1-('Input for base case'!$F$9*Parameters!$D$19*(1-Parameters!$D$27)*Parameters!$D$26*(Parameters!$D$24)*Parameters!$D$28*Parameters!$D$30))) + (AP60*(1-Parameters!$D$40)*(1-(1/Parameters!$D$38))*(1-ART_drop_factor)) +(AT60*(1-Parameters!$D$40)*Parameters!$D$12*(1-('Input for base case'!$F$22*Parameters!$D$7)))+(AU60*(1-Parameters!$D$40)*(1-1/Parameters!$D$38)) + (AV60*(1-Parameters!$D$40)*(1-(1/Parameters!$D$38))*(1-ART_drop_factor))),0)</f>
        <v>0</v>
      </c>
      <c r="AV61" s="24">
        <f>IF(AND(C61&gt;=('Input for base case'!$F$14+'Input for base case'!$F$18), C61&lt;('Input for base case'!$F$14+'Input for base case'!$F$19)),((AO60*(1-Parameters!$D$40)*(1-1/Parameters!$D$38)*('Input for base case'!$F$9*Parameters!$D$19*Parameters!$D$26*(1-Parameters!$D$27)*(Parameters!$D$24)*Parameters!$D$28*Parameters!$D$30))+(AP60*(1-Parameters!$D$40)*(1-(1/Parameters!$D$38))*ART_drop_factor)+(AV60*(1-Parameters!$D$40)*(1-(1/Parameters!$D$38))*ART_drop_factor)),0)</f>
        <v>0</v>
      </c>
      <c r="AW61" s="22">
        <f>IF(AND(C61&gt;=('Input for base case'!$F$14+'Input for base case'!$F$18), C61&lt;('Input for base case'!$F$14+'Input for base case'!$F$19)),((AO60*(1-Parameters!$D$40)*(1/Parameters!$D$38)*(1-('Input for base case'!$F$9*Parameters!$D$19*(1-Parameters!$D$27)*Parameters!$D$26*(Parameters!$D$23)*Parameters!$D$28)))+(AQ60*(1-Parameters!$D$40)*(1-('Input for base case'!$F$9*Parameters!$D$19*(1-Parameters!$D$27)*Parameters!$D$26*(Parameters!$D$23)*Parameters!$D$28)))+(AU60*(1-Parameters!$D$40)*(1/Parameters!$D$38))+(AW60*(1-Parameters!$D$40))),0)</f>
        <v>0</v>
      </c>
      <c r="AX61" s="24">
        <f>IF(AND(C61&gt;=('Input for base case'!$F$14+'Input for base case'!$F$18), C61&lt;('Input for base case'!$F$14+'Input for base case'!$F$19)),((AO60*(1-Parameters!$D$40)*(1/Parameters!$D$38)*'Input for base case'!$F$9*Parameters!$D$19*Parameters!$D$26*(1-Parameters!$D$27)*Parameters!$D$28*(Parameters!$D$23)*(1-Parameters!$D$30))+(AQ60*(1-Parameters!$D$40)*'Input for base case'!$F$9*Parameters!$D$19*Parameters!$D$26*(1-Parameters!$D$27)*Parameters!$D$28*(Parameters!$D$23)*(1-Parameters!$D$30)) + (AS60*(1-Parameters!$D$40)*(1-ART_drop_factor)) +(AR60*(1-Parameters!$D$40))+ (AY60*(1-Parameters!$D$40)*(1-ART_drop_factor)) + (AX60*(1-Parameters!$D$40))),0)</f>
        <v>0</v>
      </c>
      <c r="AY61" s="22">
        <f>IF(AND(C61&gt;=('Input for base case'!$F$14+'Input for base case'!$F$18), C61&lt;('Input for base case'!$F$14+'Input for base case'!$F$19)),((AO60*(1-Parameters!$D$40)*(1/Parameters!$D$38)*('Input for base case'!$F$9*Parameters!$D$19*(Parameters!$D$23)*Parameters!$D$26*(1-Parameters!$D$27)*Parameters!$D$28*Parameters!$D$30))+(AP60*(1-Parameters!$D$40)*(1/Parameters!$D$38))+(AQ60*(1-Parameters!$D$40)*('Input for base case'!$F$9*Parameters!$D$19*(Parameters!$D$23)*Parameters!$D$26*(1-Parameters!$D$27)*Parameters!$D$28*Parameters!$D$30))+(AY60*(1-Parameters!$D$40)*ART_drop_factor)+(AV60*(1-Parameters!$D$40)*(1/Parameters!$D$38))+(AS60*(1-Parameters!$D$40)*ART_drop_factor)),0)</f>
        <v>0</v>
      </c>
      <c r="AZ61" s="24">
        <f>IF(C61&gt;=('Input for base case'!$F$14+'Input for base case'!$F$19),((AT60*(1-Parameters!$D$40)*(1-(Parameters!$D$12*(1-('Input for base case'!$F$22*Parameters!$D$7))))) + (AZ60*(1-Parameters!$D$40)*(1-(Parameters!$D$12*(1-('Input for base case'!$F$22*Parameters!$D$7)))))),0)</f>
        <v>0</v>
      </c>
      <c r="BA61" s="22">
        <f>IF(C61&gt;=('Input for base case'!$F$14+'Input for base case'!$F$19),((AT60*(1-Parameters!$D$40)*Parameters!$D$12*(1-('Input for base case'!$F$22*Parameters!$D$7)))+(AU60*(1-Parameters!$D$40)*(1-1/Parameters!$D$38)*(1-('Input for base case'!$F$10*Parameters!$D$20*(1-Parameters!$D$27)*Parameters!$D$26*(Parameters!$D$24)*Parameters!$D$28*Parameters!$D$30))) + (AV60*(1-Parameters!$D$40)*(1-(1/Parameters!$D$38))*(1-ART_drop_factor)) +(AZ60*(1-Parameters!$D$40)*Parameters!$D$12*(1-('Input for base case'!$F$22*Parameters!$D$7)))+(BA60*(1-Parameters!$D$40)*(1-1/Parameters!$D$38)) + (BB60*(1-Parameters!$D$40)*(1-(1/Parameters!$D$38))*(1-ART_drop_factor))),0)</f>
        <v>0</v>
      </c>
      <c r="BB61" s="24">
        <f>IF(C61&gt;=('Input for base case'!$F$14+'Input for base case'!$F$19),((AU60*(1-Parameters!$D$40)*(1-1/Parameters!$D$38)*('Input for base case'!$F$10*Parameters!$D$20*Parameters!$D$26*(1-Parameters!$D$27)*(Parameters!$D$24)*Parameters!$D$28*Parameters!$D$30))+(AV60*(1-Parameters!$D$40)*(1-(1/Parameters!$D$38))*ART_drop_factor)+(BB60*(1-Parameters!$D$40)*(1-(1/Parameters!$D$38))*ART_drop_factor)),0)</f>
        <v>0</v>
      </c>
      <c r="BC61" s="22">
        <f>IF(C61&gt;=('Input for base case'!$F$14+'Input for base case'!$F$19),((AU60*(1-Parameters!$D$40)*(1/Parameters!$D$38)*(1-('Input for base case'!$F$10*Parameters!$D$20*(1-Parameters!$D$27)*Parameters!$D$26*(Parameters!$D$23)*Parameters!$D$28)))+(AW60*(1-Parameters!$D$40)*(1-('Input for base case'!$F$10*Parameters!$D$20*(1-Parameters!$D$27)*Parameters!$D$26*(Parameters!$D$23)*Parameters!$D$28)))+(BA60*(1-Parameters!$D$40)*(1/Parameters!$D$38))+(BC60*(1-Parameters!$D$40))),0)</f>
        <v>0</v>
      </c>
      <c r="BD61" s="24">
        <f>IF(C61&gt;=('Input for base case'!$F$14+'Input for base case'!$F$19),((AU60*(1-Parameters!$D$40)*(1/Parameters!$D$38)*'Input for base case'!$F$10*Parameters!$D$20*Parameters!$D$26*(1-Parameters!$D$27)*Parameters!$D$28*(Parameters!$D$23)*(1-Parameters!$D$30))+(AW60*(1-Parameters!$D$40)*'Input for base case'!$F$10*Parameters!$D$20*Parameters!$D$26*(1-Parameters!$D$27)*Parameters!$D$28*(Parameters!$D$23)*(1-Parameters!$D$30))+(AX60*(1-Parameters!$D$40)) + (AY60*(1-Parameters!$D$40)*(1-ART_drop_factor)) +(BD60*(1-Parameters!$D$40)) + (BE60*(1-Parameters!$D$40)*(1-ART_drop_factor))),0)</f>
        <v>0</v>
      </c>
      <c r="BE61" s="25">
        <f>IF(C61&gt;=('Input for base case'!$F$14+'Input for base case'!$F$19),((AU60*(1-Parameters!$D$40)*(1/Parameters!$D$38)*('Input for base case'!$F$10*Parameters!$D$20*(Parameters!$D$23)*Parameters!$D$26*(1-Parameters!$D$27)*Parameters!$D$28*Parameters!$D$30))+(AV60*(1-Parameters!$D$40)*(1/Parameters!$D$38))+(AW60*(1-Parameters!$D$40)*('Input for base case'!$F$10*Parameters!$D$20*(Parameters!$D$23)*Parameters!$D$26*(1-Parameters!$D$27)*Parameters!$D$28*Parameters!$D$30))+(BE60*(1-Parameters!$D$40)*ART_drop_factor)+(BB60*(1-Parameters!$D$40)*(1/Parameters!$D$38))+(AY60*(1-Parameters!$D$40)*ART_drop_factor)),0)</f>
        <v>0</v>
      </c>
      <c r="BF61" s="135">
        <f>(Parameters!$D$40*(SUM(Model!D60:U60,Model!AH60:BE60)))+(Parameters!$D$41*(SUM(Model!V60:AG60)))</f>
        <v>93.542418970274014</v>
      </c>
      <c r="BG61" s="60"/>
    </row>
    <row r="62" spans="3:59" x14ac:dyDescent="0.2">
      <c r="C62" s="20">
        <v>57</v>
      </c>
      <c r="D62" s="21">
        <f>IF((C62&gt;='Input for base case'!$F$12),0,(D61*(1-Parameters!$D$40)*(1-(Parameters!$D$8*(1-('Input for base case'!$F$22*Parameters!$D$7))))))</f>
        <v>0</v>
      </c>
      <c r="E62" s="21">
        <f>IF((C62&gt;='Input for base case'!$F$12),0,(D61*(1-Parameters!$D$40)*Parameters!$D$8*(1-('Input for base case'!$F$22*Parameters!$D$7))+(E61*(1-Parameters!$D$40)*(1-1/Parameters!$D$38)) + (F61*(1-Parameters!$D$40)*(1-(1/Parameters!$D$38))*(1-ART_drop_factor))))</f>
        <v>0</v>
      </c>
      <c r="F62" s="26">
        <f>IF((C62&gt;='Input for base case'!$F$12),0,(F61*(1-Parameters!$D$40)*(1-(1/Parameters!$D$38))*ART_drop_factor))</f>
        <v>0</v>
      </c>
      <c r="G62" s="21">
        <f>IF((C62&gt;='Input for base case'!$F$12),0,((G61*(1-Parameters!$D$40)+(E61*(1-Parameters!$D$40)*(1/Parameters!$D$38)))))</f>
        <v>0</v>
      </c>
      <c r="H62" s="21">
        <f>IF((C62&gt;='Input for base case'!$F$12),0,(H61*(1-Parameters!$D$40) + I61*(1-Parameters!$D$40)*(1-ART_drop_factor)))</f>
        <v>0</v>
      </c>
      <c r="I62" s="21">
        <f>IF((C62&gt;='Input for base case'!$F$12),0,(((F61*(1-Parameters!$D$40)*(1/Parameters!$D$38)) + I61*(1-Parameters!$D$40)*ART_drop_factor)))</f>
        <v>0</v>
      </c>
      <c r="J62" s="23">
        <f>IF(AND(C62&gt;='Input for base case'!$F$12,C62&lt;'Input for base case'!$F$13),((D61*(1-Parameters!$D$40)*(1-(Parameters!$D$8*(1-('Input for base case'!$F$22*Parameters!$D$7))))) + (J61*(1-Parameters!$D$40)*(1-(Parameters!$D$9*(1-('Input for base case'!$F$22*Parameters!$D$7)))))),0)</f>
        <v>0</v>
      </c>
      <c r="K62" s="23">
        <f>IF(AND(C62&gt;='Input for base case'!$F$12,C62&lt;'Input for base case'!$F$13),((D61*(1-Parameters!$D$40)*(Parameters!$D$8*(1-('Input for base case'!$F$22*Parameters!$D$7))))+(E61*(1-Parameters!$D$40)*(1-1/Parameters!$D$38)*(1-('Input for base case'!$F$5*Parameters!$D$14*(1-Parameters!$D$27)*Parameters!$D$26*(Parameters!$D$24))*Parameters!$D$28*Parameters!$D$30)))+ (F61*(1-Parameters!$D$40)*(1-(1/Parameters!$D$38))*(1-ART_drop_factor)) + (J61*(1-Parameters!$D$40)*Parameters!$D$9*(1-('Input for base case'!$F$22*Parameters!$D$7)))+(K61*(1-Parameters!$D$40)*(1-1/Parameters!$D$38)) + (L61*(1-Parameters!$D$40)*(1-(1/Parameters!$D$38))*(1-ART_drop_factor)),0)</f>
        <v>0</v>
      </c>
      <c r="L62" s="23">
        <f>IF(AND(C62&gt;='Input for base case'!$F$12,C62&lt;'Input for base case'!$F$13),((E61*(1-Parameters!$D$40)*(1-1/Parameters!$D$38)*('Input for base case'!$F$5*Parameters!$D$14*Parameters!$D$26*(1-Parameters!$D$27)*(Parameters!$D$24)*Parameters!$D$28*Parameters!$D$30))+(F61*(1-Parameters!$D$40)*(1-(1/Parameters!$D$38))*ART_drop_factor)+(L61*(1-Parameters!$D$40)*(1-(1/Parameters!$D$38))*ART_drop_factor)),0)</f>
        <v>0</v>
      </c>
      <c r="M62" s="23">
        <f>IF(AND(C62&gt;='Input for base case'!$F$12,C62&lt;'Input for base case'!$F$13),((E61*(1-Parameters!$D$40)*(1/Parameters!$D$38)*(1-('Input for base case'!$F$5*Parameters!$D$14*(1-Parameters!$D$27)*Parameters!$D$26*(Parameters!$D$23))*Parameters!$D$28))+(G61*(1-Parameters!$D$40)*(1-('Input for base case'!$F$5*Parameters!$D$14*(1-Parameters!$D$27)*Parameters!$D$26*(Parameters!$D$23)*Parameters!$D$28)))+(K61*(1-Parameters!$D$40)*(1/Parameters!$D$38))+(M61*(1-Parameters!$D$40))),0)</f>
        <v>0</v>
      </c>
      <c r="N62" s="23">
        <f>IF(AND(C62&gt;='Input for base case'!$F$12,C62&lt;'Input for base case'!$F$13),((E61*(1-Parameters!$D$40)*(1/Parameters!$D$38)*'Input for base case'!$F$5*Parameters!$D$14*Parameters!$D$26*(1-Parameters!$D$27)*Parameters!$D$28*(Parameters!$D$23)*(1-Parameters!$D$30))+(G61*(1-Parameters!$D$40)*'Input for base case'!$F$5*Parameters!$D$14*Parameters!$D$26*(1-Parameters!$D$27)*Parameters!$D$28*(Parameters!$D$23)*(1-Parameters!$D$30))+(H61*(1-Parameters!$D$40)) +(N61*(1-Parameters!$D$40)) + (O61*(1-Parameters!$D$40)*(1-ART_drop_factor)) + (I61*(1-Parameters!$D$40)*(1-ART_drop_factor))),0)</f>
        <v>0</v>
      </c>
      <c r="O62" s="23">
        <f>IF(AND(C62&gt;='Input for base case'!$F$12,C62&lt;'Input for base case'!$F$13),((E61*(1-Parameters!$D$40)*(1/Parameters!$D$38)*('Input for base case'!$F$5*Parameters!$D$14*(Parameters!$D$23)*Parameters!$D$26*(1-Parameters!$D$27)*Parameters!$D$28*Parameters!$D$30))+(F61*(1-Parameters!$D$40)*(1/Parameters!$D$38))+(G61*(1-Parameters!$D$40)*('Input for base case'!$F$5*Parameters!$D$14*(Parameters!$D$23)*Parameters!$D$26*(1-Parameters!$D$27)*Parameters!$D$28*Parameters!$D$30))+(O61*(1-Parameters!$D$40)*ART_drop_factor)+(L61*(1-Parameters!$D$40)*(1/Parameters!$D$38))+(I61*(1-Parameters!$D$40)*ART_drop_factor)),0)</f>
        <v>0</v>
      </c>
      <c r="P62" s="24">
        <f>IF(AND(C62&gt;='Input for base case'!$F$13,C62&lt;'Input for base case'!$F$14),((J61*(1-Parameters!$D$40)*(1-(Parameters!$D$9*(1-('Input for base case'!$F$22*Parameters!$D$7))))) + (P61*(1-Parameters!$D$40)*(1-(Parameters!$D$9*(1-('Input for base case'!$F$22*Parameters!$D$7)))))),0)</f>
        <v>0</v>
      </c>
      <c r="Q62" s="22">
        <f>IF(AND(C62&gt;='Input for base case'!$F$13,C62&lt;'Input for base case'!$F$14),((J61*(1-Parameters!$D$40)*Parameters!$D$9*(1-('Input for base case'!$F$22*Parameters!$D$7)))+(K61*(1-Parameters!$D$40)*(1-1/Parameters!$D$38)*(1-('Input for base case'!$F$6*Parameters!$D$15*(1-Parameters!$D$27)*Parameters!$D$26*(Parameters!$D$24))*Parameters!$D$28*Parameters!$D$30))) + (L61*(1-Parameters!$D$40)*(1-(1/Parameters!$D$38))*(1-ART_drop_factor)) +(P61*(1-Parameters!$D$40)*Parameters!$D$9*(1-('Input for base case'!$F$22*Parameters!$D$7)))+(Q61*(1-Parameters!$D$40)*(1-1/Parameters!$D$38)) + (R61*(1-Parameters!$D$40)*(1-(1/Parameters!$D$38))*(1-ART_drop_factor)),0)</f>
        <v>0</v>
      </c>
      <c r="R62" s="24">
        <f>IF(AND(C62&gt;='Input for base case'!$F$13,C62&lt;'Input for base case'!$F$14),((K61*(1-Parameters!$D$40)*(1-1/Parameters!$D$38)*('Input for base case'!$F$6*Parameters!$D$15*Parameters!$D$26*(1-Parameters!$D$27)*(Parameters!$D$24)*Parameters!$D$28*Parameters!$D$30))+(L61*(1-Parameters!$D$40)*(1-(1/Parameters!$D$38))*ART_drop_factor)+(R61*(1-Parameters!$D$40)*(1-(1/Parameters!$D$38))*ART_drop_factor)),0)</f>
        <v>0</v>
      </c>
      <c r="S62" s="22">
        <f>IF(AND(C62&gt;='Input for base case'!$F$13,C62&lt;'Input for base case'!$F$14),((K61*(1-Parameters!$D$40)*(1/Parameters!$D$38)*(1-('Input for base case'!$F$6*Parameters!$D$15*(1-Parameters!$D$27)*Parameters!$D$26*(Parameters!$D$23)*Parameters!$D$28)))+(M61*(1-Parameters!$D$40)*(1-('Input for base case'!$F$6*Parameters!$D$15*(1-Parameters!$D$27)*Parameters!$D$26*(Parameters!$D$23)*Parameters!$D$28)))+(Q61*(1-Parameters!$D$40)*(1/Parameters!$D$38))+(S61*(1-Parameters!$D$40))),0)</f>
        <v>0</v>
      </c>
      <c r="T62" s="24">
        <f>IF(AND(C62&gt;='Input for base case'!$F$13,C62&lt;'Input for base case'!$F$14),((K61*(1-Parameters!$D$40)*(1/Parameters!$D$38)*'Input for base case'!$F$6*Parameters!$D$15*Parameters!$D$26*(1-Parameters!$D$27)*Parameters!$D$28*(Parameters!$D$23)*(1-Parameters!$D$30))+(M61*(1-Parameters!$D$40)*'Input for base case'!$F$6*Parameters!$D$15*Parameters!$D$26*(1-Parameters!$D$27)*Parameters!$D$28*(Parameters!$D$23)*(1-Parameters!$D$30))+(N61*(1-Parameters!$D$40))+(T61*(1-Parameters!$D$40)) + (U61*(1-Parameters!$D$40)*(1-ART_drop_factor)) + (O61*(1-Parameters!$D$40)*(1-ART_drop_factor))),0)</f>
        <v>0</v>
      </c>
      <c r="U62" s="22">
        <f>IF(AND(C62&gt;='Input for base case'!$F$13,C62&lt;'Input for base case'!$F$14),((K61*(1-Parameters!$D$40)*(1/Parameters!$D$38)*('Input for base case'!$F$6*Parameters!$D$15*(Parameters!$D$23)*Parameters!$D$26*(1-Parameters!$D$27)*Parameters!$D$28*Parameters!$D$30))+(L61*(1-Parameters!$D$40)*(1/Parameters!$D$38))+(M61*(1-Parameters!$D$40)*('Input for base case'!$F$6*Parameters!$D$15*(Parameters!$D$23)*Parameters!$D$26*(1-Parameters!$D$27)*Parameters!$D$28*Parameters!$D$30))+(U61*(1-Parameters!$D$40)*ART_drop_factor)+(R61*(1-Parameters!$D$40)*(1/Parameters!$D$38))+(O61*(1-Parameters!$D$40))*ART_drop_factor),0)</f>
        <v>0</v>
      </c>
      <c r="V62" s="24">
        <f>IF(C62='Input for base case'!$F$14,((P61*(1-Parameters!$D$41)*(1-(Parameters!$D$9*(1-('Input for base case'!$F$22*Parameters!$D$7))))) + (V61*(1-Parameters!$D$41)*(1-(Parameters!$D$9*(1-('Input for base case'!$F$22*Parameters!$D$7)))))),0)</f>
        <v>0</v>
      </c>
      <c r="W62" s="22">
        <f>IF(C62='Input for base case'!$F$14,((P61*(1-Parameters!$D$41)*Parameters!$D$9*(1-('Input for base case'!$F$22*Parameters!$D$7)))+(Q61*(1-Parameters!$D$41)*(1-1/Parameters!$D$38)*(1-('Input for base case'!$F$6*Parameters!$D$16*(1-Parameters!$D$27)*Parameters!$D$26*(1-Parameters!$B$94)*(Parameters!$D$24))*Parameters!$D$28*Parameters!$D$30)))+(V61*(1-Parameters!$D$41)*Parameters!$D$9*(1-('Input for base case'!$F$22*Parameters!$D$7)))+ (R61*(1-Parameters!$D$41)*(1-(1/Parameters!$D$38))*(1-ART_drop_factor)) + (W61*(1-Parameters!$D$41)*(1-1/Parameters!$D$38)) + (X61*(1-Parameters!$D$41)*(1-(1/Parameters!$D$38))*(1-ART_drop_factor)),0)</f>
        <v>0</v>
      </c>
      <c r="X62" s="24">
        <f>IF(C62='Input for base case'!$F$14,((Q61*(1-Parameters!$D$41)*(1-1/Parameters!$D$38)*('Input for base case'!$F$6*Parameters!$D$16*Parameters!$D$26*(1-Parameters!$D$27)*(1-Parameters!$B$94)*(Parameters!$D$24)*Parameters!$D$28*Parameters!$D$30))+(R61*(1-Parameters!$D$41)*(1-(1/Parameters!$D$38))*ART_drop_factor)+(X61*(1-Parameters!$D$41)*(1-(1/Parameters!$D$38))*ART_drop_factor)),0)</f>
        <v>0</v>
      </c>
      <c r="Y62" s="22">
        <f>IF(C62='Input for base case'!$F$14,((Q61*(1-Parameters!$D$41)*(1/Parameters!$D$38)*(1-('Input for base case'!$F$6*Parameters!$D$16*(1-Parameters!$D$27)*Parameters!$D$26*(1-Parameters!$B$94)*(Parameters!$D$23)*Parameters!$D$28)))+(S61*(1-Parameters!$D$41)*(1-('Input for base case'!$F$6*Parameters!$D$16*(1-Parameters!$D$27)*Parameters!$D$26*(1-Parameters!$B$94)*(Parameters!$D$23)*Parameters!$D$28)))+(W61*(1-Parameters!$D$41)*(1/Parameters!$D$38))+(Y61*(1-Parameters!$D$41))),0)</f>
        <v>0</v>
      </c>
      <c r="Z62" s="24">
        <f>IF(C62='Input for base case'!$F$14,((Q61*(1-Parameters!$D$41)*(1/Parameters!$D$38)*'Input for base case'!$F$6*Parameters!$D$16*Parameters!$D$26*(1-Parameters!$D$27)*(1-Parameters!$B$94)*Parameters!$D$28*(Parameters!$D$23)*(1-Parameters!$D$30))+(S61*(1-Parameters!$D$41)*'Input for base case'!$F$6*Parameters!$D$16*Parameters!$D$26*(1-Parameters!$D$27)*(1-Parameters!$B$94)*Parameters!$D$28*(Parameters!$D$23)*(1-Parameters!$D$30))+(T61*(1-Parameters!$D$41)) + (U61*(1-Parameters!$D$41)*(1-ART_drop_factor)) + (Z61*(1-Parameters!$D$41)) + (AA61*(1-Parameters!$D$41)*(1-ART_drop_factor))),0)</f>
        <v>0</v>
      </c>
      <c r="AA62" s="22">
        <f>IF(C62='Input for base case'!$F$14,((Q61*(1-Parameters!$D$41)*(1/Parameters!$D$38)*('Input for base case'!$F$6*Parameters!$D$16*(Parameters!$D$23)*Parameters!$D$26*(1-Parameters!$D$27)*(1-Parameters!$B$94)*Parameters!$D$28*Parameters!$D$30))+(R61*(1-Parameters!$D$41)*(1/Parameters!$D$38))+(S61*(1-Parameters!$D$41)*('Input for base case'!$F$6*Parameters!$D$16*(1-Parameters!$B$94)*(Parameters!$D$23)*Parameters!$D$26*(1-Parameters!$D$27)*Parameters!$D$28*Parameters!$D$30))+(AA61*(1-Parameters!$D$41)*ART_drop_factor)+(X61*(1-Parameters!$D$41)*(1/Parameters!$D$38))+(U61*(1-Parameters!$D$41)*ART_drop_factor)),0)</f>
        <v>0</v>
      </c>
      <c r="AB62" s="24">
        <f>IF(AND(C62&gt;'Input for base case'!$F$14,C62&lt;('Input for base case'!$F$14+'Input for base case'!$F$16)),((V61*(1-Parameters!$D$41)*(1-(Parameters!$D$9*(1-('Input for base case'!$F$22*Parameters!$D$7)))))+(AB61*(1-Parameters!$D$41)*(1-(Parameters!$D$10*(1-('Input for base case'!$F$22*Parameters!$D$7)))))),0)</f>
        <v>0</v>
      </c>
      <c r="AC62" s="24">
        <f>IF(AND(C62&gt;'Input for base case'!$F$14, C62&lt;('Input for base case'!$F$14+'Input for base case'!$F$16)),((V61*(1-Parameters!$D$41)*Parameters!$D$9*(1-('Input for base case'!$F$22*Parameters!$D$7)))+(W61*(1-Parameters!$D$41)*(1-1/Parameters!$D$38)) + (X61*(1-Parameters!$D$41)*(1-(1/Parameters!$D$38))*(1-ART_drop_factor)) +(AB61*(1-Parameters!$D$41)*Parameters!$D$10*(1-('Input for base case'!$F$22*Parameters!$D$7))))+(AC61*(1-Parameters!$D$41)*(1-1/Parameters!$D$38)) + (AD61*(1-Parameters!$D$41)*(1-(1/Parameters!$D$38))*(1-ART_drop_factor)),0)</f>
        <v>0</v>
      </c>
      <c r="AD62" s="24">
        <f>IF(AND(C62&gt;'Input for base case'!$F$14, C62&lt;('Input for base case'!$F$14+'Input for base case'!$F$16)),((X61*(1-Parameters!$D$41)*(1-(1/Parameters!$D$38))*ART_drop_factor)+(AD61*(1-Parameters!$D$41)*(1-(1/Parameters!$D$38))*ART_drop_factor)),0)</f>
        <v>0</v>
      </c>
      <c r="AE62" s="24">
        <f>IF(AND(C62&gt;'Input for base case'!$F$14, C62&lt;('Input for base case'!$F$14+'Input for base case'!$F$16)),((W61*(1-Parameters!$D$41)*(1/Parameters!$D$38))+(Y61*(1-Parameters!$D$41))+(AC61*(1-Parameters!$D$41)*(1/Parameters!$D$38))+(AE61*(1-Parameters!$D$41))),0)</f>
        <v>0</v>
      </c>
      <c r="AF62" s="24">
        <f>IF(AND(C62&gt;'Input for base case'!$F$14, C62&lt;('Input for base case'!$F$14+'Input for base case'!$F$16)),((Z61*(1-Parameters!$D$41)) + (AA61*(1-Parameters!$D$41)*(1-ART_drop_factor)) +(AF61*(1-Parameters!$D$41)) + (AG61*(1-Parameters!$D$41)*(1-ART_drop_factor))),0)</f>
        <v>0</v>
      </c>
      <c r="AG62" s="24">
        <f>IF(AND(C62&gt;'Input for base case'!$F$14, C62&lt;('Input for base case'!$F$14+'Input for base case'!$F$16)),((X61*(1-Parameters!$D$41)*(1/Parameters!$D$38))+(AG61*(1-Parameters!$D$41)*ART_drop_factor)+(AD61*(1-Parameters!$D$41)*(1/Parameters!$D$38))+(AA61*(1-Parameters!$D$41)*ART_drop_factor)),0)</f>
        <v>0</v>
      </c>
      <c r="AH62" s="24">
        <f>IF(AND(C62&gt;=('Input for base case'!$F$14+'Input for base case'!$F$16),C62&lt;('Input for base case'!$F$14+'Input for base case'!$F$17)),((AB61*(1-Parameters!$D$40)*(1-(Parameters!$D$10*(1-('Input for base case'!$F$22*Parameters!$D$7)))))+(AH61*(1-Parameters!$D$40)*(1-(Parameters!$D$11*(1-('Input for base case'!$F$22*Parameters!$D$7)))))),0)</f>
        <v>0</v>
      </c>
      <c r="AI62" s="24">
        <f>IF(AND(C62&gt;=('Input for base case'!$F$14+'Input for base case'!$F$16), C62&lt;('Input for base case'!$F$14+'Input for base case'!$F$17)),((AB61*(1-Parameters!$D$40)*Parameters!$D$10*(1-('Input for base case'!$F$22*Parameters!$D$7)))+(AC61*(1-Parameters!$D$40)*(1-1/Parameters!$D$38)*(1-('Input for base case'!$F$7*Parameters!$D$17*(1-Parameters!$D$27)*Parameters!$D$26*(1-(Parameters!$B$94 + Parameters!$B$95))*(Parameters!$D$24)*Parameters!$D$28*Parameters!$D$30))) + (AD61*(1-Parameters!$D$40)*(1-(1/Parameters!$D$38))*(1-ART_drop_factor)) +(AH61*(1-Parameters!$D$40)*Parameters!$D$11*(1-('Input for base case'!$F$22*Parameters!$D$7)))+(AI61*(1-Parameters!$D$40)*(1-1/Parameters!$D$38)) + (AJ61*(1-Parameters!$D$40)*(1-(1/Parameters!$D$38))*(1-ART_drop_factor))),0)</f>
        <v>0</v>
      </c>
      <c r="AJ62" s="24">
        <f>IF(AND(C62&gt;=('Input for base case'!$F$14+'Input for base case'!$F$16), C62&lt;('Input for base case'!$F$14+'Input for base case'!$F$17)),((AC61*(1-Parameters!$D$40)*(1-1/Parameters!$D$38)*('Input for base case'!$F$7*Parameters!$D$17*Parameters!$D$26*(1-Parameters!$D$27)*(1-(Parameters!$B$94 + Parameters!$B$95))*(Parameters!$D$24)*Parameters!$D$28*Parameters!$D$30))+(AD61*(1-Parameters!$D$40)*(1-(1/Parameters!$D$38))*ART_drop_factor)+(AJ61*(1-Parameters!$D$40)*(1-(1/Parameters!$D$38))*ART_drop_factor)),0)</f>
        <v>0</v>
      </c>
      <c r="AK62" s="22">
        <f>IF(AND(C62&gt;=('Input for base case'!$F$14+'Input for base case'!$F$16), C62&lt;('Input for base case'!$F$14+'Input for base case'!$F$17)),((AC61*(1-Parameters!$D$40)*(1/Parameters!$D$38)*(1-('Input for base case'!$F$7*Parameters!$D$17*(1-Parameters!$D$27)*Parameters!$D$26*(1-(Parameters!$B$94 + Parameters!$B$95))*(Parameters!$D$23)*Parameters!$D$28)))+(AE61*(1-Parameters!$D$40)*(1-('Input for base case'!$F$7*Parameters!$D$17*(1-Parameters!$D$27)*Parameters!$D$26*(1-(Parameters!$B$94 + Parameters!$B$95))*(Parameters!$D$23)*Parameters!$D$28)))+(AI61*(1-Parameters!$D$40)*(1/Parameters!$D$38))+(AK61*(1-Parameters!$D$40))),0)</f>
        <v>0</v>
      </c>
      <c r="AL62" s="24">
        <f>IF(AND(C62&gt;=('Input for base case'!$F$14+'Input for base case'!$F$16), C62&lt;('Input for base case'!$F$14+'Input for base case'!$F$17)),((AC61*(1-Parameters!$D$40)*(1/Parameters!$D$38)*'Input for base case'!$F$7*Parameters!$D$17*Parameters!$D$26*(1-Parameters!$D$27)*(1-(Parameters!$B$94 + Parameters!$B$95))*Parameters!$D$28*(Parameters!$D$23)*(1-Parameters!$D$30))+(AE61*(1-Parameters!$D$40)*'Input for base case'!$F$7*Parameters!$D$17*Parameters!$D$26*(1-Parameters!$D$27)*(1-(Parameters!$B$94 + Parameters!$B$95))*Parameters!$D$28*(Parameters!$D$23)*(1-Parameters!$D$30))+(AF61*(1-Parameters!$D$40)) + (AG61*(1-Parameters!$D$40)*(1-ART_drop_factor)) +(AL61*(1-Parameters!$D$40)) + (AM61*(1-Parameters!$D$40)*(1-ART_drop_factor))),0)</f>
        <v>0</v>
      </c>
      <c r="AM62" s="22">
        <f>IF(AND(C62&gt;=('Input for base case'!$F$14+'Input for base case'!$F$16), C62&lt;('Input for base case'!$F$14+'Input for base case'!$F$17)),((AC61*(1-Parameters!$D$40)*(1/Parameters!$D$38)*('Input for base case'!$F$7*Parameters!$D$17*(Parameters!$D$23)*Parameters!$D$26*(1-Parameters!$D$27)*(1-(Parameters!$B$94 + Parameters!$B$95))*Parameters!$D$28*Parameters!$D$30))+(AD61*(1-Parameters!$D$40)*(1/Parameters!$D$38))+(AE61*(1-Parameters!$D$40)*('Input for base case'!$F$7*Parameters!$D$17*(Parameters!$D$23)*Parameters!$D$26*(1-Parameters!$D$27)*(1-(Parameters!$B$94 + Parameters!$B$95))*Parameters!$D$28*Parameters!$D$30))+(AM61*(1-Parameters!$D$40)*ART_drop_factor)+(AJ61*(1-Parameters!$D$40)*(1/Parameters!$D$38))+(AG61*(1-Parameters!$D$40)*ART_drop_factor)),0)</f>
        <v>0</v>
      </c>
      <c r="AN62" s="24">
        <f>IF(AND(C62&gt;=('Input for base case'!$F$14+'Input for base case'!$F$17), C62&lt;('Input for base case'!$F$14+'Input for base case'!$F$18)),((AH61*(1-Parameters!$D$40)*(1-(Parameters!$D$11*(1-('Input for base case'!$F$22*Parameters!$D$7))))) + (AN61*(1-Parameters!$D$40)*(1-(Parameters!$D$11*(1-('Input for base case'!$F$22*Parameters!$D$7)))))),0)</f>
        <v>1493208.6920031654</v>
      </c>
      <c r="AO62" s="22">
        <f>IF(AND(C62&gt;=('Input for base case'!$F$14+'Input for base case'!$F$17), C62&lt;('Input for base case'!$F$14+'Input for base case'!$F$18)),((AH61*(1-Parameters!$D$40)*Parameters!$D$11*(1-('Input for base case'!$F$22*Parameters!$D$7)))+(AI61*(1-Parameters!$D$40)*(1-1/Parameters!$D$38)*(1-('Input for base case'!$F$8*Parameters!$D$18*(1-Parameters!$D$27)*Parameters!$D$26*(Parameters!$D$24)*Parameters!$D$28*Parameters!$D$30))) + (AJ61*(1-Parameters!$D$40)*(1-(1/Parameters!$D$38))*(1-ART_drop_factor)) +(AN61*(1-Parameters!$D$40)*Parameters!$D$11*(1-('Input for base case'!$F$22*Parameters!$D$7)))+(AO61*(1-Parameters!$D$40)*(1-1/Parameters!$D$38)) + (AP61*(1-Parameters!$D$40)*(1-(1/Parameters!$D$38))*(1-ART_drop_factor))),0)</f>
        <v>3319.5738283376622</v>
      </c>
      <c r="AP62" s="24">
        <f>IF(AND(C62&gt;=('Input for base case'!$F$14+'Input for base case'!$F$17), C62&lt;('Input for base case'!$F$14+'Input for base case'!$F$18)),((AI61*(1-Parameters!$D$40)*(1-1/Parameters!$D$38)*('Input for base case'!$F$8*Parameters!$D$18*Parameters!$D$26*(1-Parameters!$D$27)*(Parameters!$D$24)*Parameters!$D$28*Parameters!$D$30))+(AJ61*(1-Parameters!$D$40)*(1-(1/Parameters!$D$38))*ART_drop_factor)+(AP61*(1-Parameters!$D$40)*(1-(1/Parameters!$D$38))*ART_drop_factor)),0)</f>
        <v>26.368098032172281</v>
      </c>
      <c r="AQ62" s="22">
        <f>IF(AND(C62&gt;=('Input for base case'!$F$14+'Input for base case'!$F$17), C62&lt;('Input for base case'!$F$14+'Input for base case'!$F$18)),((AI61*(1-Parameters!$D$40)*(1/Parameters!$D$38)*(1-('Input for base case'!$F$8*Parameters!$D$18*(1-Parameters!$D$27)*Parameters!$D$26*(Parameters!$D$23)*Parameters!$D$28)))+(AK61*(1-Parameters!$D$40)*(1-('Input for base case'!$F$8*Parameters!$D$18*(1-Parameters!$D$27)*Parameters!$D$26*(Parameters!$D$23)*Parameters!$D$28)))+(AO61*(1-Parameters!$D$40)*(1/Parameters!$D$38))+(AQ61*(1-Parameters!$D$40))),0)</f>
        <v>26600.583244001395</v>
      </c>
      <c r="AR62" s="24">
        <f>IF(AND(C62&gt;=('Input for base case'!$F$14+'Input for base case'!$F$17), C62&lt;('Input for base case'!$F$14+'Input for base case'!$F$18)),((AI61*(1-Parameters!$D$40)*(1/Parameters!$D$38)*'Input for base case'!$F$8*Parameters!$D$18*Parameters!$D$26*(1-Parameters!$D$27)*Parameters!$D$28*(Parameters!$D$23)*(1-Parameters!$D$30))+(AK61*(1-Parameters!$D$40)*'Input for base case'!$F$8*Parameters!$D$18*Parameters!$D$26*(1-Parameters!$D$27)*Parameters!$D$28*(Parameters!$D$23)*(1-Parameters!$D$30))+(AL61*(1-Parameters!$D$40)) + (AM61*(1-Parameters!$D$40)*(1-ART_drop_factor)) +(AR61*(1-Parameters!$D$40)) + (AS61*(1-Parameters!$D$40)*(1-ART_drop_factor))),0)</f>
        <v>21571.807176572122</v>
      </c>
      <c r="AS62" s="22">
        <f>IF(AND(C62&gt;=('Input for base case'!$F$14+'Input for base case'!$F$17), C62&lt;('Input for base case'!$F$14+'Input for base case'!$F$18)),((AI61*(1-Parameters!$D$40)*(1/Parameters!$D$38)*('Input for base case'!$F$8*Parameters!$D$18*(Parameters!$D$23)*Parameters!$D$26*(1-Parameters!$D$27)*Parameters!$D$28*Parameters!$D$30))+(AJ61*(1-Parameters!$D$40)*(1/Parameters!$D$38))+(AK61*(1-Parameters!$D$40)*('Input for base case'!$F$8*Parameters!$D$18*(Parameters!$D$23)*Parameters!$D$26*(1-Parameters!$D$27)*Parameters!$D$28*Parameters!$D$30))+(AS61*(1-Parameters!$D$40)*ART_drop_factor)+(AP61*(1-Parameters!$D$40)*(1/Parameters!$D$38))+(AM61*(1-Parameters!$D$40)*ART_drop_factor)),0)</f>
        <v>76487.82502671126</v>
      </c>
      <c r="AT62" s="24">
        <f>IF(AND(C62&gt;=('Input for base case'!$F$14+'Input for base case'!$F$18), C62&lt;('Input for base case'!$F$14+'Input for base case'!$F$19)),((AN61*(1-Parameters!$D$40)*(1-(Parameters!$D$11*(1-('Input for base case'!$F$22*Parameters!$D$7))))) + (AT61*(1-Parameters!$D$40)*(1-(Parameters!$D$12*(1-('Input for base case'!$F$22*Parameters!$D$7)))))),0)</f>
        <v>0</v>
      </c>
      <c r="AU62" s="22">
        <f>IF(AND(C62&gt;=('Input for base case'!$F$14+'Input for base case'!$F$18), C62&lt;('Input for base case'!$F$14+'Input for base case'!$F$19)),((AN61*(1-Parameters!$D$40)*Parameters!$D$11*(1-('Input for base case'!$F$22*Parameters!$D$7)))+(AO61*(1-Parameters!$D$40)*(1-1/Parameters!$D$38)*(1-('Input for base case'!$F$9*Parameters!$D$19*(1-Parameters!$D$27)*Parameters!$D$26*(Parameters!$D$24)*Parameters!$D$28*Parameters!$D$30))) + (AP61*(1-Parameters!$D$40)*(1-(1/Parameters!$D$38))*(1-ART_drop_factor)) +(AT61*(1-Parameters!$D$40)*Parameters!$D$12*(1-('Input for base case'!$F$22*Parameters!$D$7)))+(AU61*(1-Parameters!$D$40)*(1-1/Parameters!$D$38)) + (AV61*(1-Parameters!$D$40)*(1-(1/Parameters!$D$38))*(1-ART_drop_factor))),0)</f>
        <v>0</v>
      </c>
      <c r="AV62" s="24">
        <f>IF(AND(C62&gt;=('Input for base case'!$F$14+'Input for base case'!$F$18), C62&lt;('Input for base case'!$F$14+'Input for base case'!$F$19)),((AO61*(1-Parameters!$D$40)*(1-1/Parameters!$D$38)*('Input for base case'!$F$9*Parameters!$D$19*Parameters!$D$26*(1-Parameters!$D$27)*(Parameters!$D$24)*Parameters!$D$28*Parameters!$D$30))+(AP61*(1-Parameters!$D$40)*(1-(1/Parameters!$D$38))*ART_drop_factor)+(AV61*(1-Parameters!$D$40)*(1-(1/Parameters!$D$38))*ART_drop_factor)),0)</f>
        <v>0</v>
      </c>
      <c r="AW62" s="22">
        <f>IF(AND(C62&gt;=('Input for base case'!$F$14+'Input for base case'!$F$18), C62&lt;('Input for base case'!$F$14+'Input for base case'!$F$19)),((AO61*(1-Parameters!$D$40)*(1/Parameters!$D$38)*(1-('Input for base case'!$F$9*Parameters!$D$19*(1-Parameters!$D$27)*Parameters!$D$26*(Parameters!$D$23)*Parameters!$D$28)))+(AQ61*(1-Parameters!$D$40)*(1-('Input for base case'!$F$9*Parameters!$D$19*(1-Parameters!$D$27)*Parameters!$D$26*(Parameters!$D$23)*Parameters!$D$28)))+(AU61*(1-Parameters!$D$40)*(1/Parameters!$D$38))+(AW61*(1-Parameters!$D$40))),0)</f>
        <v>0</v>
      </c>
      <c r="AX62" s="24">
        <f>IF(AND(C62&gt;=('Input for base case'!$F$14+'Input for base case'!$F$18), C62&lt;('Input for base case'!$F$14+'Input for base case'!$F$19)),((AO61*(1-Parameters!$D$40)*(1/Parameters!$D$38)*'Input for base case'!$F$9*Parameters!$D$19*Parameters!$D$26*(1-Parameters!$D$27)*Parameters!$D$28*(Parameters!$D$23)*(1-Parameters!$D$30))+(AQ61*(1-Parameters!$D$40)*'Input for base case'!$F$9*Parameters!$D$19*Parameters!$D$26*(1-Parameters!$D$27)*Parameters!$D$28*(Parameters!$D$23)*(1-Parameters!$D$30)) + (AS61*(1-Parameters!$D$40)*(1-ART_drop_factor)) +(AR61*(1-Parameters!$D$40))+ (AY61*(1-Parameters!$D$40)*(1-ART_drop_factor)) + (AX61*(1-Parameters!$D$40))),0)</f>
        <v>0</v>
      </c>
      <c r="AY62" s="22">
        <f>IF(AND(C62&gt;=('Input for base case'!$F$14+'Input for base case'!$F$18), C62&lt;('Input for base case'!$F$14+'Input for base case'!$F$19)),((AO61*(1-Parameters!$D$40)*(1/Parameters!$D$38)*('Input for base case'!$F$9*Parameters!$D$19*(Parameters!$D$23)*Parameters!$D$26*(1-Parameters!$D$27)*Parameters!$D$28*Parameters!$D$30))+(AP61*(1-Parameters!$D$40)*(1/Parameters!$D$38))+(AQ61*(1-Parameters!$D$40)*('Input for base case'!$F$9*Parameters!$D$19*(Parameters!$D$23)*Parameters!$D$26*(1-Parameters!$D$27)*Parameters!$D$28*Parameters!$D$30))+(AY61*(1-Parameters!$D$40)*ART_drop_factor)+(AV61*(1-Parameters!$D$40)*(1/Parameters!$D$38))+(AS61*(1-Parameters!$D$40)*ART_drop_factor)),0)</f>
        <v>0</v>
      </c>
      <c r="AZ62" s="24">
        <f>IF(C62&gt;=('Input for base case'!$F$14+'Input for base case'!$F$19),((AT61*(1-Parameters!$D$40)*(1-(Parameters!$D$12*(1-('Input for base case'!$F$22*Parameters!$D$7))))) + (AZ61*(1-Parameters!$D$40)*(1-(Parameters!$D$12*(1-('Input for base case'!$F$22*Parameters!$D$7)))))),0)</f>
        <v>0</v>
      </c>
      <c r="BA62" s="22">
        <f>IF(C62&gt;=('Input for base case'!$F$14+'Input for base case'!$F$19),((AT61*(1-Parameters!$D$40)*Parameters!$D$12*(1-('Input for base case'!$F$22*Parameters!$D$7)))+(AU61*(1-Parameters!$D$40)*(1-1/Parameters!$D$38)*(1-('Input for base case'!$F$10*Parameters!$D$20*(1-Parameters!$D$27)*Parameters!$D$26*(Parameters!$D$24)*Parameters!$D$28*Parameters!$D$30))) + (AV61*(1-Parameters!$D$40)*(1-(1/Parameters!$D$38))*(1-ART_drop_factor)) +(AZ61*(1-Parameters!$D$40)*Parameters!$D$12*(1-('Input for base case'!$F$22*Parameters!$D$7)))+(BA61*(1-Parameters!$D$40)*(1-1/Parameters!$D$38)) + (BB61*(1-Parameters!$D$40)*(1-(1/Parameters!$D$38))*(1-ART_drop_factor))),0)</f>
        <v>0</v>
      </c>
      <c r="BB62" s="24">
        <f>IF(C62&gt;=('Input for base case'!$F$14+'Input for base case'!$F$19),((AU61*(1-Parameters!$D$40)*(1-1/Parameters!$D$38)*('Input for base case'!$F$10*Parameters!$D$20*Parameters!$D$26*(1-Parameters!$D$27)*(Parameters!$D$24)*Parameters!$D$28*Parameters!$D$30))+(AV61*(1-Parameters!$D$40)*(1-(1/Parameters!$D$38))*ART_drop_factor)+(BB61*(1-Parameters!$D$40)*(1-(1/Parameters!$D$38))*ART_drop_factor)),0)</f>
        <v>0</v>
      </c>
      <c r="BC62" s="22">
        <f>IF(C62&gt;=('Input for base case'!$F$14+'Input for base case'!$F$19),((AU61*(1-Parameters!$D$40)*(1/Parameters!$D$38)*(1-('Input for base case'!$F$10*Parameters!$D$20*(1-Parameters!$D$27)*Parameters!$D$26*(Parameters!$D$23)*Parameters!$D$28)))+(AW61*(1-Parameters!$D$40)*(1-('Input for base case'!$F$10*Parameters!$D$20*(1-Parameters!$D$27)*Parameters!$D$26*(Parameters!$D$23)*Parameters!$D$28)))+(BA61*(1-Parameters!$D$40)*(1/Parameters!$D$38))+(BC61*(1-Parameters!$D$40))),0)</f>
        <v>0</v>
      </c>
      <c r="BD62" s="24">
        <f>IF(C62&gt;=('Input for base case'!$F$14+'Input for base case'!$F$19),((AU61*(1-Parameters!$D$40)*(1/Parameters!$D$38)*'Input for base case'!$F$10*Parameters!$D$20*Parameters!$D$26*(1-Parameters!$D$27)*Parameters!$D$28*(Parameters!$D$23)*(1-Parameters!$D$30))+(AW61*(1-Parameters!$D$40)*'Input for base case'!$F$10*Parameters!$D$20*Parameters!$D$26*(1-Parameters!$D$27)*Parameters!$D$28*(Parameters!$D$23)*(1-Parameters!$D$30))+(AX61*(1-Parameters!$D$40)) + (AY61*(1-Parameters!$D$40)*(1-ART_drop_factor)) +(BD61*(1-Parameters!$D$40)) + (BE61*(1-Parameters!$D$40)*(1-ART_drop_factor))),0)</f>
        <v>0</v>
      </c>
      <c r="BE62" s="25">
        <f>IF(C62&gt;=('Input for base case'!$F$14+'Input for base case'!$F$19),((AU61*(1-Parameters!$D$40)*(1/Parameters!$D$38)*('Input for base case'!$F$10*Parameters!$D$20*(Parameters!$D$23)*Parameters!$D$26*(1-Parameters!$D$27)*Parameters!$D$28*Parameters!$D$30))+(AV61*(1-Parameters!$D$40)*(1/Parameters!$D$38))+(AW61*(1-Parameters!$D$40)*('Input for base case'!$F$10*Parameters!$D$20*(Parameters!$D$23)*Parameters!$D$26*(1-Parameters!$D$27)*Parameters!$D$28*Parameters!$D$30))+(BE61*(1-Parameters!$D$40)*ART_drop_factor)+(BB61*(1-Parameters!$D$40)*(1/Parameters!$D$38))+(AY61*(1-Parameters!$D$40)*ART_drop_factor)),0)</f>
        <v>0</v>
      </c>
      <c r="BF62" s="135">
        <f>(Parameters!$D$40*(SUM(Model!D61:U61,Model!AH61:BE61)))+(Parameters!$D$41*(SUM(Model!V61:AG61)))</f>
        <v>93.537022292256495</v>
      </c>
      <c r="BG62" s="60"/>
    </row>
    <row r="63" spans="3:59" x14ac:dyDescent="0.2">
      <c r="C63" s="20">
        <v>58</v>
      </c>
      <c r="D63" s="21">
        <f>IF((C63&gt;='Input for base case'!$F$12),0,(D62*(1-Parameters!$D$40)*(1-(Parameters!$D$8*(1-('Input for base case'!$F$22*Parameters!$D$7))))))</f>
        <v>0</v>
      </c>
      <c r="E63" s="21">
        <f>IF((C63&gt;='Input for base case'!$F$12),0,(D62*(1-Parameters!$D$40)*Parameters!$D$8*(1-('Input for base case'!$F$22*Parameters!$D$7))+(E62*(1-Parameters!$D$40)*(1-1/Parameters!$D$38)) + (F62*(1-Parameters!$D$40)*(1-(1/Parameters!$D$38))*(1-ART_drop_factor))))</f>
        <v>0</v>
      </c>
      <c r="F63" s="26">
        <f>IF((C63&gt;='Input for base case'!$F$12),0,(F62*(1-Parameters!$D$40)*(1-(1/Parameters!$D$38))*ART_drop_factor))</f>
        <v>0</v>
      </c>
      <c r="G63" s="21">
        <f>IF((C63&gt;='Input for base case'!$F$12),0,((G62*(1-Parameters!$D$40)+(E62*(1-Parameters!$D$40)*(1/Parameters!$D$38)))))</f>
        <v>0</v>
      </c>
      <c r="H63" s="21">
        <f>IF((C63&gt;='Input for base case'!$F$12),0,(H62*(1-Parameters!$D$40) + I62*(1-Parameters!$D$40)*(1-ART_drop_factor)))</f>
        <v>0</v>
      </c>
      <c r="I63" s="21">
        <f>IF((C63&gt;='Input for base case'!$F$12),0,(((F62*(1-Parameters!$D$40)*(1/Parameters!$D$38)) + I62*(1-Parameters!$D$40)*ART_drop_factor)))</f>
        <v>0</v>
      </c>
      <c r="J63" s="23">
        <f>IF(AND(C63&gt;='Input for base case'!$F$12,C63&lt;'Input for base case'!$F$13),((D62*(1-Parameters!$D$40)*(1-(Parameters!$D$8*(1-('Input for base case'!$F$22*Parameters!$D$7))))) + (J62*(1-Parameters!$D$40)*(1-(Parameters!$D$9*(1-('Input for base case'!$F$22*Parameters!$D$7)))))),0)</f>
        <v>0</v>
      </c>
      <c r="K63" s="23">
        <f>IF(AND(C63&gt;='Input for base case'!$F$12,C63&lt;'Input for base case'!$F$13),((D62*(1-Parameters!$D$40)*(Parameters!$D$8*(1-('Input for base case'!$F$22*Parameters!$D$7))))+(E62*(1-Parameters!$D$40)*(1-1/Parameters!$D$38)*(1-('Input for base case'!$F$5*Parameters!$D$14*(1-Parameters!$D$27)*Parameters!$D$26*(Parameters!$D$24))*Parameters!$D$28*Parameters!$D$30)))+ (F62*(1-Parameters!$D$40)*(1-(1/Parameters!$D$38))*(1-ART_drop_factor)) + (J62*(1-Parameters!$D$40)*Parameters!$D$9*(1-('Input for base case'!$F$22*Parameters!$D$7)))+(K62*(1-Parameters!$D$40)*(1-1/Parameters!$D$38)) + (L62*(1-Parameters!$D$40)*(1-(1/Parameters!$D$38))*(1-ART_drop_factor)),0)</f>
        <v>0</v>
      </c>
      <c r="L63" s="23">
        <f>IF(AND(C63&gt;='Input for base case'!$F$12,C63&lt;'Input for base case'!$F$13),((E62*(1-Parameters!$D$40)*(1-1/Parameters!$D$38)*('Input for base case'!$F$5*Parameters!$D$14*Parameters!$D$26*(1-Parameters!$D$27)*(Parameters!$D$24)*Parameters!$D$28*Parameters!$D$30))+(F62*(1-Parameters!$D$40)*(1-(1/Parameters!$D$38))*ART_drop_factor)+(L62*(1-Parameters!$D$40)*(1-(1/Parameters!$D$38))*ART_drop_factor)),0)</f>
        <v>0</v>
      </c>
      <c r="M63" s="23">
        <f>IF(AND(C63&gt;='Input for base case'!$F$12,C63&lt;'Input for base case'!$F$13),((E62*(1-Parameters!$D$40)*(1/Parameters!$D$38)*(1-('Input for base case'!$F$5*Parameters!$D$14*(1-Parameters!$D$27)*Parameters!$D$26*(Parameters!$D$23))*Parameters!$D$28))+(G62*(1-Parameters!$D$40)*(1-('Input for base case'!$F$5*Parameters!$D$14*(1-Parameters!$D$27)*Parameters!$D$26*(Parameters!$D$23)*Parameters!$D$28)))+(K62*(1-Parameters!$D$40)*(1/Parameters!$D$38))+(M62*(1-Parameters!$D$40))),0)</f>
        <v>0</v>
      </c>
      <c r="N63" s="23">
        <f>IF(AND(C63&gt;='Input for base case'!$F$12,C63&lt;'Input for base case'!$F$13),((E62*(1-Parameters!$D$40)*(1/Parameters!$D$38)*'Input for base case'!$F$5*Parameters!$D$14*Parameters!$D$26*(1-Parameters!$D$27)*Parameters!$D$28*(Parameters!$D$23)*(1-Parameters!$D$30))+(G62*(1-Parameters!$D$40)*'Input for base case'!$F$5*Parameters!$D$14*Parameters!$D$26*(1-Parameters!$D$27)*Parameters!$D$28*(Parameters!$D$23)*(1-Parameters!$D$30))+(H62*(1-Parameters!$D$40)) +(N62*(1-Parameters!$D$40)) + (O62*(1-Parameters!$D$40)*(1-ART_drop_factor)) + (I62*(1-Parameters!$D$40)*(1-ART_drop_factor))),0)</f>
        <v>0</v>
      </c>
      <c r="O63" s="23">
        <f>IF(AND(C63&gt;='Input for base case'!$F$12,C63&lt;'Input for base case'!$F$13),((E62*(1-Parameters!$D$40)*(1/Parameters!$D$38)*('Input for base case'!$F$5*Parameters!$D$14*(Parameters!$D$23)*Parameters!$D$26*(1-Parameters!$D$27)*Parameters!$D$28*Parameters!$D$30))+(F62*(1-Parameters!$D$40)*(1/Parameters!$D$38))+(G62*(1-Parameters!$D$40)*('Input for base case'!$F$5*Parameters!$D$14*(Parameters!$D$23)*Parameters!$D$26*(1-Parameters!$D$27)*Parameters!$D$28*Parameters!$D$30))+(O62*(1-Parameters!$D$40)*ART_drop_factor)+(L62*(1-Parameters!$D$40)*(1/Parameters!$D$38))+(I62*(1-Parameters!$D$40)*ART_drop_factor)),0)</f>
        <v>0</v>
      </c>
      <c r="P63" s="24">
        <f>IF(AND(C63&gt;='Input for base case'!$F$13,C63&lt;'Input for base case'!$F$14),((J62*(1-Parameters!$D$40)*(1-(Parameters!$D$9*(1-('Input for base case'!$F$22*Parameters!$D$7))))) + (P62*(1-Parameters!$D$40)*(1-(Parameters!$D$9*(1-('Input for base case'!$F$22*Parameters!$D$7)))))),0)</f>
        <v>0</v>
      </c>
      <c r="Q63" s="22">
        <f>IF(AND(C63&gt;='Input for base case'!$F$13,C63&lt;'Input for base case'!$F$14),((J62*(1-Parameters!$D$40)*Parameters!$D$9*(1-('Input for base case'!$F$22*Parameters!$D$7)))+(K62*(1-Parameters!$D$40)*(1-1/Parameters!$D$38)*(1-('Input for base case'!$F$6*Parameters!$D$15*(1-Parameters!$D$27)*Parameters!$D$26*(Parameters!$D$24))*Parameters!$D$28*Parameters!$D$30))) + (L62*(1-Parameters!$D$40)*(1-(1/Parameters!$D$38))*(1-ART_drop_factor)) +(P62*(1-Parameters!$D$40)*Parameters!$D$9*(1-('Input for base case'!$F$22*Parameters!$D$7)))+(Q62*(1-Parameters!$D$40)*(1-1/Parameters!$D$38)) + (R62*(1-Parameters!$D$40)*(1-(1/Parameters!$D$38))*(1-ART_drop_factor)),0)</f>
        <v>0</v>
      </c>
      <c r="R63" s="24">
        <f>IF(AND(C63&gt;='Input for base case'!$F$13,C63&lt;'Input for base case'!$F$14),((K62*(1-Parameters!$D$40)*(1-1/Parameters!$D$38)*('Input for base case'!$F$6*Parameters!$D$15*Parameters!$D$26*(1-Parameters!$D$27)*(Parameters!$D$24)*Parameters!$D$28*Parameters!$D$30))+(L62*(1-Parameters!$D$40)*(1-(1/Parameters!$D$38))*ART_drop_factor)+(R62*(1-Parameters!$D$40)*(1-(1/Parameters!$D$38))*ART_drop_factor)),0)</f>
        <v>0</v>
      </c>
      <c r="S63" s="22">
        <f>IF(AND(C63&gt;='Input for base case'!$F$13,C63&lt;'Input for base case'!$F$14),((K62*(1-Parameters!$D$40)*(1/Parameters!$D$38)*(1-('Input for base case'!$F$6*Parameters!$D$15*(1-Parameters!$D$27)*Parameters!$D$26*(Parameters!$D$23)*Parameters!$D$28)))+(M62*(1-Parameters!$D$40)*(1-('Input for base case'!$F$6*Parameters!$D$15*(1-Parameters!$D$27)*Parameters!$D$26*(Parameters!$D$23)*Parameters!$D$28)))+(Q62*(1-Parameters!$D$40)*(1/Parameters!$D$38))+(S62*(1-Parameters!$D$40))),0)</f>
        <v>0</v>
      </c>
      <c r="T63" s="24">
        <f>IF(AND(C63&gt;='Input for base case'!$F$13,C63&lt;'Input for base case'!$F$14),((K62*(1-Parameters!$D$40)*(1/Parameters!$D$38)*'Input for base case'!$F$6*Parameters!$D$15*Parameters!$D$26*(1-Parameters!$D$27)*Parameters!$D$28*(Parameters!$D$23)*(1-Parameters!$D$30))+(M62*(1-Parameters!$D$40)*'Input for base case'!$F$6*Parameters!$D$15*Parameters!$D$26*(1-Parameters!$D$27)*Parameters!$D$28*(Parameters!$D$23)*(1-Parameters!$D$30))+(N62*(1-Parameters!$D$40))+(T62*(1-Parameters!$D$40)) + (U62*(1-Parameters!$D$40)*(1-ART_drop_factor)) + (O62*(1-Parameters!$D$40)*(1-ART_drop_factor))),0)</f>
        <v>0</v>
      </c>
      <c r="U63" s="22">
        <f>IF(AND(C63&gt;='Input for base case'!$F$13,C63&lt;'Input for base case'!$F$14),((K62*(1-Parameters!$D$40)*(1/Parameters!$D$38)*('Input for base case'!$F$6*Parameters!$D$15*(Parameters!$D$23)*Parameters!$D$26*(1-Parameters!$D$27)*Parameters!$D$28*Parameters!$D$30))+(L62*(1-Parameters!$D$40)*(1/Parameters!$D$38))+(M62*(1-Parameters!$D$40)*('Input for base case'!$F$6*Parameters!$D$15*(Parameters!$D$23)*Parameters!$D$26*(1-Parameters!$D$27)*Parameters!$D$28*Parameters!$D$30))+(U62*(1-Parameters!$D$40)*ART_drop_factor)+(R62*(1-Parameters!$D$40)*(1/Parameters!$D$38))+(O62*(1-Parameters!$D$40))*ART_drop_factor),0)</f>
        <v>0</v>
      </c>
      <c r="V63" s="24">
        <f>IF(C63='Input for base case'!$F$14,((P62*(1-Parameters!$D$41)*(1-(Parameters!$D$9*(1-('Input for base case'!$F$22*Parameters!$D$7))))) + (V62*(1-Parameters!$D$41)*(1-(Parameters!$D$9*(1-('Input for base case'!$F$22*Parameters!$D$7)))))),0)</f>
        <v>0</v>
      </c>
      <c r="W63" s="22">
        <f>IF(C63='Input for base case'!$F$14,((P62*(1-Parameters!$D$41)*Parameters!$D$9*(1-('Input for base case'!$F$22*Parameters!$D$7)))+(Q62*(1-Parameters!$D$41)*(1-1/Parameters!$D$38)*(1-('Input for base case'!$F$6*Parameters!$D$16*(1-Parameters!$D$27)*Parameters!$D$26*(1-Parameters!$B$94)*(Parameters!$D$24))*Parameters!$D$28*Parameters!$D$30)))+(V62*(1-Parameters!$D$41)*Parameters!$D$9*(1-('Input for base case'!$F$22*Parameters!$D$7)))+ (R62*(1-Parameters!$D$41)*(1-(1/Parameters!$D$38))*(1-ART_drop_factor)) + (W62*(1-Parameters!$D$41)*(1-1/Parameters!$D$38)) + (X62*(1-Parameters!$D$41)*(1-(1/Parameters!$D$38))*(1-ART_drop_factor)),0)</f>
        <v>0</v>
      </c>
      <c r="X63" s="24">
        <f>IF(C63='Input for base case'!$F$14,((Q62*(1-Parameters!$D$41)*(1-1/Parameters!$D$38)*('Input for base case'!$F$6*Parameters!$D$16*Parameters!$D$26*(1-Parameters!$D$27)*(1-Parameters!$B$94)*(Parameters!$D$24)*Parameters!$D$28*Parameters!$D$30))+(R62*(1-Parameters!$D$41)*(1-(1/Parameters!$D$38))*ART_drop_factor)+(X62*(1-Parameters!$D$41)*(1-(1/Parameters!$D$38))*ART_drop_factor)),0)</f>
        <v>0</v>
      </c>
      <c r="Y63" s="22">
        <f>IF(C63='Input for base case'!$F$14,((Q62*(1-Parameters!$D$41)*(1/Parameters!$D$38)*(1-('Input for base case'!$F$6*Parameters!$D$16*(1-Parameters!$D$27)*Parameters!$D$26*(1-Parameters!$B$94)*(Parameters!$D$23)*Parameters!$D$28)))+(S62*(1-Parameters!$D$41)*(1-('Input for base case'!$F$6*Parameters!$D$16*(1-Parameters!$D$27)*Parameters!$D$26*(1-Parameters!$B$94)*(Parameters!$D$23)*Parameters!$D$28)))+(W62*(1-Parameters!$D$41)*(1/Parameters!$D$38))+(Y62*(1-Parameters!$D$41))),0)</f>
        <v>0</v>
      </c>
      <c r="Z63" s="24">
        <f>IF(C63='Input for base case'!$F$14,((Q62*(1-Parameters!$D$41)*(1/Parameters!$D$38)*'Input for base case'!$F$6*Parameters!$D$16*Parameters!$D$26*(1-Parameters!$D$27)*(1-Parameters!$B$94)*Parameters!$D$28*(Parameters!$D$23)*(1-Parameters!$D$30))+(S62*(1-Parameters!$D$41)*'Input for base case'!$F$6*Parameters!$D$16*Parameters!$D$26*(1-Parameters!$D$27)*(1-Parameters!$B$94)*Parameters!$D$28*(Parameters!$D$23)*(1-Parameters!$D$30))+(T62*(1-Parameters!$D$41)) + (U62*(1-Parameters!$D$41)*(1-ART_drop_factor)) + (Z62*(1-Parameters!$D$41)) + (AA62*(1-Parameters!$D$41)*(1-ART_drop_factor))),0)</f>
        <v>0</v>
      </c>
      <c r="AA63" s="22">
        <f>IF(C63='Input for base case'!$F$14,((Q62*(1-Parameters!$D$41)*(1/Parameters!$D$38)*('Input for base case'!$F$6*Parameters!$D$16*(Parameters!$D$23)*Parameters!$D$26*(1-Parameters!$D$27)*(1-Parameters!$B$94)*Parameters!$D$28*Parameters!$D$30))+(R62*(1-Parameters!$D$41)*(1/Parameters!$D$38))+(S62*(1-Parameters!$D$41)*('Input for base case'!$F$6*Parameters!$D$16*(1-Parameters!$B$94)*(Parameters!$D$23)*Parameters!$D$26*(1-Parameters!$D$27)*Parameters!$D$28*Parameters!$D$30))+(AA62*(1-Parameters!$D$41)*ART_drop_factor)+(X62*(1-Parameters!$D$41)*(1/Parameters!$D$38))+(U62*(1-Parameters!$D$41)*ART_drop_factor)),0)</f>
        <v>0</v>
      </c>
      <c r="AB63" s="24">
        <f>IF(AND(C63&gt;'Input for base case'!$F$14,C63&lt;('Input for base case'!$F$14+'Input for base case'!$F$16)),((V62*(1-Parameters!$D$41)*(1-(Parameters!$D$9*(1-('Input for base case'!$F$22*Parameters!$D$7)))))+(AB62*(1-Parameters!$D$41)*(1-(Parameters!$D$10*(1-('Input for base case'!$F$22*Parameters!$D$7)))))),0)</f>
        <v>0</v>
      </c>
      <c r="AC63" s="24">
        <f>IF(AND(C63&gt;'Input for base case'!$F$14, C63&lt;('Input for base case'!$F$14+'Input for base case'!$F$16)),((V62*(1-Parameters!$D$41)*Parameters!$D$9*(1-('Input for base case'!$F$22*Parameters!$D$7)))+(W62*(1-Parameters!$D$41)*(1-1/Parameters!$D$38)) + (X62*(1-Parameters!$D$41)*(1-(1/Parameters!$D$38))*(1-ART_drop_factor)) +(AB62*(1-Parameters!$D$41)*Parameters!$D$10*(1-('Input for base case'!$F$22*Parameters!$D$7))))+(AC62*(1-Parameters!$D$41)*(1-1/Parameters!$D$38)) + (AD62*(1-Parameters!$D$41)*(1-(1/Parameters!$D$38))*(1-ART_drop_factor)),0)</f>
        <v>0</v>
      </c>
      <c r="AD63" s="24">
        <f>IF(AND(C63&gt;'Input for base case'!$F$14, C63&lt;('Input for base case'!$F$14+'Input for base case'!$F$16)),((X62*(1-Parameters!$D$41)*(1-(1/Parameters!$D$38))*ART_drop_factor)+(AD62*(1-Parameters!$D$41)*(1-(1/Parameters!$D$38))*ART_drop_factor)),0)</f>
        <v>0</v>
      </c>
      <c r="AE63" s="24">
        <f>IF(AND(C63&gt;'Input for base case'!$F$14, C63&lt;('Input for base case'!$F$14+'Input for base case'!$F$16)),((W62*(1-Parameters!$D$41)*(1/Parameters!$D$38))+(Y62*(1-Parameters!$D$41))+(AC62*(1-Parameters!$D$41)*(1/Parameters!$D$38))+(AE62*(1-Parameters!$D$41))),0)</f>
        <v>0</v>
      </c>
      <c r="AF63" s="24">
        <f>IF(AND(C63&gt;'Input for base case'!$F$14, C63&lt;('Input for base case'!$F$14+'Input for base case'!$F$16)),((Z62*(1-Parameters!$D$41)) + (AA62*(1-Parameters!$D$41)*(1-ART_drop_factor)) +(AF62*(1-Parameters!$D$41)) + (AG62*(1-Parameters!$D$41)*(1-ART_drop_factor))),0)</f>
        <v>0</v>
      </c>
      <c r="AG63" s="24">
        <f>IF(AND(C63&gt;'Input for base case'!$F$14, C63&lt;('Input for base case'!$F$14+'Input for base case'!$F$16)),((X62*(1-Parameters!$D$41)*(1/Parameters!$D$38))+(AG62*(1-Parameters!$D$41)*ART_drop_factor)+(AD62*(1-Parameters!$D$41)*(1/Parameters!$D$38))+(AA62*(1-Parameters!$D$41)*ART_drop_factor)),0)</f>
        <v>0</v>
      </c>
      <c r="AH63" s="24">
        <f>IF(AND(C63&gt;=('Input for base case'!$F$14+'Input for base case'!$F$16),C63&lt;('Input for base case'!$F$14+'Input for base case'!$F$17)),((AB62*(1-Parameters!$D$40)*(1-(Parameters!$D$10*(1-('Input for base case'!$F$22*Parameters!$D$7)))))+(AH62*(1-Parameters!$D$40)*(1-(Parameters!$D$11*(1-('Input for base case'!$F$22*Parameters!$D$7)))))),0)</f>
        <v>0</v>
      </c>
      <c r="AI63" s="24">
        <f>IF(AND(C63&gt;=('Input for base case'!$F$14+'Input for base case'!$F$16), C63&lt;('Input for base case'!$F$14+'Input for base case'!$F$17)),((AB62*(1-Parameters!$D$40)*Parameters!$D$10*(1-('Input for base case'!$F$22*Parameters!$D$7)))+(AC62*(1-Parameters!$D$40)*(1-1/Parameters!$D$38)*(1-('Input for base case'!$F$7*Parameters!$D$17*(1-Parameters!$D$27)*Parameters!$D$26*(1-(Parameters!$B$94 + Parameters!$B$95))*(Parameters!$D$24)*Parameters!$D$28*Parameters!$D$30))) + (AD62*(1-Parameters!$D$40)*(1-(1/Parameters!$D$38))*(1-ART_drop_factor)) +(AH62*(1-Parameters!$D$40)*Parameters!$D$11*(1-('Input for base case'!$F$22*Parameters!$D$7)))+(AI62*(1-Parameters!$D$40)*(1-1/Parameters!$D$38)) + (AJ62*(1-Parameters!$D$40)*(1-(1/Parameters!$D$38))*(1-ART_drop_factor))),0)</f>
        <v>0</v>
      </c>
      <c r="AJ63" s="24">
        <f>IF(AND(C63&gt;=('Input for base case'!$F$14+'Input for base case'!$F$16), C63&lt;('Input for base case'!$F$14+'Input for base case'!$F$17)),((AC62*(1-Parameters!$D$40)*(1-1/Parameters!$D$38)*('Input for base case'!$F$7*Parameters!$D$17*Parameters!$D$26*(1-Parameters!$D$27)*(1-(Parameters!$B$94 + Parameters!$B$95))*(Parameters!$D$24)*Parameters!$D$28*Parameters!$D$30))+(AD62*(1-Parameters!$D$40)*(1-(1/Parameters!$D$38))*ART_drop_factor)+(AJ62*(1-Parameters!$D$40)*(1-(1/Parameters!$D$38))*ART_drop_factor)),0)</f>
        <v>0</v>
      </c>
      <c r="AK63" s="22">
        <f>IF(AND(C63&gt;=('Input for base case'!$F$14+'Input for base case'!$F$16), C63&lt;('Input for base case'!$F$14+'Input for base case'!$F$17)),((AC62*(1-Parameters!$D$40)*(1/Parameters!$D$38)*(1-('Input for base case'!$F$7*Parameters!$D$17*(1-Parameters!$D$27)*Parameters!$D$26*(1-(Parameters!$B$94 + Parameters!$B$95))*(Parameters!$D$23)*Parameters!$D$28)))+(AE62*(1-Parameters!$D$40)*(1-('Input for base case'!$F$7*Parameters!$D$17*(1-Parameters!$D$27)*Parameters!$D$26*(1-(Parameters!$B$94 + Parameters!$B$95))*(Parameters!$D$23)*Parameters!$D$28)))+(AI62*(1-Parameters!$D$40)*(1/Parameters!$D$38))+(AK62*(1-Parameters!$D$40))),0)</f>
        <v>0</v>
      </c>
      <c r="AL63" s="24">
        <f>IF(AND(C63&gt;=('Input for base case'!$F$14+'Input for base case'!$F$16), C63&lt;('Input for base case'!$F$14+'Input for base case'!$F$17)),((AC62*(1-Parameters!$D$40)*(1/Parameters!$D$38)*'Input for base case'!$F$7*Parameters!$D$17*Parameters!$D$26*(1-Parameters!$D$27)*(1-(Parameters!$B$94 + Parameters!$B$95))*Parameters!$D$28*(Parameters!$D$23)*(1-Parameters!$D$30))+(AE62*(1-Parameters!$D$40)*'Input for base case'!$F$7*Parameters!$D$17*Parameters!$D$26*(1-Parameters!$D$27)*(1-(Parameters!$B$94 + Parameters!$B$95))*Parameters!$D$28*(Parameters!$D$23)*(1-Parameters!$D$30))+(AF62*(1-Parameters!$D$40)) + (AG62*(1-Parameters!$D$40)*(1-ART_drop_factor)) +(AL62*(1-Parameters!$D$40)) + (AM62*(1-Parameters!$D$40)*(1-ART_drop_factor))),0)</f>
        <v>0</v>
      </c>
      <c r="AM63" s="22">
        <f>IF(AND(C63&gt;=('Input for base case'!$F$14+'Input for base case'!$F$16), C63&lt;('Input for base case'!$F$14+'Input for base case'!$F$17)),((AC62*(1-Parameters!$D$40)*(1/Parameters!$D$38)*('Input for base case'!$F$7*Parameters!$D$17*(Parameters!$D$23)*Parameters!$D$26*(1-Parameters!$D$27)*(1-(Parameters!$B$94 + Parameters!$B$95))*Parameters!$D$28*Parameters!$D$30))+(AD62*(1-Parameters!$D$40)*(1/Parameters!$D$38))+(AE62*(1-Parameters!$D$40)*('Input for base case'!$F$7*Parameters!$D$17*(Parameters!$D$23)*Parameters!$D$26*(1-Parameters!$D$27)*(1-(Parameters!$B$94 + Parameters!$B$95))*Parameters!$D$28*Parameters!$D$30))+(AM62*(1-Parameters!$D$40)*ART_drop_factor)+(AJ62*(1-Parameters!$D$40)*(1/Parameters!$D$38))+(AG62*(1-Parameters!$D$40)*ART_drop_factor)),0)</f>
        <v>0</v>
      </c>
      <c r="AN63" s="24">
        <f>IF(AND(C63&gt;=('Input for base case'!$F$14+'Input for base case'!$F$17), C63&lt;('Input for base case'!$F$14+'Input for base case'!$F$18)),((AH62*(1-Parameters!$D$40)*(1-(Parameters!$D$11*(1-('Input for base case'!$F$22*Parameters!$D$7))))) + (AN62*(1-Parameters!$D$40)*(1-(Parameters!$D$11*(1-('Input for base case'!$F$22*Parameters!$D$7)))))),0)</f>
        <v>1492720.5508164177</v>
      </c>
      <c r="AO63" s="22">
        <f>IF(AND(C63&gt;=('Input for base case'!$F$14+'Input for base case'!$F$17), C63&lt;('Input for base case'!$F$14+'Input for base case'!$F$18)),((AH62*(1-Parameters!$D$40)*Parameters!$D$11*(1-('Input for base case'!$F$22*Parameters!$D$7)))+(AI62*(1-Parameters!$D$40)*(1-1/Parameters!$D$38)*(1-('Input for base case'!$F$8*Parameters!$D$18*(1-Parameters!$D$27)*Parameters!$D$26*(Parameters!$D$24)*Parameters!$D$28*Parameters!$D$30))) + (AJ62*(1-Parameters!$D$40)*(1-(1/Parameters!$D$38))*(1-ART_drop_factor)) +(AN62*(1-Parameters!$D$40)*Parameters!$D$11*(1-('Input for base case'!$F$22*Parameters!$D$7)))+(AO62*(1-Parameters!$D$40)*(1-1/Parameters!$D$38)) + (AP62*(1-Parameters!$D$40)*(1-(1/Parameters!$D$38))*(1-ART_drop_factor))),0)</f>
        <v>3352.6347045994326</v>
      </c>
      <c r="AP63" s="24">
        <f>IF(AND(C63&gt;=('Input for base case'!$F$14+'Input for base case'!$F$17), C63&lt;('Input for base case'!$F$14+'Input for base case'!$F$18)),((AI62*(1-Parameters!$D$40)*(1-1/Parameters!$D$38)*('Input for base case'!$F$8*Parameters!$D$18*Parameters!$D$26*(1-Parameters!$D$27)*(Parameters!$D$24)*Parameters!$D$28*Parameters!$D$30))+(AJ62*(1-Parameters!$D$40)*(1-(1/Parameters!$D$38))*ART_drop_factor)+(AP62*(1-Parameters!$D$40)*(1-(1/Parameters!$D$38))*ART_drop_factor)),0)</f>
        <v>23.358841292551109</v>
      </c>
      <c r="AQ63" s="22">
        <f>IF(AND(C63&gt;=('Input for base case'!$F$14+'Input for base case'!$F$17), C63&lt;('Input for base case'!$F$14+'Input for base case'!$F$18)),((AI62*(1-Parameters!$D$40)*(1/Parameters!$D$38)*(1-('Input for base case'!$F$8*Parameters!$D$18*(1-Parameters!$D$27)*Parameters!$D$26*(Parameters!$D$23)*Parameters!$D$28)))+(AK62*(1-Parameters!$D$40)*(1-('Input for base case'!$F$8*Parameters!$D$18*(1-Parameters!$D$27)*Parameters!$D$26*(Parameters!$D$23)*Parameters!$D$28)))+(AO62*(1-Parameters!$D$40)*(1/Parameters!$D$38))+(AQ62*(1-Parameters!$D$40))),0)</f>
        <v>26967.868852130639</v>
      </c>
      <c r="AR63" s="24">
        <f>IF(AND(C63&gt;=('Input for base case'!$F$14+'Input for base case'!$F$17), C63&lt;('Input for base case'!$F$14+'Input for base case'!$F$18)),((AI62*(1-Parameters!$D$40)*(1/Parameters!$D$38)*'Input for base case'!$F$8*Parameters!$D$18*Parameters!$D$26*(1-Parameters!$D$27)*Parameters!$D$28*(Parameters!$D$23)*(1-Parameters!$D$30))+(AK62*(1-Parameters!$D$40)*'Input for base case'!$F$8*Parameters!$D$18*Parameters!$D$26*(1-Parameters!$D$27)*Parameters!$D$28*(Parameters!$D$23)*(1-Parameters!$D$30))+(AL62*(1-Parameters!$D$40)) + (AM62*(1-Parameters!$D$40)*(1-ART_drop_factor)) +(AR62*(1-Parameters!$D$40)) + (AS62*(1-Parameters!$D$40)*(1-ART_drop_factor))),0)</f>
        <v>21825.483432124962</v>
      </c>
      <c r="AS63" s="22">
        <f>IF(AND(C63&gt;=('Input for base case'!$F$14+'Input for base case'!$F$17), C63&lt;('Input for base case'!$F$14+'Input for base case'!$F$18)),((AI62*(1-Parameters!$D$40)*(1/Parameters!$D$38)*('Input for base case'!$F$8*Parameters!$D$18*(Parameters!$D$23)*Parameters!$D$26*(1-Parameters!$D$27)*Parameters!$D$28*Parameters!$D$30))+(AJ62*(1-Parameters!$D$40)*(1/Parameters!$D$38))+(AK62*(1-Parameters!$D$40)*('Input for base case'!$F$8*Parameters!$D$18*(Parameters!$D$23)*Parameters!$D$26*(1-Parameters!$D$27)*Parameters!$D$28*Parameters!$D$30))+(AS62*(1-Parameters!$D$40)*ART_drop_factor)+(AP62*(1-Parameters!$D$40)*(1/Parameters!$D$38))+(AM62*(1-Parameters!$D$40)*ART_drop_factor)),0)</f>
        <v>76231.421104329129</v>
      </c>
      <c r="AT63" s="24">
        <f>IF(AND(C63&gt;=('Input for base case'!$F$14+'Input for base case'!$F$18), C63&lt;('Input for base case'!$F$14+'Input for base case'!$F$19)),((AN62*(1-Parameters!$D$40)*(1-(Parameters!$D$11*(1-('Input for base case'!$F$22*Parameters!$D$7))))) + (AT62*(1-Parameters!$D$40)*(1-(Parameters!$D$12*(1-('Input for base case'!$F$22*Parameters!$D$7)))))),0)</f>
        <v>0</v>
      </c>
      <c r="AU63" s="22">
        <f>IF(AND(C63&gt;=('Input for base case'!$F$14+'Input for base case'!$F$18), C63&lt;('Input for base case'!$F$14+'Input for base case'!$F$19)),((AN62*(1-Parameters!$D$40)*Parameters!$D$11*(1-('Input for base case'!$F$22*Parameters!$D$7)))+(AO62*(1-Parameters!$D$40)*(1-1/Parameters!$D$38)*(1-('Input for base case'!$F$9*Parameters!$D$19*(1-Parameters!$D$27)*Parameters!$D$26*(Parameters!$D$24)*Parameters!$D$28*Parameters!$D$30))) + (AP62*(1-Parameters!$D$40)*(1-(1/Parameters!$D$38))*(1-ART_drop_factor)) +(AT62*(1-Parameters!$D$40)*Parameters!$D$12*(1-('Input for base case'!$F$22*Parameters!$D$7)))+(AU62*(1-Parameters!$D$40)*(1-1/Parameters!$D$38)) + (AV62*(1-Parameters!$D$40)*(1-(1/Parameters!$D$38))*(1-ART_drop_factor))),0)</f>
        <v>0</v>
      </c>
      <c r="AV63" s="24">
        <f>IF(AND(C63&gt;=('Input for base case'!$F$14+'Input for base case'!$F$18), C63&lt;('Input for base case'!$F$14+'Input for base case'!$F$19)),((AO62*(1-Parameters!$D$40)*(1-1/Parameters!$D$38)*('Input for base case'!$F$9*Parameters!$D$19*Parameters!$D$26*(1-Parameters!$D$27)*(Parameters!$D$24)*Parameters!$D$28*Parameters!$D$30))+(AP62*(1-Parameters!$D$40)*(1-(1/Parameters!$D$38))*ART_drop_factor)+(AV62*(1-Parameters!$D$40)*(1-(1/Parameters!$D$38))*ART_drop_factor)),0)</f>
        <v>0</v>
      </c>
      <c r="AW63" s="22">
        <f>IF(AND(C63&gt;=('Input for base case'!$F$14+'Input for base case'!$F$18), C63&lt;('Input for base case'!$F$14+'Input for base case'!$F$19)),((AO62*(1-Parameters!$D$40)*(1/Parameters!$D$38)*(1-('Input for base case'!$F$9*Parameters!$D$19*(1-Parameters!$D$27)*Parameters!$D$26*(Parameters!$D$23)*Parameters!$D$28)))+(AQ62*(1-Parameters!$D$40)*(1-('Input for base case'!$F$9*Parameters!$D$19*(1-Parameters!$D$27)*Parameters!$D$26*(Parameters!$D$23)*Parameters!$D$28)))+(AU62*(1-Parameters!$D$40)*(1/Parameters!$D$38))+(AW62*(1-Parameters!$D$40))),0)</f>
        <v>0</v>
      </c>
      <c r="AX63" s="24">
        <f>IF(AND(C63&gt;=('Input for base case'!$F$14+'Input for base case'!$F$18), C63&lt;('Input for base case'!$F$14+'Input for base case'!$F$19)),((AO62*(1-Parameters!$D$40)*(1/Parameters!$D$38)*'Input for base case'!$F$9*Parameters!$D$19*Parameters!$D$26*(1-Parameters!$D$27)*Parameters!$D$28*(Parameters!$D$23)*(1-Parameters!$D$30))+(AQ62*(1-Parameters!$D$40)*'Input for base case'!$F$9*Parameters!$D$19*Parameters!$D$26*(1-Parameters!$D$27)*Parameters!$D$28*(Parameters!$D$23)*(1-Parameters!$D$30)) + (AS62*(1-Parameters!$D$40)*(1-ART_drop_factor)) +(AR62*(1-Parameters!$D$40))+ (AY62*(1-Parameters!$D$40)*(1-ART_drop_factor)) + (AX62*(1-Parameters!$D$40))),0)</f>
        <v>0</v>
      </c>
      <c r="AY63" s="22">
        <f>IF(AND(C63&gt;=('Input for base case'!$F$14+'Input for base case'!$F$18), C63&lt;('Input for base case'!$F$14+'Input for base case'!$F$19)),((AO62*(1-Parameters!$D$40)*(1/Parameters!$D$38)*('Input for base case'!$F$9*Parameters!$D$19*(Parameters!$D$23)*Parameters!$D$26*(1-Parameters!$D$27)*Parameters!$D$28*Parameters!$D$30))+(AP62*(1-Parameters!$D$40)*(1/Parameters!$D$38))+(AQ62*(1-Parameters!$D$40)*('Input for base case'!$F$9*Parameters!$D$19*(Parameters!$D$23)*Parameters!$D$26*(1-Parameters!$D$27)*Parameters!$D$28*Parameters!$D$30))+(AY62*(1-Parameters!$D$40)*ART_drop_factor)+(AV62*(1-Parameters!$D$40)*(1/Parameters!$D$38))+(AS62*(1-Parameters!$D$40)*ART_drop_factor)),0)</f>
        <v>0</v>
      </c>
      <c r="AZ63" s="24">
        <f>IF(C63&gt;=('Input for base case'!$F$14+'Input for base case'!$F$19),((AT62*(1-Parameters!$D$40)*(1-(Parameters!$D$12*(1-('Input for base case'!$F$22*Parameters!$D$7))))) + (AZ62*(1-Parameters!$D$40)*(1-(Parameters!$D$12*(1-('Input for base case'!$F$22*Parameters!$D$7)))))),0)</f>
        <v>0</v>
      </c>
      <c r="BA63" s="22">
        <f>IF(C63&gt;=('Input for base case'!$F$14+'Input for base case'!$F$19),((AT62*(1-Parameters!$D$40)*Parameters!$D$12*(1-('Input for base case'!$F$22*Parameters!$D$7)))+(AU62*(1-Parameters!$D$40)*(1-1/Parameters!$D$38)*(1-('Input for base case'!$F$10*Parameters!$D$20*(1-Parameters!$D$27)*Parameters!$D$26*(Parameters!$D$24)*Parameters!$D$28*Parameters!$D$30))) + (AV62*(1-Parameters!$D$40)*(1-(1/Parameters!$D$38))*(1-ART_drop_factor)) +(AZ62*(1-Parameters!$D$40)*Parameters!$D$12*(1-('Input for base case'!$F$22*Parameters!$D$7)))+(BA62*(1-Parameters!$D$40)*(1-1/Parameters!$D$38)) + (BB62*(1-Parameters!$D$40)*(1-(1/Parameters!$D$38))*(1-ART_drop_factor))),0)</f>
        <v>0</v>
      </c>
      <c r="BB63" s="24">
        <f>IF(C63&gt;=('Input for base case'!$F$14+'Input for base case'!$F$19),((AU62*(1-Parameters!$D$40)*(1-1/Parameters!$D$38)*('Input for base case'!$F$10*Parameters!$D$20*Parameters!$D$26*(1-Parameters!$D$27)*(Parameters!$D$24)*Parameters!$D$28*Parameters!$D$30))+(AV62*(1-Parameters!$D$40)*(1-(1/Parameters!$D$38))*ART_drop_factor)+(BB62*(1-Parameters!$D$40)*(1-(1/Parameters!$D$38))*ART_drop_factor)),0)</f>
        <v>0</v>
      </c>
      <c r="BC63" s="22">
        <f>IF(C63&gt;=('Input for base case'!$F$14+'Input for base case'!$F$19),((AU62*(1-Parameters!$D$40)*(1/Parameters!$D$38)*(1-('Input for base case'!$F$10*Parameters!$D$20*(1-Parameters!$D$27)*Parameters!$D$26*(Parameters!$D$23)*Parameters!$D$28)))+(AW62*(1-Parameters!$D$40)*(1-('Input for base case'!$F$10*Parameters!$D$20*(1-Parameters!$D$27)*Parameters!$D$26*(Parameters!$D$23)*Parameters!$D$28)))+(BA62*(1-Parameters!$D$40)*(1/Parameters!$D$38))+(BC62*(1-Parameters!$D$40))),0)</f>
        <v>0</v>
      </c>
      <c r="BD63" s="24">
        <f>IF(C63&gt;=('Input for base case'!$F$14+'Input for base case'!$F$19),((AU62*(1-Parameters!$D$40)*(1/Parameters!$D$38)*'Input for base case'!$F$10*Parameters!$D$20*Parameters!$D$26*(1-Parameters!$D$27)*Parameters!$D$28*(Parameters!$D$23)*(1-Parameters!$D$30))+(AW62*(1-Parameters!$D$40)*'Input for base case'!$F$10*Parameters!$D$20*Parameters!$D$26*(1-Parameters!$D$27)*Parameters!$D$28*(Parameters!$D$23)*(1-Parameters!$D$30))+(AX62*(1-Parameters!$D$40)) + (AY62*(1-Parameters!$D$40)*(1-ART_drop_factor)) +(BD62*(1-Parameters!$D$40)) + (BE62*(1-Parameters!$D$40)*(1-ART_drop_factor))),0)</f>
        <v>0</v>
      </c>
      <c r="BE63" s="25">
        <f>IF(C63&gt;=('Input for base case'!$F$14+'Input for base case'!$F$19),((AU62*(1-Parameters!$D$40)*(1/Parameters!$D$38)*('Input for base case'!$F$10*Parameters!$D$20*(Parameters!$D$23)*Parameters!$D$26*(1-Parameters!$D$27)*Parameters!$D$28*Parameters!$D$30))+(AV62*(1-Parameters!$D$40)*(1/Parameters!$D$38))+(AW62*(1-Parameters!$D$40)*('Input for base case'!$F$10*Parameters!$D$20*(Parameters!$D$23)*Parameters!$D$26*(1-Parameters!$D$27)*Parameters!$D$28*Parameters!$D$30))+(BE62*(1-Parameters!$D$40)*ART_drop_factor)+(BB62*(1-Parameters!$D$40)*(1/Parameters!$D$38))+(AY62*(1-Parameters!$D$40)*ART_drop_factor)),0)</f>
        <v>0</v>
      </c>
      <c r="BF63" s="135">
        <f>(Parameters!$D$40*(SUM(Model!D62:U62,Model!AH62:BE62)))+(Parameters!$D$41*(SUM(Model!V62:AG62)))</f>
        <v>93.531625925585772</v>
      </c>
      <c r="BG63" s="60"/>
    </row>
    <row r="64" spans="3:59" x14ac:dyDescent="0.2">
      <c r="C64" s="20">
        <v>59</v>
      </c>
      <c r="D64" s="21">
        <f>IF((C64&gt;='Input for base case'!$F$12),0,(D63*(1-Parameters!$D$40)*(1-(Parameters!$D$8*(1-('Input for base case'!$F$22*Parameters!$D$7))))))</f>
        <v>0</v>
      </c>
      <c r="E64" s="21">
        <f>IF((C64&gt;='Input for base case'!$F$12),0,(D63*(1-Parameters!$D$40)*Parameters!$D$8*(1-('Input for base case'!$F$22*Parameters!$D$7))+(E63*(1-Parameters!$D$40)*(1-1/Parameters!$D$38)) + (F63*(1-Parameters!$D$40)*(1-(1/Parameters!$D$38))*(1-ART_drop_factor))))</f>
        <v>0</v>
      </c>
      <c r="F64" s="26">
        <f>IF((C64&gt;='Input for base case'!$F$12),0,(F63*(1-Parameters!$D$40)*(1-(1/Parameters!$D$38))*ART_drop_factor))</f>
        <v>0</v>
      </c>
      <c r="G64" s="21">
        <f>IF((C64&gt;='Input for base case'!$F$12),0,((G63*(1-Parameters!$D$40)+(E63*(1-Parameters!$D$40)*(1/Parameters!$D$38)))))</f>
        <v>0</v>
      </c>
      <c r="H64" s="21">
        <f>IF((C64&gt;='Input for base case'!$F$12),0,(H63*(1-Parameters!$D$40) + I63*(1-Parameters!$D$40)*(1-ART_drop_factor)))</f>
        <v>0</v>
      </c>
      <c r="I64" s="21">
        <f>IF((C64&gt;='Input for base case'!$F$12),0,(((F63*(1-Parameters!$D$40)*(1/Parameters!$D$38)) + I63*(1-Parameters!$D$40)*ART_drop_factor)))</f>
        <v>0</v>
      </c>
      <c r="J64" s="23">
        <f>IF(AND(C64&gt;='Input for base case'!$F$12,C64&lt;'Input for base case'!$F$13),((D63*(1-Parameters!$D$40)*(1-(Parameters!$D$8*(1-('Input for base case'!$F$22*Parameters!$D$7))))) + (J63*(1-Parameters!$D$40)*(1-(Parameters!$D$9*(1-('Input for base case'!$F$22*Parameters!$D$7)))))),0)</f>
        <v>0</v>
      </c>
      <c r="K64" s="23">
        <f>IF(AND(C64&gt;='Input for base case'!$F$12,C64&lt;'Input for base case'!$F$13),((D63*(1-Parameters!$D$40)*(Parameters!$D$8*(1-('Input for base case'!$F$22*Parameters!$D$7))))+(E63*(1-Parameters!$D$40)*(1-1/Parameters!$D$38)*(1-('Input for base case'!$F$5*Parameters!$D$14*(1-Parameters!$D$27)*Parameters!$D$26*(Parameters!$D$24))*Parameters!$D$28*Parameters!$D$30)))+ (F63*(1-Parameters!$D$40)*(1-(1/Parameters!$D$38))*(1-ART_drop_factor)) + (J63*(1-Parameters!$D$40)*Parameters!$D$9*(1-('Input for base case'!$F$22*Parameters!$D$7)))+(K63*(1-Parameters!$D$40)*(1-1/Parameters!$D$38)) + (L63*(1-Parameters!$D$40)*(1-(1/Parameters!$D$38))*(1-ART_drop_factor)),0)</f>
        <v>0</v>
      </c>
      <c r="L64" s="23">
        <f>IF(AND(C64&gt;='Input for base case'!$F$12,C64&lt;'Input for base case'!$F$13),((E63*(1-Parameters!$D$40)*(1-1/Parameters!$D$38)*('Input for base case'!$F$5*Parameters!$D$14*Parameters!$D$26*(1-Parameters!$D$27)*(Parameters!$D$24)*Parameters!$D$28*Parameters!$D$30))+(F63*(1-Parameters!$D$40)*(1-(1/Parameters!$D$38))*ART_drop_factor)+(L63*(1-Parameters!$D$40)*(1-(1/Parameters!$D$38))*ART_drop_factor)),0)</f>
        <v>0</v>
      </c>
      <c r="M64" s="23">
        <f>IF(AND(C64&gt;='Input for base case'!$F$12,C64&lt;'Input for base case'!$F$13),((E63*(1-Parameters!$D$40)*(1/Parameters!$D$38)*(1-('Input for base case'!$F$5*Parameters!$D$14*(1-Parameters!$D$27)*Parameters!$D$26*(Parameters!$D$23))*Parameters!$D$28))+(G63*(1-Parameters!$D$40)*(1-('Input for base case'!$F$5*Parameters!$D$14*(1-Parameters!$D$27)*Parameters!$D$26*(Parameters!$D$23)*Parameters!$D$28)))+(K63*(1-Parameters!$D$40)*(1/Parameters!$D$38))+(M63*(1-Parameters!$D$40))),0)</f>
        <v>0</v>
      </c>
      <c r="N64" s="23">
        <f>IF(AND(C64&gt;='Input for base case'!$F$12,C64&lt;'Input for base case'!$F$13),((E63*(1-Parameters!$D$40)*(1/Parameters!$D$38)*'Input for base case'!$F$5*Parameters!$D$14*Parameters!$D$26*(1-Parameters!$D$27)*Parameters!$D$28*(Parameters!$D$23)*(1-Parameters!$D$30))+(G63*(1-Parameters!$D$40)*'Input for base case'!$F$5*Parameters!$D$14*Parameters!$D$26*(1-Parameters!$D$27)*Parameters!$D$28*(Parameters!$D$23)*(1-Parameters!$D$30))+(H63*(1-Parameters!$D$40)) +(N63*(1-Parameters!$D$40)) + (O63*(1-Parameters!$D$40)*(1-ART_drop_factor)) + (I63*(1-Parameters!$D$40)*(1-ART_drop_factor))),0)</f>
        <v>0</v>
      </c>
      <c r="O64" s="23">
        <f>IF(AND(C64&gt;='Input for base case'!$F$12,C64&lt;'Input for base case'!$F$13),((E63*(1-Parameters!$D$40)*(1/Parameters!$D$38)*('Input for base case'!$F$5*Parameters!$D$14*(Parameters!$D$23)*Parameters!$D$26*(1-Parameters!$D$27)*Parameters!$D$28*Parameters!$D$30))+(F63*(1-Parameters!$D$40)*(1/Parameters!$D$38))+(G63*(1-Parameters!$D$40)*('Input for base case'!$F$5*Parameters!$D$14*(Parameters!$D$23)*Parameters!$D$26*(1-Parameters!$D$27)*Parameters!$D$28*Parameters!$D$30))+(O63*(1-Parameters!$D$40)*ART_drop_factor)+(L63*(1-Parameters!$D$40)*(1/Parameters!$D$38))+(I63*(1-Parameters!$D$40)*ART_drop_factor)),0)</f>
        <v>0</v>
      </c>
      <c r="P64" s="24">
        <f>IF(AND(C64&gt;='Input for base case'!$F$13,C64&lt;'Input for base case'!$F$14),((J63*(1-Parameters!$D$40)*(1-(Parameters!$D$9*(1-('Input for base case'!$F$22*Parameters!$D$7))))) + (P63*(1-Parameters!$D$40)*(1-(Parameters!$D$9*(1-('Input for base case'!$F$22*Parameters!$D$7)))))),0)</f>
        <v>0</v>
      </c>
      <c r="Q64" s="22">
        <f>IF(AND(C64&gt;='Input for base case'!$F$13,C64&lt;'Input for base case'!$F$14),((J63*(1-Parameters!$D$40)*Parameters!$D$9*(1-('Input for base case'!$F$22*Parameters!$D$7)))+(K63*(1-Parameters!$D$40)*(1-1/Parameters!$D$38)*(1-('Input for base case'!$F$6*Parameters!$D$15*(1-Parameters!$D$27)*Parameters!$D$26*(Parameters!$D$24))*Parameters!$D$28*Parameters!$D$30))) + (L63*(1-Parameters!$D$40)*(1-(1/Parameters!$D$38))*(1-ART_drop_factor)) +(P63*(1-Parameters!$D$40)*Parameters!$D$9*(1-('Input for base case'!$F$22*Parameters!$D$7)))+(Q63*(1-Parameters!$D$40)*(1-1/Parameters!$D$38)) + (R63*(1-Parameters!$D$40)*(1-(1/Parameters!$D$38))*(1-ART_drop_factor)),0)</f>
        <v>0</v>
      </c>
      <c r="R64" s="24">
        <f>IF(AND(C64&gt;='Input for base case'!$F$13,C64&lt;'Input for base case'!$F$14),((K63*(1-Parameters!$D$40)*(1-1/Parameters!$D$38)*('Input for base case'!$F$6*Parameters!$D$15*Parameters!$D$26*(1-Parameters!$D$27)*(Parameters!$D$24)*Parameters!$D$28*Parameters!$D$30))+(L63*(1-Parameters!$D$40)*(1-(1/Parameters!$D$38))*ART_drop_factor)+(R63*(1-Parameters!$D$40)*(1-(1/Parameters!$D$38))*ART_drop_factor)),0)</f>
        <v>0</v>
      </c>
      <c r="S64" s="22">
        <f>IF(AND(C64&gt;='Input for base case'!$F$13,C64&lt;'Input for base case'!$F$14),((K63*(1-Parameters!$D$40)*(1/Parameters!$D$38)*(1-('Input for base case'!$F$6*Parameters!$D$15*(1-Parameters!$D$27)*Parameters!$D$26*(Parameters!$D$23)*Parameters!$D$28)))+(M63*(1-Parameters!$D$40)*(1-('Input for base case'!$F$6*Parameters!$D$15*(1-Parameters!$D$27)*Parameters!$D$26*(Parameters!$D$23)*Parameters!$D$28)))+(Q63*(1-Parameters!$D$40)*(1/Parameters!$D$38))+(S63*(1-Parameters!$D$40))),0)</f>
        <v>0</v>
      </c>
      <c r="T64" s="24">
        <f>IF(AND(C64&gt;='Input for base case'!$F$13,C64&lt;'Input for base case'!$F$14),((K63*(1-Parameters!$D$40)*(1/Parameters!$D$38)*'Input for base case'!$F$6*Parameters!$D$15*Parameters!$D$26*(1-Parameters!$D$27)*Parameters!$D$28*(Parameters!$D$23)*(1-Parameters!$D$30))+(M63*(1-Parameters!$D$40)*'Input for base case'!$F$6*Parameters!$D$15*Parameters!$D$26*(1-Parameters!$D$27)*Parameters!$D$28*(Parameters!$D$23)*(1-Parameters!$D$30))+(N63*(1-Parameters!$D$40))+(T63*(1-Parameters!$D$40)) + (U63*(1-Parameters!$D$40)*(1-ART_drop_factor)) + (O63*(1-Parameters!$D$40)*(1-ART_drop_factor))),0)</f>
        <v>0</v>
      </c>
      <c r="U64" s="22">
        <f>IF(AND(C64&gt;='Input for base case'!$F$13,C64&lt;'Input for base case'!$F$14),((K63*(1-Parameters!$D$40)*(1/Parameters!$D$38)*('Input for base case'!$F$6*Parameters!$D$15*(Parameters!$D$23)*Parameters!$D$26*(1-Parameters!$D$27)*Parameters!$D$28*Parameters!$D$30))+(L63*(1-Parameters!$D$40)*(1/Parameters!$D$38))+(M63*(1-Parameters!$D$40)*('Input for base case'!$F$6*Parameters!$D$15*(Parameters!$D$23)*Parameters!$D$26*(1-Parameters!$D$27)*Parameters!$D$28*Parameters!$D$30))+(U63*(1-Parameters!$D$40)*ART_drop_factor)+(R63*(1-Parameters!$D$40)*(1/Parameters!$D$38))+(O63*(1-Parameters!$D$40))*ART_drop_factor),0)</f>
        <v>0</v>
      </c>
      <c r="V64" s="24">
        <f>IF(C64='Input for base case'!$F$14,((P63*(1-Parameters!$D$41)*(1-(Parameters!$D$9*(1-('Input for base case'!$F$22*Parameters!$D$7))))) + (V63*(1-Parameters!$D$41)*(1-(Parameters!$D$9*(1-('Input for base case'!$F$22*Parameters!$D$7)))))),0)</f>
        <v>0</v>
      </c>
      <c r="W64" s="22">
        <f>IF(C64='Input for base case'!$F$14,((P63*(1-Parameters!$D$41)*Parameters!$D$9*(1-('Input for base case'!$F$22*Parameters!$D$7)))+(Q63*(1-Parameters!$D$41)*(1-1/Parameters!$D$38)*(1-('Input for base case'!$F$6*Parameters!$D$16*(1-Parameters!$D$27)*Parameters!$D$26*(1-Parameters!$B$94)*(Parameters!$D$24))*Parameters!$D$28*Parameters!$D$30)))+(V63*(1-Parameters!$D$41)*Parameters!$D$9*(1-('Input for base case'!$F$22*Parameters!$D$7)))+ (R63*(1-Parameters!$D$41)*(1-(1/Parameters!$D$38))*(1-ART_drop_factor)) + (W63*(1-Parameters!$D$41)*(1-1/Parameters!$D$38)) + (X63*(1-Parameters!$D$41)*(1-(1/Parameters!$D$38))*(1-ART_drop_factor)),0)</f>
        <v>0</v>
      </c>
      <c r="X64" s="24">
        <f>IF(C64='Input for base case'!$F$14,((Q63*(1-Parameters!$D$41)*(1-1/Parameters!$D$38)*('Input for base case'!$F$6*Parameters!$D$16*Parameters!$D$26*(1-Parameters!$D$27)*(1-Parameters!$B$94)*(Parameters!$D$24)*Parameters!$D$28*Parameters!$D$30))+(R63*(1-Parameters!$D$41)*(1-(1/Parameters!$D$38))*ART_drop_factor)+(X63*(1-Parameters!$D$41)*(1-(1/Parameters!$D$38))*ART_drop_factor)),0)</f>
        <v>0</v>
      </c>
      <c r="Y64" s="22">
        <f>IF(C64='Input for base case'!$F$14,((Q63*(1-Parameters!$D$41)*(1/Parameters!$D$38)*(1-('Input for base case'!$F$6*Parameters!$D$16*(1-Parameters!$D$27)*Parameters!$D$26*(1-Parameters!$B$94)*(Parameters!$D$23)*Parameters!$D$28)))+(S63*(1-Parameters!$D$41)*(1-('Input for base case'!$F$6*Parameters!$D$16*(1-Parameters!$D$27)*Parameters!$D$26*(1-Parameters!$B$94)*(Parameters!$D$23)*Parameters!$D$28)))+(W63*(1-Parameters!$D$41)*(1/Parameters!$D$38))+(Y63*(1-Parameters!$D$41))),0)</f>
        <v>0</v>
      </c>
      <c r="Z64" s="24">
        <f>IF(C64='Input for base case'!$F$14,((Q63*(1-Parameters!$D$41)*(1/Parameters!$D$38)*'Input for base case'!$F$6*Parameters!$D$16*Parameters!$D$26*(1-Parameters!$D$27)*(1-Parameters!$B$94)*Parameters!$D$28*(Parameters!$D$23)*(1-Parameters!$D$30))+(S63*(1-Parameters!$D$41)*'Input for base case'!$F$6*Parameters!$D$16*Parameters!$D$26*(1-Parameters!$D$27)*(1-Parameters!$B$94)*Parameters!$D$28*(Parameters!$D$23)*(1-Parameters!$D$30))+(T63*(1-Parameters!$D$41)) + (U63*(1-Parameters!$D$41)*(1-ART_drop_factor)) + (Z63*(1-Parameters!$D$41)) + (AA63*(1-Parameters!$D$41)*(1-ART_drop_factor))),0)</f>
        <v>0</v>
      </c>
      <c r="AA64" s="22">
        <f>IF(C64='Input for base case'!$F$14,((Q63*(1-Parameters!$D$41)*(1/Parameters!$D$38)*('Input for base case'!$F$6*Parameters!$D$16*(Parameters!$D$23)*Parameters!$D$26*(1-Parameters!$D$27)*(1-Parameters!$B$94)*Parameters!$D$28*Parameters!$D$30))+(R63*(1-Parameters!$D$41)*(1/Parameters!$D$38))+(S63*(1-Parameters!$D$41)*('Input for base case'!$F$6*Parameters!$D$16*(1-Parameters!$B$94)*(Parameters!$D$23)*Parameters!$D$26*(1-Parameters!$D$27)*Parameters!$D$28*Parameters!$D$30))+(AA63*(1-Parameters!$D$41)*ART_drop_factor)+(X63*(1-Parameters!$D$41)*(1/Parameters!$D$38))+(U63*(1-Parameters!$D$41)*ART_drop_factor)),0)</f>
        <v>0</v>
      </c>
      <c r="AB64" s="24">
        <f>IF(AND(C64&gt;'Input for base case'!$F$14,C64&lt;('Input for base case'!$F$14+'Input for base case'!$F$16)),((V63*(1-Parameters!$D$41)*(1-(Parameters!$D$9*(1-('Input for base case'!$F$22*Parameters!$D$7)))))+(AB63*(1-Parameters!$D$41)*(1-(Parameters!$D$10*(1-('Input for base case'!$F$22*Parameters!$D$7)))))),0)</f>
        <v>0</v>
      </c>
      <c r="AC64" s="24">
        <f>IF(AND(C64&gt;'Input for base case'!$F$14, C64&lt;('Input for base case'!$F$14+'Input for base case'!$F$16)),((V63*(1-Parameters!$D$41)*Parameters!$D$9*(1-('Input for base case'!$F$22*Parameters!$D$7)))+(W63*(1-Parameters!$D$41)*(1-1/Parameters!$D$38)) + (X63*(1-Parameters!$D$41)*(1-(1/Parameters!$D$38))*(1-ART_drop_factor)) +(AB63*(1-Parameters!$D$41)*Parameters!$D$10*(1-('Input for base case'!$F$22*Parameters!$D$7))))+(AC63*(1-Parameters!$D$41)*(1-1/Parameters!$D$38)) + (AD63*(1-Parameters!$D$41)*(1-(1/Parameters!$D$38))*(1-ART_drop_factor)),0)</f>
        <v>0</v>
      </c>
      <c r="AD64" s="24">
        <f>IF(AND(C64&gt;'Input for base case'!$F$14, C64&lt;('Input for base case'!$F$14+'Input for base case'!$F$16)),((X63*(1-Parameters!$D$41)*(1-(1/Parameters!$D$38))*ART_drop_factor)+(AD63*(1-Parameters!$D$41)*(1-(1/Parameters!$D$38))*ART_drop_factor)),0)</f>
        <v>0</v>
      </c>
      <c r="AE64" s="24">
        <f>IF(AND(C64&gt;'Input for base case'!$F$14, C64&lt;('Input for base case'!$F$14+'Input for base case'!$F$16)),((W63*(1-Parameters!$D$41)*(1/Parameters!$D$38))+(Y63*(1-Parameters!$D$41))+(AC63*(1-Parameters!$D$41)*(1/Parameters!$D$38))+(AE63*(1-Parameters!$D$41))),0)</f>
        <v>0</v>
      </c>
      <c r="AF64" s="24">
        <f>IF(AND(C64&gt;'Input for base case'!$F$14, C64&lt;('Input for base case'!$F$14+'Input for base case'!$F$16)),((Z63*(1-Parameters!$D$41)) + (AA63*(1-Parameters!$D$41)*(1-ART_drop_factor)) +(AF63*(1-Parameters!$D$41)) + (AG63*(1-Parameters!$D$41)*(1-ART_drop_factor))),0)</f>
        <v>0</v>
      </c>
      <c r="AG64" s="24">
        <f>IF(AND(C64&gt;'Input for base case'!$F$14, C64&lt;('Input for base case'!$F$14+'Input for base case'!$F$16)),((X63*(1-Parameters!$D$41)*(1/Parameters!$D$38))+(AG63*(1-Parameters!$D$41)*ART_drop_factor)+(AD63*(1-Parameters!$D$41)*(1/Parameters!$D$38))+(AA63*(1-Parameters!$D$41)*ART_drop_factor)),0)</f>
        <v>0</v>
      </c>
      <c r="AH64" s="24">
        <f>IF(AND(C64&gt;=('Input for base case'!$F$14+'Input for base case'!$F$16),C64&lt;('Input for base case'!$F$14+'Input for base case'!$F$17)),((AB63*(1-Parameters!$D$40)*(1-(Parameters!$D$10*(1-('Input for base case'!$F$22*Parameters!$D$7)))))+(AH63*(1-Parameters!$D$40)*(1-(Parameters!$D$11*(1-('Input for base case'!$F$22*Parameters!$D$7)))))),0)</f>
        <v>0</v>
      </c>
      <c r="AI64" s="24">
        <f>IF(AND(C64&gt;=('Input for base case'!$F$14+'Input for base case'!$F$16), C64&lt;('Input for base case'!$F$14+'Input for base case'!$F$17)),((AB63*(1-Parameters!$D$40)*Parameters!$D$10*(1-('Input for base case'!$F$22*Parameters!$D$7)))+(AC63*(1-Parameters!$D$40)*(1-1/Parameters!$D$38)*(1-('Input for base case'!$F$7*Parameters!$D$17*(1-Parameters!$D$27)*Parameters!$D$26*(1-(Parameters!$B$94 + Parameters!$B$95))*(Parameters!$D$24)*Parameters!$D$28*Parameters!$D$30))) + (AD63*(1-Parameters!$D$40)*(1-(1/Parameters!$D$38))*(1-ART_drop_factor)) +(AH63*(1-Parameters!$D$40)*Parameters!$D$11*(1-('Input for base case'!$F$22*Parameters!$D$7)))+(AI63*(1-Parameters!$D$40)*(1-1/Parameters!$D$38)) + (AJ63*(1-Parameters!$D$40)*(1-(1/Parameters!$D$38))*(1-ART_drop_factor))),0)</f>
        <v>0</v>
      </c>
      <c r="AJ64" s="24">
        <f>IF(AND(C64&gt;=('Input for base case'!$F$14+'Input for base case'!$F$16), C64&lt;('Input for base case'!$F$14+'Input for base case'!$F$17)),((AC63*(1-Parameters!$D$40)*(1-1/Parameters!$D$38)*('Input for base case'!$F$7*Parameters!$D$17*Parameters!$D$26*(1-Parameters!$D$27)*(1-(Parameters!$B$94 + Parameters!$B$95))*(Parameters!$D$24)*Parameters!$D$28*Parameters!$D$30))+(AD63*(1-Parameters!$D$40)*(1-(1/Parameters!$D$38))*ART_drop_factor)+(AJ63*(1-Parameters!$D$40)*(1-(1/Parameters!$D$38))*ART_drop_factor)),0)</f>
        <v>0</v>
      </c>
      <c r="AK64" s="22">
        <f>IF(AND(C64&gt;=('Input for base case'!$F$14+'Input for base case'!$F$16), C64&lt;('Input for base case'!$F$14+'Input for base case'!$F$17)),((AC63*(1-Parameters!$D$40)*(1/Parameters!$D$38)*(1-('Input for base case'!$F$7*Parameters!$D$17*(1-Parameters!$D$27)*Parameters!$D$26*(1-(Parameters!$B$94 + Parameters!$B$95))*(Parameters!$D$23)*Parameters!$D$28)))+(AE63*(1-Parameters!$D$40)*(1-('Input for base case'!$F$7*Parameters!$D$17*(1-Parameters!$D$27)*Parameters!$D$26*(1-(Parameters!$B$94 + Parameters!$B$95))*(Parameters!$D$23)*Parameters!$D$28)))+(AI63*(1-Parameters!$D$40)*(1/Parameters!$D$38))+(AK63*(1-Parameters!$D$40))),0)</f>
        <v>0</v>
      </c>
      <c r="AL64" s="24">
        <f>IF(AND(C64&gt;=('Input for base case'!$F$14+'Input for base case'!$F$16), C64&lt;('Input for base case'!$F$14+'Input for base case'!$F$17)),((AC63*(1-Parameters!$D$40)*(1/Parameters!$D$38)*'Input for base case'!$F$7*Parameters!$D$17*Parameters!$D$26*(1-Parameters!$D$27)*(1-(Parameters!$B$94 + Parameters!$B$95))*Parameters!$D$28*(Parameters!$D$23)*(1-Parameters!$D$30))+(AE63*(1-Parameters!$D$40)*'Input for base case'!$F$7*Parameters!$D$17*Parameters!$D$26*(1-Parameters!$D$27)*(1-(Parameters!$B$94 + Parameters!$B$95))*Parameters!$D$28*(Parameters!$D$23)*(1-Parameters!$D$30))+(AF63*(1-Parameters!$D$40)) + (AG63*(1-Parameters!$D$40)*(1-ART_drop_factor)) +(AL63*(1-Parameters!$D$40)) + (AM63*(1-Parameters!$D$40)*(1-ART_drop_factor))),0)</f>
        <v>0</v>
      </c>
      <c r="AM64" s="22">
        <f>IF(AND(C64&gt;=('Input for base case'!$F$14+'Input for base case'!$F$16), C64&lt;('Input for base case'!$F$14+'Input for base case'!$F$17)),((AC63*(1-Parameters!$D$40)*(1/Parameters!$D$38)*('Input for base case'!$F$7*Parameters!$D$17*(Parameters!$D$23)*Parameters!$D$26*(1-Parameters!$D$27)*(1-(Parameters!$B$94 + Parameters!$B$95))*Parameters!$D$28*Parameters!$D$30))+(AD63*(1-Parameters!$D$40)*(1/Parameters!$D$38))+(AE63*(1-Parameters!$D$40)*('Input for base case'!$F$7*Parameters!$D$17*(Parameters!$D$23)*Parameters!$D$26*(1-Parameters!$D$27)*(1-(Parameters!$B$94 + Parameters!$B$95))*Parameters!$D$28*Parameters!$D$30))+(AM63*(1-Parameters!$D$40)*ART_drop_factor)+(AJ63*(1-Parameters!$D$40)*(1/Parameters!$D$38))+(AG63*(1-Parameters!$D$40)*ART_drop_factor)),0)</f>
        <v>0</v>
      </c>
      <c r="AN64" s="24">
        <f>IF(AND(C64&gt;=('Input for base case'!$F$14+'Input for base case'!$F$17), C64&lt;('Input for base case'!$F$14+'Input for base case'!$F$18)),((AH63*(1-Parameters!$D$40)*(1-(Parameters!$D$11*(1-('Input for base case'!$F$22*Parameters!$D$7))))) + (AN63*(1-Parameters!$D$40)*(1-(Parameters!$D$11*(1-('Input for base case'!$F$22*Parameters!$D$7)))))),0)</f>
        <v>1492232.5692067067</v>
      </c>
      <c r="AO64" s="22">
        <f>IF(AND(C64&gt;=('Input for base case'!$F$14+'Input for base case'!$F$17), C64&lt;('Input for base case'!$F$14+'Input for base case'!$F$18)),((AH63*(1-Parameters!$D$40)*Parameters!$D$11*(1-('Input for base case'!$F$22*Parameters!$D$7)))+(AI63*(1-Parameters!$D$40)*(1-1/Parameters!$D$38)*(1-('Input for base case'!$F$8*Parameters!$D$18*(1-Parameters!$D$27)*Parameters!$D$26*(Parameters!$D$24)*Parameters!$D$28*Parameters!$D$30))) + (AJ63*(1-Parameters!$D$40)*(1-(1/Parameters!$D$38))*(1-ART_drop_factor)) +(AN63*(1-Parameters!$D$40)*Parameters!$D$11*(1-('Input for base case'!$F$22*Parameters!$D$7)))+(AO63*(1-Parameters!$D$40)*(1-1/Parameters!$D$38)) + (AP63*(1-Parameters!$D$40)*(1-(1/Parameters!$D$38))*(1-ART_drop_factor))),0)</f>
        <v>3381.8801247255915</v>
      </c>
      <c r="AP64" s="24">
        <f>IF(AND(C64&gt;=('Input for base case'!$F$14+'Input for base case'!$F$17), C64&lt;('Input for base case'!$F$14+'Input for base case'!$F$18)),((AI63*(1-Parameters!$D$40)*(1-1/Parameters!$D$38)*('Input for base case'!$F$8*Parameters!$D$18*Parameters!$D$26*(1-Parameters!$D$27)*(Parameters!$D$24)*Parameters!$D$28*Parameters!$D$30))+(AJ63*(1-Parameters!$D$40)*(1-(1/Parameters!$D$38))*ART_drop_factor)+(AP63*(1-Parameters!$D$40)*(1-(1/Parameters!$D$38))*ART_drop_factor)),0)</f>
        <v>20.693015698927134</v>
      </c>
      <c r="AQ64" s="22">
        <f>IF(AND(C64&gt;=('Input for base case'!$F$14+'Input for base case'!$F$17), C64&lt;('Input for base case'!$F$14+'Input for base case'!$F$18)),((AI63*(1-Parameters!$D$40)*(1/Parameters!$D$38)*(1-('Input for base case'!$F$8*Parameters!$D$18*(1-Parameters!$D$27)*Parameters!$D$26*(Parameters!$D$23)*Parameters!$D$28)))+(AK63*(1-Parameters!$D$40)*(1-('Input for base case'!$F$8*Parameters!$D$18*(1-Parameters!$D$27)*Parameters!$D$26*(Parameters!$D$23)*Parameters!$D$28)))+(AO63*(1-Parameters!$D$40)*(1/Parameters!$D$38))+(AQ63*(1-Parameters!$D$40))),0)</f>
        <v>27338.806489472627</v>
      </c>
      <c r="AR64" s="24">
        <f>IF(AND(C64&gt;=('Input for base case'!$F$14+'Input for base case'!$F$17), C64&lt;('Input for base case'!$F$14+'Input for base case'!$F$18)),((AI63*(1-Parameters!$D$40)*(1/Parameters!$D$38)*'Input for base case'!$F$8*Parameters!$D$18*Parameters!$D$26*(1-Parameters!$D$27)*Parameters!$D$28*(Parameters!$D$23)*(1-Parameters!$D$30))+(AK63*(1-Parameters!$D$40)*'Input for base case'!$F$8*Parameters!$D$18*Parameters!$D$26*(1-Parameters!$D$27)*Parameters!$D$28*(Parameters!$D$23)*(1-Parameters!$D$30))+(AL63*(1-Parameters!$D$40)) + (AM63*(1-Parameters!$D$40)*(1-ART_drop_factor)) +(AR63*(1-Parameters!$D$40)) + (AS63*(1-Parameters!$D$40)*(1-ART_drop_factor))),0)</f>
        <v>22078.290502277108</v>
      </c>
      <c r="AS64" s="22">
        <f>IF(AND(C64&gt;=('Input for base case'!$F$14+'Input for base case'!$F$17), C64&lt;('Input for base case'!$F$14+'Input for base case'!$F$18)),((AI63*(1-Parameters!$D$40)*(1/Parameters!$D$38)*('Input for base case'!$F$8*Parameters!$D$18*(Parameters!$D$23)*Parameters!$D$26*(1-Parameters!$D$27)*Parameters!$D$28*Parameters!$D$30))+(AJ63*(1-Parameters!$D$40)*(1/Parameters!$D$38))+(AK63*(1-Parameters!$D$40)*('Input for base case'!$F$8*Parameters!$D$18*(Parameters!$D$23)*Parameters!$D$26*(1-Parameters!$D$27)*Parameters!$D$28*Parameters!$D$30))+(AS63*(1-Parameters!$D$40)*ART_drop_factor)+(AP63*(1-Parameters!$D$40)*(1/Parameters!$D$38))+(AM63*(1-Parameters!$D$40)*ART_drop_factor)),0)</f>
        <v>75975.552182143249</v>
      </c>
      <c r="AT64" s="24">
        <f>IF(AND(C64&gt;=('Input for base case'!$F$14+'Input for base case'!$F$18), C64&lt;('Input for base case'!$F$14+'Input for base case'!$F$19)),((AN63*(1-Parameters!$D$40)*(1-(Parameters!$D$11*(1-('Input for base case'!$F$22*Parameters!$D$7))))) + (AT63*(1-Parameters!$D$40)*(1-(Parameters!$D$12*(1-('Input for base case'!$F$22*Parameters!$D$7)))))),0)</f>
        <v>0</v>
      </c>
      <c r="AU64" s="22">
        <f>IF(AND(C64&gt;=('Input for base case'!$F$14+'Input for base case'!$F$18), C64&lt;('Input for base case'!$F$14+'Input for base case'!$F$19)),((AN63*(1-Parameters!$D$40)*Parameters!$D$11*(1-('Input for base case'!$F$22*Parameters!$D$7)))+(AO63*(1-Parameters!$D$40)*(1-1/Parameters!$D$38)*(1-('Input for base case'!$F$9*Parameters!$D$19*(1-Parameters!$D$27)*Parameters!$D$26*(Parameters!$D$24)*Parameters!$D$28*Parameters!$D$30))) + (AP63*(1-Parameters!$D$40)*(1-(1/Parameters!$D$38))*(1-ART_drop_factor)) +(AT63*(1-Parameters!$D$40)*Parameters!$D$12*(1-('Input for base case'!$F$22*Parameters!$D$7)))+(AU63*(1-Parameters!$D$40)*(1-1/Parameters!$D$38)) + (AV63*(1-Parameters!$D$40)*(1-(1/Parameters!$D$38))*(1-ART_drop_factor))),0)</f>
        <v>0</v>
      </c>
      <c r="AV64" s="24">
        <f>IF(AND(C64&gt;=('Input for base case'!$F$14+'Input for base case'!$F$18), C64&lt;('Input for base case'!$F$14+'Input for base case'!$F$19)),((AO63*(1-Parameters!$D$40)*(1-1/Parameters!$D$38)*('Input for base case'!$F$9*Parameters!$D$19*Parameters!$D$26*(1-Parameters!$D$27)*(Parameters!$D$24)*Parameters!$D$28*Parameters!$D$30))+(AP63*(1-Parameters!$D$40)*(1-(1/Parameters!$D$38))*ART_drop_factor)+(AV63*(1-Parameters!$D$40)*(1-(1/Parameters!$D$38))*ART_drop_factor)),0)</f>
        <v>0</v>
      </c>
      <c r="AW64" s="22">
        <f>IF(AND(C64&gt;=('Input for base case'!$F$14+'Input for base case'!$F$18), C64&lt;('Input for base case'!$F$14+'Input for base case'!$F$19)),((AO63*(1-Parameters!$D$40)*(1/Parameters!$D$38)*(1-('Input for base case'!$F$9*Parameters!$D$19*(1-Parameters!$D$27)*Parameters!$D$26*(Parameters!$D$23)*Parameters!$D$28)))+(AQ63*(1-Parameters!$D$40)*(1-('Input for base case'!$F$9*Parameters!$D$19*(1-Parameters!$D$27)*Parameters!$D$26*(Parameters!$D$23)*Parameters!$D$28)))+(AU63*(1-Parameters!$D$40)*(1/Parameters!$D$38))+(AW63*(1-Parameters!$D$40))),0)</f>
        <v>0</v>
      </c>
      <c r="AX64" s="24">
        <f>IF(AND(C64&gt;=('Input for base case'!$F$14+'Input for base case'!$F$18), C64&lt;('Input for base case'!$F$14+'Input for base case'!$F$19)),((AO63*(1-Parameters!$D$40)*(1/Parameters!$D$38)*'Input for base case'!$F$9*Parameters!$D$19*Parameters!$D$26*(1-Parameters!$D$27)*Parameters!$D$28*(Parameters!$D$23)*(1-Parameters!$D$30))+(AQ63*(1-Parameters!$D$40)*'Input for base case'!$F$9*Parameters!$D$19*Parameters!$D$26*(1-Parameters!$D$27)*Parameters!$D$28*(Parameters!$D$23)*(1-Parameters!$D$30)) + (AS63*(1-Parameters!$D$40)*(1-ART_drop_factor)) +(AR63*(1-Parameters!$D$40))+ (AY63*(1-Parameters!$D$40)*(1-ART_drop_factor)) + (AX63*(1-Parameters!$D$40))),0)</f>
        <v>0</v>
      </c>
      <c r="AY64" s="22">
        <f>IF(AND(C64&gt;=('Input for base case'!$F$14+'Input for base case'!$F$18), C64&lt;('Input for base case'!$F$14+'Input for base case'!$F$19)),((AO63*(1-Parameters!$D$40)*(1/Parameters!$D$38)*('Input for base case'!$F$9*Parameters!$D$19*(Parameters!$D$23)*Parameters!$D$26*(1-Parameters!$D$27)*Parameters!$D$28*Parameters!$D$30))+(AP63*(1-Parameters!$D$40)*(1/Parameters!$D$38))+(AQ63*(1-Parameters!$D$40)*('Input for base case'!$F$9*Parameters!$D$19*(Parameters!$D$23)*Parameters!$D$26*(1-Parameters!$D$27)*Parameters!$D$28*Parameters!$D$30))+(AY63*(1-Parameters!$D$40)*ART_drop_factor)+(AV63*(1-Parameters!$D$40)*(1/Parameters!$D$38))+(AS63*(1-Parameters!$D$40)*ART_drop_factor)),0)</f>
        <v>0</v>
      </c>
      <c r="AZ64" s="24">
        <f>IF(C64&gt;=('Input for base case'!$F$14+'Input for base case'!$F$19),((AT63*(1-Parameters!$D$40)*(1-(Parameters!$D$12*(1-('Input for base case'!$F$22*Parameters!$D$7))))) + (AZ63*(1-Parameters!$D$40)*(1-(Parameters!$D$12*(1-('Input for base case'!$F$22*Parameters!$D$7)))))),0)</f>
        <v>0</v>
      </c>
      <c r="BA64" s="22">
        <f>IF(C64&gt;=('Input for base case'!$F$14+'Input for base case'!$F$19),((AT63*(1-Parameters!$D$40)*Parameters!$D$12*(1-('Input for base case'!$F$22*Parameters!$D$7)))+(AU63*(1-Parameters!$D$40)*(1-1/Parameters!$D$38)*(1-('Input for base case'!$F$10*Parameters!$D$20*(1-Parameters!$D$27)*Parameters!$D$26*(Parameters!$D$24)*Parameters!$D$28*Parameters!$D$30))) + (AV63*(1-Parameters!$D$40)*(1-(1/Parameters!$D$38))*(1-ART_drop_factor)) +(AZ63*(1-Parameters!$D$40)*Parameters!$D$12*(1-('Input for base case'!$F$22*Parameters!$D$7)))+(BA63*(1-Parameters!$D$40)*(1-1/Parameters!$D$38)) + (BB63*(1-Parameters!$D$40)*(1-(1/Parameters!$D$38))*(1-ART_drop_factor))),0)</f>
        <v>0</v>
      </c>
      <c r="BB64" s="24">
        <f>IF(C64&gt;=('Input for base case'!$F$14+'Input for base case'!$F$19),((AU63*(1-Parameters!$D$40)*(1-1/Parameters!$D$38)*('Input for base case'!$F$10*Parameters!$D$20*Parameters!$D$26*(1-Parameters!$D$27)*(Parameters!$D$24)*Parameters!$D$28*Parameters!$D$30))+(AV63*(1-Parameters!$D$40)*(1-(1/Parameters!$D$38))*ART_drop_factor)+(BB63*(1-Parameters!$D$40)*(1-(1/Parameters!$D$38))*ART_drop_factor)),0)</f>
        <v>0</v>
      </c>
      <c r="BC64" s="22">
        <f>IF(C64&gt;=('Input for base case'!$F$14+'Input for base case'!$F$19),((AU63*(1-Parameters!$D$40)*(1/Parameters!$D$38)*(1-('Input for base case'!$F$10*Parameters!$D$20*(1-Parameters!$D$27)*Parameters!$D$26*(Parameters!$D$23)*Parameters!$D$28)))+(AW63*(1-Parameters!$D$40)*(1-('Input for base case'!$F$10*Parameters!$D$20*(1-Parameters!$D$27)*Parameters!$D$26*(Parameters!$D$23)*Parameters!$D$28)))+(BA63*(1-Parameters!$D$40)*(1/Parameters!$D$38))+(BC63*(1-Parameters!$D$40))),0)</f>
        <v>0</v>
      </c>
      <c r="BD64" s="24">
        <f>IF(C64&gt;=('Input for base case'!$F$14+'Input for base case'!$F$19),((AU63*(1-Parameters!$D$40)*(1/Parameters!$D$38)*'Input for base case'!$F$10*Parameters!$D$20*Parameters!$D$26*(1-Parameters!$D$27)*Parameters!$D$28*(Parameters!$D$23)*(1-Parameters!$D$30))+(AW63*(1-Parameters!$D$40)*'Input for base case'!$F$10*Parameters!$D$20*Parameters!$D$26*(1-Parameters!$D$27)*Parameters!$D$28*(Parameters!$D$23)*(1-Parameters!$D$30))+(AX63*(1-Parameters!$D$40)) + (AY63*(1-Parameters!$D$40)*(1-ART_drop_factor)) +(BD63*(1-Parameters!$D$40)) + (BE63*(1-Parameters!$D$40)*(1-ART_drop_factor))),0)</f>
        <v>0</v>
      </c>
      <c r="BE64" s="25">
        <f>IF(C64&gt;=('Input for base case'!$F$14+'Input for base case'!$F$19),((AU63*(1-Parameters!$D$40)*(1/Parameters!$D$38)*('Input for base case'!$F$10*Parameters!$D$20*(Parameters!$D$23)*Parameters!$D$26*(1-Parameters!$D$27)*Parameters!$D$28*Parameters!$D$30))+(AV63*(1-Parameters!$D$40)*(1/Parameters!$D$38))+(AW63*(1-Parameters!$D$40)*('Input for base case'!$F$10*Parameters!$D$20*(Parameters!$D$23)*Parameters!$D$26*(1-Parameters!$D$27)*Parameters!$D$28*Parameters!$D$30))+(BE63*(1-Parameters!$D$40)*ART_drop_factor)+(BB63*(1-Parameters!$D$40)*(1/Parameters!$D$38))+(AY63*(1-Parameters!$D$40)*ART_drop_factor)),0)</f>
        <v>0</v>
      </c>
      <c r="BF64" s="135">
        <f>(Parameters!$D$40*(SUM(Model!D63:U63,Model!AH63:BE63)))+(Parameters!$D$41*(SUM(Model!V63:AG63)))</f>
        <v>93.526229870243938</v>
      </c>
      <c r="BG64" s="60"/>
    </row>
    <row r="65" spans="3:62" x14ac:dyDescent="0.2">
      <c r="C65" s="20">
        <v>60</v>
      </c>
      <c r="D65" s="21">
        <f>IF((C65&gt;='Input for base case'!$F$12),0,(D64*(1-Parameters!$D$40)*(1-(Parameters!$D$8*(1-('Input for base case'!$F$22*Parameters!$D$7))))))</f>
        <v>0</v>
      </c>
      <c r="E65" s="21">
        <f>IF((C65&gt;='Input for base case'!$F$12),0,(D64*(1-Parameters!$D$40)*Parameters!$D$8*(1-('Input for base case'!$F$22*Parameters!$D$7))+(E64*(1-Parameters!$D$40)*(1-1/Parameters!$D$38)) + (F64*(1-Parameters!$D$40)*(1-(1/Parameters!$D$38))*(1-ART_drop_factor))))</f>
        <v>0</v>
      </c>
      <c r="F65" s="26">
        <f>IF((C65&gt;='Input for base case'!$F$12),0,(F64*(1-Parameters!$D$40)*(1-(1/Parameters!$D$38))*ART_drop_factor))</f>
        <v>0</v>
      </c>
      <c r="G65" s="21">
        <f>IF((C65&gt;='Input for base case'!$F$12),0,((G64*(1-Parameters!$D$40)+(E64*(1-Parameters!$D$40)*(1/Parameters!$D$38)))))</f>
        <v>0</v>
      </c>
      <c r="H65" s="21">
        <f>IF((C65&gt;='Input for base case'!$F$12),0,(H64*(1-Parameters!$D$40) + I64*(1-Parameters!$D$40)*(1-ART_drop_factor)))</f>
        <v>0</v>
      </c>
      <c r="I65" s="21">
        <f>IF((C65&gt;='Input for base case'!$F$12),0,(((F64*(1-Parameters!$D$40)*(1/Parameters!$D$38)) + I64*(1-Parameters!$D$40)*ART_drop_factor)))</f>
        <v>0</v>
      </c>
      <c r="J65" s="23">
        <f>IF(AND(C65&gt;='Input for base case'!$F$12,C65&lt;'Input for base case'!$F$13),((D64*(1-Parameters!$D$40)*(1-(Parameters!$D$8*(1-('Input for base case'!$F$22*Parameters!$D$7))))) + (J64*(1-Parameters!$D$40)*(1-(Parameters!$D$9*(1-('Input for base case'!$F$22*Parameters!$D$7)))))),0)</f>
        <v>0</v>
      </c>
      <c r="K65" s="23">
        <f>IF(AND(C65&gt;='Input for base case'!$F$12,C65&lt;'Input for base case'!$F$13),((D64*(1-Parameters!$D$40)*(Parameters!$D$8*(1-('Input for base case'!$F$22*Parameters!$D$7))))+(E64*(1-Parameters!$D$40)*(1-1/Parameters!$D$38)*(1-('Input for base case'!$F$5*Parameters!$D$14*(1-Parameters!$D$27)*Parameters!$D$26*(Parameters!$D$24))*Parameters!$D$28*Parameters!$D$30)))+ (F64*(1-Parameters!$D$40)*(1-(1/Parameters!$D$38))*(1-ART_drop_factor)) + (J64*(1-Parameters!$D$40)*Parameters!$D$9*(1-('Input for base case'!$F$22*Parameters!$D$7)))+(K64*(1-Parameters!$D$40)*(1-1/Parameters!$D$38)) + (L64*(1-Parameters!$D$40)*(1-(1/Parameters!$D$38))*(1-ART_drop_factor)),0)</f>
        <v>0</v>
      </c>
      <c r="L65" s="23">
        <f>IF(AND(C65&gt;='Input for base case'!$F$12,C65&lt;'Input for base case'!$F$13),((E64*(1-Parameters!$D$40)*(1-1/Parameters!$D$38)*('Input for base case'!$F$5*Parameters!$D$14*Parameters!$D$26*(1-Parameters!$D$27)*(Parameters!$D$24)*Parameters!$D$28*Parameters!$D$30))+(F64*(1-Parameters!$D$40)*(1-(1/Parameters!$D$38))*ART_drop_factor)+(L64*(1-Parameters!$D$40)*(1-(1/Parameters!$D$38))*ART_drop_factor)),0)</f>
        <v>0</v>
      </c>
      <c r="M65" s="23">
        <f>IF(AND(C65&gt;='Input for base case'!$F$12,C65&lt;'Input for base case'!$F$13),((E64*(1-Parameters!$D$40)*(1/Parameters!$D$38)*(1-('Input for base case'!$F$5*Parameters!$D$14*(1-Parameters!$D$27)*Parameters!$D$26*(Parameters!$D$23))*Parameters!$D$28))+(G64*(1-Parameters!$D$40)*(1-('Input for base case'!$F$5*Parameters!$D$14*(1-Parameters!$D$27)*Parameters!$D$26*(Parameters!$D$23)*Parameters!$D$28)))+(K64*(1-Parameters!$D$40)*(1/Parameters!$D$38))+(M64*(1-Parameters!$D$40))),0)</f>
        <v>0</v>
      </c>
      <c r="N65" s="23">
        <f>IF(AND(C65&gt;='Input for base case'!$F$12,C65&lt;'Input for base case'!$F$13),((E64*(1-Parameters!$D$40)*(1/Parameters!$D$38)*'Input for base case'!$F$5*Parameters!$D$14*Parameters!$D$26*(1-Parameters!$D$27)*Parameters!$D$28*(Parameters!$D$23)*(1-Parameters!$D$30))+(G64*(1-Parameters!$D$40)*'Input for base case'!$F$5*Parameters!$D$14*Parameters!$D$26*(1-Parameters!$D$27)*Parameters!$D$28*(Parameters!$D$23)*(1-Parameters!$D$30))+(H64*(1-Parameters!$D$40)) +(N64*(1-Parameters!$D$40)) + (O64*(1-Parameters!$D$40)*(1-ART_drop_factor)) + (I64*(1-Parameters!$D$40)*(1-ART_drop_factor))),0)</f>
        <v>0</v>
      </c>
      <c r="O65" s="23">
        <f>IF(AND(C65&gt;='Input for base case'!$F$12,C65&lt;'Input for base case'!$F$13),((E64*(1-Parameters!$D$40)*(1/Parameters!$D$38)*('Input for base case'!$F$5*Parameters!$D$14*(Parameters!$D$23)*Parameters!$D$26*(1-Parameters!$D$27)*Parameters!$D$28*Parameters!$D$30))+(F64*(1-Parameters!$D$40)*(1/Parameters!$D$38))+(G64*(1-Parameters!$D$40)*('Input for base case'!$F$5*Parameters!$D$14*(Parameters!$D$23)*Parameters!$D$26*(1-Parameters!$D$27)*Parameters!$D$28*Parameters!$D$30))+(O64*(1-Parameters!$D$40)*ART_drop_factor)+(L64*(1-Parameters!$D$40)*(1/Parameters!$D$38))+(I64*(1-Parameters!$D$40)*ART_drop_factor)),0)</f>
        <v>0</v>
      </c>
      <c r="P65" s="24">
        <f>IF(AND(C65&gt;='Input for base case'!$F$13,C65&lt;'Input for base case'!$F$14),((J64*(1-Parameters!$D$40)*(1-(Parameters!$D$9*(1-('Input for base case'!$F$22*Parameters!$D$7))))) + (P64*(1-Parameters!$D$40)*(1-(Parameters!$D$9*(1-('Input for base case'!$F$22*Parameters!$D$7)))))),0)</f>
        <v>0</v>
      </c>
      <c r="Q65" s="22">
        <f>IF(AND(C65&gt;='Input for base case'!$F$13,C65&lt;'Input for base case'!$F$14),((J64*(1-Parameters!$D$40)*Parameters!$D$9*(1-('Input for base case'!$F$22*Parameters!$D$7)))+(K64*(1-Parameters!$D$40)*(1-1/Parameters!$D$38)*(1-('Input for base case'!$F$6*Parameters!$D$15*(1-Parameters!$D$27)*Parameters!$D$26*(Parameters!$D$24))*Parameters!$D$28*Parameters!$D$30))) + (L64*(1-Parameters!$D$40)*(1-(1/Parameters!$D$38))*(1-ART_drop_factor)) +(P64*(1-Parameters!$D$40)*Parameters!$D$9*(1-('Input for base case'!$F$22*Parameters!$D$7)))+(Q64*(1-Parameters!$D$40)*(1-1/Parameters!$D$38)) + (R64*(1-Parameters!$D$40)*(1-(1/Parameters!$D$38))*(1-ART_drop_factor)),0)</f>
        <v>0</v>
      </c>
      <c r="R65" s="24">
        <f>IF(AND(C65&gt;='Input for base case'!$F$13,C65&lt;'Input for base case'!$F$14),((K64*(1-Parameters!$D$40)*(1-1/Parameters!$D$38)*('Input for base case'!$F$6*Parameters!$D$15*Parameters!$D$26*(1-Parameters!$D$27)*(Parameters!$D$24)*Parameters!$D$28*Parameters!$D$30))+(L64*(1-Parameters!$D$40)*(1-(1/Parameters!$D$38))*ART_drop_factor)+(R64*(1-Parameters!$D$40)*(1-(1/Parameters!$D$38))*ART_drop_factor)),0)</f>
        <v>0</v>
      </c>
      <c r="S65" s="22">
        <f>IF(AND(C65&gt;='Input for base case'!$F$13,C65&lt;'Input for base case'!$F$14),((K64*(1-Parameters!$D$40)*(1/Parameters!$D$38)*(1-('Input for base case'!$F$6*Parameters!$D$15*(1-Parameters!$D$27)*Parameters!$D$26*(Parameters!$D$23)*Parameters!$D$28)))+(M64*(1-Parameters!$D$40)*(1-('Input for base case'!$F$6*Parameters!$D$15*(1-Parameters!$D$27)*Parameters!$D$26*(Parameters!$D$23)*Parameters!$D$28)))+(Q64*(1-Parameters!$D$40)*(1/Parameters!$D$38))+(S64*(1-Parameters!$D$40))),0)</f>
        <v>0</v>
      </c>
      <c r="T65" s="24">
        <f>IF(AND(C65&gt;='Input for base case'!$F$13,C65&lt;'Input for base case'!$F$14),((K64*(1-Parameters!$D$40)*(1/Parameters!$D$38)*'Input for base case'!$F$6*Parameters!$D$15*Parameters!$D$26*(1-Parameters!$D$27)*Parameters!$D$28*(Parameters!$D$23)*(1-Parameters!$D$30))+(M64*(1-Parameters!$D$40)*'Input for base case'!$F$6*Parameters!$D$15*Parameters!$D$26*(1-Parameters!$D$27)*Parameters!$D$28*(Parameters!$D$23)*(1-Parameters!$D$30))+(N64*(1-Parameters!$D$40))+(T64*(1-Parameters!$D$40)) + (U64*(1-Parameters!$D$40)*(1-ART_drop_factor)) + (O64*(1-Parameters!$D$40)*(1-ART_drop_factor))),0)</f>
        <v>0</v>
      </c>
      <c r="U65" s="22">
        <f>IF(AND(C65&gt;='Input for base case'!$F$13,C65&lt;'Input for base case'!$F$14),((K64*(1-Parameters!$D$40)*(1/Parameters!$D$38)*('Input for base case'!$F$6*Parameters!$D$15*(Parameters!$D$23)*Parameters!$D$26*(1-Parameters!$D$27)*Parameters!$D$28*Parameters!$D$30))+(L64*(1-Parameters!$D$40)*(1/Parameters!$D$38))+(M64*(1-Parameters!$D$40)*('Input for base case'!$F$6*Parameters!$D$15*(Parameters!$D$23)*Parameters!$D$26*(1-Parameters!$D$27)*Parameters!$D$28*Parameters!$D$30))+(U64*(1-Parameters!$D$40)*ART_drop_factor)+(R64*(1-Parameters!$D$40)*(1/Parameters!$D$38))+(O64*(1-Parameters!$D$40))*ART_drop_factor),0)</f>
        <v>0</v>
      </c>
      <c r="V65" s="24">
        <f>IF(C65='Input for base case'!$F$14,((P64*(1-Parameters!$D$41)*(1-(Parameters!$D$9*(1-('Input for base case'!$F$22*Parameters!$D$7))))) + (V64*(1-Parameters!$D$41)*(1-(Parameters!$D$9*(1-('Input for base case'!$F$22*Parameters!$D$7)))))),0)</f>
        <v>0</v>
      </c>
      <c r="W65" s="22">
        <f>IF(C65='Input for base case'!$F$14,((P64*(1-Parameters!$D$41)*Parameters!$D$9*(1-('Input for base case'!$F$22*Parameters!$D$7)))+(Q64*(1-Parameters!$D$41)*(1-1/Parameters!$D$38)*(1-('Input for base case'!$F$6*Parameters!$D$16*(1-Parameters!$D$27)*Parameters!$D$26*(1-Parameters!$B$94)*(Parameters!$D$24))*Parameters!$D$28*Parameters!$D$30)))+(V64*(1-Parameters!$D$41)*Parameters!$D$9*(1-('Input for base case'!$F$22*Parameters!$D$7)))+ (R64*(1-Parameters!$D$41)*(1-(1/Parameters!$D$38))*(1-ART_drop_factor)) + (W64*(1-Parameters!$D$41)*(1-1/Parameters!$D$38)) + (X64*(1-Parameters!$D$41)*(1-(1/Parameters!$D$38))*(1-ART_drop_factor)),0)</f>
        <v>0</v>
      </c>
      <c r="X65" s="24">
        <f>IF(C65='Input for base case'!$F$14,((Q64*(1-Parameters!$D$41)*(1-1/Parameters!$D$38)*('Input for base case'!$F$6*Parameters!$D$16*Parameters!$D$26*(1-Parameters!$D$27)*(1-Parameters!$B$94)*(Parameters!$D$24)*Parameters!$D$28*Parameters!$D$30))+(R64*(1-Parameters!$D$41)*(1-(1/Parameters!$D$38))*ART_drop_factor)+(X64*(1-Parameters!$D$41)*(1-(1/Parameters!$D$38))*ART_drop_factor)),0)</f>
        <v>0</v>
      </c>
      <c r="Y65" s="22">
        <f>IF(C65='Input for base case'!$F$14,((Q64*(1-Parameters!$D$41)*(1/Parameters!$D$38)*(1-('Input for base case'!$F$6*Parameters!$D$16*(1-Parameters!$D$27)*Parameters!$D$26*(1-Parameters!$B$94)*(Parameters!$D$23)*Parameters!$D$28)))+(S64*(1-Parameters!$D$41)*(1-('Input for base case'!$F$6*Parameters!$D$16*(1-Parameters!$D$27)*Parameters!$D$26*(1-Parameters!$B$94)*(Parameters!$D$23)*Parameters!$D$28)))+(W64*(1-Parameters!$D$41)*(1/Parameters!$D$38))+(Y64*(1-Parameters!$D$41))),0)</f>
        <v>0</v>
      </c>
      <c r="Z65" s="24">
        <f>IF(C65='Input for base case'!$F$14,((Q64*(1-Parameters!$D$41)*(1/Parameters!$D$38)*'Input for base case'!$F$6*Parameters!$D$16*Parameters!$D$26*(1-Parameters!$D$27)*(1-Parameters!$B$94)*Parameters!$D$28*(Parameters!$D$23)*(1-Parameters!$D$30))+(S64*(1-Parameters!$D$41)*'Input for base case'!$F$6*Parameters!$D$16*Parameters!$D$26*(1-Parameters!$D$27)*(1-Parameters!$B$94)*Parameters!$D$28*(Parameters!$D$23)*(1-Parameters!$D$30))+(T64*(1-Parameters!$D$41)) + (U64*(1-Parameters!$D$41)*(1-ART_drop_factor)) + (Z64*(1-Parameters!$D$41)) + (AA64*(1-Parameters!$D$41)*(1-ART_drop_factor))),0)</f>
        <v>0</v>
      </c>
      <c r="AA65" s="22">
        <f>IF(C65='Input for base case'!$F$14,((Q64*(1-Parameters!$D$41)*(1/Parameters!$D$38)*('Input for base case'!$F$6*Parameters!$D$16*(Parameters!$D$23)*Parameters!$D$26*(1-Parameters!$D$27)*(1-Parameters!$B$94)*Parameters!$D$28*Parameters!$D$30))+(R64*(1-Parameters!$D$41)*(1/Parameters!$D$38))+(S64*(1-Parameters!$D$41)*('Input for base case'!$F$6*Parameters!$D$16*(1-Parameters!$B$94)*(Parameters!$D$23)*Parameters!$D$26*(1-Parameters!$D$27)*Parameters!$D$28*Parameters!$D$30))+(AA64*(1-Parameters!$D$41)*ART_drop_factor)+(X64*(1-Parameters!$D$41)*(1/Parameters!$D$38))+(U64*(1-Parameters!$D$41)*ART_drop_factor)),0)</f>
        <v>0</v>
      </c>
      <c r="AB65" s="24">
        <f>IF(AND(C65&gt;'Input for base case'!$F$14,C65&lt;('Input for base case'!$F$14+'Input for base case'!$F$16)),((V64*(1-Parameters!$D$41)*(1-(Parameters!$D$9*(1-('Input for base case'!$F$22*Parameters!$D$7)))))+(AB64*(1-Parameters!$D$41)*(1-(Parameters!$D$10*(1-('Input for base case'!$F$22*Parameters!$D$7)))))),0)</f>
        <v>0</v>
      </c>
      <c r="AC65" s="24">
        <f>IF(AND(C65&gt;'Input for base case'!$F$14, C65&lt;('Input for base case'!$F$14+'Input for base case'!$F$16)),((V64*(1-Parameters!$D$41)*Parameters!$D$9*(1-('Input for base case'!$F$22*Parameters!$D$7)))+(W64*(1-Parameters!$D$41)*(1-1/Parameters!$D$38)) + (X64*(1-Parameters!$D$41)*(1-(1/Parameters!$D$38))*(1-ART_drop_factor)) +(AB64*(1-Parameters!$D$41)*Parameters!$D$10*(1-('Input for base case'!$F$22*Parameters!$D$7))))+(AC64*(1-Parameters!$D$41)*(1-1/Parameters!$D$38)) + (AD64*(1-Parameters!$D$41)*(1-(1/Parameters!$D$38))*(1-ART_drop_factor)),0)</f>
        <v>0</v>
      </c>
      <c r="AD65" s="24">
        <f>IF(AND(C65&gt;'Input for base case'!$F$14, C65&lt;('Input for base case'!$F$14+'Input for base case'!$F$16)),((X64*(1-Parameters!$D$41)*(1-(1/Parameters!$D$38))*ART_drop_factor)+(AD64*(1-Parameters!$D$41)*(1-(1/Parameters!$D$38))*ART_drop_factor)),0)</f>
        <v>0</v>
      </c>
      <c r="AE65" s="24">
        <f>IF(AND(C65&gt;'Input for base case'!$F$14, C65&lt;('Input for base case'!$F$14+'Input for base case'!$F$16)),((W64*(1-Parameters!$D$41)*(1/Parameters!$D$38))+(Y64*(1-Parameters!$D$41))+(AC64*(1-Parameters!$D$41)*(1/Parameters!$D$38))+(AE64*(1-Parameters!$D$41))),0)</f>
        <v>0</v>
      </c>
      <c r="AF65" s="24">
        <f>IF(AND(C65&gt;'Input for base case'!$F$14, C65&lt;('Input for base case'!$F$14+'Input for base case'!$F$16)),((Z64*(1-Parameters!$D$41)) + (AA64*(1-Parameters!$D$41)*(1-ART_drop_factor)) +(AF64*(1-Parameters!$D$41)) + (AG64*(1-Parameters!$D$41)*(1-ART_drop_factor))),0)</f>
        <v>0</v>
      </c>
      <c r="AG65" s="24">
        <f>IF(AND(C65&gt;'Input for base case'!$F$14, C65&lt;('Input for base case'!$F$14+'Input for base case'!$F$16)),((X64*(1-Parameters!$D$41)*(1/Parameters!$D$38))+(AG64*(1-Parameters!$D$41)*ART_drop_factor)+(AD64*(1-Parameters!$D$41)*(1/Parameters!$D$38))+(AA64*(1-Parameters!$D$41)*ART_drop_factor)),0)</f>
        <v>0</v>
      </c>
      <c r="AH65" s="24">
        <f>IF(AND(C65&gt;=('Input for base case'!$F$14+'Input for base case'!$F$16),C65&lt;('Input for base case'!$F$14+'Input for base case'!$F$17)),((AB64*(1-Parameters!$D$40)*(1-(Parameters!$D$10*(1-('Input for base case'!$F$22*Parameters!$D$7)))))+(AH64*(1-Parameters!$D$40)*(1-(Parameters!$D$11*(1-('Input for base case'!$F$22*Parameters!$D$7)))))),0)</f>
        <v>0</v>
      </c>
      <c r="AI65" s="24">
        <f>IF(AND(C65&gt;=('Input for base case'!$F$14+'Input for base case'!$F$16), C65&lt;('Input for base case'!$F$14+'Input for base case'!$F$17)),((AB64*(1-Parameters!$D$40)*Parameters!$D$10*(1-('Input for base case'!$F$22*Parameters!$D$7)))+(AC64*(1-Parameters!$D$40)*(1-1/Parameters!$D$38)*(1-('Input for base case'!$F$7*Parameters!$D$17*(1-Parameters!$D$27)*Parameters!$D$26*(1-(Parameters!$B$94 + Parameters!$B$95))*(Parameters!$D$24)*Parameters!$D$28*Parameters!$D$30))) + (AD64*(1-Parameters!$D$40)*(1-(1/Parameters!$D$38))*(1-ART_drop_factor)) +(AH64*(1-Parameters!$D$40)*Parameters!$D$11*(1-('Input for base case'!$F$22*Parameters!$D$7)))+(AI64*(1-Parameters!$D$40)*(1-1/Parameters!$D$38)) + (AJ64*(1-Parameters!$D$40)*(1-(1/Parameters!$D$38))*(1-ART_drop_factor))),0)</f>
        <v>0</v>
      </c>
      <c r="AJ65" s="24">
        <f>IF(AND(C65&gt;=('Input for base case'!$F$14+'Input for base case'!$F$16), C65&lt;('Input for base case'!$F$14+'Input for base case'!$F$17)),((AC64*(1-Parameters!$D$40)*(1-1/Parameters!$D$38)*('Input for base case'!$F$7*Parameters!$D$17*Parameters!$D$26*(1-Parameters!$D$27)*(1-(Parameters!$B$94 + Parameters!$B$95))*(Parameters!$D$24)*Parameters!$D$28*Parameters!$D$30))+(AD64*(1-Parameters!$D$40)*(1-(1/Parameters!$D$38))*ART_drop_factor)+(AJ64*(1-Parameters!$D$40)*(1-(1/Parameters!$D$38))*ART_drop_factor)),0)</f>
        <v>0</v>
      </c>
      <c r="AK65" s="22">
        <f>IF(AND(C65&gt;=('Input for base case'!$F$14+'Input for base case'!$F$16), C65&lt;('Input for base case'!$F$14+'Input for base case'!$F$17)),((AC64*(1-Parameters!$D$40)*(1/Parameters!$D$38)*(1-('Input for base case'!$F$7*Parameters!$D$17*(1-Parameters!$D$27)*Parameters!$D$26*(1-(Parameters!$B$94 + Parameters!$B$95))*(Parameters!$D$23)*Parameters!$D$28)))+(AE64*(1-Parameters!$D$40)*(1-('Input for base case'!$F$7*Parameters!$D$17*(1-Parameters!$D$27)*Parameters!$D$26*(1-(Parameters!$B$94 + Parameters!$B$95))*(Parameters!$D$23)*Parameters!$D$28)))+(AI64*(1-Parameters!$D$40)*(1/Parameters!$D$38))+(AK64*(1-Parameters!$D$40))),0)</f>
        <v>0</v>
      </c>
      <c r="AL65" s="24">
        <f>IF(AND(C65&gt;=('Input for base case'!$F$14+'Input for base case'!$F$16), C65&lt;('Input for base case'!$F$14+'Input for base case'!$F$17)),((AC64*(1-Parameters!$D$40)*(1/Parameters!$D$38)*'Input for base case'!$F$7*Parameters!$D$17*Parameters!$D$26*(1-Parameters!$D$27)*(1-(Parameters!$B$94 + Parameters!$B$95))*Parameters!$D$28*(Parameters!$D$23)*(1-Parameters!$D$30))+(AE64*(1-Parameters!$D$40)*'Input for base case'!$F$7*Parameters!$D$17*Parameters!$D$26*(1-Parameters!$D$27)*(1-(Parameters!$B$94 + Parameters!$B$95))*Parameters!$D$28*(Parameters!$D$23)*(1-Parameters!$D$30))+(AF64*(1-Parameters!$D$40)) + (AG64*(1-Parameters!$D$40)*(1-ART_drop_factor)) +(AL64*(1-Parameters!$D$40)) + (AM64*(1-Parameters!$D$40)*(1-ART_drop_factor))),0)</f>
        <v>0</v>
      </c>
      <c r="AM65" s="22">
        <f>IF(AND(C65&gt;=('Input for base case'!$F$14+'Input for base case'!$F$16), C65&lt;('Input for base case'!$F$14+'Input for base case'!$F$17)),((AC64*(1-Parameters!$D$40)*(1/Parameters!$D$38)*('Input for base case'!$F$7*Parameters!$D$17*(Parameters!$D$23)*Parameters!$D$26*(1-Parameters!$D$27)*(1-(Parameters!$B$94 + Parameters!$B$95))*Parameters!$D$28*Parameters!$D$30))+(AD64*(1-Parameters!$D$40)*(1/Parameters!$D$38))+(AE64*(1-Parameters!$D$40)*('Input for base case'!$F$7*Parameters!$D$17*(Parameters!$D$23)*Parameters!$D$26*(1-Parameters!$D$27)*(1-(Parameters!$B$94 + Parameters!$B$95))*Parameters!$D$28*Parameters!$D$30))+(AM64*(1-Parameters!$D$40)*ART_drop_factor)+(AJ64*(1-Parameters!$D$40)*(1/Parameters!$D$38))+(AG64*(1-Parameters!$D$40)*ART_drop_factor)),0)</f>
        <v>0</v>
      </c>
      <c r="AN65" s="24">
        <f>IF(AND(C65&gt;=('Input for base case'!$F$14+'Input for base case'!$F$17), C65&lt;('Input for base case'!$F$14+'Input for base case'!$F$18)),((AH64*(1-Parameters!$D$40)*(1-(Parameters!$D$11*(1-('Input for base case'!$F$22*Parameters!$D$7))))) + (AN64*(1-Parameters!$D$40)*(1-(Parameters!$D$11*(1-('Input for base case'!$F$22*Parameters!$D$7)))))),0)</f>
        <v>1491744.7471218654</v>
      </c>
      <c r="AO65" s="22">
        <f>IF(AND(C65&gt;=('Input for base case'!$F$14+'Input for base case'!$F$17), C65&lt;('Input for base case'!$F$14+'Input for base case'!$F$18)),((AH64*(1-Parameters!$D$40)*Parameters!$D$11*(1-('Input for base case'!$F$22*Parameters!$D$7)))+(AI64*(1-Parameters!$D$40)*(1-1/Parameters!$D$38)*(1-('Input for base case'!$F$8*Parameters!$D$18*(1-Parameters!$D$27)*Parameters!$D$26*(Parameters!$D$24)*Parameters!$D$28*Parameters!$D$30))) + (AJ64*(1-Parameters!$D$40)*(1-(1/Parameters!$D$38))*(1-ART_drop_factor)) +(AN64*(1-Parameters!$D$40)*Parameters!$D$11*(1-('Input for base case'!$F$22*Parameters!$D$7)))+(AO64*(1-Parameters!$D$40)*(1-1/Parameters!$D$38)) + (AP64*(1-Parameters!$D$40)*(1-(1/Parameters!$D$38))*(1-ART_drop_factor))),0)</f>
        <v>3407.7352843313224</v>
      </c>
      <c r="AP65" s="24">
        <f>IF(AND(C65&gt;=('Input for base case'!$F$14+'Input for base case'!$F$17), C65&lt;('Input for base case'!$F$14+'Input for base case'!$F$18)),((AI64*(1-Parameters!$D$40)*(1-1/Parameters!$D$38)*('Input for base case'!$F$8*Parameters!$D$18*Parameters!$D$26*(1-Parameters!$D$27)*(Parameters!$D$24)*Parameters!$D$28*Parameters!$D$30))+(AJ64*(1-Parameters!$D$40)*(1-(1/Parameters!$D$38))*ART_drop_factor)+(AP64*(1-Parameters!$D$40)*(1-(1/Parameters!$D$38))*ART_drop_factor)),0)</f>
        <v>18.331427203651309</v>
      </c>
      <c r="AQ65" s="22">
        <f>IF(AND(C65&gt;=('Input for base case'!$F$14+'Input for base case'!$F$17), C65&lt;('Input for base case'!$F$14+'Input for base case'!$F$18)),((AI64*(1-Parameters!$D$40)*(1/Parameters!$D$38)*(1-('Input for base case'!$F$8*Parameters!$D$18*(1-Parameters!$D$27)*Parameters!$D$26*(Parameters!$D$23)*Parameters!$D$28)))+(AK64*(1-Parameters!$D$40)*(1-('Input for base case'!$F$8*Parameters!$D$18*(1-Parameters!$D$27)*Parameters!$D$26*(Parameters!$D$23)*Parameters!$D$28)))+(AO64*(1-Parameters!$D$40)*(1/Parameters!$D$38))+(AQ64*(1-Parameters!$D$40))),0)</f>
        <v>27712.972030220793</v>
      </c>
      <c r="AR65" s="24">
        <f>IF(AND(C65&gt;=('Input for base case'!$F$14+'Input for base case'!$F$17), C65&lt;('Input for base case'!$F$14+'Input for base case'!$F$18)),((AI64*(1-Parameters!$D$40)*(1/Parameters!$D$38)*'Input for base case'!$F$8*Parameters!$D$18*Parameters!$D$26*(1-Parameters!$D$27)*Parameters!$D$28*(Parameters!$D$23)*(1-Parameters!$D$30))+(AK64*(1-Parameters!$D$40)*'Input for base case'!$F$8*Parameters!$D$18*Parameters!$D$26*(1-Parameters!$D$27)*Parameters!$D$28*(Parameters!$D$23)*(1-Parameters!$D$30))+(AL64*(1-Parameters!$D$40)) + (AM64*(1-Parameters!$D$40)*(1-ART_drop_factor)) +(AR64*(1-Parameters!$D$40)) + (AS64*(1-Parameters!$D$40)*(1-ART_drop_factor))),0)</f>
        <v>22330.230220237634</v>
      </c>
      <c r="AS65" s="22">
        <f>IF(AND(C65&gt;=('Input for base case'!$F$14+'Input for base case'!$F$17), C65&lt;('Input for base case'!$F$14+'Input for base case'!$F$18)),((AI64*(1-Parameters!$D$40)*(1/Parameters!$D$38)*('Input for base case'!$F$8*Parameters!$D$18*(Parameters!$D$23)*Parameters!$D$26*(1-Parameters!$D$27)*Parameters!$D$28*Parameters!$D$30))+(AJ64*(1-Parameters!$D$40)*(1/Parameters!$D$38))+(AK64*(1-Parameters!$D$40)*('Input for base case'!$F$8*Parameters!$D$18*(Parameters!$D$23)*Parameters!$D$26*(1-Parameters!$D$27)*Parameters!$D$28*Parameters!$D$30))+(AS64*(1-Parameters!$D$40)*ART_drop_factor)+(AP64*(1-Parameters!$D$40)*(1/Parameters!$D$38))+(AM64*(1-Parameters!$D$40)*ART_drop_factor)),0)</f>
        <v>75720.254603039182</v>
      </c>
      <c r="AT65" s="24">
        <f>IF(AND(C65&gt;=('Input for base case'!$F$14+'Input for base case'!$F$18), C65&lt;('Input for base case'!$F$14+'Input for base case'!$F$19)),((AN64*(1-Parameters!$D$40)*(1-(Parameters!$D$11*(1-('Input for base case'!$F$22*Parameters!$D$7))))) + (AT64*(1-Parameters!$D$40)*(1-(Parameters!$D$12*(1-('Input for base case'!$F$22*Parameters!$D$7)))))),0)</f>
        <v>0</v>
      </c>
      <c r="AU65" s="22">
        <f>IF(AND(C65&gt;=('Input for base case'!$F$14+'Input for base case'!$F$18), C65&lt;('Input for base case'!$F$14+'Input for base case'!$F$19)),((AN64*(1-Parameters!$D$40)*Parameters!$D$11*(1-('Input for base case'!$F$22*Parameters!$D$7)))+(AO64*(1-Parameters!$D$40)*(1-1/Parameters!$D$38)*(1-('Input for base case'!$F$9*Parameters!$D$19*(1-Parameters!$D$27)*Parameters!$D$26*(Parameters!$D$24)*Parameters!$D$28*Parameters!$D$30))) + (AP64*(1-Parameters!$D$40)*(1-(1/Parameters!$D$38))*(1-ART_drop_factor)) +(AT64*(1-Parameters!$D$40)*Parameters!$D$12*(1-('Input for base case'!$F$22*Parameters!$D$7)))+(AU64*(1-Parameters!$D$40)*(1-1/Parameters!$D$38)) + (AV64*(1-Parameters!$D$40)*(1-(1/Parameters!$D$38))*(1-ART_drop_factor))),0)</f>
        <v>0</v>
      </c>
      <c r="AV65" s="24">
        <f>IF(AND(C65&gt;=('Input for base case'!$F$14+'Input for base case'!$F$18), C65&lt;('Input for base case'!$F$14+'Input for base case'!$F$19)),((AO64*(1-Parameters!$D$40)*(1-1/Parameters!$D$38)*('Input for base case'!$F$9*Parameters!$D$19*Parameters!$D$26*(1-Parameters!$D$27)*(Parameters!$D$24)*Parameters!$D$28*Parameters!$D$30))+(AP64*(1-Parameters!$D$40)*(1-(1/Parameters!$D$38))*ART_drop_factor)+(AV64*(1-Parameters!$D$40)*(1-(1/Parameters!$D$38))*ART_drop_factor)),0)</f>
        <v>0</v>
      </c>
      <c r="AW65" s="22">
        <f>IF(AND(C65&gt;=('Input for base case'!$F$14+'Input for base case'!$F$18), C65&lt;('Input for base case'!$F$14+'Input for base case'!$F$19)),((AO64*(1-Parameters!$D$40)*(1/Parameters!$D$38)*(1-('Input for base case'!$F$9*Parameters!$D$19*(1-Parameters!$D$27)*Parameters!$D$26*(Parameters!$D$23)*Parameters!$D$28)))+(AQ64*(1-Parameters!$D$40)*(1-('Input for base case'!$F$9*Parameters!$D$19*(1-Parameters!$D$27)*Parameters!$D$26*(Parameters!$D$23)*Parameters!$D$28)))+(AU64*(1-Parameters!$D$40)*(1/Parameters!$D$38))+(AW64*(1-Parameters!$D$40))),0)</f>
        <v>0</v>
      </c>
      <c r="AX65" s="24">
        <f>IF(AND(C65&gt;=('Input for base case'!$F$14+'Input for base case'!$F$18), C65&lt;('Input for base case'!$F$14+'Input for base case'!$F$19)),((AO64*(1-Parameters!$D$40)*(1/Parameters!$D$38)*'Input for base case'!$F$9*Parameters!$D$19*Parameters!$D$26*(1-Parameters!$D$27)*Parameters!$D$28*(Parameters!$D$23)*(1-Parameters!$D$30))+(AQ64*(1-Parameters!$D$40)*'Input for base case'!$F$9*Parameters!$D$19*Parameters!$D$26*(1-Parameters!$D$27)*Parameters!$D$28*(Parameters!$D$23)*(1-Parameters!$D$30)) + (AS64*(1-Parameters!$D$40)*(1-ART_drop_factor)) +(AR64*(1-Parameters!$D$40))+ (AY64*(1-Parameters!$D$40)*(1-ART_drop_factor)) + (AX64*(1-Parameters!$D$40))),0)</f>
        <v>0</v>
      </c>
      <c r="AY65" s="22">
        <f>IF(AND(C65&gt;=('Input for base case'!$F$14+'Input for base case'!$F$18), C65&lt;('Input for base case'!$F$14+'Input for base case'!$F$19)),((AO64*(1-Parameters!$D$40)*(1/Parameters!$D$38)*('Input for base case'!$F$9*Parameters!$D$19*(Parameters!$D$23)*Parameters!$D$26*(1-Parameters!$D$27)*Parameters!$D$28*Parameters!$D$30))+(AP64*(1-Parameters!$D$40)*(1/Parameters!$D$38))+(AQ64*(1-Parameters!$D$40)*('Input for base case'!$F$9*Parameters!$D$19*(Parameters!$D$23)*Parameters!$D$26*(1-Parameters!$D$27)*Parameters!$D$28*Parameters!$D$30))+(AY64*(1-Parameters!$D$40)*ART_drop_factor)+(AV64*(1-Parameters!$D$40)*(1/Parameters!$D$38))+(AS64*(1-Parameters!$D$40)*ART_drop_factor)),0)</f>
        <v>0</v>
      </c>
      <c r="AZ65" s="24">
        <f>IF(C65&gt;=('Input for base case'!$F$14+'Input for base case'!$F$19),((AT64*(1-Parameters!$D$40)*(1-(Parameters!$D$12*(1-('Input for base case'!$F$22*Parameters!$D$7))))) + (AZ64*(1-Parameters!$D$40)*(1-(Parameters!$D$12*(1-('Input for base case'!$F$22*Parameters!$D$7)))))),0)</f>
        <v>0</v>
      </c>
      <c r="BA65" s="22">
        <f>IF(C65&gt;=('Input for base case'!$F$14+'Input for base case'!$F$19),((AT64*(1-Parameters!$D$40)*Parameters!$D$12*(1-('Input for base case'!$F$22*Parameters!$D$7)))+(AU64*(1-Parameters!$D$40)*(1-1/Parameters!$D$38)*(1-('Input for base case'!$F$10*Parameters!$D$20*(1-Parameters!$D$27)*Parameters!$D$26*(Parameters!$D$24)*Parameters!$D$28*Parameters!$D$30))) + (AV64*(1-Parameters!$D$40)*(1-(1/Parameters!$D$38))*(1-ART_drop_factor)) +(AZ64*(1-Parameters!$D$40)*Parameters!$D$12*(1-('Input for base case'!$F$22*Parameters!$D$7)))+(BA64*(1-Parameters!$D$40)*(1-1/Parameters!$D$38)) + (BB64*(1-Parameters!$D$40)*(1-(1/Parameters!$D$38))*(1-ART_drop_factor))),0)</f>
        <v>0</v>
      </c>
      <c r="BB65" s="24">
        <f>IF(C65&gt;=('Input for base case'!$F$14+'Input for base case'!$F$19),((AU64*(1-Parameters!$D$40)*(1-1/Parameters!$D$38)*('Input for base case'!$F$10*Parameters!$D$20*Parameters!$D$26*(1-Parameters!$D$27)*(Parameters!$D$24)*Parameters!$D$28*Parameters!$D$30))+(AV64*(1-Parameters!$D$40)*(1-(1/Parameters!$D$38))*ART_drop_factor)+(BB64*(1-Parameters!$D$40)*(1-(1/Parameters!$D$38))*ART_drop_factor)),0)</f>
        <v>0</v>
      </c>
      <c r="BC65" s="22">
        <f>IF(C65&gt;=('Input for base case'!$F$14+'Input for base case'!$F$19),((AU64*(1-Parameters!$D$40)*(1/Parameters!$D$38)*(1-('Input for base case'!$F$10*Parameters!$D$20*(1-Parameters!$D$27)*Parameters!$D$26*(Parameters!$D$23)*Parameters!$D$28)))+(AW64*(1-Parameters!$D$40)*(1-('Input for base case'!$F$10*Parameters!$D$20*(1-Parameters!$D$27)*Parameters!$D$26*(Parameters!$D$23)*Parameters!$D$28)))+(BA64*(1-Parameters!$D$40)*(1/Parameters!$D$38))+(BC64*(1-Parameters!$D$40))),0)</f>
        <v>0</v>
      </c>
      <c r="BD65" s="24">
        <f>IF(C65&gt;=('Input for base case'!$F$14+'Input for base case'!$F$19),((AU64*(1-Parameters!$D$40)*(1/Parameters!$D$38)*'Input for base case'!$F$10*Parameters!$D$20*Parameters!$D$26*(1-Parameters!$D$27)*Parameters!$D$28*(Parameters!$D$23)*(1-Parameters!$D$30))+(AW64*(1-Parameters!$D$40)*'Input for base case'!$F$10*Parameters!$D$20*Parameters!$D$26*(1-Parameters!$D$27)*Parameters!$D$28*(Parameters!$D$23)*(1-Parameters!$D$30))+(AX64*(1-Parameters!$D$40)) + (AY64*(1-Parameters!$D$40)*(1-ART_drop_factor)) +(BD64*(1-Parameters!$D$40)) + (BE64*(1-Parameters!$D$40)*(1-ART_drop_factor))),0)</f>
        <v>0</v>
      </c>
      <c r="BE65" s="25">
        <f>IF(C65&gt;=('Input for base case'!$F$14+'Input for base case'!$F$19),((AU64*(1-Parameters!$D$40)*(1/Parameters!$D$38)*('Input for base case'!$F$10*Parameters!$D$20*(Parameters!$D$23)*Parameters!$D$26*(1-Parameters!$D$27)*Parameters!$D$28*Parameters!$D$30))+(AV64*(1-Parameters!$D$40)*(1/Parameters!$D$38))+(AW64*(1-Parameters!$D$40)*('Input for base case'!$F$10*Parameters!$D$20*(Parameters!$D$23)*Parameters!$D$26*(1-Parameters!$D$27)*Parameters!$D$28*Parameters!$D$30))+(BE64*(1-Parameters!$D$40)*ART_drop_factor)+(BB64*(1-Parameters!$D$40)*(1/Parameters!$D$38))+(AY64*(1-Parameters!$D$40)*ART_drop_factor)),0)</f>
        <v>0</v>
      </c>
      <c r="BF65" s="135">
        <f>(Parameters!$D$40*(SUM(Model!D64:U64,Model!AH64:BE64)))+(Parameters!$D$41*(SUM(Model!V64:AG64)))</f>
        <v>93.520834126212961</v>
      </c>
      <c r="BG65" s="60"/>
    </row>
    <row r="66" spans="3:62" x14ac:dyDescent="0.2">
      <c r="C66" s="20">
        <v>61</v>
      </c>
      <c r="D66" s="21">
        <f>IF((C66&gt;='Input for base case'!$F$12),0,(D65*(1-Parameters!$D$40)*(1-(Parameters!$D$8*(1-('Input for base case'!$F$22*Parameters!$D$7))))))</f>
        <v>0</v>
      </c>
      <c r="E66" s="21">
        <f>IF((C66&gt;='Input for base case'!$F$12),0,(D65*(1-Parameters!$D$40)*Parameters!$D$8*(1-('Input for base case'!$F$22*Parameters!$D$7))+(E65*(1-Parameters!$D$40)*(1-1/Parameters!$D$38)) + (F65*(1-Parameters!$D$40)*(1-(1/Parameters!$D$38))*(1-ART_drop_factor))))</f>
        <v>0</v>
      </c>
      <c r="F66" s="26">
        <f>IF((C66&gt;='Input for base case'!$F$12),0,(F65*(1-Parameters!$D$40)*(1-(1/Parameters!$D$38))*ART_drop_factor))</f>
        <v>0</v>
      </c>
      <c r="G66" s="21">
        <f>IF((C66&gt;='Input for base case'!$F$12),0,((G65*(1-Parameters!$D$40)+(E65*(1-Parameters!$D$40)*(1/Parameters!$D$38)))))</f>
        <v>0</v>
      </c>
      <c r="H66" s="21">
        <f>IF((C66&gt;='Input for base case'!$F$12),0,(H65*(1-Parameters!$D$40) + I65*(1-Parameters!$D$40)*(1-ART_drop_factor)))</f>
        <v>0</v>
      </c>
      <c r="I66" s="21">
        <f>IF((C66&gt;='Input for base case'!$F$12),0,(((F65*(1-Parameters!$D$40)*(1/Parameters!$D$38)) + I65*(1-Parameters!$D$40)*ART_drop_factor)))</f>
        <v>0</v>
      </c>
      <c r="J66" s="23">
        <f>IF(AND(C66&gt;='Input for base case'!$F$12,C66&lt;'Input for base case'!$F$13),((D65*(1-Parameters!$D$40)*(1-(Parameters!$D$8*(1-('Input for base case'!$F$22*Parameters!$D$7))))) + (J65*(1-Parameters!$D$40)*(1-(Parameters!$D$9*(1-('Input for base case'!$F$22*Parameters!$D$7)))))),0)</f>
        <v>0</v>
      </c>
      <c r="K66" s="23">
        <f>IF(AND(C66&gt;='Input for base case'!$F$12,C66&lt;'Input for base case'!$F$13),((D65*(1-Parameters!$D$40)*(Parameters!$D$8*(1-('Input for base case'!$F$22*Parameters!$D$7))))+(E65*(1-Parameters!$D$40)*(1-1/Parameters!$D$38)*(1-('Input for base case'!$F$5*Parameters!$D$14*(1-Parameters!$D$27)*Parameters!$D$26*(Parameters!$D$24))*Parameters!$D$28*Parameters!$D$30)))+ (F65*(1-Parameters!$D$40)*(1-(1/Parameters!$D$38))*(1-ART_drop_factor)) + (J65*(1-Parameters!$D$40)*Parameters!$D$9*(1-('Input for base case'!$F$22*Parameters!$D$7)))+(K65*(1-Parameters!$D$40)*(1-1/Parameters!$D$38)) + (L65*(1-Parameters!$D$40)*(1-(1/Parameters!$D$38))*(1-ART_drop_factor)),0)</f>
        <v>0</v>
      </c>
      <c r="L66" s="23">
        <f>IF(AND(C66&gt;='Input for base case'!$F$12,C66&lt;'Input for base case'!$F$13),((E65*(1-Parameters!$D$40)*(1-1/Parameters!$D$38)*('Input for base case'!$F$5*Parameters!$D$14*Parameters!$D$26*(1-Parameters!$D$27)*(Parameters!$D$24)*Parameters!$D$28*Parameters!$D$30))+(F65*(1-Parameters!$D$40)*(1-(1/Parameters!$D$38))*ART_drop_factor)+(L65*(1-Parameters!$D$40)*(1-(1/Parameters!$D$38))*ART_drop_factor)),0)</f>
        <v>0</v>
      </c>
      <c r="M66" s="23">
        <f>IF(AND(C66&gt;='Input for base case'!$F$12,C66&lt;'Input for base case'!$F$13),((E65*(1-Parameters!$D$40)*(1/Parameters!$D$38)*(1-('Input for base case'!$F$5*Parameters!$D$14*(1-Parameters!$D$27)*Parameters!$D$26*(Parameters!$D$23))*Parameters!$D$28))+(G65*(1-Parameters!$D$40)*(1-('Input for base case'!$F$5*Parameters!$D$14*(1-Parameters!$D$27)*Parameters!$D$26*(Parameters!$D$23)*Parameters!$D$28)))+(K65*(1-Parameters!$D$40)*(1/Parameters!$D$38))+(M65*(1-Parameters!$D$40))),0)</f>
        <v>0</v>
      </c>
      <c r="N66" s="23">
        <f>IF(AND(C66&gt;='Input for base case'!$F$12,C66&lt;'Input for base case'!$F$13),((E65*(1-Parameters!$D$40)*(1/Parameters!$D$38)*'Input for base case'!$F$5*Parameters!$D$14*Parameters!$D$26*(1-Parameters!$D$27)*Parameters!$D$28*(Parameters!$D$23)*(1-Parameters!$D$30))+(G65*(1-Parameters!$D$40)*'Input for base case'!$F$5*Parameters!$D$14*Parameters!$D$26*(1-Parameters!$D$27)*Parameters!$D$28*(Parameters!$D$23)*(1-Parameters!$D$30))+(H65*(1-Parameters!$D$40)) +(N65*(1-Parameters!$D$40)) + (O65*(1-Parameters!$D$40)*(1-ART_drop_factor)) + (I65*(1-Parameters!$D$40)*(1-ART_drop_factor))),0)</f>
        <v>0</v>
      </c>
      <c r="O66" s="23">
        <f>IF(AND(C66&gt;='Input for base case'!$F$12,C66&lt;'Input for base case'!$F$13),((E65*(1-Parameters!$D$40)*(1/Parameters!$D$38)*('Input for base case'!$F$5*Parameters!$D$14*(Parameters!$D$23)*Parameters!$D$26*(1-Parameters!$D$27)*Parameters!$D$28*Parameters!$D$30))+(F65*(1-Parameters!$D$40)*(1/Parameters!$D$38))+(G65*(1-Parameters!$D$40)*('Input for base case'!$F$5*Parameters!$D$14*(Parameters!$D$23)*Parameters!$D$26*(1-Parameters!$D$27)*Parameters!$D$28*Parameters!$D$30))+(O65*(1-Parameters!$D$40)*ART_drop_factor)+(L65*(1-Parameters!$D$40)*(1/Parameters!$D$38))+(I65*(1-Parameters!$D$40)*ART_drop_factor)),0)</f>
        <v>0</v>
      </c>
      <c r="P66" s="24">
        <f>IF(AND(C66&gt;='Input for base case'!$F$13,C66&lt;'Input for base case'!$F$14),((J65*(1-Parameters!$D$40)*(1-(Parameters!$D$9*(1-('Input for base case'!$F$22*Parameters!$D$7))))) + (P65*(1-Parameters!$D$40)*(1-(Parameters!$D$9*(1-('Input for base case'!$F$22*Parameters!$D$7)))))),0)</f>
        <v>0</v>
      </c>
      <c r="Q66" s="22">
        <f>IF(AND(C66&gt;='Input for base case'!$F$13,C66&lt;'Input for base case'!$F$14),((J65*(1-Parameters!$D$40)*Parameters!$D$9*(1-('Input for base case'!$F$22*Parameters!$D$7)))+(K65*(1-Parameters!$D$40)*(1-1/Parameters!$D$38)*(1-('Input for base case'!$F$6*Parameters!$D$15*(1-Parameters!$D$27)*Parameters!$D$26*(Parameters!$D$24))*Parameters!$D$28*Parameters!$D$30))) + (L65*(1-Parameters!$D$40)*(1-(1/Parameters!$D$38))*(1-ART_drop_factor)) +(P65*(1-Parameters!$D$40)*Parameters!$D$9*(1-('Input for base case'!$F$22*Parameters!$D$7)))+(Q65*(1-Parameters!$D$40)*(1-1/Parameters!$D$38)) + (R65*(1-Parameters!$D$40)*(1-(1/Parameters!$D$38))*(1-ART_drop_factor)),0)</f>
        <v>0</v>
      </c>
      <c r="R66" s="24">
        <f>IF(AND(C66&gt;='Input for base case'!$F$13,C66&lt;'Input for base case'!$F$14),((K65*(1-Parameters!$D$40)*(1-1/Parameters!$D$38)*('Input for base case'!$F$6*Parameters!$D$15*Parameters!$D$26*(1-Parameters!$D$27)*(Parameters!$D$24)*Parameters!$D$28*Parameters!$D$30))+(L65*(1-Parameters!$D$40)*(1-(1/Parameters!$D$38))*ART_drop_factor)+(R65*(1-Parameters!$D$40)*(1-(1/Parameters!$D$38))*ART_drop_factor)),0)</f>
        <v>0</v>
      </c>
      <c r="S66" s="22">
        <f>IF(AND(C66&gt;='Input for base case'!$F$13,C66&lt;'Input for base case'!$F$14),((K65*(1-Parameters!$D$40)*(1/Parameters!$D$38)*(1-('Input for base case'!$F$6*Parameters!$D$15*(1-Parameters!$D$27)*Parameters!$D$26*(Parameters!$D$23)*Parameters!$D$28)))+(M65*(1-Parameters!$D$40)*(1-('Input for base case'!$F$6*Parameters!$D$15*(1-Parameters!$D$27)*Parameters!$D$26*(Parameters!$D$23)*Parameters!$D$28)))+(Q65*(1-Parameters!$D$40)*(1/Parameters!$D$38))+(S65*(1-Parameters!$D$40))),0)</f>
        <v>0</v>
      </c>
      <c r="T66" s="24">
        <f>IF(AND(C66&gt;='Input for base case'!$F$13,C66&lt;'Input for base case'!$F$14),((K65*(1-Parameters!$D$40)*(1/Parameters!$D$38)*'Input for base case'!$F$6*Parameters!$D$15*Parameters!$D$26*(1-Parameters!$D$27)*Parameters!$D$28*(Parameters!$D$23)*(1-Parameters!$D$30))+(M65*(1-Parameters!$D$40)*'Input for base case'!$F$6*Parameters!$D$15*Parameters!$D$26*(1-Parameters!$D$27)*Parameters!$D$28*(Parameters!$D$23)*(1-Parameters!$D$30))+(N65*(1-Parameters!$D$40))+(T65*(1-Parameters!$D$40)) + (U65*(1-Parameters!$D$40)*(1-ART_drop_factor)) + (O65*(1-Parameters!$D$40)*(1-ART_drop_factor))),0)</f>
        <v>0</v>
      </c>
      <c r="U66" s="22">
        <f>IF(AND(C66&gt;='Input for base case'!$F$13,C66&lt;'Input for base case'!$F$14),((K65*(1-Parameters!$D$40)*(1/Parameters!$D$38)*('Input for base case'!$F$6*Parameters!$D$15*(Parameters!$D$23)*Parameters!$D$26*(1-Parameters!$D$27)*Parameters!$D$28*Parameters!$D$30))+(L65*(1-Parameters!$D$40)*(1/Parameters!$D$38))+(M65*(1-Parameters!$D$40)*('Input for base case'!$F$6*Parameters!$D$15*(Parameters!$D$23)*Parameters!$D$26*(1-Parameters!$D$27)*Parameters!$D$28*Parameters!$D$30))+(U65*(1-Parameters!$D$40)*ART_drop_factor)+(R65*(1-Parameters!$D$40)*(1/Parameters!$D$38))+(O65*(1-Parameters!$D$40))*ART_drop_factor),0)</f>
        <v>0</v>
      </c>
      <c r="V66" s="24">
        <f>IF(C66='Input for base case'!$F$14,((P65*(1-Parameters!$D$41)*(1-(Parameters!$D$9*(1-('Input for base case'!$F$22*Parameters!$D$7))))) + (V65*(1-Parameters!$D$41)*(1-(Parameters!$D$9*(1-('Input for base case'!$F$22*Parameters!$D$7)))))),0)</f>
        <v>0</v>
      </c>
      <c r="W66" s="22">
        <f>IF(C66='Input for base case'!$F$14,((P65*(1-Parameters!$D$41)*Parameters!$D$9*(1-('Input for base case'!$F$22*Parameters!$D$7)))+(Q65*(1-Parameters!$D$41)*(1-1/Parameters!$D$38)*(1-('Input for base case'!$F$6*Parameters!$D$16*(1-Parameters!$D$27)*Parameters!$D$26*(1-Parameters!$B$94)*(Parameters!$D$24))*Parameters!$D$28*Parameters!$D$30)))+(V65*(1-Parameters!$D$41)*Parameters!$D$9*(1-('Input for base case'!$F$22*Parameters!$D$7)))+ (R65*(1-Parameters!$D$41)*(1-(1/Parameters!$D$38))*(1-ART_drop_factor)) + (W65*(1-Parameters!$D$41)*(1-1/Parameters!$D$38)) + (X65*(1-Parameters!$D$41)*(1-(1/Parameters!$D$38))*(1-ART_drop_factor)),0)</f>
        <v>0</v>
      </c>
      <c r="X66" s="24">
        <f>IF(C66='Input for base case'!$F$14,((Q65*(1-Parameters!$D$41)*(1-1/Parameters!$D$38)*('Input for base case'!$F$6*Parameters!$D$16*Parameters!$D$26*(1-Parameters!$D$27)*(1-Parameters!$B$94)*(Parameters!$D$24)*Parameters!$D$28*Parameters!$D$30))+(R65*(1-Parameters!$D$41)*(1-(1/Parameters!$D$38))*ART_drop_factor)+(X65*(1-Parameters!$D$41)*(1-(1/Parameters!$D$38))*ART_drop_factor)),0)</f>
        <v>0</v>
      </c>
      <c r="Y66" s="22">
        <f>IF(C66='Input for base case'!$F$14,((Q65*(1-Parameters!$D$41)*(1/Parameters!$D$38)*(1-('Input for base case'!$F$6*Parameters!$D$16*(1-Parameters!$D$27)*Parameters!$D$26*(1-Parameters!$B$94)*(Parameters!$D$23)*Parameters!$D$28)))+(S65*(1-Parameters!$D$41)*(1-('Input for base case'!$F$6*Parameters!$D$16*(1-Parameters!$D$27)*Parameters!$D$26*(1-Parameters!$B$94)*(Parameters!$D$23)*Parameters!$D$28)))+(W65*(1-Parameters!$D$41)*(1/Parameters!$D$38))+(Y65*(1-Parameters!$D$41))),0)</f>
        <v>0</v>
      </c>
      <c r="Z66" s="24">
        <f>IF(C66='Input for base case'!$F$14,((Q65*(1-Parameters!$D$41)*(1/Parameters!$D$38)*'Input for base case'!$F$6*Parameters!$D$16*Parameters!$D$26*(1-Parameters!$D$27)*(1-Parameters!$B$94)*Parameters!$D$28*(Parameters!$D$23)*(1-Parameters!$D$30))+(S65*(1-Parameters!$D$41)*'Input for base case'!$F$6*Parameters!$D$16*Parameters!$D$26*(1-Parameters!$D$27)*(1-Parameters!$B$94)*Parameters!$D$28*(Parameters!$D$23)*(1-Parameters!$D$30))+(T65*(1-Parameters!$D$41)) + (U65*(1-Parameters!$D$41)*(1-ART_drop_factor)) + (Z65*(1-Parameters!$D$41)) + (AA65*(1-Parameters!$D$41)*(1-ART_drop_factor))),0)</f>
        <v>0</v>
      </c>
      <c r="AA66" s="22">
        <f>IF(C66='Input for base case'!$F$14,((Q65*(1-Parameters!$D$41)*(1/Parameters!$D$38)*('Input for base case'!$F$6*Parameters!$D$16*(Parameters!$D$23)*Parameters!$D$26*(1-Parameters!$D$27)*(1-Parameters!$B$94)*Parameters!$D$28*Parameters!$D$30))+(R65*(1-Parameters!$D$41)*(1/Parameters!$D$38))+(S65*(1-Parameters!$D$41)*('Input for base case'!$F$6*Parameters!$D$16*(1-Parameters!$B$94)*(Parameters!$D$23)*Parameters!$D$26*(1-Parameters!$D$27)*Parameters!$D$28*Parameters!$D$30))+(AA65*(1-Parameters!$D$41)*ART_drop_factor)+(X65*(1-Parameters!$D$41)*(1/Parameters!$D$38))+(U65*(1-Parameters!$D$41)*ART_drop_factor)),0)</f>
        <v>0</v>
      </c>
      <c r="AB66" s="24">
        <f>IF(AND(C66&gt;'Input for base case'!$F$14,C66&lt;('Input for base case'!$F$14+'Input for base case'!$F$16)),((V65*(1-Parameters!$D$41)*(1-(Parameters!$D$9*(1-('Input for base case'!$F$22*Parameters!$D$7)))))+(AB65*(1-Parameters!$D$41)*(1-(Parameters!$D$10*(1-('Input for base case'!$F$22*Parameters!$D$7)))))),0)</f>
        <v>0</v>
      </c>
      <c r="AC66" s="24">
        <f>IF(AND(C66&gt;'Input for base case'!$F$14, C66&lt;('Input for base case'!$F$14+'Input for base case'!$F$16)),((V65*(1-Parameters!$D$41)*Parameters!$D$9*(1-('Input for base case'!$F$22*Parameters!$D$7)))+(W65*(1-Parameters!$D$41)*(1-1/Parameters!$D$38)) + (X65*(1-Parameters!$D$41)*(1-(1/Parameters!$D$38))*(1-ART_drop_factor)) +(AB65*(1-Parameters!$D$41)*Parameters!$D$10*(1-('Input for base case'!$F$22*Parameters!$D$7))))+(AC65*(1-Parameters!$D$41)*(1-1/Parameters!$D$38)) + (AD65*(1-Parameters!$D$41)*(1-(1/Parameters!$D$38))*(1-ART_drop_factor)),0)</f>
        <v>0</v>
      </c>
      <c r="AD66" s="24">
        <f>IF(AND(C66&gt;'Input for base case'!$F$14, C66&lt;('Input for base case'!$F$14+'Input for base case'!$F$16)),((X65*(1-Parameters!$D$41)*(1-(1/Parameters!$D$38))*ART_drop_factor)+(AD65*(1-Parameters!$D$41)*(1-(1/Parameters!$D$38))*ART_drop_factor)),0)</f>
        <v>0</v>
      </c>
      <c r="AE66" s="24">
        <f>IF(AND(C66&gt;'Input for base case'!$F$14, C66&lt;('Input for base case'!$F$14+'Input for base case'!$F$16)),((W65*(1-Parameters!$D$41)*(1/Parameters!$D$38))+(Y65*(1-Parameters!$D$41))+(AC65*(1-Parameters!$D$41)*(1/Parameters!$D$38))+(AE65*(1-Parameters!$D$41))),0)</f>
        <v>0</v>
      </c>
      <c r="AF66" s="24">
        <f>IF(AND(C66&gt;'Input for base case'!$F$14, C66&lt;('Input for base case'!$F$14+'Input for base case'!$F$16)),((Z65*(1-Parameters!$D$41)) + (AA65*(1-Parameters!$D$41)*(1-ART_drop_factor)) +(AF65*(1-Parameters!$D$41)) + (AG65*(1-Parameters!$D$41)*(1-ART_drop_factor))),0)</f>
        <v>0</v>
      </c>
      <c r="AG66" s="24">
        <f>IF(AND(C66&gt;'Input for base case'!$F$14, C66&lt;('Input for base case'!$F$14+'Input for base case'!$F$16)),((X65*(1-Parameters!$D$41)*(1/Parameters!$D$38))+(AG65*(1-Parameters!$D$41)*ART_drop_factor)+(AD65*(1-Parameters!$D$41)*(1/Parameters!$D$38))+(AA65*(1-Parameters!$D$41)*ART_drop_factor)),0)</f>
        <v>0</v>
      </c>
      <c r="AH66" s="24">
        <f>IF(AND(C66&gt;=('Input for base case'!$F$14+'Input for base case'!$F$16),C66&lt;('Input for base case'!$F$14+'Input for base case'!$F$17)),((AB65*(1-Parameters!$D$40)*(1-(Parameters!$D$10*(1-('Input for base case'!$F$22*Parameters!$D$7)))))+(AH65*(1-Parameters!$D$40)*(1-(Parameters!$D$11*(1-('Input for base case'!$F$22*Parameters!$D$7)))))),0)</f>
        <v>0</v>
      </c>
      <c r="AI66" s="24">
        <f>IF(AND(C66&gt;=('Input for base case'!$F$14+'Input for base case'!$F$16), C66&lt;('Input for base case'!$F$14+'Input for base case'!$F$17)),((AB65*(1-Parameters!$D$40)*Parameters!$D$10*(1-('Input for base case'!$F$22*Parameters!$D$7)))+(AC65*(1-Parameters!$D$40)*(1-1/Parameters!$D$38)*(1-('Input for base case'!$F$7*Parameters!$D$17*(1-Parameters!$D$27)*Parameters!$D$26*(1-(Parameters!$B$94 + Parameters!$B$95))*(Parameters!$D$24)*Parameters!$D$28*Parameters!$D$30))) + (AD65*(1-Parameters!$D$40)*(1-(1/Parameters!$D$38))*(1-ART_drop_factor)) +(AH65*(1-Parameters!$D$40)*Parameters!$D$11*(1-('Input for base case'!$F$22*Parameters!$D$7)))+(AI65*(1-Parameters!$D$40)*(1-1/Parameters!$D$38)) + (AJ65*(1-Parameters!$D$40)*(1-(1/Parameters!$D$38))*(1-ART_drop_factor))),0)</f>
        <v>0</v>
      </c>
      <c r="AJ66" s="24">
        <f>IF(AND(C66&gt;=('Input for base case'!$F$14+'Input for base case'!$F$16), C66&lt;('Input for base case'!$F$14+'Input for base case'!$F$17)),((AC65*(1-Parameters!$D$40)*(1-1/Parameters!$D$38)*('Input for base case'!$F$7*Parameters!$D$17*Parameters!$D$26*(1-Parameters!$D$27)*(1-(Parameters!$B$94 + Parameters!$B$95))*(Parameters!$D$24)*Parameters!$D$28*Parameters!$D$30))+(AD65*(1-Parameters!$D$40)*(1-(1/Parameters!$D$38))*ART_drop_factor)+(AJ65*(1-Parameters!$D$40)*(1-(1/Parameters!$D$38))*ART_drop_factor)),0)</f>
        <v>0</v>
      </c>
      <c r="AK66" s="22">
        <f>IF(AND(C66&gt;=('Input for base case'!$F$14+'Input for base case'!$F$16), C66&lt;('Input for base case'!$F$14+'Input for base case'!$F$17)),((AC65*(1-Parameters!$D$40)*(1/Parameters!$D$38)*(1-('Input for base case'!$F$7*Parameters!$D$17*(1-Parameters!$D$27)*Parameters!$D$26*(1-(Parameters!$B$94 + Parameters!$B$95))*(Parameters!$D$23)*Parameters!$D$28)))+(AE65*(1-Parameters!$D$40)*(1-('Input for base case'!$F$7*Parameters!$D$17*(1-Parameters!$D$27)*Parameters!$D$26*(1-(Parameters!$B$94 + Parameters!$B$95))*(Parameters!$D$23)*Parameters!$D$28)))+(AI65*(1-Parameters!$D$40)*(1/Parameters!$D$38))+(AK65*(1-Parameters!$D$40))),0)</f>
        <v>0</v>
      </c>
      <c r="AL66" s="24">
        <f>IF(AND(C66&gt;=('Input for base case'!$F$14+'Input for base case'!$F$16), C66&lt;('Input for base case'!$F$14+'Input for base case'!$F$17)),((AC65*(1-Parameters!$D$40)*(1/Parameters!$D$38)*'Input for base case'!$F$7*Parameters!$D$17*Parameters!$D$26*(1-Parameters!$D$27)*(1-(Parameters!$B$94 + Parameters!$B$95))*Parameters!$D$28*(Parameters!$D$23)*(1-Parameters!$D$30))+(AE65*(1-Parameters!$D$40)*'Input for base case'!$F$7*Parameters!$D$17*Parameters!$D$26*(1-Parameters!$D$27)*(1-(Parameters!$B$94 + Parameters!$B$95))*Parameters!$D$28*(Parameters!$D$23)*(1-Parameters!$D$30))+(AF65*(1-Parameters!$D$40)) + (AG65*(1-Parameters!$D$40)*(1-ART_drop_factor)) +(AL65*(1-Parameters!$D$40)) + (AM65*(1-Parameters!$D$40)*(1-ART_drop_factor))),0)</f>
        <v>0</v>
      </c>
      <c r="AM66" s="22">
        <f>IF(AND(C66&gt;=('Input for base case'!$F$14+'Input for base case'!$F$16), C66&lt;('Input for base case'!$F$14+'Input for base case'!$F$17)),((AC65*(1-Parameters!$D$40)*(1/Parameters!$D$38)*('Input for base case'!$F$7*Parameters!$D$17*(Parameters!$D$23)*Parameters!$D$26*(1-Parameters!$D$27)*(1-(Parameters!$B$94 + Parameters!$B$95))*Parameters!$D$28*Parameters!$D$30))+(AD65*(1-Parameters!$D$40)*(1/Parameters!$D$38))+(AE65*(1-Parameters!$D$40)*('Input for base case'!$F$7*Parameters!$D$17*(Parameters!$D$23)*Parameters!$D$26*(1-Parameters!$D$27)*(1-(Parameters!$B$94 + Parameters!$B$95))*Parameters!$D$28*Parameters!$D$30))+(AM65*(1-Parameters!$D$40)*ART_drop_factor)+(AJ65*(1-Parameters!$D$40)*(1/Parameters!$D$38))+(AG65*(1-Parameters!$D$40)*ART_drop_factor)),0)</f>
        <v>0</v>
      </c>
      <c r="AN66" s="24">
        <f>IF(AND(C66&gt;=('Input for base case'!$F$14+'Input for base case'!$F$17), C66&lt;('Input for base case'!$F$14+'Input for base case'!$F$18)),((AH65*(1-Parameters!$D$40)*(1-(Parameters!$D$11*(1-('Input for base case'!$F$22*Parameters!$D$7))))) + (AN65*(1-Parameters!$D$40)*(1-(Parameters!$D$11*(1-('Input for base case'!$F$22*Parameters!$D$7)))))),0)</f>
        <v>1491257.0845097441</v>
      </c>
      <c r="AO66" s="22">
        <f>IF(AND(C66&gt;=('Input for base case'!$F$14+'Input for base case'!$F$17), C66&lt;('Input for base case'!$F$14+'Input for base case'!$F$18)),((AH65*(1-Parameters!$D$40)*Parameters!$D$11*(1-('Input for base case'!$F$22*Parameters!$D$7)))+(AI65*(1-Parameters!$D$40)*(1-1/Parameters!$D$38)*(1-('Input for base case'!$F$8*Parameters!$D$18*(1-Parameters!$D$27)*Parameters!$D$26*(Parameters!$D$24)*Parameters!$D$28*Parameters!$D$30))) + (AJ65*(1-Parameters!$D$40)*(1-(1/Parameters!$D$38))*(1-ART_drop_factor)) +(AN65*(1-Parameters!$D$40)*Parameters!$D$11*(1-('Input for base case'!$F$22*Parameters!$D$7)))+(AO65*(1-Parameters!$D$40)*(1-1/Parameters!$D$38)) + (AP65*(1-Parameters!$D$40)*(1-(1/Parameters!$D$38))*(1-ART_drop_factor))),0)</f>
        <v>3430.577997142705</v>
      </c>
      <c r="AP66" s="24">
        <f>IF(AND(C66&gt;=('Input for base case'!$F$14+'Input for base case'!$F$17), C66&lt;('Input for base case'!$F$14+'Input for base case'!$F$18)),((AI65*(1-Parameters!$D$40)*(1-1/Parameters!$D$38)*('Input for base case'!$F$8*Parameters!$D$18*Parameters!$D$26*(1-Parameters!$D$27)*(Parameters!$D$24)*Parameters!$D$28*Parameters!$D$30))+(AJ65*(1-Parameters!$D$40)*(1-(1/Parameters!$D$38))*ART_drop_factor)+(AP65*(1-Parameters!$D$40)*(1-(1/Parameters!$D$38))*ART_drop_factor)),0)</f>
        <v>16.239354776123324</v>
      </c>
      <c r="AQ66" s="22">
        <f>IF(AND(C66&gt;=('Input for base case'!$F$14+'Input for base case'!$F$17), C66&lt;('Input for base case'!$F$14+'Input for base case'!$F$18)),((AI65*(1-Parameters!$D$40)*(1/Parameters!$D$38)*(1-('Input for base case'!$F$8*Parameters!$D$18*(1-Parameters!$D$27)*Parameters!$D$26*(Parameters!$D$23)*Parameters!$D$28)))+(AK65*(1-Parameters!$D$40)*(1-('Input for base case'!$F$8*Parameters!$D$18*(1-Parameters!$D$27)*Parameters!$D$26*(Parameters!$D$23)*Parameters!$D$28)))+(AO65*(1-Parameters!$D$40)*(1/Parameters!$D$38))+(AQ65*(1-Parameters!$D$40))),0)</f>
        <v>28089.988614269001</v>
      </c>
      <c r="AR66" s="24">
        <f>IF(AND(C66&gt;=('Input for base case'!$F$14+'Input for base case'!$F$17), C66&lt;('Input for base case'!$F$14+'Input for base case'!$F$18)),((AI65*(1-Parameters!$D$40)*(1/Parameters!$D$38)*'Input for base case'!$F$8*Parameters!$D$18*Parameters!$D$26*(1-Parameters!$D$27)*Parameters!$D$28*(Parameters!$D$23)*(1-Parameters!$D$30))+(AK65*(1-Parameters!$D$40)*'Input for base case'!$F$8*Parameters!$D$18*Parameters!$D$26*(1-Parameters!$D$27)*Parameters!$D$28*(Parameters!$D$23)*(1-Parameters!$D$30))+(AL65*(1-Parameters!$D$40)) + (AM65*(1-Parameters!$D$40)*(1-ART_drop_factor)) +(AR65*(1-Parameters!$D$40)) + (AS65*(1-Parameters!$D$40)*(1-ART_drop_factor))),0)</f>
        <v>22581.30454023444</v>
      </c>
      <c r="AS66" s="22">
        <f>IF(AND(C66&gt;=('Input for base case'!$F$14+'Input for base case'!$F$17), C66&lt;('Input for base case'!$F$14+'Input for base case'!$F$18)),((AI65*(1-Parameters!$D$40)*(1/Parameters!$D$38)*('Input for base case'!$F$8*Parameters!$D$18*(Parameters!$D$23)*Parameters!$D$26*(1-Parameters!$D$27)*Parameters!$D$28*Parameters!$D$30))+(AJ65*(1-Parameters!$D$40)*(1/Parameters!$D$38))+(AK65*(1-Parameters!$D$40)*('Input for base case'!$F$8*Parameters!$D$18*(Parameters!$D$23)*Parameters!$D$26*(1-Parameters!$D$27)*Parameters!$D$28*Parameters!$D$30))+(AS65*(1-Parameters!$D$40)*ART_drop_factor)+(AP65*(1-Parameters!$D$40)*(1/Parameters!$D$38))+(AM65*(1-Parameters!$D$40)*ART_drop_factor)),0)</f>
        <v>75465.560232038275</v>
      </c>
      <c r="AT66" s="24">
        <f>IF(AND(C66&gt;=('Input for base case'!$F$14+'Input for base case'!$F$18), C66&lt;('Input for base case'!$F$14+'Input for base case'!$F$19)),((AN65*(1-Parameters!$D$40)*(1-(Parameters!$D$11*(1-('Input for base case'!$F$22*Parameters!$D$7))))) + (AT65*(1-Parameters!$D$40)*(1-(Parameters!$D$12*(1-('Input for base case'!$F$22*Parameters!$D$7)))))),0)</f>
        <v>0</v>
      </c>
      <c r="AU66" s="22">
        <f>IF(AND(C66&gt;=('Input for base case'!$F$14+'Input for base case'!$F$18), C66&lt;('Input for base case'!$F$14+'Input for base case'!$F$19)),((AN65*(1-Parameters!$D$40)*Parameters!$D$11*(1-('Input for base case'!$F$22*Parameters!$D$7)))+(AO65*(1-Parameters!$D$40)*(1-1/Parameters!$D$38)*(1-('Input for base case'!$F$9*Parameters!$D$19*(1-Parameters!$D$27)*Parameters!$D$26*(Parameters!$D$24)*Parameters!$D$28*Parameters!$D$30))) + (AP65*(1-Parameters!$D$40)*(1-(1/Parameters!$D$38))*(1-ART_drop_factor)) +(AT65*(1-Parameters!$D$40)*Parameters!$D$12*(1-('Input for base case'!$F$22*Parameters!$D$7)))+(AU65*(1-Parameters!$D$40)*(1-1/Parameters!$D$38)) + (AV65*(1-Parameters!$D$40)*(1-(1/Parameters!$D$38))*(1-ART_drop_factor))),0)</f>
        <v>0</v>
      </c>
      <c r="AV66" s="24">
        <f>IF(AND(C66&gt;=('Input for base case'!$F$14+'Input for base case'!$F$18), C66&lt;('Input for base case'!$F$14+'Input for base case'!$F$19)),((AO65*(1-Parameters!$D$40)*(1-1/Parameters!$D$38)*('Input for base case'!$F$9*Parameters!$D$19*Parameters!$D$26*(1-Parameters!$D$27)*(Parameters!$D$24)*Parameters!$D$28*Parameters!$D$30))+(AP65*(1-Parameters!$D$40)*(1-(1/Parameters!$D$38))*ART_drop_factor)+(AV65*(1-Parameters!$D$40)*(1-(1/Parameters!$D$38))*ART_drop_factor)),0)</f>
        <v>0</v>
      </c>
      <c r="AW66" s="22">
        <f>IF(AND(C66&gt;=('Input for base case'!$F$14+'Input for base case'!$F$18), C66&lt;('Input for base case'!$F$14+'Input for base case'!$F$19)),((AO65*(1-Parameters!$D$40)*(1/Parameters!$D$38)*(1-('Input for base case'!$F$9*Parameters!$D$19*(1-Parameters!$D$27)*Parameters!$D$26*(Parameters!$D$23)*Parameters!$D$28)))+(AQ65*(1-Parameters!$D$40)*(1-('Input for base case'!$F$9*Parameters!$D$19*(1-Parameters!$D$27)*Parameters!$D$26*(Parameters!$D$23)*Parameters!$D$28)))+(AU65*(1-Parameters!$D$40)*(1/Parameters!$D$38))+(AW65*(1-Parameters!$D$40))),0)</f>
        <v>0</v>
      </c>
      <c r="AX66" s="24">
        <f>IF(AND(C66&gt;=('Input for base case'!$F$14+'Input for base case'!$F$18), C66&lt;('Input for base case'!$F$14+'Input for base case'!$F$19)),((AO65*(1-Parameters!$D$40)*(1/Parameters!$D$38)*'Input for base case'!$F$9*Parameters!$D$19*Parameters!$D$26*(1-Parameters!$D$27)*Parameters!$D$28*(Parameters!$D$23)*(1-Parameters!$D$30))+(AQ65*(1-Parameters!$D$40)*'Input for base case'!$F$9*Parameters!$D$19*Parameters!$D$26*(1-Parameters!$D$27)*Parameters!$D$28*(Parameters!$D$23)*(1-Parameters!$D$30)) + (AS65*(1-Parameters!$D$40)*(1-ART_drop_factor)) +(AR65*(1-Parameters!$D$40))+ (AY65*(1-Parameters!$D$40)*(1-ART_drop_factor)) + (AX65*(1-Parameters!$D$40))),0)</f>
        <v>0</v>
      </c>
      <c r="AY66" s="22">
        <f>IF(AND(C66&gt;=('Input for base case'!$F$14+'Input for base case'!$F$18), C66&lt;('Input for base case'!$F$14+'Input for base case'!$F$19)),((AO65*(1-Parameters!$D$40)*(1/Parameters!$D$38)*('Input for base case'!$F$9*Parameters!$D$19*(Parameters!$D$23)*Parameters!$D$26*(1-Parameters!$D$27)*Parameters!$D$28*Parameters!$D$30))+(AP65*(1-Parameters!$D$40)*(1/Parameters!$D$38))+(AQ65*(1-Parameters!$D$40)*('Input for base case'!$F$9*Parameters!$D$19*(Parameters!$D$23)*Parameters!$D$26*(1-Parameters!$D$27)*Parameters!$D$28*Parameters!$D$30))+(AY65*(1-Parameters!$D$40)*ART_drop_factor)+(AV65*(1-Parameters!$D$40)*(1/Parameters!$D$38))+(AS65*(1-Parameters!$D$40)*ART_drop_factor)),0)</f>
        <v>0</v>
      </c>
      <c r="AZ66" s="24">
        <f>IF(C66&gt;=('Input for base case'!$F$14+'Input for base case'!$F$19),((AT65*(1-Parameters!$D$40)*(1-(Parameters!$D$12*(1-('Input for base case'!$F$22*Parameters!$D$7))))) + (AZ65*(1-Parameters!$D$40)*(1-(Parameters!$D$12*(1-('Input for base case'!$F$22*Parameters!$D$7)))))),0)</f>
        <v>0</v>
      </c>
      <c r="BA66" s="22">
        <f>IF(C66&gt;=('Input for base case'!$F$14+'Input for base case'!$F$19),((AT65*(1-Parameters!$D$40)*Parameters!$D$12*(1-('Input for base case'!$F$22*Parameters!$D$7)))+(AU65*(1-Parameters!$D$40)*(1-1/Parameters!$D$38)*(1-('Input for base case'!$F$10*Parameters!$D$20*(1-Parameters!$D$27)*Parameters!$D$26*(Parameters!$D$24)*Parameters!$D$28*Parameters!$D$30))) + (AV65*(1-Parameters!$D$40)*(1-(1/Parameters!$D$38))*(1-ART_drop_factor)) +(AZ65*(1-Parameters!$D$40)*Parameters!$D$12*(1-('Input for base case'!$F$22*Parameters!$D$7)))+(BA65*(1-Parameters!$D$40)*(1-1/Parameters!$D$38)) + (BB65*(1-Parameters!$D$40)*(1-(1/Parameters!$D$38))*(1-ART_drop_factor))),0)</f>
        <v>0</v>
      </c>
      <c r="BB66" s="24">
        <f>IF(C66&gt;=('Input for base case'!$F$14+'Input for base case'!$F$19),((AU65*(1-Parameters!$D$40)*(1-1/Parameters!$D$38)*('Input for base case'!$F$10*Parameters!$D$20*Parameters!$D$26*(1-Parameters!$D$27)*(Parameters!$D$24)*Parameters!$D$28*Parameters!$D$30))+(AV65*(1-Parameters!$D$40)*(1-(1/Parameters!$D$38))*ART_drop_factor)+(BB65*(1-Parameters!$D$40)*(1-(1/Parameters!$D$38))*ART_drop_factor)),0)</f>
        <v>0</v>
      </c>
      <c r="BC66" s="22">
        <f>IF(C66&gt;=('Input for base case'!$F$14+'Input for base case'!$F$19),((AU65*(1-Parameters!$D$40)*(1/Parameters!$D$38)*(1-('Input for base case'!$F$10*Parameters!$D$20*(1-Parameters!$D$27)*Parameters!$D$26*(Parameters!$D$23)*Parameters!$D$28)))+(AW65*(1-Parameters!$D$40)*(1-('Input for base case'!$F$10*Parameters!$D$20*(1-Parameters!$D$27)*Parameters!$D$26*(Parameters!$D$23)*Parameters!$D$28)))+(BA65*(1-Parameters!$D$40)*(1/Parameters!$D$38))+(BC65*(1-Parameters!$D$40))),0)</f>
        <v>0</v>
      </c>
      <c r="BD66" s="24">
        <f>IF(C66&gt;=('Input for base case'!$F$14+'Input for base case'!$F$19),((AU65*(1-Parameters!$D$40)*(1/Parameters!$D$38)*'Input for base case'!$F$10*Parameters!$D$20*Parameters!$D$26*(1-Parameters!$D$27)*Parameters!$D$28*(Parameters!$D$23)*(1-Parameters!$D$30))+(AW65*(1-Parameters!$D$40)*'Input for base case'!$F$10*Parameters!$D$20*Parameters!$D$26*(1-Parameters!$D$27)*Parameters!$D$28*(Parameters!$D$23)*(1-Parameters!$D$30))+(AX65*(1-Parameters!$D$40)) + (AY65*(1-Parameters!$D$40)*(1-ART_drop_factor)) +(BD65*(1-Parameters!$D$40)) + (BE65*(1-Parameters!$D$40)*(1-ART_drop_factor))),0)</f>
        <v>0</v>
      </c>
      <c r="BE66" s="25">
        <f>IF(C66&gt;=('Input for base case'!$F$14+'Input for base case'!$F$19),((AU65*(1-Parameters!$D$40)*(1/Parameters!$D$38)*('Input for base case'!$F$10*Parameters!$D$20*(Parameters!$D$23)*Parameters!$D$26*(1-Parameters!$D$27)*Parameters!$D$28*Parameters!$D$30))+(AV65*(1-Parameters!$D$40)*(1/Parameters!$D$38))+(AW65*(1-Parameters!$D$40)*('Input for base case'!$F$10*Parameters!$D$20*(Parameters!$D$23)*Parameters!$D$26*(1-Parameters!$D$27)*Parameters!$D$28*Parameters!$D$30))+(BE65*(1-Parameters!$D$40)*ART_drop_factor)+(BB65*(1-Parameters!$D$40)*(1/Parameters!$D$38))+(AY65*(1-Parameters!$D$40)*ART_drop_factor)),0)</f>
        <v>0</v>
      </c>
      <c r="BF66" s="135">
        <f>(Parameters!$D$40*(SUM(Model!D65:U65,Model!AH65:BE65)))+(Parameters!$D$41*(SUM(Model!V65:AG65)))</f>
        <v>93.515438693474906</v>
      </c>
      <c r="BG66" s="60"/>
    </row>
    <row r="67" spans="3:62" x14ac:dyDescent="0.2">
      <c r="C67" s="20">
        <v>62</v>
      </c>
      <c r="D67" s="21">
        <f>IF((C67&gt;='Input for base case'!$F$12),0,(D66*(1-Parameters!$D$40)*(1-(Parameters!$D$8*(1-('Input for base case'!$F$22*Parameters!$D$7))))))</f>
        <v>0</v>
      </c>
      <c r="E67" s="21">
        <f>IF((C67&gt;='Input for base case'!$F$12),0,(D66*(1-Parameters!$D$40)*Parameters!$D$8*(1-('Input for base case'!$F$22*Parameters!$D$7))+(E66*(1-Parameters!$D$40)*(1-1/Parameters!$D$38)) + (F66*(1-Parameters!$D$40)*(1-(1/Parameters!$D$38))*(1-ART_drop_factor))))</f>
        <v>0</v>
      </c>
      <c r="F67" s="26">
        <f>IF((C67&gt;='Input for base case'!$F$12),0,(F66*(1-Parameters!$D$40)*(1-(1/Parameters!$D$38))*ART_drop_factor))</f>
        <v>0</v>
      </c>
      <c r="G67" s="21">
        <f>IF((C67&gt;='Input for base case'!$F$12),0,((G66*(1-Parameters!$D$40)+(E66*(1-Parameters!$D$40)*(1/Parameters!$D$38)))))</f>
        <v>0</v>
      </c>
      <c r="H67" s="21">
        <f>IF((C67&gt;='Input for base case'!$F$12),0,(H66*(1-Parameters!$D$40) + I66*(1-Parameters!$D$40)*(1-ART_drop_factor)))</f>
        <v>0</v>
      </c>
      <c r="I67" s="21">
        <f>IF((C67&gt;='Input for base case'!$F$12),0,(((F66*(1-Parameters!$D$40)*(1/Parameters!$D$38)) + I66*(1-Parameters!$D$40)*ART_drop_factor)))</f>
        <v>0</v>
      </c>
      <c r="J67" s="23">
        <f>IF(AND(C67&gt;='Input for base case'!$F$12,C67&lt;'Input for base case'!$F$13),((D66*(1-Parameters!$D$40)*(1-(Parameters!$D$8*(1-('Input for base case'!$F$22*Parameters!$D$7))))) + (J66*(1-Parameters!$D$40)*(1-(Parameters!$D$9*(1-('Input for base case'!$F$22*Parameters!$D$7)))))),0)</f>
        <v>0</v>
      </c>
      <c r="K67" s="23">
        <f>IF(AND(C67&gt;='Input for base case'!$F$12,C67&lt;'Input for base case'!$F$13),((D66*(1-Parameters!$D$40)*(Parameters!$D$8*(1-('Input for base case'!$F$22*Parameters!$D$7))))+(E66*(1-Parameters!$D$40)*(1-1/Parameters!$D$38)*(1-('Input for base case'!$F$5*Parameters!$D$14*(1-Parameters!$D$27)*Parameters!$D$26*(Parameters!$D$24))*Parameters!$D$28*Parameters!$D$30)))+ (F66*(1-Parameters!$D$40)*(1-(1/Parameters!$D$38))*(1-ART_drop_factor)) + (J66*(1-Parameters!$D$40)*Parameters!$D$9*(1-('Input for base case'!$F$22*Parameters!$D$7)))+(K66*(1-Parameters!$D$40)*(1-1/Parameters!$D$38)) + (L66*(1-Parameters!$D$40)*(1-(1/Parameters!$D$38))*(1-ART_drop_factor)),0)</f>
        <v>0</v>
      </c>
      <c r="L67" s="23">
        <f>IF(AND(C67&gt;='Input for base case'!$F$12,C67&lt;'Input for base case'!$F$13),((E66*(1-Parameters!$D$40)*(1-1/Parameters!$D$38)*('Input for base case'!$F$5*Parameters!$D$14*Parameters!$D$26*(1-Parameters!$D$27)*(Parameters!$D$24)*Parameters!$D$28*Parameters!$D$30))+(F66*(1-Parameters!$D$40)*(1-(1/Parameters!$D$38))*ART_drop_factor)+(L66*(1-Parameters!$D$40)*(1-(1/Parameters!$D$38))*ART_drop_factor)),0)</f>
        <v>0</v>
      </c>
      <c r="M67" s="23">
        <f>IF(AND(C67&gt;='Input for base case'!$F$12,C67&lt;'Input for base case'!$F$13),((E66*(1-Parameters!$D$40)*(1/Parameters!$D$38)*(1-('Input for base case'!$F$5*Parameters!$D$14*(1-Parameters!$D$27)*Parameters!$D$26*(Parameters!$D$23))*Parameters!$D$28))+(G66*(1-Parameters!$D$40)*(1-('Input for base case'!$F$5*Parameters!$D$14*(1-Parameters!$D$27)*Parameters!$D$26*(Parameters!$D$23)*Parameters!$D$28)))+(K66*(1-Parameters!$D$40)*(1/Parameters!$D$38))+(M66*(1-Parameters!$D$40))),0)</f>
        <v>0</v>
      </c>
      <c r="N67" s="23">
        <f>IF(AND(C67&gt;='Input for base case'!$F$12,C67&lt;'Input for base case'!$F$13),((E66*(1-Parameters!$D$40)*(1/Parameters!$D$38)*'Input for base case'!$F$5*Parameters!$D$14*Parameters!$D$26*(1-Parameters!$D$27)*Parameters!$D$28*(Parameters!$D$23)*(1-Parameters!$D$30))+(G66*(1-Parameters!$D$40)*'Input for base case'!$F$5*Parameters!$D$14*Parameters!$D$26*(1-Parameters!$D$27)*Parameters!$D$28*(Parameters!$D$23)*(1-Parameters!$D$30))+(H66*(1-Parameters!$D$40)) +(N66*(1-Parameters!$D$40)) + (O66*(1-Parameters!$D$40)*(1-ART_drop_factor)) + (I66*(1-Parameters!$D$40)*(1-ART_drop_factor))),0)</f>
        <v>0</v>
      </c>
      <c r="O67" s="23">
        <f>IF(AND(C67&gt;='Input for base case'!$F$12,C67&lt;'Input for base case'!$F$13),((E66*(1-Parameters!$D$40)*(1/Parameters!$D$38)*('Input for base case'!$F$5*Parameters!$D$14*(Parameters!$D$23)*Parameters!$D$26*(1-Parameters!$D$27)*Parameters!$D$28*Parameters!$D$30))+(F66*(1-Parameters!$D$40)*(1/Parameters!$D$38))+(G66*(1-Parameters!$D$40)*('Input for base case'!$F$5*Parameters!$D$14*(Parameters!$D$23)*Parameters!$D$26*(1-Parameters!$D$27)*Parameters!$D$28*Parameters!$D$30))+(O66*(1-Parameters!$D$40)*ART_drop_factor)+(L66*(1-Parameters!$D$40)*(1/Parameters!$D$38))+(I66*(1-Parameters!$D$40)*ART_drop_factor)),0)</f>
        <v>0</v>
      </c>
      <c r="P67" s="24">
        <f>IF(AND(C67&gt;='Input for base case'!$F$13,C67&lt;'Input for base case'!$F$14),((J66*(1-Parameters!$D$40)*(1-(Parameters!$D$9*(1-('Input for base case'!$F$22*Parameters!$D$7))))) + (P66*(1-Parameters!$D$40)*(1-(Parameters!$D$9*(1-('Input for base case'!$F$22*Parameters!$D$7)))))),0)</f>
        <v>0</v>
      </c>
      <c r="Q67" s="22">
        <f>IF(AND(C67&gt;='Input for base case'!$F$13,C67&lt;'Input for base case'!$F$14),((J66*(1-Parameters!$D$40)*Parameters!$D$9*(1-('Input for base case'!$F$22*Parameters!$D$7)))+(K66*(1-Parameters!$D$40)*(1-1/Parameters!$D$38)*(1-('Input for base case'!$F$6*Parameters!$D$15*(1-Parameters!$D$27)*Parameters!$D$26*(Parameters!$D$24))*Parameters!$D$28*Parameters!$D$30))) + (L66*(1-Parameters!$D$40)*(1-(1/Parameters!$D$38))*(1-ART_drop_factor)) +(P66*(1-Parameters!$D$40)*Parameters!$D$9*(1-('Input for base case'!$F$22*Parameters!$D$7)))+(Q66*(1-Parameters!$D$40)*(1-1/Parameters!$D$38)) + (R66*(1-Parameters!$D$40)*(1-(1/Parameters!$D$38))*(1-ART_drop_factor)),0)</f>
        <v>0</v>
      </c>
      <c r="R67" s="24">
        <f>IF(AND(C67&gt;='Input for base case'!$F$13,C67&lt;'Input for base case'!$F$14),((K66*(1-Parameters!$D$40)*(1-1/Parameters!$D$38)*('Input for base case'!$F$6*Parameters!$D$15*Parameters!$D$26*(1-Parameters!$D$27)*(Parameters!$D$24)*Parameters!$D$28*Parameters!$D$30))+(L66*(1-Parameters!$D$40)*(1-(1/Parameters!$D$38))*ART_drop_factor)+(R66*(1-Parameters!$D$40)*(1-(1/Parameters!$D$38))*ART_drop_factor)),0)</f>
        <v>0</v>
      </c>
      <c r="S67" s="22">
        <f>IF(AND(C67&gt;='Input for base case'!$F$13,C67&lt;'Input for base case'!$F$14),((K66*(1-Parameters!$D$40)*(1/Parameters!$D$38)*(1-('Input for base case'!$F$6*Parameters!$D$15*(1-Parameters!$D$27)*Parameters!$D$26*(Parameters!$D$23)*Parameters!$D$28)))+(M66*(1-Parameters!$D$40)*(1-('Input for base case'!$F$6*Parameters!$D$15*(1-Parameters!$D$27)*Parameters!$D$26*(Parameters!$D$23)*Parameters!$D$28)))+(Q66*(1-Parameters!$D$40)*(1/Parameters!$D$38))+(S66*(1-Parameters!$D$40))),0)</f>
        <v>0</v>
      </c>
      <c r="T67" s="24">
        <f>IF(AND(C67&gt;='Input for base case'!$F$13,C67&lt;'Input for base case'!$F$14),((K66*(1-Parameters!$D$40)*(1/Parameters!$D$38)*'Input for base case'!$F$6*Parameters!$D$15*Parameters!$D$26*(1-Parameters!$D$27)*Parameters!$D$28*(Parameters!$D$23)*(1-Parameters!$D$30))+(M66*(1-Parameters!$D$40)*'Input for base case'!$F$6*Parameters!$D$15*Parameters!$D$26*(1-Parameters!$D$27)*Parameters!$D$28*(Parameters!$D$23)*(1-Parameters!$D$30))+(N66*(1-Parameters!$D$40))+(T66*(1-Parameters!$D$40)) + (U66*(1-Parameters!$D$40)*(1-ART_drop_factor)) + (O66*(1-Parameters!$D$40)*(1-ART_drop_factor))),0)</f>
        <v>0</v>
      </c>
      <c r="U67" s="22">
        <f>IF(AND(C67&gt;='Input for base case'!$F$13,C67&lt;'Input for base case'!$F$14),((K66*(1-Parameters!$D$40)*(1/Parameters!$D$38)*('Input for base case'!$F$6*Parameters!$D$15*(Parameters!$D$23)*Parameters!$D$26*(1-Parameters!$D$27)*Parameters!$D$28*Parameters!$D$30))+(L66*(1-Parameters!$D$40)*(1/Parameters!$D$38))+(M66*(1-Parameters!$D$40)*('Input for base case'!$F$6*Parameters!$D$15*(Parameters!$D$23)*Parameters!$D$26*(1-Parameters!$D$27)*Parameters!$D$28*Parameters!$D$30))+(U66*(1-Parameters!$D$40)*ART_drop_factor)+(R66*(1-Parameters!$D$40)*(1/Parameters!$D$38))+(O66*(1-Parameters!$D$40))*ART_drop_factor),0)</f>
        <v>0</v>
      </c>
      <c r="V67" s="24">
        <f>IF(C67='Input for base case'!$F$14,((P66*(1-Parameters!$D$41)*(1-(Parameters!$D$9*(1-('Input for base case'!$F$22*Parameters!$D$7))))) + (V66*(1-Parameters!$D$41)*(1-(Parameters!$D$9*(1-('Input for base case'!$F$22*Parameters!$D$7)))))),0)</f>
        <v>0</v>
      </c>
      <c r="W67" s="22">
        <f>IF(C67='Input for base case'!$F$14,((P66*(1-Parameters!$D$41)*Parameters!$D$9*(1-('Input for base case'!$F$22*Parameters!$D$7)))+(Q66*(1-Parameters!$D$41)*(1-1/Parameters!$D$38)*(1-('Input for base case'!$F$6*Parameters!$D$16*(1-Parameters!$D$27)*Parameters!$D$26*(1-Parameters!$B$94)*(Parameters!$D$24))*Parameters!$D$28*Parameters!$D$30)))+(V66*(1-Parameters!$D$41)*Parameters!$D$9*(1-('Input for base case'!$F$22*Parameters!$D$7)))+ (R66*(1-Parameters!$D$41)*(1-(1/Parameters!$D$38))*(1-ART_drop_factor)) + (W66*(1-Parameters!$D$41)*(1-1/Parameters!$D$38)) + (X66*(1-Parameters!$D$41)*(1-(1/Parameters!$D$38))*(1-ART_drop_factor)),0)</f>
        <v>0</v>
      </c>
      <c r="X67" s="24">
        <f>IF(C67='Input for base case'!$F$14,((Q66*(1-Parameters!$D$41)*(1-1/Parameters!$D$38)*('Input for base case'!$F$6*Parameters!$D$16*Parameters!$D$26*(1-Parameters!$D$27)*(1-Parameters!$B$94)*(Parameters!$D$24)*Parameters!$D$28*Parameters!$D$30))+(R66*(1-Parameters!$D$41)*(1-(1/Parameters!$D$38))*ART_drop_factor)+(X66*(1-Parameters!$D$41)*(1-(1/Parameters!$D$38))*ART_drop_factor)),0)</f>
        <v>0</v>
      </c>
      <c r="Y67" s="22">
        <f>IF(C67='Input for base case'!$F$14,((Q66*(1-Parameters!$D$41)*(1/Parameters!$D$38)*(1-('Input for base case'!$F$6*Parameters!$D$16*(1-Parameters!$D$27)*Parameters!$D$26*(1-Parameters!$B$94)*(Parameters!$D$23)*Parameters!$D$28)))+(S66*(1-Parameters!$D$41)*(1-('Input for base case'!$F$6*Parameters!$D$16*(1-Parameters!$D$27)*Parameters!$D$26*(1-Parameters!$B$94)*(Parameters!$D$23)*Parameters!$D$28)))+(W66*(1-Parameters!$D$41)*(1/Parameters!$D$38))+(Y66*(1-Parameters!$D$41))),0)</f>
        <v>0</v>
      </c>
      <c r="Z67" s="24">
        <f>IF(C67='Input for base case'!$F$14,((Q66*(1-Parameters!$D$41)*(1/Parameters!$D$38)*'Input for base case'!$F$6*Parameters!$D$16*Parameters!$D$26*(1-Parameters!$D$27)*(1-Parameters!$B$94)*Parameters!$D$28*(Parameters!$D$23)*(1-Parameters!$D$30))+(S66*(1-Parameters!$D$41)*'Input for base case'!$F$6*Parameters!$D$16*Parameters!$D$26*(1-Parameters!$D$27)*(1-Parameters!$B$94)*Parameters!$D$28*(Parameters!$D$23)*(1-Parameters!$D$30))+(T66*(1-Parameters!$D$41)) + (U66*(1-Parameters!$D$41)*(1-ART_drop_factor)) + (Z66*(1-Parameters!$D$41)) + (AA66*(1-Parameters!$D$41)*(1-ART_drop_factor))),0)</f>
        <v>0</v>
      </c>
      <c r="AA67" s="22">
        <f>IF(C67='Input for base case'!$F$14,((Q66*(1-Parameters!$D$41)*(1/Parameters!$D$38)*('Input for base case'!$F$6*Parameters!$D$16*(Parameters!$D$23)*Parameters!$D$26*(1-Parameters!$D$27)*(1-Parameters!$B$94)*Parameters!$D$28*Parameters!$D$30))+(R66*(1-Parameters!$D$41)*(1/Parameters!$D$38))+(S66*(1-Parameters!$D$41)*('Input for base case'!$F$6*Parameters!$D$16*(1-Parameters!$B$94)*(Parameters!$D$23)*Parameters!$D$26*(1-Parameters!$D$27)*Parameters!$D$28*Parameters!$D$30))+(AA66*(1-Parameters!$D$41)*ART_drop_factor)+(X66*(1-Parameters!$D$41)*(1/Parameters!$D$38))+(U66*(1-Parameters!$D$41)*ART_drop_factor)),0)</f>
        <v>0</v>
      </c>
      <c r="AB67" s="24">
        <f>IF(AND(C67&gt;'Input for base case'!$F$14,C67&lt;('Input for base case'!$F$14+'Input for base case'!$F$16)),((V66*(1-Parameters!$D$41)*(1-(Parameters!$D$9*(1-('Input for base case'!$F$22*Parameters!$D$7)))))+(AB66*(1-Parameters!$D$41)*(1-(Parameters!$D$10*(1-('Input for base case'!$F$22*Parameters!$D$7)))))),0)</f>
        <v>0</v>
      </c>
      <c r="AC67" s="24">
        <f>IF(AND(C67&gt;'Input for base case'!$F$14, C67&lt;('Input for base case'!$F$14+'Input for base case'!$F$16)),((V66*(1-Parameters!$D$41)*Parameters!$D$9*(1-('Input for base case'!$F$22*Parameters!$D$7)))+(W66*(1-Parameters!$D$41)*(1-1/Parameters!$D$38)) + (X66*(1-Parameters!$D$41)*(1-(1/Parameters!$D$38))*(1-ART_drop_factor)) +(AB66*(1-Parameters!$D$41)*Parameters!$D$10*(1-('Input for base case'!$F$22*Parameters!$D$7))))+(AC66*(1-Parameters!$D$41)*(1-1/Parameters!$D$38)) + (AD66*(1-Parameters!$D$41)*(1-(1/Parameters!$D$38))*(1-ART_drop_factor)),0)</f>
        <v>0</v>
      </c>
      <c r="AD67" s="24">
        <f>IF(AND(C67&gt;'Input for base case'!$F$14, C67&lt;('Input for base case'!$F$14+'Input for base case'!$F$16)),((X66*(1-Parameters!$D$41)*(1-(1/Parameters!$D$38))*ART_drop_factor)+(AD66*(1-Parameters!$D$41)*(1-(1/Parameters!$D$38))*ART_drop_factor)),0)</f>
        <v>0</v>
      </c>
      <c r="AE67" s="24">
        <f>IF(AND(C67&gt;'Input for base case'!$F$14, C67&lt;('Input for base case'!$F$14+'Input for base case'!$F$16)),((W66*(1-Parameters!$D$41)*(1/Parameters!$D$38))+(Y66*(1-Parameters!$D$41))+(AC66*(1-Parameters!$D$41)*(1/Parameters!$D$38))+(AE66*(1-Parameters!$D$41))),0)</f>
        <v>0</v>
      </c>
      <c r="AF67" s="24">
        <f>IF(AND(C67&gt;'Input for base case'!$F$14, C67&lt;('Input for base case'!$F$14+'Input for base case'!$F$16)),((Z66*(1-Parameters!$D$41)) + (AA66*(1-Parameters!$D$41)*(1-ART_drop_factor)) +(AF66*(1-Parameters!$D$41)) + (AG66*(1-Parameters!$D$41)*(1-ART_drop_factor))),0)</f>
        <v>0</v>
      </c>
      <c r="AG67" s="24">
        <f>IF(AND(C67&gt;'Input for base case'!$F$14, C67&lt;('Input for base case'!$F$14+'Input for base case'!$F$16)),((X66*(1-Parameters!$D$41)*(1/Parameters!$D$38))+(AG66*(1-Parameters!$D$41)*ART_drop_factor)+(AD66*(1-Parameters!$D$41)*(1/Parameters!$D$38))+(AA66*(1-Parameters!$D$41)*ART_drop_factor)),0)</f>
        <v>0</v>
      </c>
      <c r="AH67" s="24">
        <f>IF(AND(C67&gt;=('Input for base case'!$F$14+'Input for base case'!$F$16),C67&lt;('Input for base case'!$F$14+'Input for base case'!$F$17)),((AB66*(1-Parameters!$D$40)*(1-(Parameters!$D$10*(1-('Input for base case'!$F$22*Parameters!$D$7)))))+(AH66*(1-Parameters!$D$40)*(1-(Parameters!$D$11*(1-('Input for base case'!$F$22*Parameters!$D$7)))))),0)</f>
        <v>0</v>
      </c>
      <c r="AI67" s="24">
        <f>IF(AND(C67&gt;=('Input for base case'!$F$14+'Input for base case'!$F$16), C67&lt;('Input for base case'!$F$14+'Input for base case'!$F$17)),((AB66*(1-Parameters!$D$40)*Parameters!$D$10*(1-('Input for base case'!$F$22*Parameters!$D$7)))+(AC66*(1-Parameters!$D$40)*(1-1/Parameters!$D$38)*(1-('Input for base case'!$F$7*Parameters!$D$17*(1-Parameters!$D$27)*Parameters!$D$26*(1-(Parameters!$B$94 + Parameters!$B$95))*(Parameters!$D$24)*Parameters!$D$28*Parameters!$D$30))) + (AD66*(1-Parameters!$D$40)*(1-(1/Parameters!$D$38))*(1-ART_drop_factor)) +(AH66*(1-Parameters!$D$40)*Parameters!$D$11*(1-('Input for base case'!$F$22*Parameters!$D$7)))+(AI66*(1-Parameters!$D$40)*(1-1/Parameters!$D$38)) + (AJ66*(1-Parameters!$D$40)*(1-(1/Parameters!$D$38))*(1-ART_drop_factor))),0)</f>
        <v>0</v>
      </c>
      <c r="AJ67" s="24">
        <f>IF(AND(C67&gt;=('Input for base case'!$F$14+'Input for base case'!$F$16), C67&lt;('Input for base case'!$F$14+'Input for base case'!$F$17)),((AC66*(1-Parameters!$D$40)*(1-1/Parameters!$D$38)*('Input for base case'!$F$7*Parameters!$D$17*Parameters!$D$26*(1-Parameters!$D$27)*(1-(Parameters!$B$94 + Parameters!$B$95))*(Parameters!$D$24)*Parameters!$D$28*Parameters!$D$30))+(AD66*(1-Parameters!$D$40)*(1-(1/Parameters!$D$38))*ART_drop_factor)+(AJ66*(1-Parameters!$D$40)*(1-(1/Parameters!$D$38))*ART_drop_factor)),0)</f>
        <v>0</v>
      </c>
      <c r="AK67" s="22">
        <f>IF(AND(C67&gt;=('Input for base case'!$F$14+'Input for base case'!$F$16), C67&lt;('Input for base case'!$F$14+'Input for base case'!$F$17)),((AC66*(1-Parameters!$D$40)*(1/Parameters!$D$38)*(1-('Input for base case'!$F$7*Parameters!$D$17*(1-Parameters!$D$27)*Parameters!$D$26*(1-(Parameters!$B$94 + Parameters!$B$95))*(Parameters!$D$23)*Parameters!$D$28)))+(AE66*(1-Parameters!$D$40)*(1-('Input for base case'!$F$7*Parameters!$D$17*(1-Parameters!$D$27)*Parameters!$D$26*(1-(Parameters!$B$94 + Parameters!$B$95))*(Parameters!$D$23)*Parameters!$D$28)))+(AI66*(1-Parameters!$D$40)*(1/Parameters!$D$38))+(AK66*(1-Parameters!$D$40))),0)</f>
        <v>0</v>
      </c>
      <c r="AL67" s="24">
        <f>IF(AND(C67&gt;=('Input for base case'!$F$14+'Input for base case'!$F$16), C67&lt;('Input for base case'!$F$14+'Input for base case'!$F$17)),((AC66*(1-Parameters!$D$40)*(1/Parameters!$D$38)*'Input for base case'!$F$7*Parameters!$D$17*Parameters!$D$26*(1-Parameters!$D$27)*(1-(Parameters!$B$94 + Parameters!$B$95))*Parameters!$D$28*(Parameters!$D$23)*(1-Parameters!$D$30))+(AE66*(1-Parameters!$D$40)*'Input for base case'!$F$7*Parameters!$D$17*Parameters!$D$26*(1-Parameters!$D$27)*(1-(Parameters!$B$94 + Parameters!$B$95))*Parameters!$D$28*(Parameters!$D$23)*(1-Parameters!$D$30))+(AF66*(1-Parameters!$D$40)) + (AG66*(1-Parameters!$D$40)*(1-ART_drop_factor)) +(AL66*(1-Parameters!$D$40)) + (AM66*(1-Parameters!$D$40)*(1-ART_drop_factor))),0)</f>
        <v>0</v>
      </c>
      <c r="AM67" s="22">
        <f>IF(AND(C67&gt;=('Input for base case'!$F$14+'Input for base case'!$F$16), C67&lt;('Input for base case'!$F$14+'Input for base case'!$F$17)),((AC66*(1-Parameters!$D$40)*(1/Parameters!$D$38)*('Input for base case'!$F$7*Parameters!$D$17*(Parameters!$D$23)*Parameters!$D$26*(1-Parameters!$D$27)*(1-(Parameters!$B$94 + Parameters!$B$95))*Parameters!$D$28*Parameters!$D$30))+(AD66*(1-Parameters!$D$40)*(1/Parameters!$D$38))+(AE66*(1-Parameters!$D$40)*('Input for base case'!$F$7*Parameters!$D$17*(Parameters!$D$23)*Parameters!$D$26*(1-Parameters!$D$27)*(1-(Parameters!$B$94 + Parameters!$B$95))*Parameters!$D$28*Parameters!$D$30))+(AM66*(1-Parameters!$D$40)*ART_drop_factor)+(AJ66*(1-Parameters!$D$40)*(1/Parameters!$D$38))+(AG66*(1-Parameters!$D$40)*ART_drop_factor)),0)</f>
        <v>0</v>
      </c>
      <c r="AN67" s="24">
        <f>IF(AND(C67&gt;=('Input for base case'!$F$14+'Input for base case'!$F$17), C67&lt;('Input for base case'!$F$14+'Input for base case'!$F$18)),((AH66*(1-Parameters!$D$40)*(1-(Parameters!$D$11*(1-('Input for base case'!$F$22*Parameters!$D$7))))) + (AN66*(1-Parameters!$D$40)*(1-(Parameters!$D$11*(1-('Input for base case'!$F$22*Parameters!$D$7)))))),0)</f>
        <v>1490769.5813182096</v>
      </c>
      <c r="AO67" s="22">
        <f>IF(AND(C67&gt;=('Input for base case'!$F$14+'Input for base case'!$F$17), C67&lt;('Input for base case'!$F$14+'Input for base case'!$F$18)),((AH66*(1-Parameters!$D$40)*Parameters!$D$11*(1-('Input for base case'!$F$22*Parameters!$D$7)))+(AI66*(1-Parameters!$D$40)*(1-1/Parameters!$D$38)*(1-('Input for base case'!$F$8*Parameters!$D$18*(1-Parameters!$D$27)*Parameters!$D$26*(Parameters!$D$24)*Parameters!$D$28*Parameters!$D$30))) + (AJ66*(1-Parameters!$D$40)*(1-(1/Parameters!$D$38))*(1-ART_drop_factor)) +(AN66*(1-Parameters!$D$40)*Parameters!$D$11*(1-('Input for base case'!$F$22*Parameters!$D$7)))+(AO66*(1-Parameters!$D$40)*(1-1/Parameters!$D$38)) + (AP66*(1-Parameters!$D$40)*(1-(1/Parameters!$D$38))*(1-ART_drop_factor))),0)</f>
        <v>3450.7439753322797</v>
      </c>
      <c r="AP67" s="24">
        <f>IF(AND(C67&gt;=('Input for base case'!$F$14+'Input for base case'!$F$17), C67&lt;('Input for base case'!$F$14+'Input for base case'!$F$18)),((AI66*(1-Parameters!$D$40)*(1-1/Parameters!$D$38)*('Input for base case'!$F$8*Parameters!$D$18*Parameters!$D$26*(1-Parameters!$D$27)*(Parameters!$D$24)*Parameters!$D$28*Parameters!$D$30))+(AJ66*(1-Parameters!$D$40)*(1-(1/Parameters!$D$38))*ART_drop_factor)+(AP66*(1-Parameters!$D$40)*(1-(1/Parameters!$D$38))*ART_drop_factor)),0)</f>
        <v>14.386039920136252</v>
      </c>
      <c r="AQ67" s="22">
        <f>IF(AND(C67&gt;=('Input for base case'!$F$14+'Input for base case'!$F$17), C67&lt;('Input for base case'!$F$14+'Input for base case'!$F$18)),((AI66*(1-Parameters!$D$40)*(1/Parameters!$D$38)*(1-('Input for base case'!$F$8*Parameters!$D$18*(1-Parameters!$D$27)*Parameters!$D$26*(Parameters!$D$23)*Parameters!$D$28)))+(AK66*(1-Parameters!$D$40)*(1-('Input for base case'!$F$8*Parameters!$D$18*(1-Parameters!$D$27)*Parameters!$D$26*(Parameters!$D$23)*Parameters!$D$28)))+(AO66*(1-Parameters!$D$40)*(1/Parameters!$D$38))+(AQ66*(1-Parameters!$D$40))),0)</f>
        <v>28469.521380134054</v>
      </c>
      <c r="AR67" s="24">
        <f>IF(AND(C67&gt;=('Input for base case'!$F$14+'Input for base case'!$F$17), C67&lt;('Input for base case'!$F$14+'Input for base case'!$F$18)),((AI66*(1-Parameters!$D$40)*(1/Parameters!$D$38)*'Input for base case'!$F$8*Parameters!$D$18*Parameters!$D$26*(1-Parameters!$D$27)*Parameters!$D$28*(Parameters!$D$23)*(1-Parameters!$D$30))+(AK66*(1-Parameters!$D$40)*'Input for base case'!$F$8*Parameters!$D$18*Parameters!$D$26*(1-Parameters!$D$27)*Parameters!$D$28*(Parameters!$D$23)*(1-Parameters!$D$30))+(AL66*(1-Parameters!$D$40)) + (AM66*(1-Parameters!$D$40)*(1-ART_drop_factor)) +(AR66*(1-Parameters!$D$40)) + (AS66*(1-Parameters!$D$40)*(1-ART_drop_factor))),0)</f>
        <v>22831.51552258333</v>
      </c>
      <c r="AS67" s="22">
        <f>IF(AND(C67&gt;=('Input for base case'!$F$14+'Input for base case'!$F$17), C67&lt;('Input for base case'!$F$14+'Input for base case'!$F$18)),((AI66*(1-Parameters!$D$40)*(1/Parameters!$D$38)*('Input for base case'!$F$8*Parameters!$D$18*(Parameters!$D$23)*Parameters!$D$26*(1-Parameters!$D$27)*Parameters!$D$28*Parameters!$D$30))+(AJ66*(1-Parameters!$D$40)*(1/Parameters!$D$38))+(AK66*(1-Parameters!$D$40)*('Input for base case'!$F$8*Parameters!$D$18*(Parameters!$D$23)*Parameters!$D$26*(1-Parameters!$D$27)*Parameters!$D$28*Parameters!$D$30))+(AS66*(1-Parameters!$D$40)*ART_drop_factor)+(AP66*(1-Parameters!$D$40)*(1/Parameters!$D$38))+(AM66*(1-Parameters!$D$40)*ART_drop_factor)),0)</f>
        <v>75211.496968453153</v>
      </c>
      <c r="AT67" s="24">
        <f>IF(AND(C67&gt;=('Input for base case'!$F$14+'Input for base case'!$F$18), C67&lt;('Input for base case'!$F$14+'Input for base case'!$F$19)),((AN66*(1-Parameters!$D$40)*(1-(Parameters!$D$11*(1-('Input for base case'!$F$22*Parameters!$D$7))))) + (AT66*(1-Parameters!$D$40)*(1-(Parameters!$D$12*(1-('Input for base case'!$F$22*Parameters!$D$7)))))),0)</f>
        <v>0</v>
      </c>
      <c r="AU67" s="22">
        <f>IF(AND(C67&gt;=('Input for base case'!$F$14+'Input for base case'!$F$18), C67&lt;('Input for base case'!$F$14+'Input for base case'!$F$19)),((AN66*(1-Parameters!$D$40)*Parameters!$D$11*(1-('Input for base case'!$F$22*Parameters!$D$7)))+(AO66*(1-Parameters!$D$40)*(1-1/Parameters!$D$38)*(1-('Input for base case'!$F$9*Parameters!$D$19*(1-Parameters!$D$27)*Parameters!$D$26*(Parameters!$D$24)*Parameters!$D$28*Parameters!$D$30))) + (AP66*(1-Parameters!$D$40)*(1-(1/Parameters!$D$38))*(1-ART_drop_factor)) +(AT66*(1-Parameters!$D$40)*Parameters!$D$12*(1-('Input for base case'!$F$22*Parameters!$D$7)))+(AU66*(1-Parameters!$D$40)*(1-1/Parameters!$D$38)) + (AV66*(1-Parameters!$D$40)*(1-(1/Parameters!$D$38))*(1-ART_drop_factor))),0)</f>
        <v>0</v>
      </c>
      <c r="AV67" s="24">
        <f>IF(AND(C67&gt;=('Input for base case'!$F$14+'Input for base case'!$F$18), C67&lt;('Input for base case'!$F$14+'Input for base case'!$F$19)),((AO66*(1-Parameters!$D$40)*(1-1/Parameters!$D$38)*('Input for base case'!$F$9*Parameters!$D$19*Parameters!$D$26*(1-Parameters!$D$27)*(Parameters!$D$24)*Parameters!$D$28*Parameters!$D$30))+(AP66*(1-Parameters!$D$40)*(1-(1/Parameters!$D$38))*ART_drop_factor)+(AV66*(1-Parameters!$D$40)*(1-(1/Parameters!$D$38))*ART_drop_factor)),0)</f>
        <v>0</v>
      </c>
      <c r="AW67" s="22">
        <f>IF(AND(C67&gt;=('Input for base case'!$F$14+'Input for base case'!$F$18), C67&lt;('Input for base case'!$F$14+'Input for base case'!$F$19)),((AO66*(1-Parameters!$D$40)*(1/Parameters!$D$38)*(1-('Input for base case'!$F$9*Parameters!$D$19*(1-Parameters!$D$27)*Parameters!$D$26*(Parameters!$D$23)*Parameters!$D$28)))+(AQ66*(1-Parameters!$D$40)*(1-('Input for base case'!$F$9*Parameters!$D$19*(1-Parameters!$D$27)*Parameters!$D$26*(Parameters!$D$23)*Parameters!$D$28)))+(AU66*(1-Parameters!$D$40)*(1/Parameters!$D$38))+(AW66*(1-Parameters!$D$40))),0)</f>
        <v>0</v>
      </c>
      <c r="AX67" s="24">
        <f>IF(AND(C67&gt;=('Input for base case'!$F$14+'Input for base case'!$F$18), C67&lt;('Input for base case'!$F$14+'Input for base case'!$F$19)),((AO66*(1-Parameters!$D$40)*(1/Parameters!$D$38)*'Input for base case'!$F$9*Parameters!$D$19*Parameters!$D$26*(1-Parameters!$D$27)*Parameters!$D$28*(Parameters!$D$23)*(1-Parameters!$D$30))+(AQ66*(1-Parameters!$D$40)*'Input for base case'!$F$9*Parameters!$D$19*Parameters!$D$26*(1-Parameters!$D$27)*Parameters!$D$28*(Parameters!$D$23)*(1-Parameters!$D$30)) + (AS66*(1-Parameters!$D$40)*(1-ART_drop_factor)) +(AR66*(1-Parameters!$D$40))+ (AY66*(1-Parameters!$D$40)*(1-ART_drop_factor)) + (AX66*(1-Parameters!$D$40))),0)</f>
        <v>0</v>
      </c>
      <c r="AY67" s="22">
        <f>IF(AND(C67&gt;=('Input for base case'!$F$14+'Input for base case'!$F$18), C67&lt;('Input for base case'!$F$14+'Input for base case'!$F$19)),((AO66*(1-Parameters!$D$40)*(1/Parameters!$D$38)*('Input for base case'!$F$9*Parameters!$D$19*(Parameters!$D$23)*Parameters!$D$26*(1-Parameters!$D$27)*Parameters!$D$28*Parameters!$D$30))+(AP66*(1-Parameters!$D$40)*(1/Parameters!$D$38))+(AQ66*(1-Parameters!$D$40)*('Input for base case'!$F$9*Parameters!$D$19*(Parameters!$D$23)*Parameters!$D$26*(1-Parameters!$D$27)*Parameters!$D$28*Parameters!$D$30))+(AY66*(1-Parameters!$D$40)*ART_drop_factor)+(AV66*(1-Parameters!$D$40)*(1/Parameters!$D$38))+(AS66*(1-Parameters!$D$40)*ART_drop_factor)),0)</f>
        <v>0</v>
      </c>
      <c r="AZ67" s="24">
        <f>IF(C67&gt;=('Input for base case'!$F$14+'Input for base case'!$F$19),((AT66*(1-Parameters!$D$40)*(1-(Parameters!$D$12*(1-('Input for base case'!$F$22*Parameters!$D$7))))) + (AZ66*(1-Parameters!$D$40)*(1-(Parameters!$D$12*(1-('Input for base case'!$F$22*Parameters!$D$7)))))),0)</f>
        <v>0</v>
      </c>
      <c r="BA67" s="22">
        <f>IF(C67&gt;=('Input for base case'!$F$14+'Input for base case'!$F$19),((AT66*(1-Parameters!$D$40)*Parameters!$D$12*(1-('Input for base case'!$F$22*Parameters!$D$7)))+(AU66*(1-Parameters!$D$40)*(1-1/Parameters!$D$38)*(1-('Input for base case'!$F$10*Parameters!$D$20*(1-Parameters!$D$27)*Parameters!$D$26*(Parameters!$D$24)*Parameters!$D$28*Parameters!$D$30))) + (AV66*(1-Parameters!$D$40)*(1-(1/Parameters!$D$38))*(1-ART_drop_factor)) +(AZ66*(1-Parameters!$D$40)*Parameters!$D$12*(1-('Input for base case'!$F$22*Parameters!$D$7)))+(BA66*(1-Parameters!$D$40)*(1-1/Parameters!$D$38)) + (BB66*(1-Parameters!$D$40)*(1-(1/Parameters!$D$38))*(1-ART_drop_factor))),0)</f>
        <v>0</v>
      </c>
      <c r="BB67" s="24">
        <f>IF(C67&gt;=('Input for base case'!$F$14+'Input for base case'!$F$19),((AU66*(1-Parameters!$D$40)*(1-1/Parameters!$D$38)*('Input for base case'!$F$10*Parameters!$D$20*Parameters!$D$26*(1-Parameters!$D$27)*(Parameters!$D$24)*Parameters!$D$28*Parameters!$D$30))+(AV66*(1-Parameters!$D$40)*(1-(1/Parameters!$D$38))*ART_drop_factor)+(BB66*(1-Parameters!$D$40)*(1-(1/Parameters!$D$38))*ART_drop_factor)),0)</f>
        <v>0</v>
      </c>
      <c r="BC67" s="22">
        <f>IF(C67&gt;=('Input for base case'!$F$14+'Input for base case'!$F$19),((AU66*(1-Parameters!$D$40)*(1/Parameters!$D$38)*(1-('Input for base case'!$F$10*Parameters!$D$20*(1-Parameters!$D$27)*Parameters!$D$26*(Parameters!$D$23)*Parameters!$D$28)))+(AW66*(1-Parameters!$D$40)*(1-('Input for base case'!$F$10*Parameters!$D$20*(1-Parameters!$D$27)*Parameters!$D$26*(Parameters!$D$23)*Parameters!$D$28)))+(BA66*(1-Parameters!$D$40)*(1/Parameters!$D$38))+(BC66*(1-Parameters!$D$40))),0)</f>
        <v>0</v>
      </c>
      <c r="BD67" s="24">
        <f>IF(C67&gt;=('Input for base case'!$F$14+'Input for base case'!$F$19),((AU66*(1-Parameters!$D$40)*(1/Parameters!$D$38)*'Input for base case'!$F$10*Parameters!$D$20*Parameters!$D$26*(1-Parameters!$D$27)*Parameters!$D$28*(Parameters!$D$23)*(1-Parameters!$D$30))+(AW66*(1-Parameters!$D$40)*'Input for base case'!$F$10*Parameters!$D$20*Parameters!$D$26*(1-Parameters!$D$27)*Parameters!$D$28*(Parameters!$D$23)*(1-Parameters!$D$30))+(AX66*(1-Parameters!$D$40)) + (AY66*(1-Parameters!$D$40)*(1-ART_drop_factor)) +(BD66*(1-Parameters!$D$40)) + (BE66*(1-Parameters!$D$40)*(1-ART_drop_factor))),0)</f>
        <v>0</v>
      </c>
      <c r="BE67" s="25">
        <f>IF(C67&gt;=('Input for base case'!$F$14+'Input for base case'!$F$19),((AU66*(1-Parameters!$D$40)*(1/Parameters!$D$38)*('Input for base case'!$F$10*Parameters!$D$20*(Parameters!$D$23)*Parameters!$D$26*(1-Parameters!$D$27)*Parameters!$D$28*Parameters!$D$30))+(AV66*(1-Parameters!$D$40)*(1/Parameters!$D$38))+(AW66*(1-Parameters!$D$40)*('Input for base case'!$F$10*Parameters!$D$20*(Parameters!$D$23)*Parameters!$D$26*(1-Parameters!$D$27)*Parameters!$D$28*Parameters!$D$30))+(BE66*(1-Parameters!$D$40)*ART_drop_factor)+(BB66*(1-Parameters!$D$40)*(1/Parameters!$D$38))+(AY66*(1-Parameters!$D$40)*ART_drop_factor)),0)</f>
        <v>0</v>
      </c>
      <c r="BF67" s="135">
        <f>(Parameters!$D$40*(SUM(Model!D66:U66,Model!AH66:BE66)))+(Parameters!$D$41*(SUM(Model!V66:AG66)))</f>
        <v>93.510043572011838</v>
      </c>
      <c r="BG67" s="60"/>
    </row>
    <row r="68" spans="3:62" x14ac:dyDescent="0.2">
      <c r="C68" s="20">
        <v>63</v>
      </c>
      <c r="D68" s="21">
        <f>IF((C68&gt;='Input for base case'!$F$12),0,(D67*(1-Parameters!$D$40)*(1-(Parameters!$D$8*(1-('Input for base case'!$F$22*Parameters!$D$7))))))</f>
        <v>0</v>
      </c>
      <c r="E68" s="21">
        <f>IF((C68&gt;='Input for base case'!$F$12),0,(D67*(1-Parameters!$D$40)*Parameters!$D$8*(1-('Input for base case'!$F$22*Parameters!$D$7))+(E67*(1-Parameters!$D$40)*(1-1/Parameters!$D$38)) + (F67*(1-Parameters!$D$40)*(1-(1/Parameters!$D$38))*(1-ART_drop_factor))))</f>
        <v>0</v>
      </c>
      <c r="F68" s="26">
        <f>IF((C68&gt;='Input for base case'!$F$12),0,(F67*(1-Parameters!$D$40)*(1-(1/Parameters!$D$38))*ART_drop_factor))</f>
        <v>0</v>
      </c>
      <c r="G68" s="21">
        <f>IF((C68&gt;='Input for base case'!$F$12),0,((G67*(1-Parameters!$D$40)+(E67*(1-Parameters!$D$40)*(1/Parameters!$D$38)))))</f>
        <v>0</v>
      </c>
      <c r="H68" s="21">
        <f>IF((C68&gt;='Input for base case'!$F$12),0,(H67*(1-Parameters!$D$40) + I67*(1-Parameters!$D$40)*(1-ART_drop_factor)))</f>
        <v>0</v>
      </c>
      <c r="I68" s="21">
        <f>IF((C68&gt;='Input for base case'!$F$12),0,(((F67*(1-Parameters!$D$40)*(1/Parameters!$D$38)) + I67*(1-Parameters!$D$40)*ART_drop_factor)))</f>
        <v>0</v>
      </c>
      <c r="J68" s="23">
        <f>IF(AND(C68&gt;='Input for base case'!$F$12,C68&lt;'Input for base case'!$F$13),((D67*(1-Parameters!$D$40)*(1-(Parameters!$D$8*(1-('Input for base case'!$F$22*Parameters!$D$7))))) + (J67*(1-Parameters!$D$40)*(1-(Parameters!$D$9*(1-('Input for base case'!$F$22*Parameters!$D$7)))))),0)</f>
        <v>0</v>
      </c>
      <c r="K68" s="23">
        <f>IF(AND(C68&gt;='Input for base case'!$F$12,C68&lt;'Input for base case'!$F$13),((D67*(1-Parameters!$D$40)*(Parameters!$D$8*(1-('Input for base case'!$F$22*Parameters!$D$7))))+(E67*(1-Parameters!$D$40)*(1-1/Parameters!$D$38)*(1-('Input for base case'!$F$5*Parameters!$D$14*(1-Parameters!$D$27)*Parameters!$D$26*(Parameters!$D$24))*Parameters!$D$28*Parameters!$D$30)))+ (F67*(1-Parameters!$D$40)*(1-(1/Parameters!$D$38))*(1-ART_drop_factor)) + (J67*(1-Parameters!$D$40)*Parameters!$D$9*(1-('Input for base case'!$F$22*Parameters!$D$7)))+(K67*(1-Parameters!$D$40)*(1-1/Parameters!$D$38)) + (L67*(1-Parameters!$D$40)*(1-(1/Parameters!$D$38))*(1-ART_drop_factor)),0)</f>
        <v>0</v>
      </c>
      <c r="L68" s="23">
        <f>IF(AND(C68&gt;='Input for base case'!$F$12,C68&lt;'Input for base case'!$F$13),((E67*(1-Parameters!$D$40)*(1-1/Parameters!$D$38)*('Input for base case'!$F$5*Parameters!$D$14*Parameters!$D$26*(1-Parameters!$D$27)*(Parameters!$D$24)*Parameters!$D$28*Parameters!$D$30))+(F67*(1-Parameters!$D$40)*(1-(1/Parameters!$D$38))*ART_drop_factor)+(L67*(1-Parameters!$D$40)*(1-(1/Parameters!$D$38))*ART_drop_factor)),0)</f>
        <v>0</v>
      </c>
      <c r="M68" s="23">
        <f>IF(AND(C68&gt;='Input for base case'!$F$12,C68&lt;'Input for base case'!$F$13),((E67*(1-Parameters!$D$40)*(1/Parameters!$D$38)*(1-('Input for base case'!$F$5*Parameters!$D$14*(1-Parameters!$D$27)*Parameters!$D$26*(Parameters!$D$23))*Parameters!$D$28))+(G67*(1-Parameters!$D$40)*(1-('Input for base case'!$F$5*Parameters!$D$14*(1-Parameters!$D$27)*Parameters!$D$26*(Parameters!$D$23)*Parameters!$D$28)))+(K67*(1-Parameters!$D$40)*(1/Parameters!$D$38))+(M67*(1-Parameters!$D$40))),0)</f>
        <v>0</v>
      </c>
      <c r="N68" s="23">
        <f>IF(AND(C68&gt;='Input for base case'!$F$12,C68&lt;'Input for base case'!$F$13),((E67*(1-Parameters!$D$40)*(1/Parameters!$D$38)*'Input for base case'!$F$5*Parameters!$D$14*Parameters!$D$26*(1-Parameters!$D$27)*Parameters!$D$28*(Parameters!$D$23)*(1-Parameters!$D$30))+(G67*(1-Parameters!$D$40)*'Input for base case'!$F$5*Parameters!$D$14*Parameters!$D$26*(1-Parameters!$D$27)*Parameters!$D$28*(Parameters!$D$23)*(1-Parameters!$D$30))+(H67*(1-Parameters!$D$40)) +(N67*(1-Parameters!$D$40)) + (O67*(1-Parameters!$D$40)*(1-ART_drop_factor)) + (I67*(1-Parameters!$D$40)*(1-ART_drop_factor))),0)</f>
        <v>0</v>
      </c>
      <c r="O68" s="23">
        <f>IF(AND(C68&gt;='Input for base case'!$F$12,C68&lt;'Input for base case'!$F$13),((E67*(1-Parameters!$D$40)*(1/Parameters!$D$38)*('Input for base case'!$F$5*Parameters!$D$14*(Parameters!$D$23)*Parameters!$D$26*(1-Parameters!$D$27)*Parameters!$D$28*Parameters!$D$30))+(F67*(1-Parameters!$D$40)*(1/Parameters!$D$38))+(G67*(1-Parameters!$D$40)*('Input for base case'!$F$5*Parameters!$D$14*(Parameters!$D$23)*Parameters!$D$26*(1-Parameters!$D$27)*Parameters!$D$28*Parameters!$D$30))+(O67*(1-Parameters!$D$40)*ART_drop_factor)+(L67*(1-Parameters!$D$40)*(1/Parameters!$D$38))+(I67*(1-Parameters!$D$40)*ART_drop_factor)),0)</f>
        <v>0</v>
      </c>
      <c r="P68" s="24">
        <f>IF(AND(C68&gt;='Input for base case'!$F$13,C68&lt;'Input for base case'!$F$14),((J67*(1-Parameters!$D$40)*(1-(Parameters!$D$9*(1-('Input for base case'!$F$22*Parameters!$D$7))))) + (P67*(1-Parameters!$D$40)*(1-(Parameters!$D$9*(1-('Input for base case'!$F$22*Parameters!$D$7)))))),0)</f>
        <v>0</v>
      </c>
      <c r="Q68" s="22">
        <f>IF(AND(C68&gt;='Input for base case'!$F$13,C68&lt;'Input for base case'!$F$14),((J67*(1-Parameters!$D$40)*Parameters!$D$9*(1-('Input for base case'!$F$22*Parameters!$D$7)))+(K67*(1-Parameters!$D$40)*(1-1/Parameters!$D$38)*(1-('Input for base case'!$F$6*Parameters!$D$15*(1-Parameters!$D$27)*Parameters!$D$26*(Parameters!$D$24))*Parameters!$D$28*Parameters!$D$30))) + (L67*(1-Parameters!$D$40)*(1-(1/Parameters!$D$38))*(1-ART_drop_factor)) +(P67*(1-Parameters!$D$40)*Parameters!$D$9*(1-('Input for base case'!$F$22*Parameters!$D$7)))+(Q67*(1-Parameters!$D$40)*(1-1/Parameters!$D$38)) + (R67*(1-Parameters!$D$40)*(1-(1/Parameters!$D$38))*(1-ART_drop_factor)),0)</f>
        <v>0</v>
      </c>
      <c r="R68" s="24">
        <f>IF(AND(C68&gt;='Input for base case'!$F$13,C68&lt;'Input for base case'!$F$14),((K67*(1-Parameters!$D$40)*(1-1/Parameters!$D$38)*('Input for base case'!$F$6*Parameters!$D$15*Parameters!$D$26*(1-Parameters!$D$27)*(Parameters!$D$24)*Parameters!$D$28*Parameters!$D$30))+(L67*(1-Parameters!$D$40)*(1-(1/Parameters!$D$38))*ART_drop_factor)+(R67*(1-Parameters!$D$40)*(1-(1/Parameters!$D$38))*ART_drop_factor)),0)</f>
        <v>0</v>
      </c>
      <c r="S68" s="22">
        <f>IF(AND(C68&gt;='Input for base case'!$F$13,C68&lt;'Input for base case'!$F$14),((K67*(1-Parameters!$D$40)*(1/Parameters!$D$38)*(1-('Input for base case'!$F$6*Parameters!$D$15*(1-Parameters!$D$27)*Parameters!$D$26*(Parameters!$D$23)*Parameters!$D$28)))+(M67*(1-Parameters!$D$40)*(1-('Input for base case'!$F$6*Parameters!$D$15*(1-Parameters!$D$27)*Parameters!$D$26*(Parameters!$D$23)*Parameters!$D$28)))+(Q67*(1-Parameters!$D$40)*(1/Parameters!$D$38))+(S67*(1-Parameters!$D$40))),0)</f>
        <v>0</v>
      </c>
      <c r="T68" s="24">
        <f>IF(AND(C68&gt;='Input for base case'!$F$13,C68&lt;'Input for base case'!$F$14),((K67*(1-Parameters!$D$40)*(1/Parameters!$D$38)*'Input for base case'!$F$6*Parameters!$D$15*Parameters!$D$26*(1-Parameters!$D$27)*Parameters!$D$28*(Parameters!$D$23)*(1-Parameters!$D$30))+(M67*(1-Parameters!$D$40)*'Input for base case'!$F$6*Parameters!$D$15*Parameters!$D$26*(1-Parameters!$D$27)*Parameters!$D$28*(Parameters!$D$23)*(1-Parameters!$D$30))+(N67*(1-Parameters!$D$40))+(T67*(1-Parameters!$D$40)) + (U67*(1-Parameters!$D$40)*(1-ART_drop_factor)) + (O67*(1-Parameters!$D$40)*(1-ART_drop_factor))),0)</f>
        <v>0</v>
      </c>
      <c r="U68" s="22">
        <f>IF(AND(C68&gt;='Input for base case'!$F$13,C68&lt;'Input for base case'!$F$14),((K67*(1-Parameters!$D$40)*(1/Parameters!$D$38)*('Input for base case'!$F$6*Parameters!$D$15*(Parameters!$D$23)*Parameters!$D$26*(1-Parameters!$D$27)*Parameters!$D$28*Parameters!$D$30))+(L67*(1-Parameters!$D$40)*(1/Parameters!$D$38))+(M67*(1-Parameters!$D$40)*('Input for base case'!$F$6*Parameters!$D$15*(Parameters!$D$23)*Parameters!$D$26*(1-Parameters!$D$27)*Parameters!$D$28*Parameters!$D$30))+(U67*(1-Parameters!$D$40)*ART_drop_factor)+(R67*(1-Parameters!$D$40)*(1/Parameters!$D$38))+(O67*(1-Parameters!$D$40))*ART_drop_factor),0)</f>
        <v>0</v>
      </c>
      <c r="V68" s="24">
        <f>IF(C68='Input for base case'!$F$14,((P67*(1-Parameters!$D$41)*(1-(Parameters!$D$9*(1-('Input for base case'!$F$22*Parameters!$D$7))))) + (V67*(1-Parameters!$D$41)*(1-(Parameters!$D$9*(1-('Input for base case'!$F$22*Parameters!$D$7)))))),0)</f>
        <v>0</v>
      </c>
      <c r="W68" s="22">
        <f>IF(C68='Input for base case'!$F$14,((P67*(1-Parameters!$D$41)*Parameters!$D$9*(1-('Input for base case'!$F$22*Parameters!$D$7)))+(Q67*(1-Parameters!$D$41)*(1-1/Parameters!$D$38)*(1-('Input for base case'!$F$6*Parameters!$D$16*(1-Parameters!$D$27)*Parameters!$D$26*(1-Parameters!$B$94)*(Parameters!$D$24))*Parameters!$D$28*Parameters!$D$30)))+(V67*(1-Parameters!$D$41)*Parameters!$D$9*(1-('Input for base case'!$F$22*Parameters!$D$7)))+ (R67*(1-Parameters!$D$41)*(1-(1/Parameters!$D$38))*(1-ART_drop_factor)) + (W67*(1-Parameters!$D$41)*(1-1/Parameters!$D$38)) + (X67*(1-Parameters!$D$41)*(1-(1/Parameters!$D$38))*(1-ART_drop_factor)),0)</f>
        <v>0</v>
      </c>
      <c r="X68" s="24">
        <f>IF(C68='Input for base case'!$F$14,((Q67*(1-Parameters!$D$41)*(1-1/Parameters!$D$38)*('Input for base case'!$F$6*Parameters!$D$16*Parameters!$D$26*(1-Parameters!$D$27)*(1-Parameters!$B$94)*(Parameters!$D$24)*Parameters!$D$28*Parameters!$D$30))+(R67*(1-Parameters!$D$41)*(1-(1/Parameters!$D$38))*ART_drop_factor)+(X67*(1-Parameters!$D$41)*(1-(1/Parameters!$D$38))*ART_drop_factor)),0)</f>
        <v>0</v>
      </c>
      <c r="Y68" s="22">
        <f>IF(C68='Input for base case'!$F$14,((Q67*(1-Parameters!$D$41)*(1/Parameters!$D$38)*(1-('Input for base case'!$F$6*Parameters!$D$16*(1-Parameters!$D$27)*Parameters!$D$26*(1-Parameters!$B$94)*(Parameters!$D$23)*Parameters!$D$28)))+(S67*(1-Parameters!$D$41)*(1-('Input for base case'!$F$6*Parameters!$D$16*(1-Parameters!$D$27)*Parameters!$D$26*(1-Parameters!$B$94)*(Parameters!$D$23)*Parameters!$D$28)))+(W67*(1-Parameters!$D$41)*(1/Parameters!$D$38))+(Y67*(1-Parameters!$D$41))),0)</f>
        <v>0</v>
      </c>
      <c r="Z68" s="24">
        <f>IF(C68='Input for base case'!$F$14,((Q67*(1-Parameters!$D$41)*(1/Parameters!$D$38)*'Input for base case'!$F$6*Parameters!$D$16*Parameters!$D$26*(1-Parameters!$D$27)*(1-Parameters!$B$94)*Parameters!$D$28*(Parameters!$D$23)*(1-Parameters!$D$30))+(S67*(1-Parameters!$D$41)*'Input for base case'!$F$6*Parameters!$D$16*Parameters!$D$26*(1-Parameters!$D$27)*(1-Parameters!$B$94)*Parameters!$D$28*(Parameters!$D$23)*(1-Parameters!$D$30))+(T67*(1-Parameters!$D$41)) + (U67*(1-Parameters!$D$41)*(1-ART_drop_factor)) + (Z67*(1-Parameters!$D$41)) + (AA67*(1-Parameters!$D$41)*(1-ART_drop_factor))),0)</f>
        <v>0</v>
      </c>
      <c r="AA68" s="22">
        <f>IF(C68='Input for base case'!$F$14,((Q67*(1-Parameters!$D$41)*(1/Parameters!$D$38)*('Input for base case'!$F$6*Parameters!$D$16*(Parameters!$D$23)*Parameters!$D$26*(1-Parameters!$D$27)*(1-Parameters!$B$94)*Parameters!$D$28*Parameters!$D$30))+(R67*(1-Parameters!$D$41)*(1/Parameters!$D$38))+(S67*(1-Parameters!$D$41)*('Input for base case'!$F$6*Parameters!$D$16*(1-Parameters!$B$94)*(Parameters!$D$23)*Parameters!$D$26*(1-Parameters!$D$27)*Parameters!$D$28*Parameters!$D$30))+(AA67*(1-Parameters!$D$41)*ART_drop_factor)+(X67*(1-Parameters!$D$41)*(1/Parameters!$D$38))+(U67*(1-Parameters!$D$41)*ART_drop_factor)),0)</f>
        <v>0</v>
      </c>
      <c r="AB68" s="24">
        <f>IF(AND(C68&gt;'Input for base case'!$F$14,C68&lt;('Input for base case'!$F$14+'Input for base case'!$F$16)),((V67*(1-Parameters!$D$41)*(1-(Parameters!$D$9*(1-('Input for base case'!$F$22*Parameters!$D$7)))))+(AB67*(1-Parameters!$D$41)*(1-(Parameters!$D$10*(1-('Input for base case'!$F$22*Parameters!$D$7)))))),0)</f>
        <v>0</v>
      </c>
      <c r="AC68" s="24">
        <f>IF(AND(C68&gt;'Input for base case'!$F$14, C68&lt;('Input for base case'!$F$14+'Input for base case'!$F$16)),((V67*(1-Parameters!$D$41)*Parameters!$D$9*(1-('Input for base case'!$F$22*Parameters!$D$7)))+(W67*(1-Parameters!$D$41)*(1-1/Parameters!$D$38)) + (X67*(1-Parameters!$D$41)*(1-(1/Parameters!$D$38))*(1-ART_drop_factor)) +(AB67*(1-Parameters!$D$41)*Parameters!$D$10*(1-('Input for base case'!$F$22*Parameters!$D$7))))+(AC67*(1-Parameters!$D$41)*(1-1/Parameters!$D$38)) + (AD67*(1-Parameters!$D$41)*(1-(1/Parameters!$D$38))*(1-ART_drop_factor)),0)</f>
        <v>0</v>
      </c>
      <c r="AD68" s="24">
        <f>IF(AND(C68&gt;'Input for base case'!$F$14, C68&lt;('Input for base case'!$F$14+'Input for base case'!$F$16)),((X67*(1-Parameters!$D$41)*(1-(1/Parameters!$D$38))*ART_drop_factor)+(AD67*(1-Parameters!$D$41)*(1-(1/Parameters!$D$38))*ART_drop_factor)),0)</f>
        <v>0</v>
      </c>
      <c r="AE68" s="24">
        <f>IF(AND(C68&gt;'Input for base case'!$F$14, C68&lt;('Input for base case'!$F$14+'Input for base case'!$F$16)),((W67*(1-Parameters!$D$41)*(1/Parameters!$D$38))+(Y67*(1-Parameters!$D$41))+(AC67*(1-Parameters!$D$41)*(1/Parameters!$D$38))+(AE67*(1-Parameters!$D$41))),0)</f>
        <v>0</v>
      </c>
      <c r="AF68" s="24">
        <f>IF(AND(C68&gt;'Input for base case'!$F$14, C68&lt;('Input for base case'!$F$14+'Input for base case'!$F$16)),((Z67*(1-Parameters!$D$41)) + (AA67*(1-Parameters!$D$41)*(1-ART_drop_factor)) +(AF67*(1-Parameters!$D$41)) + (AG67*(1-Parameters!$D$41)*(1-ART_drop_factor))),0)</f>
        <v>0</v>
      </c>
      <c r="AG68" s="24">
        <f>IF(AND(C68&gt;'Input for base case'!$F$14, C68&lt;('Input for base case'!$F$14+'Input for base case'!$F$16)),((X67*(1-Parameters!$D$41)*(1/Parameters!$D$38))+(AG67*(1-Parameters!$D$41)*ART_drop_factor)+(AD67*(1-Parameters!$D$41)*(1/Parameters!$D$38))+(AA67*(1-Parameters!$D$41)*ART_drop_factor)),0)</f>
        <v>0</v>
      </c>
      <c r="AH68" s="24">
        <f>IF(AND(C68&gt;=('Input for base case'!$F$14+'Input for base case'!$F$16),C68&lt;('Input for base case'!$F$14+'Input for base case'!$F$17)),((AB67*(1-Parameters!$D$40)*(1-(Parameters!$D$10*(1-('Input for base case'!$F$22*Parameters!$D$7)))))+(AH67*(1-Parameters!$D$40)*(1-(Parameters!$D$11*(1-('Input for base case'!$F$22*Parameters!$D$7)))))),0)</f>
        <v>0</v>
      </c>
      <c r="AI68" s="24">
        <f>IF(AND(C68&gt;=('Input for base case'!$F$14+'Input for base case'!$F$16), C68&lt;('Input for base case'!$F$14+'Input for base case'!$F$17)),((AB67*(1-Parameters!$D$40)*Parameters!$D$10*(1-('Input for base case'!$F$22*Parameters!$D$7)))+(AC67*(1-Parameters!$D$40)*(1-1/Parameters!$D$38)*(1-('Input for base case'!$F$7*Parameters!$D$17*(1-Parameters!$D$27)*Parameters!$D$26*(1-(Parameters!$B$94 + Parameters!$B$95))*(Parameters!$D$24)*Parameters!$D$28*Parameters!$D$30))) + (AD67*(1-Parameters!$D$40)*(1-(1/Parameters!$D$38))*(1-ART_drop_factor)) +(AH67*(1-Parameters!$D$40)*Parameters!$D$11*(1-('Input for base case'!$F$22*Parameters!$D$7)))+(AI67*(1-Parameters!$D$40)*(1-1/Parameters!$D$38)) + (AJ67*(1-Parameters!$D$40)*(1-(1/Parameters!$D$38))*(1-ART_drop_factor))),0)</f>
        <v>0</v>
      </c>
      <c r="AJ68" s="24">
        <f>IF(AND(C68&gt;=('Input for base case'!$F$14+'Input for base case'!$F$16), C68&lt;('Input for base case'!$F$14+'Input for base case'!$F$17)),((AC67*(1-Parameters!$D$40)*(1-1/Parameters!$D$38)*('Input for base case'!$F$7*Parameters!$D$17*Parameters!$D$26*(1-Parameters!$D$27)*(1-(Parameters!$B$94 + Parameters!$B$95))*(Parameters!$D$24)*Parameters!$D$28*Parameters!$D$30))+(AD67*(1-Parameters!$D$40)*(1-(1/Parameters!$D$38))*ART_drop_factor)+(AJ67*(1-Parameters!$D$40)*(1-(1/Parameters!$D$38))*ART_drop_factor)),0)</f>
        <v>0</v>
      </c>
      <c r="AK68" s="22">
        <f>IF(AND(C68&gt;=('Input for base case'!$F$14+'Input for base case'!$F$16), C68&lt;('Input for base case'!$F$14+'Input for base case'!$F$17)),((AC67*(1-Parameters!$D$40)*(1/Parameters!$D$38)*(1-('Input for base case'!$F$7*Parameters!$D$17*(1-Parameters!$D$27)*Parameters!$D$26*(1-(Parameters!$B$94 + Parameters!$B$95))*(Parameters!$D$23)*Parameters!$D$28)))+(AE67*(1-Parameters!$D$40)*(1-('Input for base case'!$F$7*Parameters!$D$17*(1-Parameters!$D$27)*Parameters!$D$26*(1-(Parameters!$B$94 + Parameters!$B$95))*(Parameters!$D$23)*Parameters!$D$28)))+(AI67*(1-Parameters!$D$40)*(1/Parameters!$D$38))+(AK67*(1-Parameters!$D$40))),0)</f>
        <v>0</v>
      </c>
      <c r="AL68" s="24">
        <f>IF(AND(C68&gt;=('Input for base case'!$F$14+'Input for base case'!$F$16), C68&lt;('Input for base case'!$F$14+'Input for base case'!$F$17)),((AC67*(1-Parameters!$D$40)*(1/Parameters!$D$38)*'Input for base case'!$F$7*Parameters!$D$17*Parameters!$D$26*(1-Parameters!$D$27)*(1-(Parameters!$B$94 + Parameters!$B$95))*Parameters!$D$28*(Parameters!$D$23)*(1-Parameters!$D$30))+(AE67*(1-Parameters!$D$40)*'Input for base case'!$F$7*Parameters!$D$17*Parameters!$D$26*(1-Parameters!$D$27)*(1-(Parameters!$B$94 + Parameters!$B$95))*Parameters!$D$28*(Parameters!$D$23)*(1-Parameters!$D$30))+(AF67*(1-Parameters!$D$40)) + (AG67*(1-Parameters!$D$40)*(1-ART_drop_factor)) +(AL67*(1-Parameters!$D$40)) + (AM67*(1-Parameters!$D$40)*(1-ART_drop_factor))),0)</f>
        <v>0</v>
      </c>
      <c r="AM68" s="22">
        <f>IF(AND(C68&gt;=('Input for base case'!$F$14+'Input for base case'!$F$16), C68&lt;('Input for base case'!$F$14+'Input for base case'!$F$17)),((AC67*(1-Parameters!$D$40)*(1/Parameters!$D$38)*('Input for base case'!$F$7*Parameters!$D$17*(Parameters!$D$23)*Parameters!$D$26*(1-Parameters!$D$27)*(1-(Parameters!$B$94 + Parameters!$B$95))*Parameters!$D$28*Parameters!$D$30))+(AD67*(1-Parameters!$D$40)*(1/Parameters!$D$38))+(AE67*(1-Parameters!$D$40)*('Input for base case'!$F$7*Parameters!$D$17*(Parameters!$D$23)*Parameters!$D$26*(1-Parameters!$D$27)*(1-(Parameters!$B$94 + Parameters!$B$95))*Parameters!$D$28*Parameters!$D$30))+(AM67*(1-Parameters!$D$40)*ART_drop_factor)+(AJ67*(1-Parameters!$D$40)*(1/Parameters!$D$38))+(AG67*(1-Parameters!$D$40)*ART_drop_factor)),0)</f>
        <v>0</v>
      </c>
      <c r="AN68" s="24">
        <f>IF(AND(C68&gt;=('Input for base case'!$F$14+'Input for base case'!$F$17), C68&lt;('Input for base case'!$F$14+'Input for base case'!$F$18)),((AH67*(1-Parameters!$D$40)*(1-(Parameters!$D$11*(1-('Input for base case'!$F$22*Parameters!$D$7))))) + (AN67*(1-Parameters!$D$40)*(1-(Parameters!$D$11*(1-('Input for base case'!$F$22*Parameters!$D$7)))))),0)</f>
        <v>1490282.2374951465</v>
      </c>
      <c r="AO68" s="22">
        <f>IF(AND(C68&gt;=('Input for base case'!$F$14+'Input for base case'!$F$17), C68&lt;('Input for base case'!$F$14+'Input for base case'!$F$18)),((AH67*(1-Parameters!$D$40)*Parameters!$D$11*(1-('Input for base case'!$F$22*Parameters!$D$7)))+(AI67*(1-Parameters!$D$40)*(1-1/Parameters!$D$38)*(1-('Input for base case'!$F$8*Parameters!$D$18*(1-Parameters!$D$27)*Parameters!$D$26*(Parameters!$D$24)*Parameters!$D$28*Parameters!$D$30))) + (AJ67*(1-Parameters!$D$40)*(1-(1/Parameters!$D$38))*(1-ART_drop_factor)) +(AN67*(1-Parameters!$D$40)*Parameters!$D$11*(1-('Input for base case'!$F$22*Parameters!$D$7)))+(AO67*(1-Parameters!$D$40)*(1-1/Parameters!$D$38)) + (AP67*(1-Parameters!$D$40)*(1-(1/Parameters!$D$38))*(1-ART_drop_factor))),0)</f>
        <v>3468.5315213675631</v>
      </c>
      <c r="AP68" s="24">
        <f>IF(AND(C68&gt;=('Input for base case'!$F$14+'Input for base case'!$F$17), C68&lt;('Input for base case'!$F$14+'Input for base case'!$F$18)),((AI67*(1-Parameters!$D$40)*(1-1/Parameters!$D$38)*('Input for base case'!$F$8*Parameters!$D$18*Parameters!$D$26*(1-Parameters!$D$27)*(Parameters!$D$24)*Parameters!$D$28*Parameters!$D$30))+(AJ67*(1-Parameters!$D$40)*(1-(1/Parameters!$D$38))*ART_drop_factor)+(AP67*(1-Parameters!$D$40)*(1-(1/Parameters!$D$38))*ART_drop_factor)),0)</f>
        <v>12.744234450006834</v>
      </c>
      <c r="AQ68" s="22">
        <f>IF(AND(C68&gt;=('Input for base case'!$F$14+'Input for base case'!$F$17), C68&lt;('Input for base case'!$F$14+'Input for base case'!$F$18)),((AI67*(1-Parameters!$D$40)*(1/Parameters!$D$38)*(1-('Input for base case'!$F$8*Parameters!$D$18*(1-Parameters!$D$27)*Parameters!$D$26*(Parameters!$D$23)*Parameters!$D$28)))+(AK67*(1-Parameters!$D$40)*(1-('Input for base case'!$F$8*Parameters!$D$18*(1-Parameters!$D$27)*Parameters!$D$26*(Parameters!$D$23)*Parameters!$D$28)))+(AO67*(1-Parameters!$D$40)*(1/Parameters!$D$38))+(AQ67*(1-Parameters!$D$40))),0)</f>
        <v>28851.272784852194</v>
      </c>
      <c r="AR68" s="24">
        <f>IF(AND(C68&gt;=('Input for base case'!$F$14+'Input for base case'!$F$17), C68&lt;('Input for base case'!$F$14+'Input for base case'!$F$18)),((AI67*(1-Parameters!$D$40)*(1/Parameters!$D$38)*'Input for base case'!$F$8*Parameters!$D$18*Parameters!$D$26*(1-Parameters!$D$27)*Parameters!$D$28*(Parameters!$D$23)*(1-Parameters!$D$30))+(AK67*(1-Parameters!$D$40)*'Input for base case'!$F$8*Parameters!$D$18*Parameters!$D$26*(1-Parameters!$D$27)*Parameters!$D$28*(Parameters!$D$23)*(1-Parameters!$D$30))+(AL67*(1-Parameters!$D$40)) + (AM67*(1-Parameters!$D$40)*(1-ART_drop_factor)) +(AR67*(1-Parameters!$D$40)) + (AS67*(1-Parameters!$D$40)*(1-ART_drop_factor))),0)</f>
        <v>23080.865320464865</v>
      </c>
      <c r="AS68" s="22">
        <f>IF(AND(C68&gt;=('Input for base case'!$F$14+'Input for base case'!$F$17), C68&lt;('Input for base case'!$F$14+'Input for base case'!$F$18)),((AI67*(1-Parameters!$D$40)*(1/Parameters!$D$38)*('Input for base case'!$F$8*Parameters!$D$18*(Parameters!$D$23)*Parameters!$D$26*(1-Parameters!$D$27)*Parameters!$D$28*Parameters!$D$30))+(AJ67*(1-Parameters!$D$40)*(1/Parameters!$D$38))+(AK67*(1-Parameters!$D$40)*('Input for base case'!$F$8*Parameters!$D$18*(Parameters!$D$23)*Parameters!$D$26*(1-Parameters!$D$27)*Parameters!$D$28*Parameters!$D$30))+(AS67*(1-Parameters!$D$40)*ART_drop_factor)+(AP67*(1-Parameters!$D$40)*(1/Parameters!$D$38))+(AM67*(1-Parameters!$D$40)*ART_drop_factor)),0)</f>
        <v>74958.089199589725</v>
      </c>
      <c r="AT68" s="24">
        <f>IF(AND(C68&gt;=('Input for base case'!$F$14+'Input for base case'!$F$18), C68&lt;('Input for base case'!$F$14+'Input for base case'!$F$19)),((AN67*(1-Parameters!$D$40)*(1-(Parameters!$D$11*(1-('Input for base case'!$F$22*Parameters!$D$7))))) + (AT67*(1-Parameters!$D$40)*(1-(Parameters!$D$12*(1-('Input for base case'!$F$22*Parameters!$D$7)))))),0)</f>
        <v>0</v>
      </c>
      <c r="AU68" s="22">
        <f>IF(AND(C68&gt;=('Input for base case'!$F$14+'Input for base case'!$F$18), C68&lt;('Input for base case'!$F$14+'Input for base case'!$F$19)),((AN67*(1-Parameters!$D$40)*Parameters!$D$11*(1-('Input for base case'!$F$22*Parameters!$D$7)))+(AO67*(1-Parameters!$D$40)*(1-1/Parameters!$D$38)*(1-('Input for base case'!$F$9*Parameters!$D$19*(1-Parameters!$D$27)*Parameters!$D$26*(Parameters!$D$24)*Parameters!$D$28*Parameters!$D$30))) + (AP67*(1-Parameters!$D$40)*(1-(1/Parameters!$D$38))*(1-ART_drop_factor)) +(AT67*(1-Parameters!$D$40)*Parameters!$D$12*(1-('Input for base case'!$F$22*Parameters!$D$7)))+(AU67*(1-Parameters!$D$40)*(1-1/Parameters!$D$38)) + (AV67*(1-Parameters!$D$40)*(1-(1/Parameters!$D$38))*(1-ART_drop_factor))),0)</f>
        <v>0</v>
      </c>
      <c r="AV68" s="24">
        <f>IF(AND(C68&gt;=('Input for base case'!$F$14+'Input for base case'!$F$18), C68&lt;('Input for base case'!$F$14+'Input for base case'!$F$19)),((AO67*(1-Parameters!$D$40)*(1-1/Parameters!$D$38)*('Input for base case'!$F$9*Parameters!$D$19*Parameters!$D$26*(1-Parameters!$D$27)*(Parameters!$D$24)*Parameters!$D$28*Parameters!$D$30))+(AP67*(1-Parameters!$D$40)*(1-(1/Parameters!$D$38))*ART_drop_factor)+(AV67*(1-Parameters!$D$40)*(1-(1/Parameters!$D$38))*ART_drop_factor)),0)</f>
        <v>0</v>
      </c>
      <c r="AW68" s="22">
        <f>IF(AND(C68&gt;=('Input for base case'!$F$14+'Input for base case'!$F$18), C68&lt;('Input for base case'!$F$14+'Input for base case'!$F$19)),((AO67*(1-Parameters!$D$40)*(1/Parameters!$D$38)*(1-('Input for base case'!$F$9*Parameters!$D$19*(1-Parameters!$D$27)*Parameters!$D$26*(Parameters!$D$23)*Parameters!$D$28)))+(AQ67*(1-Parameters!$D$40)*(1-('Input for base case'!$F$9*Parameters!$D$19*(1-Parameters!$D$27)*Parameters!$D$26*(Parameters!$D$23)*Parameters!$D$28)))+(AU67*(1-Parameters!$D$40)*(1/Parameters!$D$38))+(AW67*(1-Parameters!$D$40))),0)</f>
        <v>0</v>
      </c>
      <c r="AX68" s="24">
        <f>IF(AND(C68&gt;=('Input for base case'!$F$14+'Input for base case'!$F$18), C68&lt;('Input for base case'!$F$14+'Input for base case'!$F$19)),((AO67*(1-Parameters!$D$40)*(1/Parameters!$D$38)*'Input for base case'!$F$9*Parameters!$D$19*Parameters!$D$26*(1-Parameters!$D$27)*Parameters!$D$28*(Parameters!$D$23)*(1-Parameters!$D$30))+(AQ67*(1-Parameters!$D$40)*'Input for base case'!$F$9*Parameters!$D$19*Parameters!$D$26*(1-Parameters!$D$27)*Parameters!$D$28*(Parameters!$D$23)*(1-Parameters!$D$30)) + (AS67*(1-Parameters!$D$40)*(1-ART_drop_factor)) +(AR67*(1-Parameters!$D$40))+ (AY67*(1-Parameters!$D$40)*(1-ART_drop_factor)) + (AX67*(1-Parameters!$D$40))),0)</f>
        <v>0</v>
      </c>
      <c r="AY68" s="22">
        <f>IF(AND(C68&gt;=('Input for base case'!$F$14+'Input for base case'!$F$18), C68&lt;('Input for base case'!$F$14+'Input for base case'!$F$19)),((AO67*(1-Parameters!$D$40)*(1/Parameters!$D$38)*('Input for base case'!$F$9*Parameters!$D$19*(Parameters!$D$23)*Parameters!$D$26*(1-Parameters!$D$27)*Parameters!$D$28*Parameters!$D$30))+(AP67*(1-Parameters!$D$40)*(1/Parameters!$D$38))+(AQ67*(1-Parameters!$D$40)*('Input for base case'!$F$9*Parameters!$D$19*(Parameters!$D$23)*Parameters!$D$26*(1-Parameters!$D$27)*Parameters!$D$28*Parameters!$D$30))+(AY67*(1-Parameters!$D$40)*ART_drop_factor)+(AV67*(1-Parameters!$D$40)*(1/Parameters!$D$38))+(AS67*(1-Parameters!$D$40)*ART_drop_factor)),0)</f>
        <v>0</v>
      </c>
      <c r="AZ68" s="24">
        <f>IF(C68&gt;=('Input for base case'!$F$14+'Input for base case'!$F$19),((AT67*(1-Parameters!$D$40)*(1-(Parameters!$D$12*(1-('Input for base case'!$F$22*Parameters!$D$7))))) + (AZ67*(1-Parameters!$D$40)*(1-(Parameters!$D$12*(1-('Input for base case'!$F$22*Parameters!$D$7)))))),0)</f>
        <v>0</v>
      </c>
      <c r="BA68" s="22">
        <f>IF(C68&gt;=('Input for base case'!$F$14+'Input for base case'!$F$19),((AT67*(1-Parameters!$D$40)*Parameters!$D$12*(1-('Input for base case'!$F$22*Parameters!$D$7)))+(AU67*(1-Parameters!$D$40)*(1-1/Parameters!$D$38)*(1-('Input for base case'!$F$10*Parameters!$D$20*(1-Parameters!$D$27)*Parameters!$D$26*(Parameters!$D$24)*Parameters!$D$28*Parameters!$D$30))) + (AV67*(1-Parameters!$D$40)*(1-(1/Parameters!$D$38))*(1-ART_drop_factor)) +(AZ67*(1-Parameters!$D$40)*Parameters!$D$12*(1-('Input for base case'!$F$22*Parameters!$D$7)))+(BA67*(1-Parameters!$D$40)*(1-1/Parameters!$D$38)) + (BB67*(1-Parameters!$D$40)*(1-(1/Parameters!$D$38))*(1-ART_drop_factor))),0)</f>
        <v>0</v>
      </c>
      <c r="BB68" s="24">
        <f>IF(C68&gt;=('Input for base case'!$F$14+'Input for base case'!$F$19),((AU67*(1-Parameters!$D$40)*(1-1/Parameters!$D$38)*('Input for base case'!$F$10*Parameters!$D$20*Parameters!$D$26*(1-Parameters!$D$27)*(Parameters!$D$24)*Parameters!$D$28*Parameters!$D$30))+(AV67*(1-Parameters!$D$40)*(1-(1/Parameters!$D$38))*ART_drop_factor)+(BB67*(1-Parameters!$D$40)*(1-(1/Parameters!$D$38))*ART_drop_factor)),0)</f>
        <v>0</v>
      </c>
      <c r="BC68" s="22">
        <f>IF(C68&gt;=('Input for base case'!$F$14+'Input for base case'!$F$19),((AU67*(1-Parameters!$D$40)*(1/Parameters!$D$38)*(1-('Input for base case'!$F$10*Parameters!$D$20*(1-Parameters!$D$27)*Parameters!$D$26*(Parameters!$D$23)*Parameters!$D$28)))+(AW67*(1-Parameters!$D$40)*(1-('Input for base case'!$F$10*Parameters!$D$20*(1-Parameters!$D$27)*Parameters!$D$26*(Parameters!$D$23)*Parameters!$D$28)))+(BA67*(1-Parameters!$D$40)*(1/Parameters!$D$38))+(BC67*(1-Parameters!$D$40))),0)</f>
        <v>0</v>
      </c>
      <c r="BD68" s="24">
        <f>IF(C68&gt;=('Input for base case'!$F$14+'Input for base case'!$F$19),((AU67*(1-Parameters!$D$40)*(1/Parameters!$D$38)*'Input for base case'!$F$10*Parameters!$D$20*Parameters!$D$26*(1-Parameters!$D$27)*Parameters!$D$28*(Parameters!$D$23)*(1-Parameters!$D$30))+(AW67*(1-Parameters!$D$40)*'Input for base case'!$F$10*Parameters!$D$20*Parameters!$D$26*(1-Parameters!$D$27)*Parameters!$D$28*(Parameters!$D$23)*(1-Parameters!$D$30))+(AX67*(1-Parameters!$D$40)) + (AY67*(1-Parameters!$D$40)*(1-ART_drop_factor)) +(BD67*(1-Parameters!$D$40)) + (BE67*(1-Parameters!$D$40)*(1-ART_drop_factor))),0)</f>
        <v>0</v>
      </c>
      <c r="BE68" s="25">
        <f>IF(C68&gt;=('Input for base case'!$F$14+'Input for base case'!$F$19),((AU67*(1-Parameters!$D$40)*(1/Parameters!$D$38)*('Input for base case'!$F$10*Parameters!$D$20*(Parameters!$D$23)*Parameters!$D$26*(1-Parameters!$D$27)*Parameters!$D$28*Parameters!$D$30))+(AV67*(1-Parameters!$D$40)*(1/Parameters!$D$38))+(AW67*(1-Parameters!$D$40)*('Input for base case'!$F$10*Parameters!$D$20*(Parameters!$D$23)*Parameters!$D$26*(1-Parameters!$D$27)*Parameters!$D$28*Parameters!$D$30))+(BE67*(1-Parameters!$D$40)*ART_drop_factor)+(BB67*(1-Parameters!$D$40)*(1/Parameters!$D$38))+(AY67*(1-Parameters!$D$40)*ART_drop_factor)),0)</f>
        <v>0</v>
      </c>
      <c r="BF68" s="135">
        <f>(Parameters!$D$40*(SUM(Model!D67:U67,Model!AH67:BE67)))+(Parameters!$D$41*(SUM(Model!V67:AG67)))</f>
        <v>93.504648761805768</v>
      </c>
      <c r="BG68" s="60"/>
    </row>
    <row r="69" spans="3:62" x14ac:dyDescent="0.2">
      <c r="C69" s="20">
        <v>64</v>
      </c>
      <c r="D69" s="21">
        <f>IF((C69&gt;='Input for base case'!$F$12),0,(D68*(1-Parameters!$D$40)*(1-(Parameters!$D$8*(1-('Input for base case'!$F$22*Parameters!$D$7))))))</f>
        <v>0</v>
      </c>
      <c r="E69" s="21">
        <f>IF((C69&gt;='Input for base case'!$F$12),0,(D68*(1-Parameters!$D$40)*Parameters!$D$8*(1-('Input for base case'!$F$22*Parameters!$D$7))+(E68*(1-Parameters!$D$40)*(1-1/Parameters!$D$38)) + (F68*(1-Parameters!$D$40)*(1-(1/Parameters!$D$38))*(1-ART_drop_factor))))</f>
        <v>0</v>
      </c>
      <c r="F69" s="26">
        <f>IF((C69&gt;='Input for base case'!$F$12),0,(F68*(1-Parameters!$D$40)*(1-(1/Parameters!$D$38))*ART_drop_factor))</f>
        <v>0</v>
      </c>
      <c r="G69" s="21">
        <f>IF((C69&gt;='Input for base case'!$F$12),0,((G68*(1-Parameters!$D$40)+(E68*(1-Parameters!$D$40)*(1/Parameters!$D$38)))))</f>
        <v>0</v>
      </c>
      <c r="H69" s="21">
        <f>IF((C69&gt;='Input for base case'!$F$12),0,(H68*(1-Parameters!$D$40) + I68*(1-Parameters!$D$40)*(1-ART_drop_factor)))</f>
        <v>0</v>
      </c>
      <c r="I69" s="21">
        <f>IF((C69&gt;='Input for base case'!$F$12),0,(((F68*(1-Parameters!$D$40)*(1/Parameters!$D$38)) + I68*(1-Parameters!$D$40)*ART_drop_factor)))</f>
        <v>0</v>
      </c>
      <c r="J69" s="23">
        <f>IF(AND(C69&gt;='Input for base case'!$F$12,C69&lt;'Input for base case'!$F$13),((D68*(1-Parameters!$D$40)*(1-(Parameters!$D$8*(1-('Input for base case'!$F$22*Parameters!$D$7))))) + (J68*(1-Parameters!$D$40)*(1-(Parameters!$D$9*(1-('Input for base case'!$F$22*Parameters!$D$7)))))),0)</f>
        <v>0</v>
      </c>
      <c r="K69" s="23">
        <f>IF(AND(C69&gt;='Input for base case'!$F$12,C69&lt;'Input for base case'!$F$13),((D68*(1-Parameters!$D$40)*(Parameters!$D$8*(1-('Input for base case'!$F$22*Parameters!$D$7))))+(E68*(1-Parameters!$D$40)*(1-1/Parameters!$D$38)*(1-('Input for base case'!$F$5*Parameters!$D$14*(1-Parameters!$D$27)*Parameters!$D$26*(Parameters!$D$24))*Parameters!$D$28*Parameters!$D$30)))+ (F68*(1-Parameters!$D$40)*(1-(1/Parameters!$D$38))*(1-ART_drop_factor)) + (J68*(1-Parameters!$D$40)*Parameters!$D$9*(1-('Input for base case'!$F$22*Parameters!$D$7)))+(K68*(1-Parameters!$D$40)*(1-1/Parameters!$D$38)) + (L68*(1-Parameters!$D$40)*(1-(1/Parameters!$D$38))*(1-ART_drop_factor)),0)</f>
        <v>0</v>
      </c>
      <c r="L69" s="23">
        <f>IF(AND(C69&gt;='Input for base case'!$F$12,C69&lt;'Input for base case'!$F$13),((E68*(1-Parameters!$D$40)*(1-1/Parameters!$D$38)*('Input for base case'!$F$5*Parameters!$D$14*Parameters!$D$26*(1-Parameters!$D$27)*(Parameters!$D$24)*Parameters!$D$28*Parameters!$D$30))+(F68*(1-Parameters!$D$40)*(1-(1/Parameters!$D$38))*ART_drop_factor)+(L68*(1-Parameters!$D$40)*(1-(1/Parameters!$D$38))*ART_drop_factor)),0)</f>
        <v>0</v>
      </c>
      <c r="M69" s="23">
        <f>IF(AND(C69&gt;='Input for base case'!$F$12,C69&lt;'Input for base case'!$F$13),((E68*(1-Parameters!$D$40)*(1/Parameters!$D$38)*(1-('Input for base case'!$F$5*Parameters!$D$14*(1-Parameters!$D$27)*Parameters!$D$26*(Parameters!$D$23))*Parameters!$D$28))+(G68*(1-Parameters!$D$40)*(1-('Input for base case'!$F$5*Parameters!$D$14*(1-Parameters!$D$27)*Parameters!$D$26*(Parameters!$D$23)*Parameters!$D$28)))+(K68*(1-Parameters!$D$40)*(1/Parameters!$D$38))+(M68*(1-Parameters!$D$40))),0)</f>
        <v>0</v>
      </c>
      <c r="N69" s="23">
        <f>IF(AND(C69&gt;='Input for base case'!$F$12,C69&lt;'Input for base case'!$F$13),((E68*(1-Parameters!$D$40)*(1/Parameters!$D$38)*'Input for base case'!$F$5*Parameters!$D$14*Parameters!$D$26*(1-Parameters!$D$27)*Parameters!$D$28*(Parameters!$D$23)*(1-Parameters!$D$30))+(G68*(1-Parameters!$D$40)*'Input for base case'!$F$5*Parameters!$D$14*Parameters!$D$26*(1-Parameters!$D$27)*Parameters!$D$28*(Parameters!$D$23)*(1-Parameters!$D$30))+(H68*(1-Parameters!$D$40)) +(N68*(1-Parameters!$D$40)) + (O68*(1-Parameters!$D$40)*(1-ART_drop_factor)) + (I68*(1-Parameters!$D$40)*(1-ART_drop_factor))),0)</f>
        <v>0</v>
      </c>
      <c r="O69" s="23">
        <f>IF(AND(C69&gt;='Input for base case'!$F$12,C69&lt;'Input for base case'!$F$13),((E68*(1-Parameters!$D$40)*(1/Parameters!$D$38)*('Input for base case'!$F$5*Parameters!$D$14*(Parameters!$D$23)*Parameters!$D$26*(1-Parameters!$D$27)*Parameters!$D$28*Parameters!$D$30))+(F68*(1-Parameters!$D$40)*(1/Parameters!$D$38))+(G68*(1-Parameters!$D$40)*('Input for base case'!$F$5*Parameters!$D$14*(Parameters!$D$23)*Parameters!$D$26*(1-Parameters!$D$27)*Parameters!$D$28*Parameters!$D$30))+(O68*(1-Parameters!$D$40)*ART_drop_factor)+(L68*(1-Parameters!$D$40)*(1/Parameters!$D$38))+(I68*(1-Parameters!$D$40)*ART_drop_factor)),0)</f>
        <v>0</v>
      </c>
      <c r="P69" s="24">
        <f>IF(AND(C69&gt;='Input for base case'!$F$13,C69&lt;'Input for base case'!$F$14),((J68*(1-Parameters!$D$40)*(1-(Parameters!$D$9*(1-('Input for base case'!$F$22*Parameters!$D$7))))) + (P68*(1-Parameters!$D$40)*(1-(Parameters!$D$9*(1-('Input for base case'!$F$22*Parameters!$D$7)))))),0)</f>
        <v>0</v>
      </c>
      <c r="Q69" s="22">
        <f>IF(AND(C69&gt;='Input for base case'!$F$13,C69&lt;'Input for base case'!$F$14),((J68*(1-Parameters!$D$40)*Parameters!$D$9*(1-('Input for base case'!$F$22*Parameters!$D$7)))+(K68*(1-Parameters!$D$40)*(1-1/Parameters!$D$38)*(1-('Input for base case'!$F$6*Parameters!$D$15*(1-Parameters!$D$27)*Parameters!$D$26*(Parameters!$D$24))*Parameters!$D$28*Parameters!$D$30))) + (L68*(1-Parameters!$D$40)*(1-(1/Parameters!$D$38))*(1-ART_drop_factor)) +(P68*(1-Parameters!$D$40)*Parameters!$D$9*(1-('Input for base case'!$F$22*Parameters!$D$7)))+(Q68*(1-Parameters!$D$40)*(1-1/Parameters!$D$38)) + (R68*(1-Parameters!$D$40)*(1-(1/Parameters!$D$38))*(1-ART_drop_factor)),0)</f>
        <v>0</v>
      </c>
      <c r="R69" s="24">
        <f>IF(AND(C69&gt;='Input for base case'!$F$13,C69&lt;'Input for base case'!$F$14),((K68*(1-Parameters!$D$40)*(1-1/Parameters!$D$38)*('Input for base case'!$F$6*Parameters!$D$15*Parameters!$D$26*(1-Parameters!$D$27)*(Parameters!$D$24)*Parameters!$D$28*Parameters!$D$30))+(L68*(1-Parameters!$D$40)*(1-(1/Parameters!$D$38))*ART_drop_factor)+(R68*(1-Parameters!$D$40)*(1-(1/Parameters!$D$38))*ART_drop_factor)),0)</f>
        <v>0</v>
      </c>
      <c r="S69" s="22">
        <f>IF(AND(C69&gt;='Input for base case'!$F$13,C69&lt;'Input for base case'!$F$14),((K68*(1-Parameters!$D$40)*(1/Parameters!$D$38)*(1-('Input for base case'!$F$6*Parameters!$D$15*(1-Parameters!$D$27)*Parameters!$D$26*(Parameters!$D$23)*Parameters!$D$28)))+(M68*(1-Parameters!$D$40)*(1-('Input for base case'!$F$6*Parameters!$D$15*(1-Parameters!$D$27)*Parameters!$D$26*(Parameters!$D$23)*Parameters!$D$28)))+(Q68*(1-Parameters!$D$40)*(1/Parameters!$D$38))+(S68*(1-Parameters!$D$40))),0)</f>
        <v>0</v>
      </c>
      <c r="T69" s="24">
        <f>IF(AND(C69&gt;='Input for base case'!$F$13,C69&lt;'Input for base case'!$F$14),((K68*(1-Parameters!$D$40)*(1/Parameters!$D$38)*'Input for base case'!$F$6*Parameters!$D$15*Parameters!$D$26*(1-Parameters!$D$27)*Parameters!$D$28*(Parameters!$D$23)*(1-Parameters!$D$30))+(M68*(1-Parameters!$D$40)*'Input for base case'!$F$6*Parameters!$D$15*Parameters!$D$26*(1-Parameters!$D$27)*Parameters!$D$28*(Parameters!$D$23)*(1-Parameters!$D$30))+(N68*(1-Parameters!$D$40))+(T68*(1-Parameters!$D$40)) + (U68*(1-Parameters!$D$40)*(1-ART_drop_factor)) + (O68*(1-Parameters!$D$40)*(1-ART_drop_factor))),0)</f>
        <v>0</v>
      </c>
      <c r="U69" s="22">
        <f>IF(AND(C69&gt;='Input for base case'!$F$13,C69&lt;'Input for base case'!$F$14),((K68*(1-Parameters!$D$40)*(1/Parameters!$D$38)*('Input for base case'!$F$6*Parameters!$D$15*(Parameters!$D$23)*Parameters!$D$26*(1-Parameters!$D$27)*Parameters!$D$28*Parameters!$D$30))+(L68*(1-Parameters!$D$40)*(1/Parameters!$D$38))+(M68*(1-Parameters!$D$40)*('Input for base case'!$F$6*Parameters!$D$15*(Parameters!$D$23)*Parameters!$D$26*(1-Parameters!$D$27)*Parameters!$D$28*Parameters!$D$30))+(U68*(1-Parameters!$D$40)*ART_drop_factor)+(R68*(1-Parameters!$D$40)*(1/Parameters!$D$38))+(O68*(1-Parameters!$D$40))*ART_drop_factor),0)</f>
        <v>0</v>
      </c>
      <c r="V69" s="24">
        <f>IF(C69='Input for base case'!$F$14,((P68*(1-Parameters!$D$41)*(1-(Parameters!$D$9*(1-('Input for base case'!$F$22*Parameters!$D$7))))) + (V68*(1-Parameters!$D$41)*(1-(Parameters!$D$9*(1-('Input for base case'!$F$22*Parameters!$D$7)))))),0)</f>
        <v>0</v>
      </c>
      <c r="W69" s="22">
        <f>IF(C69='Input for base case'!$F$14,((P68*(1-Parameters!$D$41)*Parameters!$D$9*(1-('Input for base case'!$F$22*Parameters!$D$7)))+(Q68*(1-Parameters!$D$41)*(1-1/Parameters!$D$38)*(1-('Input for base case'!$F$6*Parameters!$D$16*(1-Parameters!$D$27)*Parameters!$D$26*(1-Parameters!$B$94)*(Parameters!$D$24))*Parameters!$D$28*Parameters!$D$30)))+(V68*(1-Parameters!$D$41)*Parameters!$D$9*(1-('Input for base case'!$F$22*Parameters!$D$7)))+ (R68*(1-Parameters!$D$41)*(1-(1/Parameters!$D$38))*(1-ART_drop_factor)) + (W68*(1-Parameters!$D$41)*(1-1/Parameters!$D$38)) + (X68*(1-Parameters!$D$41)*(1-(1/Parameters!$D$38))*(1-ART_drop_factor)),0)</f>
        <v>0</v>
      </c>
      <c r="X69" s="24">
        <f>IF(C69='Input for base case'!$F$14,((Q68*(1-Parameters!$D$41)*(1-1/Parameters!$D$38)*('Input for base case'!$F$6*Parameters!$D$16*Parameters!$D$26*(1-Parameters!$D$27)*(1-Parameters!$B$94)*(Parameters!$D$24)*Parameters!$D$28*Parameters!$D$30))+(R68*(1-Parameters!$D$41)*(1-(1/Parameters!$D$38))*ART_drop_factor)+(X68*(1-Parameters!$D$41)*(1-(1/Parameters!$D$38))*ART_drop_factor)),0)</f>
        <v>0</v>
      </c>
      <c r="Y69" s="22">
        <f>IF(C69='Input for base case'!$F$14,((Q68*(1-Parameters!$D$41)*(1/Parameters!$D$38)*(1-('Input for base case'!$F$6*Parameters!$D$16*(1-Parameters!$D$27)*Parameters!$D$26*(1-Parameters!$B$94)*(Parameters!$D$23)*Parameters!$D$28)))+(S68*(1-Parameters!$D$41)*(1-('Input for base case'!$F$6*Parameters!$D$16*(1-Parameters!$D$27)*Parameters!$D$26*(1-Parameters!$B$94)*(Parameters!$D$23)*Parameters!$D$28)))+(W68*(1-Parameters!$D$41)*(1/Parameters!$D$38))+(Y68*(1-Parameters!$D$41))),0)</f>
        <v>0</v>
      </c>
      <c r="Z69" s="24">
        <f>IF(C69='Input for base case'!$F$14,((Q68*(1-Parameters!$D$41)*(1/Parameters!$D$38)*'Input for base case'!$F$6*Parameters!$D$16*Parameters!$D$26*(1-Parameters!$D$27)*(1-Parameters!$B$94)*Parameters!$D$28*(Parameters!$D$23)*(1-Parameters!$D$30))+(S68*(1-Parameters!$D$41)*'Input for base case'!$F$6*Parameters!$D$16*Parameters!$D$26*(1-Parameters!$D$27)*(1-Parameters!$B$94)*Parameters!$D$28*(Parameters!$D$23)*(1-Parameters!$D$30))+(T68*(1-Parameters!$D$41)) + (U68*(1-Parameters!$D$41)*(1-ART_drop_factor)) + (Z68*(1-Parameters!$D$41)) + (AA68*(1-Parameters!$D$41)*(1-ART_drop_factor))),0)</f>
        <v>0</v>
      </c>
      <c r="AA69" s="22">
        <f>IF(C69='Input for base case'!$F$14,((Q68*(1-Parameters!$D$41)*(1/Parameters!$D$38)*('Input for base case'!$F$6*Parameters!$D$16*(Parameters!$D$23)*Parameters!$D$26*(1-Parameters!$D$27)*(1-Parameters!$B$94)*Parameters!$D$28*Parameters!$D$30))+(R68*(1-Parameters!$D$41)*(1/Parameters!$D$38))+(S68*(1-Parameters!$D$41)*('Input for base case'!$F$6*Parameters!$D$16*(1-Parameters!$B$94)*(Parameters!$D$23)*Parameters!$D$26*(1-Parameters!$D$27)*Parameters!$D$28*Parameters!$D$30))+(AA68*(1-Parameters!$D$41)*ART_drop_factor)+(X68*(1-Parameters!$D$41)*(1/Parameters!$D$38))+(U68*(1-Parameters!$D$41)*ART_drop_factor)),0)</f>
        <v>0</v>
      </c>
      <c r="AB69" s="24">
        <f>IF(AND(C69&gt;'Input for base case'!$F$14,C69&lt;('Input for base case'!$F$14+'Input for base case'!$F$16)),((V68*(1-Parameters!$D$41)*(1-(Parameters!$D$9*(1-('Input for base case'!$F$22*Parameters!$D$7)))))+(AB68*(1-Parameters!$D$41)*(1-(Parameters!$D$10*(1-('Input for base case'!$F$22*Parameters!$D$7)))))),0)</f>
        <v>0</v>
      </c>
      <c r="AC69" s="24">
        <f>IF(AND(C69&gt;'Input for base case'!$F$14, C69&lt;('Input for base case'!$F$14+'Input for base case'!$F$16)),((V68*(1-Parameters!$D$41)*Parameters!$D$9*(1-('Input for base case'!$F$22*Parameters!$D$7)))+(W68*(1-Parameters!$D$41)*(1-1/Parameters!$D$38)) + (X68*(1-Parameters!$D$41)*(1-(1/Parameters!$D$38))*(1-ART_drop_factor)) +(AB68*(1-Parameters!$D$41)*Parameters!$D$10*(1-('Input for base case'!$F$22*Parameters!$D$7))))+(AC68*(1-Parameters!$D$41)*(1-1/Parameters!$D$38)) + (AD68*(1-Parameters!$D$41)*(1-(1/Parameters!$D$38))*(1-ART_drop_factor)),0)</f>
        <v>0</v>
      </c>
      <c r="AD69" s="24">
        <f>IF(AND(C69&gt;'Input for base case'!$F$14, C69&lt;('Input for base case'!$F$14+'Input for base case'!$F$16)),((X68*(1-Parameters!$D$41)*(1-(1/Parameters!$D$38))*ART_drop_factor)+(AD68*(1-Parameters!$D$41)*(1-(1/Parameters!$D$38))*ART_drop_factor)),0)</f>
        <v>0</v>
      </c>
      <c r="AE69" s="24">
        <f>IF(AND(C69&gt;'Input for base case'!$F$14, C69&lt;('Input for base case'!$F$14+'Input for base case'!$F$16)),((W68*(1-Parameters!$D$41)*(1/Parameters!$D$38))+(Y68*(1-Parameters!$D$41))+(AC68*(1-Parameters!$D$41)*(1/Parameters!$D$38))+(AE68*(1-Parameters!$D$41))),0)</f>
        <v>0</v>
      </c>
      <c r="AF69" s="24">
        <f>IF(AND(C69&gt;'Input for base case'!$F$14, C69&lt;('Input for base case'!$F$14+'Input for base case'!$F$16)),((Z68*(1-Parameters!$D$41)) + (AA68*(1-Parameters!$D$41)*(1-ART_drop_factor)) +(AF68*(1-Parameters!$D$41)) + (AG68*(1-Parameters!$D$41)*(1-ART_drop_factor))),0)</f>
        <v>0</v>
      </c>
      <c r="AG69" s="24">
        <f>IF(AND(C69&gt;'Input for base case'!$F$14, C69&lt;('Input for base case'!$F$14+'Input for base case'!$F$16)),((X68*(1-Parameters!$D$41)*(1/Parameters!$D$38))+(AG68*(1-Parameters!$D$41)*ART_drop_factor)+(AD68*(1-Parameters!$D$41)*(1/Parameters!$D$38))+(AA68*(1-Parameters!$D$41)*ART_drop_factor)),0)</f>
        <v>0</v>
      </c>
      <c r="AH69" s="24">
        <f>IF(AND(C69&gt;=('Input for base case'!$F$14+'Input for base case'!$F$16),C69&lt;('Input for base case'!$F$14+'Input for base case'!$F$17)),((AB68*(1-Parameters!$D$40)*(1-(Parameters!$D$10*(1-('Input for base case'!$F$22*Parameters!$D$7)))))+(AH68*(1-Parameters!$D$40)*(1-(Parameters!$D$11*(1-('Input for base case'!$F$22*Parameters!$D$7)))))),0)</f>
        <v>0</v>
      </c>
      <c r="AI69" s="24">
        <f>IF(AND(C69&gt;=('Input for base case'!$F$14+'Input for base case'!$F$16), C69&lt;('Input for base case'!$F$14+'Input for base case'!$F$17)),((AB68*(1-Parameters!$D$40)*Parameters!$D$10*(1-('Input for base case'!$F$22*Parameters!$D$7)))+(AC68*(1-Parameters!$D$40)*(1-1/Parameters!$D$38)*(1-('Input for base case'!$F$7*Parameters!$D$17*(1-Parameters!$D$27)*Parameters!$D$26*(1-(Parameters!$B$94 + Parameters!$B$95))*(Parameters!$D$24)*Parameters!$D$28*Parameters!$D$30))) + (AD68*(1-Parameters!$D$40)*(1-(1/Parameters!$D$38))*(1-ART_drop_factor)) +(AH68*(1-Parameters!$D$40)*Parameters!$D$11*(1-('Input for base case'!$F$22*Parameters!$D$7)))+(AI68*(1-Parameters!$D$40)*(1-1/Parameters!$D$38)) + (AJ68*(1-Parameters!$D$40)*(1-(1/Parameters!$D$38))*(1-ART_drop_factor))),0)</f>
        <v>0</v>
      </c>
      <c r="AJ69" s="24">
        <f>IF(AND(C69&gt;=('Input for base case'!$F$14+'Input for base case'!$F$16), C69&lt;('Input for base case'!$F$14+'Input for base case'!$F$17)),((AC68*(1-Parameters!$D$40)*(1-1/Parameters!$D$38)*('Input for base case'!$F$7*Parameters!$D$17*Parameters!$D$26*(1-Parameters!$D$27)*(1-(Parameters!$B$94 + Parameters!$B$95))*(Parameters!$D$24)*Parameters!$D$28*Parameters!$D$30))+(AD68*(1-Parameters!$D$40)*(1-(1/Parameters!$D$38))*ART_drop_factor)+(AJ68*(1-Parameters!$D$40)*(1-(1/Parameters!$D$38))*ART_drop_factor)),0)</f>
        <v>0</v>
      </c>
      <c r="AK69" s="22">
        <f>IF(AND(C69&gt;=('Input for base case'!$F$14+'Input for base case'!$F$16), C69&lt;('Input for base case'!$F$14+'Input for base case'!$F$17)),((AC68*(1-Parameters!$D$40)*(1/Parameters!$D$38)*(1-('Input for base case'!$F$7*Parameters!$D$17*(1-Parameters!$D$27)*Parameters!$D$26*(1-(Parameters!$B$94 + Parameters!$B$95))*(Parameters!$D$23)*Parameters!$D$28)))+(AE68*(1-Parameters!$D$40)*(1-('Input for base case'!$F$7*Parameters!$D$17*(1-Parameters!$D$27)*Parameters!$D$26*(1-(Parameters!$B$94 + Parameters!$B$95))*(Parameters!$D$23)*Parameters!$D$28)))+(AI68*(1-Parameters!$D$40)*(1/Parameters!$D$38))+(AK68*(1-Parameters!$D$40))),0)</f>
        <v>0</v>
      </c>
      <c r="AL69" s="24">
        <f>IF(AND(C69&gt;=('Input for base case'!$F$14+'Input for base case'!$F$16), C69&lt;('Input for base case'!$F$14+'Input for base case'!$F$17)),((AC68*(1-Parameters!$D$40)*(1/Parameters!$D$38)*'Input for base case'!$F$7*Parameters!$D$17*Parameters!$D$26*(1-Parameters!$D$27)*(1-(Parameters!$B$94 + Parameters!$B$95))*Parameters!$D$28*(Parameters!$D$23)*(1-Parameters!$D$30))+(AE68*(1-Parameters!$D$40)*'Input for base case'!$F$7*Parameters!$D$17*Parameters!$D$26*(1-Parameters!$D$27)*(1-(Parameters!$B$94 + Parameters!$B$95))*Parameters!$D$28*(Parameters!$D$23)*(1-Parameters!$D$30))+(AF68*(1-Parameters!$D$40)) + (AG68*(1-Parameters!$D$40)*(1-ART_drop_factor)) +(AL68*(1-Parameters!$D$40)) + (AM68*(1-Parameters!$D$40)*(1-ART_drop_factor))),0)</f>
        <v>0</v>
      </c>
      <c r="AM69" s="22">
        <f>IF(AND(C69&gt;=('Input for base case'!$F$14+'Input for base case'!$F$16), C69&lt;('Input for base case'!$F$14+'Input for base case'!$F$17)),((AC68*(1-Parameters!$D$40)*(1/Parameters!$D$38)*('Input for base case'!$F$7*Parameters!$D$17*(Parameters!$D$23)*Parameters!$D$26*(1-Parameters!$D$27)*(1-(Parameters!$B$94 + Parameters!$B$95))*Parameters!$D$28*Parameters!$D$30))+(AD68*(1-Parameters!$D$40)*(1/Parameters!$D$38))+(AE68*(1-Parameters!$D$40)*('Input for base case'!$F$7*Parameters!$D$17*(Parameters!$D$23)*Parameters!$D$26*(1-Parameters!$D$27)*(1-(Parameters!$B$94 + Parameters!$B$95))*Parameters!$D$28*Parameters!$D$30))+(AM68*(1-Parameters!$D$40)*ART_drop_factor)+(AJ68*(1-Parameters!$D$40)*(1/Parameters!$D$38))+(AG68*(1-Parameters!$D$40)*ART_drop_factor)),0)</f>
        <v>0</v>
      </c>
      <c r="AN69" s="24">
        <f>IF(AND(C69&gt;=('Input for base case'!$F$14+'Input for base case'!$F$17), C69&lt;('Input for base case'!$F$14+'Input for base case'!$F$18)),((AH68*(1-Parameters!$D$40)*(1-(Parameters!$D$11*(1-('Input for base case'!$F$22*Parameters!$D$7))))) + (AN68*(1-Parameters!$D$40)*(1-(Parameters!$D$11*(1-('Input for base case'!$F$22*Parameters!$D$7)))))),0)</f>
        <v>1489795.0529884559</v>
      </c>
      <c r="AO69" s="22">
        <f>IF(AND(C69&gt;=('Input for base case'!$F$14+'Input for base case'!$F$17), C69&lt;('Input for base case'!$F$14+'Input for base case'!$F$18)),((AH68*(1-Parameters!$D$40)*Parameters!$D$11*(1-('Input for base case'!$F$22*Parameters!$D$7)))+(AI68*(1-Parameters!$D$40)*(1-1/Parameters!$D$38)*(1-('Input for base case'!$F$8*Parameters!$D$18*(1-Parameters!$D$27)*Parameters!$D$26*(Parameters!$D$24)*Parameters!$D$28*Parameters!$D$30))) + (AJ68*(1-Parameters!$D$40)*(1-(1/Parameters!$D$38))*(1-ART_drop_factor)) +(AN68*(1-Parameters!$D$40)*Parameters!$D$11*(1-('Input for base case'!$F$22*Parameters!$D$7)))+(AO68*(1-Parameters!$D$40)*(1-1/Parameters!$D$38)) + (AP68*(1-Parameters!$D$40)*(1-(1/Parameters!$D$38))*(1-ART_drop_factor))),0)</f>
        <v>3484.2056969627365</v>
      </c>
      <c r="AP69" s="24">
        <f>IF(AND(C69&gt;=('Input for base case'!$F$14+'Input for base case'!$F$17), C69&lt;('Input for base case'!$F$14+'Input for base case'!$F$18)),((AI68*(1-Parameters!$D$40)*(1-1/Parameters!$D$38)*('Input for base case'!$F$8*Parameters!$D$18*Parameters!$D$26*(1-Parameters!$D$27)*(Parameters!$D$24)*Parameters!$D$28*Parameters!$D$30))+(AJ68*(1-Parameters!$D$40)*(1-(1/Parameters!$D$38))*ART_drop_factor)+(AP68*(1-Parameters!$D$40)*(1-(1/Parameters!$D$38))*ART_drop_factor)),0)</f>
        <v>11.289799876712889</v>
      </c>
      <c r="AQ69" s="22">
        <f>IF(AND(C69&gt;=('Input for base case'!$F$14+'Input for base case'!$F$17), C69&lt;('Input for base case'!$F$14+'Input for base case'!$F$18)),((AI68*(1-Parameters!$D$40)*(1/Parameters!$D$38)*(1-('Input for base case'!$F$8*Parameters!$D$18*(1-Parameters!$D$27)*Parameters!$D$26*(Parameters!$D$23)*Parameters!$D$28)))+(AK68*(1-Parameters!$D$40)*(1-('Input for base case'!$F$8*Parameters!$D$18*(1-Parameters!$D$27)*Parameters!$D$26*(Parameters!$D$23)*Parameters!$D$28)))+(AO68*(1-Parameters!$D$40)*(1/Parameters!$D$38))+(AQ68*(1-Parameters!$D$40))),0)</f>
        <v>29234.978445432022</v>
      </c>
      <c r="AR69" s="24">
        <f>IF(AND(C69&gt;=('Input for base case'!$F$14+'Input for base case'!$F$17), C69&lt;('Input for base case'!$F$14+'Input for base case'!$F$18)),((AI68*(1-Parameters!$D$40)*(1/Parameters!$D$38)*'Input for base case'!$F$8*Parameters!$D$18*Parameters!$D$26*(1-Parameters!$D$27)*Parameters!$D$28*(Parameters!$D$23)*(1-Parameters!$D$30))+(AK68*(1-Parameters!$D$40)*'Input for base case'!$F$8*Parameters!$D$18*Parameters!$D$26*(1-Parameters!$D$27)*Parameters!$D$28*(Parameters!$D$23)*(1-Parameters!$D$30))+(AL68*(1-Parameters!$D$40)) + (AM68*(1-Parameters!$D$40)*(1-ART_drop_factor)) +(AR68*(1-Parameters!$D$40)) + (AS68*(1-Parameters!$D$40)*(1-ART_drop_factor))),0)</f>
        <v>23329.356168214075</v>
      </c>
      <c r="AS69" s="22">
        <f>IF(AND(C69&gt;=('Input for base case'!$F$14+'Input for base case'!$F$17), C69&lt;('Input for base case'!$F$14+'Input for base case'!$F$18)),((AI68*(1-Parameters!$D$40)*(1/Parameters!$D$38)*('Input for base case'!$F$8*Parameters!$D$18*(Parameters!$D$23)*Parameters!$D$26*(1-Parameters!$D$27)*Parameters!$D$28*Parameters!$D$30))+(AJ68*(1-Parameters!$D$40)*(1/Parameters!$D$38))+(AK68*(1-Parameters!$D$40)*('Input for base case'!$F$8*Parameters!$D$18*(Parameters!$D$23)*Parameters!$D$26*(1-Parameters!$D$27)*Parameters!$D$28*Parameters!$D$30))+(AS68*(1-Parameters!$D$40)*ART_drop_factor)+(AP68*(1-Parameters!$D$40)*(1/Parameters!$D$38))+(AM68*(1-Parameters!$D$40)*ART_drop_factor)),0)</f>
        <v>74705.358202666714</v>
      </c>
      <c r="AT69" s="24">
        <f>IF(AND(C69&gt;=('Input for base case'!$F$14+'Input for base case'!$F$18), C69&lt;('Input for base case'!$F$14+'Input for base case'!$F$19)),((AN68*(1-Parameters!$D$40)*(1-(Parameters!$D$11*(1-('Input for base case'!$F$22*Parameters!$D$7))))) + (AT68*(1-Parameters!$D$40)*(1-(Parameters!$D$12*(1-('Input for base case'!$F$22*Parameters!$D$7)))))),0)</f>
        <v>0</v>
      </c>
      <c r="AU69" s="22">
        <f>IF(AND(C69&gt;=('Input for base case'!$F$14+'Input for base case'!$F$18), C69&lt;('Input for base case'!$F$14+'Input for base case'!$F$19)),((AN68*(1-Parameters!$D$40)*Parameters!$D$11*(1-('Input for base case'!$F$22*Parameters!$D$7)))+(AO68*(1-Parameters!$D$40)*(1-1/Parameters!$D$38)*(1-('Input for base case'!$F$9*Parameters!$D$19*(1-Parameters!$D$27)*Parameters!$D$26*(Parameters!$D$24)*Parameters!$D$28*Parameters!$D$30))) + (AP68*(1-Parameters!$D$40)*(1-(1/Parameters!$D$38))*(1-ART_drop_factor)) +(AT68*(1-Parameters!$D$40)*Parameters!$D$12*(1-('Input for base case'!$F$22*Parameters!$D$7)))+(AU68*(1-Parameters!$D$40)*(1-1/Parameters!$D$38)) + (AV68*(1-Parameters!$D$40)*(1-(1/Parameters!$D$38))*(1-ART_drop_factor))),0)</f>
        <v>0</v>
      </c>
      <c r="AV69" s="24">
        <f>IF(AND(C69&gt;=('Input for base case'!$F$14+'Input for base case'!$F$18), C69&lt;('Input for base case'!$F$14+'Input for base case'!$F$19)),((AO68*(1-Parameters!$D$40)*(1-1/Parameters!$D$38)*('Input for base case'!$F$9*Parameters!$D$19*Parameters!$D$26*(1-Parameters!$D$27)*(Parameters!$D$24)*Parameters!$D$28*Parameters!$D$30))+(AP68*(1-Parameters!$D$40)*(1-(1/Parameters!$D$38))*ART_drop_factor)+(AV68*(1-Parameters!$D$40)*(1-(1/Parameters!$D$38))*ART_drop_factor)),0)</f>
        <v>0</v>
      </c>
      <c r="AW69" s="22">
        <f>IF(AND(C69&gt;=('Input for base case'!$F$14+'Input for base case'!$F$18), C69&lt;('Input for base case'!$F$14+'Input for base case'!$F$19)),((AO68*(1-Parameters!$D$40)*(1/Parameters!$D$38)*(1-('Input for base case'!$F$9*Parameters!$D$19*(1-Parameters!$D$27)*Parameters!$D$26*(Parameters!$D$23)*Parameters!$D$28)))+(AQ68*(1-Parameters!$D$40)*(1-('Input for base case'!$F$9*Parameters!$D$19*(1-Parameters!$D$27)*Parameters!$D$26*(Parameters!$D$23)*Parameters!$D$28)))+(AU68*(1-Parameters!$D$40)*(1/Parameters!$D$38))+(AW68*(1-Parameters!$D$40))),0)</f>
        <v>0</v>
      </c>
      <c r="AX69" s="24">
        <f>IF(AND(C69&gt;=('Input for base case'!$F$14+'Input for base case'!$F$18), C69&lt;('Input for base case'!$F$14+'Input for base case'!$F$19)),((AO68*(1-Parameters!$D$40)*(1/Parameters!$D$38)*'Input for base case'!$F$9*Parameters!$D$19*Parameters!$D$26*(1-Parameters!$D$27)*Parameters!$D$28*(Parameters!$D$23)*(1-Parameters!$D$30))+(AQ68*(1-Parameters!$D$40)*'Input for base case'!$F$9*Parameters!$D$19*Parameters!$D$26*(1-Parameters!$D$27)*Parameters!$D$28*(Parameters!$D$23)*(1-Parameters!$D$30)) + (AS68*(1-Parameters!$D$40)*(1-ART_drop_factor)) +(AR68*(1-Parameters!$D$40))+ (AY68*(1-Parameters!$D$40)*(1-ART_drop_factor)) + (AX68*(1-Parameters!$D$40))),0)</f>
        <v>0</v>
      </c>
      <c r="AY69" s="22">
        <f>IF(AND(C69&gt;=('Input for base case'!$F$14+'Input for base case'!$F$18), C69&lt;('Input for base case'!$F$14+'Input for base case'!$F$19)),((AO68*(1-Parameters!$D$40)*(1/Parameters!$D$38)*('Input for base case'!$F$9*Parameters!$D$19*(Parameters!$D$23)*Parameters!$D$26*(1-Parameters!$D$27)*Parameters!$D$28*Parameters!$D$30))+(AP68*(1-Parameters!$D$40)*(1/Parameters!$D$38))+(AQ68*(1-Parameters!$D$40)*('Input for base case'!$F$9*Parameters!$D$19*(Parameters!$D$23)*Parameters!$D$26*(1-Parameters!$D$27)*Parameters!$D$28*Parameters!$D$30))+(AY68*(1-Parameters!$D$40)*ART_drop_factor)+(AV68*(1-Parameters!$D$40)*(1/Parameters!$D$38))+(AS68*(1-Parameters!$D$40)*ART_drop_factor)),0)</f>
        <v>0</v>
      </c>
      <c r="AZ69" s="24">
        <f>IF(C69&gt;=('Input for base case'!$F$14+'Input for base case'!$F$19),((AT68*(1-Parameters!$D$40)*(1-(Parameters!$D$12*(1-('Input for base case'!$F$22*Parameters!$D$7))))) + (AZ68*(1-Parameters!$D$40)*(1-(Parameters!$D$12*(1-('Input for base case'!$F$22*Parameters!$D$7)))))),0)</f>
        <v>0</v>
      </c>
      <c r="BA69" s="22">
        <f>IF(C69&gt;=('Input for base case'!$F$14+'Input for base case'!$F$19),((AT68*(1-Parameters!$D$40)*Parameters!$D$12*(1-('Input for base case'!$F$22*Parameters!$D$7)))+(AU68*(1-Parameters!$D$40)*(1-1/Parameters!$D$38)*(1-('Input for base case'!$F$10*Parameters!$D$20*(1-Parameters!$D$27)*Parameters!$D$26*(Parameters!$D$24)*Parameters!$D$28*Parameters!$D$30))) + (AV68*(1-Parameters!$D$40)*(1-(1/Parameters!$D$38))*(1-ART_drop_factor)) +(AZ68*(1-Parameters!$D$40)*Parameters!$D$12*(1-('Input for base case'!$F$22*Parameters!$D$7)))+(BA68*(1-Parameters!$D$40)*(1-1/Parameters!$D$38)) + (BB68*(1-Parameters!$D$40)*(1-(1/Parameters!$D$38))*(1-ART_drop_factor))),0)</f>
        <v>0</v>
      </c>
      <c r="BB69" s="24">
        <f>IF(C69&gt;=('Input for base case'!$F$14+'Input for base case'!$F$19),((AU68*(1-Parameters!$D$40)*(1-1/Parameters!$D$38)*('Input for base case'!$F$10*Parameters!$D$20*Parameters!$D$26*(1-Parameters!$D$27)*(Parameters!$D$24)*Parameters!$D$28*Parameters!$D$30))+(AV68*(1-Parameters!$D$40)*(1-(1/Parameters!$D$38))*ART_drop_factor)+(BB68*(1-Parameters!$D$40)*(1-(1/Parameters!$D$38))*ART_drop_factor)),0)</f>
        <v>0</v>
      </c>
      <c r="BC69" s="22">
        <f>IF(C69&gt;=('Input for base case'!$F$14+'Input for base case'!$F$19),((AU68*(1-Parameters!$D$40)*(1/Parameters!$D$38)*(1-('Input for base case'!$F$10*Parameters!$D$20*(1-Parameters!$D$27)*Parameters!$D$26*(Parameters!$D$23)*Parameters!$D$28)))+(AW68*(1-Parameters!$D$40)*(1-('Input for base case'!$F$10*Parameters!$D$20*(1-Parameters!$D$27)*Parameters!$D$26*(Parameters!$D$23)*Parameters!$D$28)))+(BA68*(1-Parameters!$D$40)*(1/Parameters!$D$38))+(BC68*(1-Parameters!$D$40))),0)</f>
        <v>0</v>
      </c>
      <c r="BD69" s="24">
        <f>IF(C69&gt;=('Input for base case'!$F$14+'Input for base case'!$F$19),((AU68*(1-Parameters!$D$40)*(1/Parameters!$D$38)*'Input for base case'!$F$10*Parameters!$D$20*Parameters!$D$26*(1-Parameters!$D$27)*Parameters!$D$28*(Parameters!$D$23)*(1-Parameters!$D$30))+(AW68*(1-Parameters!$D$40)*'Input for base case'!$F$10*Parameters!$D$20*Parameters!$D$26*(1-Parameters!$D$27)*Parameters!$D$28*(Parameters!$D$23)*(1-Parameters!$D$30))+(AX68*(1-Parameters!$D$40)) + (AY68*(1-Parameters!$D$40)*(1-ART_drop_factor)) +(BD68*(1-Parameters!$D$40)) + (BE68*(1-Parameters!$D$40)*(1-ART_drop_factor))),0)</f>
        <v>0</v>
      </c>
      <c r="BE69" s="25">
        <f>IF(C69&gt;=('Input for base case'!$F$14+'Input for base case'!$F$19),((AU68*(1-Parameters!$D$40)*(1/Parameters!$D$38)*('Input for base case'!$F$10*Parameters!$D$20*(Parameters!$D$23)*Parameters!$D$26*(1-Parameters!$D$27)*Parameters!$D$28*Parameters!$D$30))+(AV68*(1-Parameters!$D$40)*(1/Parameters!$D$38))+(AW68*(1-Parameters!$D$40)*('Input for base case'!$F$10*Parameters!$D$20*(Parameters!$D$23)*Parameters!$D$26*(1-Parameters!$D$27)*Parameters!$D$28*Parameters!$D$30))+(BE68*(1-Parameters!$D$40)*ART_drop_factor)+(BB68*(1-Parameters!$D$40)*(1/Parameters!$D$38))+(AY68*(1-Parameters!$D$40)*ART_drop_factor)),0)</f>
        <v>0</v>
      </c>
      <c r="BF69" s="135">
        <f>(Parameters!$D$40*(SUM(Model!D68:U68,Model!AH68:BE68)))+(Parameters!$D$41*(SUM(Model!V68:AG68)))</f>
        <v>93.499254262838718</v>
      </c>
      <c r="BG69" s="60"/>
    </row>
    <row r="70" spans="3:62" x14ac:dyDescent="0.2">
      <c r="C70" s="20">
        <v>65</v>
      </c>
      <c r="D70" s="21">
        <f>IF((C70&gt;='Input for base case'!$F$12),0,(D69*(1-Parameters!$D$40)*(1-(Parameters!$D$8*(1-('Input for base case'!$F$22*Parameters!$D$7))))))</f>
        <v>0</v>
      </c>
      <c r="E70" s="21">
        <f>IF((C70&gt;='Input for base case'!$F$12),0,(D69*(1-Parameters!$D$40)*Parameters!$D$8*(1-('Input for base case'!$F$22*Parameters!$D$7))+(E69*(1-Parameters!$D$40)*(1-1/Parameters!$D$38)) + (F69*(1-Parameters!$D$40)*(1-(1/Parameters!$D$38))*(1-ART_drop_factor))))</f>
        <v>0</v>
      </c>
      <c r="F70" s="26">
        <f>IF((C70&gt;='Input for base case'!$F$12),0,(F69*(1-Parameters!$D$40)*(1-(1/Parameters!$D$38))*ART_drop_factor))</f>
        <v>0</v>
      </c>
      <c r="G70" s="21">
        <f>IF((C70&gt;='Input for base case'!$F$12),0,((G69*(1-Parameters!$D$40)+(E69*(1-Parameters!$D$40)*(1/Parameters!$D$38)))))</f>
        <v>0</v>
      </c>
      <c r="H70" s="21">
        <f>IF((C70&gt;='Input for base case'!$F$12),0,(H69*(1-Parameters!$D$40) + I69*(1-Parameters!$D$40)*(1-ART_drop_factor)))</f>
        <v>0</v>
      </c>
      <c r="I70" s="21">
        <f>IF((C70&gt;='Input for base case'!$F$12),0,(((F69*(1-Parameters!$D$40)*(1/Parameters!$D$38)) + I69*(1-Parameters!$D$40)*ART_drop_factor)))</f>
        <v>0</v>
      </c>
      <c r="J70" s="23">
        <f>IF(AND(C70&gt;='Input for base case'!$F$12,C70&lt;'Input for base case'!$F$13),((D69*(1-Parameters!$D$40)*(1-(Parameters!$D$8*(1-('Input for base case'!$F$22*Parameters!$D$7))))) + (J69*(1-Parameters!$D$40)*(1-(Parameters!$D$9*(1-('Input for base case'!$F$22*Parameters!$D$7)))))),0)</f>
        <v>0</v>
      </c>
      <c r="K70" s="23">
        <f>IF(AND(C70&gt;='Input for base case'!$F$12,C70&lt;'Input for base case'!$F$13),((D69*(1-Parameters!$D$40)*(Parameters!$D$8*(1-('Input for base case'!$F$22*Parameters!$D$7))))+(E69*(1-Parameters!$D$40)*(1-1/Parameters!$D$38)*(1-('Input for base case'!$F$5*Parameters!$D$14*(1-Parameters!$D$27)*Parameters!$D$26*(Parameters!$D$24))*Parameters!$D$28*Parameters!$D$30)))+ (F69*(1-Parameters!$D$40)*(1-(1/Parameters!$D$38))*(1-ART_drop_factor)) + (J69*(1-Parameters!$D$40)*Parameters!$D$9*(1-('Input for base case'!$F$22*Parameters!$D$7)))+(K69*(1-Parameters!$D$40)*(1-1/Parameters!$D$38)) + (L69*(1-Parameters!$D$40)*(1-(1/Parameters!$D$38))*(1-ART_drop_factor)),0)</f>
        <v>0</v>
      </c>
      <c r="L70" s="23">
        <f>IF(AND(C70&gt;='Input for base case'!$F$12,C70&lt;'Input for base case'!$F$13),((E69*(1-Parameters!$D$40)*(1-1/Parameters!$D$38)*('Input for base case'!$F$5*Parameters!$D$14*Parameters!$D$26*(1-Parameters!$D$27)*(Parameters!$D$24)*Parameters!$D$28*Parameters!$D$30))+(F69*(1-Parameters!$D$40)*(1-(1/Parameters!$D$38))*ART_drop_factor)+(L69*(1-Parameters!$D$40)*(1-(1/Parameters!$D$38))*ART_drop_factor)),0)</f>
        <v>0</v>
      </c>
      <c r="M70" s="23">
        <f>IF(AND(C70&gt;='Input for base case'!$F$12,C70&lt;'Input for base case'!$F$13),((E69*(1-Parameters!$D$40)*(1/Parameters!$D$38)*(1-('Input for base case'!$F$5*Parameters!$D$14*(1-Parameters!$D$27)*Parameters!$D$26*(Parameters!$D$23))*Parameters!$D$28))+(G69*(1-Parameters!$D$40)*(1-('Input for base case'!$F$5*Parameters!$D$14*(1-Parameters!$D$27)*Parameters!$D$26*(Parameters!$D$23)*Parameters!$D$28)))+(K69*(1-Parameters!$D$40)*(1/Parameters!$D$38))+(M69*(1-Parameters!$D$40))),0)</f>
        <v>0</v>
      </c>
      <c r="N70" s="23">
        <f>IF(AND(C70&gt;='Input for base case'!$F$12,C70&lt;'Input for base case'!$F$13),((E69*(1-Parameters!$D$40)*(1/Parameters!$D$38)*'Input for base case'!$F$5*Parameters!$D$14*Parameters!$D$26*(1-Parameters!$D$27)*Parameters!$D$28*(Parameters!$D$23)*(1-Parameters!$D$30))+(G69*(1-Parameters!$D$40)*'Input for base case'!$F$5*Parameters!$D$14*Parameters!$D$26*(1-Parameters!$D$27)*Parameters!$D$28*(Parameters!$D$23)*(1-Parameters!$D$30))+(H69*(1-Parameters!$D$40)) +(N69*(1-Parameters!$D$40)) + (O69*(1-Parameters!$D$40)*(1-ART_drop_factor)) + (I69*(1-Parameters!$D$40)*(1-ART_drop_factor))),0)</f>
        <v>0</v>
      </c>
      <c r="O70" s="23">
        <f>IF(AND(C70&gt;='Input for base case'!$F$12,C70&lt;'Input for base case'!$F$13),((E69*(1-Parameters!$D$40)*(1/Parameters!$D$38)*('Input for base case'!$F$5*Parameters!$D$14*(Parameters!$D$23)*Parameters!$D$26*(1-Parameters!$D$27)*Parameters!$D$28*Parameters!$D$30))+(F69*(1-Parameters!$D$40)*(1/Parameters!$D$38))+(G69*(1-Parameters!$D$40)*('Input for base case'!$F$5*Parameters!$D$14*(Parameters!$D$23)*Parameters!$D$26*(1-Parameters!$D$27)*Parameters!$D$28*Parameters!$D$30))+(O69*(1-Parameters!$D$40)*ART_drop_factor)+(L69*(1-Parameters!$D$40)*(1/Parameters!$D$38))+(I69*(1-Parameters!$D$40)*ART_drop_factor)),0)</f>
        <v>0</v>
      </c>
      <c r="P70" s="24">
        <f>IF(AND(C70&gt;='Input for base case'!$F$13,C70&lt;'Input for base case'!$F$14),((J69*(1-Parameters!$D$40)*(1-(Parameters!$D$9*(1-('Input for base case'!$F$22*Parameters!$D$7))))) + (P69*(1-Parameters!$D$40)*(1-(Parameters!$D$9*(1-('Input for base case'!$F$22*Parameters!$D$7)))))),0)</f>
        <v>0</v>
      </c>
      <c r="Q70" s="22">
        <f>IF(AND(C70&gt;='Input for base case'!$F$13,C70&lt;'Input for base case'!$F$14),((J69*(1-Parameters!$D$40)*Parameters!$D$9*(1-('Input for base case'!$F$22*Parameters!$D$7)))+(K69*(1-Parameters!$D$40)*(1-1/Parameters!$D$38)*(1-('Input for base case'!$F$6*Parameters!$D$15*(1-Parameters!$D$27)*Parameters!$D$26*(Parameters!$D$24))*Parameters!$D$28*Parameters!$D$30))) + (L69*(1-Parameters!$D$40)*(1-(1/Parameters!$D$38))*(1-ART_drop_factor)) +(P69*(1-Parameters!$D$40)*Parameters!$D$9*(1-('Input for base case'!$F$22*Parameters!$D$7)))+(Q69*(1-Parameters!$D$40)*(1-1/Parameters!$D$38)) + (R69*(1-Parameters!$D$40)*(1-(1/Parameters!$D$38))*(1-ART_drop_factor)),0)</f>
        <v>0</v>
      </c>
      <c r="R70" s="24">
        <f>IF(AND(C70&gt;='Input for base case'!$F$13,C70&lt;'Input for base case'!$F$14),((K69*(1-Parameters!$D$40)*(1-1/Parameters!$D$38)*('Input for base case'!$F$6*Parameters!$D$15*Parameters!$D$26*(1-Parameters!$D$27)*(Parameters!$D$24)*Parameters!$D$28*Parameters!$D$30))+(L69*(1-Parameters!$D$40)*(1-(1/Parameters!$D$38))*ART_drop_factor)+(R69*(1-Parameters!$D$40)*(1-(1/Parameters!$D$38))*ART_drop_factor)),0)</f>
        <v>0</v>
      </c>
      <c r="S70" s="22">
        <f>IF(AND(C70&gt;='Input for base case'!$F$13,C70&lt;'Input for base case'!$F$14),((K69*(1-Parameters!$D$40)*(1/Parameters!$D$38)*(1-('Input for base case'!$F$6*Parameters!$D$15*(1-Parameters!$D$27)*Parameters!$D$26*(Parameters!$D$23)*Parameters!$D$28)))+(M69*(1-Parameters!$D$40)*(1-('Input for base case'!$F$6*Parameters!$D$15*(1-Parameters!$D$27)*Parameters!$D$26*(Parameters!$D$23)*Parameters!$D$28)))+(Q69*(1-Parameters!$D$40)*(1/Parameters!$D$38))+(S69*(1-Parameters!$D$40))),0)</f>
        <v>0</v>
      </c>
      <c r="T70" s="24">
        <f>IF(AND(C70&gt;='Input for base case'!$F$13,C70&lt;'Input for base case'!$F$14),((K69*(1-Parameters!$D$40)*(1/Parameters!$D$38)*'Input for base case'!$F$6*Parameters!$D$15*Parameters!$D$26*(1-Parameters!$D$27)*Parameters!$D$28*(Parameters!$D$23)*(1-Parameters!$D$30))+(M69*(1-Parameters!$D$40)*'Input for base case'!$F$6*Parameters!$D$15*Parameters!$D$26*(1-Parameters!$D$27)*Parameters!$D$28*(Parameters!$D$23)*(1-Parameters!$D$30))+(N69*(1-Parameters!$D$40))+(T69*(1-Parameters!$D$40)) + (U69*(1-Parameters!$D$40)*(1-ART_drop_factor)) + (O69*(1-Parameters!$D$40)*(1-ART_drop_factor))),0)</f>
        <v>0</v>
      </c>
      <c r="U70" s="22">
        <f>IF(AND(C70&gt;='Input for base case'!$F$13,C70&lt;'Input for base case'!$F$14),((K69*(1-Parameters!$D$40)*(1/Parameters!$D$38)*('Input for base case'!$F$6*Parameters!$D$15*(Parameters!$D$23)*Parameters!$D$26*(1-Parameters!$D$27)*Parameters!$D$28*Parameters!$D$30))+(L69*(1-Parameters!$D$40)*(1/Parameters!$D$38))+(M69*(1-Parameters!$D$40)*('Input for base case'!$F$6*Parameters!$D$15*(Parameters!$D$23)*Parameters!$D$26*(1-Parameters!$D$27)*Parameters!$D$28*Parameters!$D$30))+(U69*(1-Parameters!$D$40)*ART_drop_factor)+(R69*(1-Parameters!$D$40)*(1/Parameters!$D$38))+(O69*(1-Parameters!$D$40))*ART_drop_factor),0)</f>
        <v>0</v>
      </c>
      <c r="V70" s="24">
        <f>IF(C70='Input for base case'!$F$14,((P69*(1-Parameters!$D$41)*(1-(Parameters!$D$9*(1-('Input for base case'!$F$22*Parameters!$D$7))))) + (V69*(1-Parameters!$D$41)*(1-(Parameters!$D$9*(1-('Input for base case'!$F$22*Parameters!$D$7)))))),0)</f>
        <v>0</v>
      </c>
      <c r="W70" s="22">
        <f>IF(C70='Input for base case'!$F$14,((P69*(1-Parameters!$D$41)*Parameters!$D$9*(1-('Input for base case'!$F$22*Parameters!$D$7)))+(Q69*(1-Parameters!$D$41)*(1-1/Parameters!$D$38)*(1-('Input for base case'!$F$6*Parameters!$D$16*(1-Parameters!$D$27)*Parameters!$D$26*(1-Parameters!$B$94)*(Parameters!$D$24))*Parameters!$D$28*Parameters!$D$30)))+(V69*(1-Parameters!$D$41)*Parameters!$D$9*(1-('Input for base case'!$F$22*Parameters!$D$7)))+ (R69*(1-Parameters!$D$41)*(1-(1/Parameters!$D$38))*(1-ART_drop_factor)) + (W69*(1-Parameters!$D$41)*(1-1/Parameters!$D$38)) + (X69*(1-Parameters!$D$41)*(1-(1/Parameters!$D$38))*(1-ART_drop_factor)),0)</f>
        <v>0</v>
      </c>
      <c r="X70" s="24">
        <f>IF(C70='Input for base case'!$F$14,((Q69*(1-Parameters!$D$41)*(1-1/Parameters!$D$38)*('Input for base case'!$F$6*Parameters!$D$16*Parameters!$D$26*(1-Parameters!$D$27)*(1-Parameters!$B$94)*(Parameters!$D$24)*Parameters!$D$28*Parameters!$D$30))+(R69*(1-Parameters!$D$41)*(1-(1/Parameters!$D$38))*ART_drop_factor)+(X69*(1-Parameters!$D$41)*(1-(1/Parameters!$D$38))*ART_drop_factor)),0)</f>
        <v>0</v>
      </c>
      <c r="Y70" s="22">
        <f>IF(C70='Input for base case'!$F$14,((Q69*(1-Parameters!$D$41)*(1/Parameters!$D$38)*(1-('Input for base case'!$F$6*Parameters!$D$16*(1-Parameters!$D$27)*Parameters!$D$26*(1-Parameters!$B$94)*(Parameters!$D$23)*Parameters!$D$28)))+(S69*(1-Parameters!$D$41)*(1-('Input for base case'!$F$6*Parameters!$D$16*(1-Parameters!$D$27)*Parameters!$D$26*(1-Parameters!$B$94)*(Parameters!$D$23)*Parameters!$D$28)))+(W69*(1-Parameters!$D$41)*(1/Parameters!$D$38))+(Y69*(1-Parameters!$D$41))),0)</f>
        <v>0</v>
      </c>
      <c r="Z70" s="24">
        <f>IF(C70='Input for base case'!$F$14,((Q69*(1-Parameters!$D$41)*(1/Parameters!$D$38)*'Input for base case'!$F$6*Parameters!$D$16*Parameters!$D$26*(1-Parameters!$D$27)*(1-Parameters!$B$94)*Parameters!$D$28*(Parameters!$D$23)*(1-Parameters!$D$30))+(S69*(1-Parameters!$D$41)*'Input for base case'!$F$6*Parameters!$D$16*Parameters!$D$26*(1-Parameters!$D$27)*(1-Parameters!$B$94)*Parameters!$D$28*(Parameters!$D$23)*(1-Parameters!$D$30))+(T69*(1-Parameters!$D$41)) + (U69*(1-Parameters!$D$41)*(1-ART_drop_factor)) + (Z69*(1-Parameters!$D$41)) + (AA69*(1-Parameters!$D$41)*(1-ART_drop_factor))),0)</f>
        <v>0</v>
      </c>
      <c r="AA70" s="22">
        <f>IF(C70='Input for base case'!$F$14,((Q69*(1-Parameters!$D$41)*(1/Parameters!$D$38)*('Input for base case'!$F$6*Parameters!$D$16*(Parameters!$D$23)*Parameters!$D$26*(1-Parameters!$D$27)*(1-Parameters!$B$94)*Parameters!$D$28*Parameters!$D$30))+(R69*(1-Parameters!$D$41)*(1/Parameters!$D$38))+(S69*(1-Parameters!$D$41)*('Input for base case'!$F$6*Parameters!$D$16*(1-Parameters!$B$94)*(Parameters!$D$23)*Parameters!$D$26*(1-Parameters!$D$27)*Parameters!$D$28*Parameters!$D$30))+(AA69*(1-Parameters!$D$41)*ART_drop_factor)+(X69*(1-Parameters!$D$41)*(1/Parameters!$D$38))+(U69*(1-Parameters!$D$41)*ART_drop_factor)),0)</f>
        <v>0</v>
      </c>
      <c r="AB70" s="24">
        <f>IF(AND(C70&gt;'Input for base case'!$F$14,C70&lt;('Input for base case'!$F$14+'Input for base case'!$F$16)),((V69*(1-Parameters!$D$41)*(1-(Parameters!$D$9*(1-('Input for base case'!$F$22*Parameters!$D$7)))))+(AB69*(1-Parameters!$D$41)*(1-(Parameters!$D$10*(1-('Input for base case'!$F$22*Parameters!$D$7)))))),0)</f>
        <v>0</v>
      </c>
      <c r="AC70" s="24">
        <f>IF(AND(C70&gt;'Input for base case'!$F$14, C70&lt;('Input for base case'!$F$14+'Input for base case'!$F$16)),((V69*(1-Parameters!$D$41)*Parameters!$D$9*(1-('Input for base case'!$F$22*Parameters!$D$7)))+(W69*(1-Parameters!$D$41)*(1-1/Parameters!$D$38)) + (X69*(1-Parameters!$D$41)*(1-(1/Parameters!$D$38))*(1-ART_drop_factor)) +(AB69*(1-Parameters!$D$41)*Parameters!$D$10*(1-('Input for base case'!$F$22*Parameters!$D$7))))+(AC69*(1-Parameters!$D$41)*(1-1/Parameters!$D$38)) + (AD69*(1-Parameters!$D$41)*(1-(1/Parameters!$D$38))*(1-ART_drop_factor)),0)</f>
        <v>0</v>
      </c>
      <c r="AD70" s="24">
        <f>IF(AND(C70&gt;'Input for base case'!$F$14, C70&lt;('Input for base case'!$F$14+'Input for base case'!$F$16)),((X69*(1-Parameters!$D$41)*(1-(1/Parameters!$D$38))*ART_drop_factor)+(AD69*(1-Parameters!$D$41)*(1-(1/Parameters!$D$38))*ART_drop_factor)),0)</f>
        <v>0</v>
      </c>
      <c r="AE70" s="24">
        <f>IF(AND(C70&gt;'Input for base case'!$F$14, C70&lt;('Input for base case'!$F$14+'Input for base case'!$F$16)),((W69*(1-Parameters!$D$41)*(1/Parameters!$D$38))+(Y69*(1-Parameters!$D$41))+(AC69*(1-Parameters!$D$41)*(1/Parameters!$D$38))+(AE69*(1-Parameters!$D$41))),0)</f>
        <v>0</v>
      </c>
      <c r="AF70" s="24">
        <f>IF(AND(C70&gt;'Input for base case'!$F$14, C70&lt;('Input for base case'!$F$14+'Input for base case'!$F$16)),((Z69*(1-Parameters!$D$41)) + (AA69*(1-Parameters!$D$41)*(1-ART_drop_factor)) +(AF69*(1-Parameters!$D$41)) + (AG69*(1-Parameters!$D$41)*(1-ART_drop_factor))),0)</f>
        <v>0</v>
      </c>
      <c r="AG70" s="24">
        <f>IF(AND(C70&gt;'Input for base case'!$F$14, C70&lt;('Input for base case'!$F$14+'Input for base case'!$F$16)),((X69*(1-Parameters!$D$41)*(1/Parameters!$D$38))+(AG69*(1-Parameters!$D$41)*ART_drop_factor)+(AD69*(1-Parameters!$D$41)*(1/Parameters!$D$38))+(AA69*(1-Parameters!$D$41)*ART_drop_factor)),0)</f>
        <v>0</v>
      </c>
      <c r="AH70" s="24">
        <f>IF(AND(C70&gt;=('Input for base case'!$F$14+'Input for base case'!$F$16),C70&lt;('Input for base case'!$F$14+'Input for base case'!$F$17)),((AB69*(1-Parameters!$D$40)*(1-(Parameters!$D$10*(1-('Input for base case'!$F$22*Parameters!$D$7)))))+(AH69*(1-Parameters!$D$40)*(1-(Parameters!$D$11*(1-('Input for base case'!$F$22*Parameters!$D$7)))))),0)</f>
        <v>0</v>
      </c>
      <c r="AI70" s="24">
        <f>IF(AND(C70&gt;=('Input for base case'!$F$14+'Input for base case'!$F$16), C70&lt;('Input for base case'!$F$14+'Input for base case'!$F$17)),((AB69*(1-Parameters!$D$40)*Parameters!$D$10*(1-('Input for base case'!$F$22*Parameters!$D$7)))+(AC69*(1-Parameters!$D$40)*(1-1/Parameters!$D$38)*(1-('Input for base case'!$F$7*Parameters!$D$17*(1-Parameters!$D$27)*Parameters!$D$26*(1-(Parameters!$B$94 + Parameters!$B$95))*(Parameters!$D$24)*Parameters!$D$28*Parameters!$D$30))) + (AD69*(1-Parameters!$D$40)*(1-(1/Parameters!$D$38))*(1-ART_drop_factor)) +(AH69*(1-Parameters!$D$40)*Parameters!$D$11*(1-('Input for base case'!$F$22*Parameters!$D$7)))+(AI69*(1-Parameters!$D$40)*(1-1/Parameters!$D$38)) + (AJ69*(1-Parameters!$D$40)*(1-(1/Parameters!$D$38))*(1-ART_drop_factor))),0)</f>
        <v>0</v>
      </c>
      <c r="AJ70" s="24">
        <f>IF(AND(C70&gt;=('Input for base case'!$F$14+'Input for base case'!$F$16), C70&lt;('Input for base case'!$F$14+'Input for base case'!$F$17)),((AC69*(1-Parameters!$D$40)*(1-1/Parameters!$D$38)*('Input for base case'!$F$7*Parameters!$D$17*Parameters!$D$26*(1-Parameters!$D$27)*(1-(Parameters!$B$94 + Parameters!$B$95))*(Parameters!$D$24)*Parameters!$D$28*Parameters!$D$30))+(AD69*(1-Parameters!$D$40)*(1-(1/Parameters!$D$38))*ART_drop_factor)+(AJ69*(1-Parameters!$D$40)*(1-(1/Parameters!$D$38))*ART_drop_factor)),0)</f>
        <v>0</v>
      </c>
      <c r="AK70" s="22">
        <f>IF(AND(C70&gt;=('Input for base case'!$F$14+'Input for base case'!$F$16), C70&lt;('Input for base case'!$F$14+'Input for base case'!$F$17)),((AC69*(1-Parameters!$D$40)*(1/Parameters!$D$38)*(1-('Input for base case'!$F$7*Parameters!$D$17*(1-Parameters!$D$27)*Parameters!$D$26*(1-(Parameters!$B$94 + Parameters!$B$95))*(Parameters!$D$23)*Parameters!$D$28)))+(AE69*(1-Parameters!$D$40)*(1-('Input for base case'!$F$7*Parameters!$D$17*(1-Parameters!$D$27)*Parameters!$D$26*(1-(Parameters!$B$94 + Parameters!$B$95))*(Parameters!$D$23)*Parameters!$D$28)))+(AI69*(1-Parameters!$D$40)*(1/Parameters!$D$38))+(AK69*(1-Parameters!$D$40))),0)</f>
        <v>0</v>
      </c>
      <c r="AL70" s="24">
        <f>IF(AND(C70&gt;=('Input for base case'!$F$14+'Input for base case'!$F$16), C70&lt;('Input for base case'!$F$14+'Input for base case'!$F$17)),((AC69*(1-Parameters!$D$40)*(1/Parameters!$D$38)*'Input for base case'!$F$7*Parameters!$D$17*Parameters!$D$26*(1-Parameters!$D$27)*(1-(Parameters!$B$94 + Parameters!$B$95))*Parameters!$D$28*(Parameters!$D$23)*(1-Parameters!$D$30))+(AE69*(1-Parameters!$D$40)*'Input for base case'!$F$7*Parameters!$D$17*Parameters!$D$26*(1-Parameters!$D$27)*(1-(Parameters!$B$94 + Parameters!$B$95))*Parameters!$D$28*(Parameters!$D$23)*(1-Parameters!$D$30))+(AF69*(1-Parameters!$D$40)) + (AG69*(1-Parameters!$D$40)*(1-ART_drop_factor)) +(AL69*(1-Parameters!$D$40)) + (AM69*(1-Parameters!$D$40)*(1-ART_drop_factor))),0)</f>
        <v>0</v>
      </c>
      <c r="AM70" s="22">
        <f>IF(AND(C70&gt;=('Input for base case'!$F$14+'Input for base case'!$F$16), C70&lt;('Input for base case'!$F$14+'Input for base case'!$F$17)),((AC69*(1-Parameters!$D$40)*(1/Parameters!$D$38)*('Input for base case'!$F$7*Parameters!$D$17*(Parameters!$D$23)*Parameters!$D$26*(1-Parameters!$D$27)*(1-(Parameters!$B$94 + Parameters!$B$95))*Parameters!$D$28*Parameters!$D$30))+(AD69*(1-Parameters!$D$40)*(1/Parameters!$D$38))+(AE69*(1-Parameters!$D$40)*('Input for base case'!$F$7*Parameters!$D$17*(Parameters!$D$23)*Parameters!$D$26*(1-Parameters!$D$27)*(1-(Parameters!$B$94 + Parameters!$B$95))*Parameters!$D$28*Parameters!$D$30))+(AM69*(1-Parameters!$D$40)*ART_drop_factor)+(AJ69*(1-Parameters!$D$40)*(1/Parameters!$D$38))+(AG69*(1-Parameters!$D$40)*ART_drop_factor)),0)</f>
        <v>0</v>
      </c>
      <c r="AN70" s="24">
        <f>IF(AND(C70&gt;=('Input for base case'!$F$14+'Input for base case'!$F$17), C70&lt;('Input for base case'!$F$14+'Input for base case'!$F$18)),((AH69*(1-Parameters!$D$40)*(1-(Parameters!$D$11*(1-('Input for base case'!$F$22*Parameters!$D$7))))) + (AN69*(1-Parameters!$D$40)*(1-(Parameters!$D$11*(1-('Input for base case'!$F$22*Parameters!$D$7)))))),0)</f>
        <v>0</v>
      </c>
      <c r="AO70" s="22">
        <f>IF(AND(C70&gt;=('Input for base case'!$F$14+'Input for base case'!$F$17), C70&lt;('Input for base case'!$F$14+'Input for base case'!$F$18)),((AH69*(1-Parameters!$D$40)*Parameters!$D$11*(1-('Input for base case'!$F$22*Parameters!$D$7)))+(AI69*(1-Parameters!$D$40)*(1-1/Parameters!$D$38)*(1-('Input for base case'!$F$8*Parameters!$D$18*(1-Parameters!$D$27)*Parameters!$D$26*(Parameters!$D$24)*Parameters!$D$28*Parameters!$D$30))) + (AJ69*(1-Parameters!$D$40)*(1-(1/Parameters!$D$38))*(1-ART_drop_factor)) +(AN69*(1-Parameters!$D$40)*Parameters!$D$11*(1-('Input for base case'!$F$22*Parameters!$D$7)))+(AO69*(1-Parameters!$D$40)*(1-1/Parameters!$D$38)) + (AP69*(1-Parameters!$D$40)*(1-(1/Parameters!$D$38))*(1-ART_drop_factor))),0)</f>
        <v>0</v>
      </c>
      <c r="AP70" s="24">
        <f>IF(AND(C70&gt;=('Input for base case'!$F$14+'Input for base case'!$F$17), C70&lt;('Input for base case'!$F$14+'Input for base case'!$F$18)),((AI69*(1-Parameters!$D$40)*(1-1/Parameters!$D$38)*('Input for base case'!$F$8*Parameters!$D$18*Parameters!$D$26*(1-Parameters!$D$27)*(Parameters!$D$24)*Parameters!$D$28*Parameters!$D$30))+(AJ69*(1-Parameters!$D$40)*(1-(1/Parameters!$D$38))*ART_drop_factor)+(AP69*(1-Parameters!$D$40)*(1-(1/Parameters!$D$38))*ART_drop_factor)),0)</f>
        <v>0</v>
      </c>
      <c r="AQ70" s="22">
        <f>IF(AND(C70&gt;=('Input for base case'!$F$14+'Input for base case'!$F$17), C70&lt;('Input for base case'!$F$14+'Input for base case'!$F$18)),((AI69*(1-Parameters!$D$40)*(1/Parameters!$D$38)*(1-('Input for base case'!$F$8*Parameters!$D$18*(1-Parameters!$D$27)*Parameters!$D$26*(Parameters!$D$23)*Parameters!$D$28)))+(AK69*(1-Parameters!$D$40)*(1-('Input for base case'!$F$8*Parameters!$D$18*(1-Parameters!$D$27)*Parameters!$D$26*(Parameters!$D$23)*Parameters!$D$28)))+(AO69*(1-Parameters!$D$40)*(1/Parameters!$D$38))+(AQ69*(1-Parameters!$D$40))),0)</f>
        <v>0</v>
      </c>
      <c r="AR70" s="24">
        <f>IF(AND(C70&gt;=('Input for base case'!$F$14+'Input for base case'!$F$17), C70&lt;('Input for base case'!$F$14+'Input for base case'!$F$18)),((AI69*(1-Parameters!$D$40)*(1/Parameters!$D$38)*'Input for base case'!$F$8*Parameters!$D$18*Parameters!$D$26*(1-Parameters!$D$27)*Parameters!$D$28*(Parameters!$D$23)*(1-Parameters!$D$30))+(AK69*(1-Parameters!$D$40)*'Input for base case'!$F$8*Parameters!$D$18*Parameters!$D$26*(1-Parameters!$D$27)*Parameters!$D$28*(Parameters!$D$23)*(1-Parameters!$D$30))+(AL69*(1-Parameters!$D$40)) + (AM69*(1-Parameters!$D$40)*(1-ART_drop_factor)) +(AR69*(1-Parameters!$D$40)) + (AS69*(1-Parameters!$D$40)*(1-ART_drop_factor))),0)</f>
        <v>0</v>
      </c>
      <c r="AS70" s="22">
        <f>IF(AND(C70&gt;=('Input for base case'!$F$14+'Input for base case'!$F$17), C70&lt;('Input for base case'!$F$14+'Input for base case'!$F$18)),((AI69*(1-Parameters!$D$40)*(1/Parameters!$D$38)*('Input for base case'!$F$8*Parameters!$D$18*(Parameters!$D$23)*Parameters!$D$26*(1-Parameters!$D$27)*Parameters!$D$28*Parameters!$D$30))+(AJ69*(1-Parameters!$D$40)*(1/Parameters!$D$38))+(AK69*(1-Parameters!$D$40)*('Input for base case'!$F$8*Parameters!$D$18*(Parameters!$D$23)*Parameters!$D$26*(1-Parameters!$D$27)*Parameters!$D$28*Parameters!$D$30))+(AS69*(1-Parameters!$D$40)*ART_drop_factor)+(AP69*(1-Parameters!$D$40)*(1/Parameters!$D$38))+(AM69*(1-Parameters!$D$40)*ART_drop_factor)),0)</f>
        <v>0</v>
      </c>
      <c r="AT70" s="24">
        <f>IF(AND(C70&gt;=('Input for base case'!$F$14+'Input for base case'!$F$18), C70&lt;('Input for base case'!$F$14+'Input for base case'!$F$19)),((AN69*(1-Parameters!$D$40)*(1-(Parameters!$D$11*(1-('Input for base case'!$F$22*Parameters!$D$7))))) + (AT69*(1-Parameters!$D$40)*(1-(Parameters!$D$12*(1-('Input for base case'!$F$22*Parameters!$D$7)))))),0)</f>
        <v>1489308.027746056</v>
      </c>
      <c r="AU70" s="22">
        <f>IF(AND(C70&gt;=('Input for base case'!$F$14+'Input for base case'!$F$18), C70&lt;('Input for base case'!$F$14+'Input for base case'!$F$19)),((AN69*(1-Parameters!$D$40)*Parameters!$D$11*(1-('Input for base case'!$F$22*Parameters!$D$7)))+(AO69*(1-Parameters!$D$40)*(1-1/Parameters!$D$38)*(1-('Input for base case'!$F$9*Parameters!$D$19*(1-Parameters!$D$27)*Parameters!$D$26*(Parameters!$D$24)*Parameters!$D$28*Parameters!$D$30))) + (AP69*(1-Parameters!$D$40)*(1-(1/Parameters!$D$38))*(1-ART_drop_factor)) +(AT69*(1-Parameters!$D$40)*Parameters!$D$12*(1-('Input for base case'!$F$22*Parameters!$D$7)))+(AU69*(1-Parameters!$D$40)*(1-1/Parameters!$D$38)) + (AV69*(1-Parameters!$D$40)*(1-(1/Parameters!$D$38))*(1-ART_drop_factor))),0)</f>
        <v>3498.0020274128578</v>
      </c>
      <c r="AV70" s="24">
        <f>IF(AND(C70&gt;=('Input for base case'!$F$14+'Input for base case'!$F$18), C70&lt;('Input for base case'!$F$14+'Input for base case'!$F$19)),((AO69*(1-Parameters!$D$40)*(1-1/Parameters!$D$38)*('Input for base case'!$F$9*Parameters!$D$19*Parameters!$D$26*(1-Parameters!$D$27)*(Parameters!$D$24)*Parameters!$D$28*Parameters!$D$30))+(AP69*(1-Parameters!$D$40)*(1-(1/Parameters!$D$38))*ART_drop_factor)+(AV69*(1-Parameters!$D$40)*(1-(1/Parameters!$D$38))*ART_drop_factor)),0)</f>
        <v>10.001352514050621</v>
      </c>
      <c r="AW70" s="22">
        <f>IF(AND(C70&gt;=('Input for base case'!$F$14+'Input for base case'!$F$18), C70&lt;('Input for base case'!$F$14+'Input for base case'!$F$19)),((AO69*(1-Parameters!$D$40)*(1/Parameters!$D$38)*(1-('Input for base case'!$F$9*Parameters!$D$19*(1-Parameters!$D$27)*Parameters!$D$26*(Parameters!$D$23)*Parameters!$D$28)))+(AQ69*(1-Parameters!$D$40)*(1-('Input for base case'!$F$9*Parameters!$D$19*(1-Parameters!$D$27)*Parameters!$D$26*(Parameters!$D$23)*Parameters!$D$28)))+(AU69*(1-Parameters!$D$40)*(1/Parameters!$D$38))+(AW69*(1-Parameters!$D$40))),0)</f>
        <v>29620.403443737461</v>
      </c>
      <c r="AX70" s="24">
        <f>IF(AND(C70&gt;=('Input for base case'!$F$14+'Input for base case'!$F$18), C70&lt;('Input for base case'!$F$14+'Input for base case'!$F$19)),((AO69*(1-Parameters!$D$40)*(1/Parameters!$D$38)*'Input for base case'!$F$9*Parameters!$D$19*Parameters!$D$26*(1-Parameters!$D$27)*Parameters!$D$28*(Parameters!$D$23)*(1-Parameters!$D$30))+(AQ69*(1-Parameters!$D$40)*'Input for base case'!$F$9*Parameters!$D$19*Parameters!$D$26*(1-Parameters!$D$27)*Parameters!$D$28*(Parameters!$D$23)*(1-Parameters!$D$30)) + (AS69*(1-Parameters!$D$40)*(1-ART_drop_factor)) +(AR69*(1-Parameters!$D$40))+ (AY69*(1-Parameters!$D$40)*(1-ART_drop_factor)) + (AX69*(1-Parameters!$D$40))),0)</f>
        <v>23576.990370950411</v>
      </c>
      <c r="AY70" s="22">
        <f>IF(AND(C70&gt;=('Input for base case'!$F$14+'Input for base case'!$F$18), C70&lt;('Input for base case'!$F$14+'Input for base case'!$F$19)),((AO69*(1-Parameters!$D$40)*(1/Parameters!$D$38)*('Input for base case'!$F$9*Parameters!$D$19*(Parameters!$D$23)*Parameters!$D$26*(1-Parameters!$D$27)*Parameters!$D$28*Parameters!$D$30))+(AP69*(1-Parameters!$D$40)*(1/Parameters!$D$38))+(AQ69*(1-Parameters!$D$40)*('Input for base case'!$F$9*Parameters!$D$19*(Parameters!$D$23)*Parameters!$D$26*(1-Parameters!$D$27)*Parameters!$D$28*Parameters!$D$30))+(AY69*(1-Parameters!$D$40)*ART_drop_factor)+(AV69*(1-Parameters!$D$40)*(1/Parameters!$D$38))+(AS69*(1-Parameters!$D$40)*ART_drop_factor)),0)</f>
        <v>74453.322500862385</v>
      </c>
      <c r="AZ70" s="24">
        <f>IF(C70&gt;=('Input for base case'!$F$14+'Input for base case'!$F$19),((AT69*(1-Parameters!$D$40)*(1-(Parameters!$D$12*(1-('Input for base case'!$F$22*Parameters!$D$7))))) + (AZ69*(1-Parameters!$D$40)*(1-(Parameters!$D$12*(1-('Input for base case'!$F$22*Parameters!$D$7)))))),0)</f>
        <v>0</v>
      </c>
      <c r="BA70" s="22">
        <f>IF(C70&gt;=('Input for base case'!$F$14+'Input for base case'!$F$19),((AT69*(1-Parameters!$D$40)*Parameters!$D$12*(1-('Input for base case'!$F$22*Parameters!$D$7)))+(AU69*(1-Parameters!$D$40)*(1-1/Parameters!$D$38)*(1-('Input for base case'!$F$10*Parameters!$D$20*(1-Parameters!$D$27)*Parameters!$D$26*(Parameters!$D$24)*Parameters!$D$28*Parameters!$D$30))) + (AV69*(1-Parameters!$D$40)*(1-(1/Parameters!$D$38))*(1-ART_drop_factor)) +(AZ69*(1-Parameters!$D$40)*Parameters!$D$12*(1-('Input for base case'!$F$22*Parameters!$D$7)))+(BA69*(1-Parameters!$D$40)*(1-1/Parameters!$D$38)) + (BB69*(1-Parameters!$D$40)*(1-(1/Parameters!$D$38))*(1-ART_drop_factor))),0)</f>
        <v>0</v>
      </c>
      <c r="BB70" s="24">
        <f>IF(C70&gt;=('Input for base case'!$F$14+'Input for base case'!$F$19),((AU69*(1-Parameters!$D$40)*(1-1/Parameters!$D$38)*('Input for base case'!$F$10*Parameters!$D$20*Parameters!$D$26*(1-Parameters!$D$27)*(Parameters!$D$24)*Parameters!$D$28*Parameters!$D$30))+(AV69*(1-Parameters!$D$40)*(1-(1/Parameters!$D$38))*ART_drop_factor)+(BB69*(1-Parameters!$D$40)*(1-(1/Parameters!$D$38))*ART_drop_factor)),0)</f>
        <v>0</v>
      </c>
      <c r="BC70" s="22">
        <f>IF(C70&gt;=('Input for base case'!$F$14+'Input for base case'!$F$19),((AU69*(1-Parameters!$D$40)*(1/Parameters!$D$38)*(1-('Input for base case'!$F$10*Parameters!$D$20*(1-Parameters!$D$27)*Parameters!$D$26*(Parameters!$D$23)*Parameters!$D$28)))+(AW69*(1-Parameters!$D$40)*(1-('Input for base case'!$F$10*Parameters!$D$20*(1-Parameters!$D$27)*Parameters!$D$26*(Parameters!$D$23)*Parameters!$D$28)))+(BA69*(1-Parameters!$D$40)*(1/Parameters!$D$38))+(BC69*(1-Parameters!$D$40))),0)</f>
        <v>0</v>
      </c>
      <c r="BD70" s="24">
        <f>IF(C70&gt;=('Input for base case'!$F$14+'Input for base case'!$F$19),((AU69*(1-Parameters!$D$40)*(1/Parameters!$D$38)*'Input for base case'!$F$10*Parameters!$D$20*Parameters!$D$26*(1-Parameters!$D$27)*Parameters!$D$28*(Parameters!$D$23)*(1-Parameters!$D$30))+(AW69*(1-Parameters!$D$40)*'Input for base case'!$F$10*Parameters!$D$20*Parameters!$D$26*(1-Parameters!$D$27)*Parameters!$D$28*(Parameters!$D$23)*(1-Parameters!$D$30))+(AX69*(1-Parameters!$D$40)) + (AY69*(1-Parameters!$D$40)*(1-ART_drop_factor)) +(BD69*(1-Parameters!$D$40)) + (BE69*(1-Parameters!$D$40)*(1-ART_drop_factor))),0)</f>
        <v>0</v>
      </c>
      <c r="BE70" s="25">
        <f>IF(C70&gt;=('Input for base case'!$F$14+'Input for base case'!$F$19),((AU69*(1-Parameters!$D$40)*(1/Parameters!$D$38)*('Input for base case'!$F$10*Parameters!$D$20*(Parameters!$D$23)*Parameters!$D$26*(1-Parameters!$D$27)*Parameters!$D$28*Parameters!$D$30))+(AV69*(1-Parameters!$D$40)*(1/Parameters!$D$38))+(AW69*(1-Parameters!$D$40)*('Input for base case'!$F$10*Parameters!$D$20*(Parameters!$D$23)*Parameters!$D$26*(1-Parameters!$D$27)*Parameters!$D$28*Parameters!$D$30))+(BE69*(1-Parameters!$D$40)*ART_drop_factor)+(BB69*(1-Parameters!$D$40)*(1/Parameters!$D$38))+(AY69*(1-Parameters!$D$40)*ART_drop_factor)),0)</f>
        <v>0</v>
      </c>
      <c r="BF70" s="135">
        <f>(Parameters!$D$40*(SUM(Model!D69:U69,Model!AH69:BE69)))+(Parameters!$D$41*(SUM(Model!V69:AG69)))</f>
        <v>93.493860075092798</v>
      </c>
      <c r="BG70" s="60"/>
    </row>
    <row r="71" spans="3:62" x14ac:dyDescent="0.2">
      <c r="C71" s="20">
        <v>66</v>
      </c>
      <c r="D71" s="21">
        <f>IF((C71&gt;='Input for base case'!$F$12),0,(D70*(1-Parameters!$D$40)*(1-(Parameters!$D$8*(1-('Input for base case'!$F$22*Parameters!$D$7))))))</f>
        <v>0</v>
      </c>
      <c r="E71" s="21">
        <f>IF((C71&gt;='Input for base case'!$F$12),0,(D70*(1-Parameters!$D$40)*Parameters!$D$8*(1-('Input for base case'!$F$22*Parameters!$D$7))+(E70*(1-Parameters!$D$40)*(1-1/Parameters!$D$38)) + (F70*(1-Parameters!$D$40)*(1-(1/Parameters!$D$38))*(1-ART_drop_factor))))</f>
        <v>0</v>
      </c>
      <c r="F71" s="26">
        <f>IF((C71&gt;='Input for base case'!$F$12),0,(F70*(1-Parameters!$D$40)*(1-(1/Parameters!$D$38))*ART_drop_factor))</f>
        <v>0</v>
      </c>
      <c r="G71" s="21">
        <f>IF((C71&gt;='Input for base case'!$F$12),0,((G70*(1-Parameters!$D$40)+(E70*(1-Parameters!$D$40)*(1/Parameters!$D$38)))))</f>
        <v>0</v>
      </c>
      <c r="H71" s="21">
        <f>IF((C71&gt;='Input for base case'!$F$12),0,(H70*(1-Parameters!$D$40) + I70*(1-Parameters!$D$40)*(1-ART_drop_factor)))</f>
        <v>0</v>
      </c>
      <c r="I71" s="21">
        <f>IF((C71&gt;='Input for base case'!$F$12),0,(((F70*(1-Parameters!$D$40)*(1/Parameters!$D$38)) + I70*(1-Parameters!$D$40)*ART_drop_factor)))</f>
        <v>0</v>
      </c>
      <c r="J71" s="23">
        <f>IF(AND(C71&gt;='Input for base case'!$F$12,C71&lt;'Input for base case'!$F$13),((D70*(1-Parameters!$D$40)*(1-(Parameters!$D$8*(1-('Input for base case'!$F$22*Parameters!$D$7))))) + (J70*(1-Parameters!$D$40)*(1-(Parameters!$D$9*(1-('Input for base case'!$F$22*Parameters!$D$7)))))),0)</f>
        <v>0</v>
      </c>
      <c r="K71" s="23">
        <f>IF(AND(C71&gt;='Input for base case'!$F$12,C71&lt;'Input for base case'!$F$13),((D70*(1-Parameters!$D$40)*(Parameters!$D$8*(1-('Input for base case'!$F$22*Parameters!$D$7))))+(E70*(1-Parameters!$D$40)*(1-1/Parameters!$D$38)*(1-('Input for base case'!$F$5*Parameters!$D$14*(1-Parameters!$D$27)*Parameters!$D$26*(Parameters!$D$24))*Parameters!$D$28*Parameters!$D$30)))+ (F70*(1-Parameters!$D$40)*(1-(1/Parameters!$D$38))*(1-ART_drop_factor)) + (J70*(1-Parameters!$D$40)*Parameters!$D$9*(1-('Input for base case'!$F$22*Parameters!$D$7)))+(K70*(1-Parameters!$D$40)*(1-1/Parameters!$D$38)) + (L70*(1-Parameters!$D$40)*(1-(1/Parameters!$D$38))*(1-ART_drop_factor)),0)</f>
        <v>0</v>
      </c>
      <c r="L71" s="23">
        <f>IF(AND(C71&gt;='Input for base case'!$F$12,C71&lt;'Input for base case'!$F$13),((E70*(1-Parameters!$D$40)*(1-1/Parameters!$D$38)*('Input for base case'!$F$5*Parameters!$D$14*Parameters!$D$26*(1-Parameters!$D$27)*(Parameters!$D$24)*Parameters!$D$28*Parameters!$D$30))+(F70*(1-Parameters!$D$40)*(1-(1/Parameters!$D$38))*ART_drop_factor)+(L70*(1-Parameters!$D$40)*(1-(1/Parameters!$D$38))*ART_drop_factor)),0)</f>
        <v>0</v>
      </c>
      <c r="M71" s="23">
        <f>IF(AND(C71&gt;='Input for base case'!$F$12,C71&lt;'Input for base case'!$F$13),((E70*(1-Parameters!$D$40)*(1/Parameters!$D$38)*(1-('Input for base case'!$F$5*Parameters!$D$14*(1-Parameters!$D$27)*Parameters!$D$26*(Parameters!$D$23))*Parameters!$D$28))+(G70*(1-Parameters!$D$40)*(1-('Input for base case'!$F$5*Parameters!$D$14*(1-Parameters!$D$27)*Parameters!$D$26*(Parameters!$D$23)*Parameters!$D$28)))+(K70*(1-Parameters!$D$40)*(1/Parameters!$D$38))+(M70*(1-Parameters!$D$40))),0)</f>
        <v>0</v>
      </c>
      <c r="N71" s="23">
        <f>IF(AND(C71&gt;='Input for base case'!$F$12,C71&lt;'Input for base case'!$F$13),((E70*(1-Parameters!$D$40)*(1/Parameters!$D$38)*'Input for base case'!$F$5*Parameters!$D$14*Parameters!$D$26*(1-Parameters!$D$27)*Parameters!$D$28*(Parameters!$D$23)*(1-Parameters!$D$30))+(G70*(1-Parameters!$D$40)*'Input for base case'!$F$5*Parameters!$D$14*Parameters!$D$26*(1-Parameters!$D$27)*Parameters!$D$28*(Parameters!$D$23)*(1-Parameters!$D$30))+(H70*(1-Parameters!$D$40)) +(N70*(1-Parameters!$D$40)) + (O70*(1-Parameters!$D$40)*(1-ART_drop_factor)) + (I70*(1-Parameters!$D$40)*(1-ART_drop_factor))),0)</f>
        <v>0</v>
      </c>
      <c r="O71" s="23">
        <f>IF(AND(C71&gt;='Input for base case'!$F$12,C71&lt;'Input for base case'!$F$13),((E70*(1-Parameters!$D$40)*(1/Parameters!$D$38)*('Input for base case'!$F$5*Parameters!$D$14*(Parameters!$D$23)*Parameters!$D$26*(1-Parameters!$D$27)*Parameters!$D$28*Parameters!$D$30))+(F70*(1-Parameters!$D$40)*(1/Parameters!$D$38))+(G70*(1-Parameters!$D$40)*('Input for base case'!$F$5*Parameters!$D$14*(Parameters!$D$23)*Parameters!$D$26*(1-Parameters!$D$27)*Parameters!$D$28*Parameters!$D$30))+(O70*(1-Parameters!$D$40)*ART_drop_factor)+(L70*(1-Parameters!$D$40)*(1/Parameters!$D$38))+(I70*(1-Parameters!$D$40)*ART_drop_factor)),0)</f>
        <v>0</v>
      </c>
      <c r="P71" s="24">
        <f>IF(AND(C71&gt;='Input for base case'!$F$13,C71&lt;'Input for base case'!$F$14),((J70*(1-Parameters!$D$40)*(1-(Parameters!$D$9*(1-('Input for base case'!$F$22*Parameters!$D$7))))) + (P70*(1-Parameters!$D$40)*(1-(Parameters!$D$9*(1-('Input for base case'!$F$22*Parameters!$D$7)))))),0)</f>
        <v>0</v>
      </c>
      <c r="Q71" s="22">
        <f>IF(AND(C71&gt;='Input for base case'!$F$13,C71&lt;'Input for base case'!$F$14),((J70*(1-Parameters!$D$40)*Parameters!$D$9*(1-('Input for base case'!$F$22*Parameters!$D$7)))+(K70*(1-Parameters!$D$40)*(1-1/Parameters!$D$38)*(1-('Input for base case'!$F$6*Parameters!$D$15*(1-Parameters!$D$27)*Parameters!$D$26*(Parameters!$D$24))*Parameters!$D$28*Parameters!$D$30))) + (L70*(1-Parameters!$D$40)*(1-(1/Parameters!$D$38))*(1-ART_drop_factor)) +(P70*(1-Parameters!$D$40)*Parameters!$D$9*(1-('Input for base case'!$F$22*Parameters!$D$7)))+(Q70*(1-Parameters!$D$40)*(1-1/Parameters!$D$38)) + (R70*(1-Parameters!$D$40)*(1-(1/Parameters!$D$38))*(1-ART_drop_factor)),0)</f>
        <v>0</v>
      </c>
      <c r="R71" s="24">
        <f>IF(AND(C71&gt;='Input for base case'!$F$13,C71&lt;'Input for base case'!$F$14),((K70*(1-Parameters!$D$40)*(1-1/Parameters!$D$38)*('Input for base case'!$F$6*Parameters!$D$15*Parameters!$D$26*(1-Parameters!$D$27)*(Parameters!$D$24)*Parameters!$D$28*Parameters!$D$30))+(L70*(1-Parameters!$D$40)*(1-(1/Parameters!$D$38))*ART_drop_factor)+(R70*(1-Parameters!$D$40)*(1-(1/Parameters!$D$38))*ART_drop_factor)),0)</f>
        <v>0</v>
      </c>
      <c r="S71" s="22">
        <f>IF(AND(C71&gt;='Input for base case'!$F$13,C71&lt;'Input for base case'!$F$14),((K70*(1-Parameters!$D$40)*(1/Parameters!$D$38)*(1-('Input for base case'!$F$6*Parameters!$D$15*(1-Parameters!$D$27)*Parameters!$D$26*(Parameters!$D$23)*Parameters!$D$28)))+(M70*(1-Parameters!$D$40)*(1-('Input for base case'!$F$6*Parameters!$D$15*(1-Parameters!$D$27)*Parameters!$D$26*(Parameters!$D$23)*Parameters!$D$28)))+(Q70*(1-Parameters!$D$40)*(1/Parameters!$D$38))+(S70*(1-Parameters!$D$40))),0)</f>
        <v>0</v>
      </c>
      <c r="T71" s="24">
        <f>IF(AND(C71&gt;='Input for base case'!$F$13,C71&lt;'Input for base case'!$F$14),((K70*(1-Parameters!$D$40)*(1/Parameters!$D$38)*'Input for base case'!$F$6*Parameters!$D$15*Parameters!$D$26*(1-Parameters!$D$27)*Parameters!$D$28*(Parameters!$D$23)*(1-Parameters!$D$30))+(M70*(1-Parameters!$D$40)*'Input for base case'!$F$6*Parameters!$D$15*Parameters!$D$26*(1-Parameters!$D$27)*Parameters!$D$28*(Parameters!$D$23)*(1-Parameters!$D$30))+(N70*(1-Parameters!$D$40))+(T70*(1-Parameters!$D$40)) + (U70*(1-Parameters!$D$40)*(1-ART_drop_factor)) + (O70*(1-Parameters!$D$40)*(1-ART_drop_factor))),0)</f>
        <v>0</v>
      </c>
      <c r="U71" s="22">
        <f>IF(AND(C71&gt;='Input for base case'!$F$13,C71&lt;'Input for base case'!$F$14),((K70*(1-Parameters!$D$40)*(1/Parameters!$D$38)*('Input for base case'!$F$6*Parameters!$D$15*(Parameters!$D$23)*Parameters!$D$26*(1-Parameters!$D$27)*Parameters!$D$28*Parameters!$D$30))+(L70*(1-Parameters!$D$40)*(1/Parameters!$D$38))+(M70*(1-Parameters!$D$40)*('Input for base case'!$F$6*Parameters!$D$15*(Parameters!$D$23)*Parameters!$D$26*(1-Parameters!$D$27)*Parameters!$D$28*Parameters!$D$30))+(U70*(1-Parameters!$D$40)*ART_drop_factor)+(R70*(1-Parameters!$D$40)*(1/Parameters!$D$38))+(O70*(1-Parameters!$D$40))*ART_drop_factor),0)</f>
        <v>0</v>
      </c>
      <c r="V71" s="24">
        <f>IF(C71='Input for base case'!$F$14,((P70*(1-Parameters!$D$41)*(1-(Parameters!$D$9*(1-('Input for base case'!$F$22*Parameters!$D$7))))) + (V70*(1-Parameters!$D$41)*(1-(Parameters!$D$9*(1-('Input for base case'!$F$22*Parameters!$D$7)))))),0)</f>
        <v>0</v>
      </c>
      <c r="W71" s="22">
        <f>IF(C71='Input for base case'!$F$14,((P70*(1-Parameters!$D$41)*Parameters!$D$9*(1-('Input for base case'!$F$22*Parameters!$D$7)))+(Q70*(1-Parameters!$D$41)*(1-1/Parameters!$D$38)*(1-('Input for base case'!$F$6*Parameters!$D$16*(1-Parameters!$D$27)*Parameters!$D$26*(1-Parameters!$B$94)*(Parameters!$D$24))*Parameters!$D$28*Parameters!$D$30)))+(V70*(1-Parameters!$D$41)*Parameters!$D$9*(1-('Input for base case'!$F$22*Parameters!$D$7)))+ (R70*(1-Parameters!$D$41)*(1-(1/Parameters!$D$38))*(1-ART_drop_factor)) + (W70*(1-Parameters!$D$41)*(1-1/Parameters!$D$38)) + (X70*(1-Parameters!$D$41)*(1-(1/Parameters!$D$38))*(1-ART_drop_factor)),0)</f>
        <v>0</v>
      </c>
      <c r="X71" s="24">
        <f>IF(C71='Input for base case'!$F$14,((Q70*(1-Parameters!$D$41)*(1-1/Parameters!$D$38)*('Input for base case'!$F$6*Parameters!$D$16*Parameters!$D$26*(1-Parameters!$D$27)*(1-Parameters!$B$94)*(Parameters!$D$24)*Parameters!$D$28*Parameters!$D$30))+(R70*(1-Parameters!$D$41)*(1-(1/Parameters!$D$38))*ART_drop_factor)+(X70*(1-Parameters!$D$41)*(1-(1/Parameters!$D$38))*ART_drop_factor)),0)</f>
        <v>0</v>
      </c>
      <c r="Y71" s="22">
        <f>IF(C71='Input for base case'!$F$14,((Q70*(1-Parameters!$D$41)*(1/Parameters!$D$38)*(1-('Input for base case'!$F$6*Parameters!$D$16*(1-Parameters!$D$27)*Parameters!$D$26*(1-Parameters!$B$94)*(Parameters!$D$23)*Parameters!$D$28)))+(S70*(1-Parameters!$D$41)*(1-('Input for base case'!$F$6*Parameters!$D$16*(1-Parameters!$D$27)*Parameters!$D$26*(1-Parameters!$B$94)*(Parameters!$D$23)*Parameters!$D$28)))+(W70*(1-Parameters!$D$41)*(1/Parameters!$D$38))+(Y70*(1-Parameters!$D$41))),0)</f>
        <v>0</v>
      </c>
      <c r="Z71" s="24">
        <f>IF(C71='Input for base case'!$F$14,((Q70*(1-Parameters!$D$41)*(1/Parameters!$D$38)*'Input for base case'!$F$6*Parameters!$D$16*Parameters!$D$26*(1-Parameters!$D$27)*(1-Parameters!$B$94)*Parameters!$D$28*(Parameters!$D$23)*(1-Parameters!$D$30))+(S70*(1-Parameters!$D$41)*'Input for base case'!$F$6*Parameters!$D$16*Parameters!$D$26*(1-Parameters!$D$27)*(1-Parameters!$B$94)*Parameters!$D$28*(Parameters!$D$23)*(1-Parameters!$D$30))+(T70*(1-Parameters!$D$41)) + (U70*(1-Parameters!$D$41)*(1-ART_drop_factor)) + (Z70*(1-Parameters!$D$41)) + (AA70*(1-Parameters!$D$41)*(1-ART_drop_factor))),0)</f>
        <v>0</v>
      </c>
      <c r="AA71" s="22">
        <f>IF(C71='Input for base case'!$F$14,((Q70*(1-Parameters!$D$41)*(1/Parameters!$D$38)*('Input for base case'!$F$6*Parameters!$D$16*(Parameters!$D$23)*Parameters!$D$26*(1-Parameters!$D$27)*(1-Parameters!$B$94)*Parameters!$D$28*Parameters!$D$30))+(R70*(1-Parameters!$D$41)*(1/Parameters!$D$38))+(S70*(1-Parameters!$D$41)*('Input for base case'!$F$6*Parameters!$D$16*(1-Parameters!$B$94)*(Parameters!$D$23)*Parameters!$D$26*(1-Parameters!$D$27)*Parameters!$D$28*Parameters!$D$30))+(AA70*(1-Parameters!$D$41)*ART_drop_factor)+(X70*(1-Parameters!$D$41)*(1/Parameters!$D$38))+(U70*(1-Parameters!$D$41)*ART_drop_factor)),0)</f>
        <v>0</v>
      </c>
      <c r="AB71" s="24">
        <f>IF(AND(C71&gt;'Input for base case'!$F$14,C71&lt;('Input for base case'!$F$14+'Input for base case'!$F$16)),((V70*(1-Parameters!$D$41)*(1-(Parameters!$D$9*(1-('Input for base case'!$F$22*Parameters!$D$7)))))+(AB70*(1-Parameters!$D$41)*(1-(Parameters!$D$10*(1-('Input for base case'!$F$22*Parameters!$D$7)))))),0)</f>
        <v>0</v>
      </c>
      <c r="AC71" s="24">
        <f>IF(AND(C71&gt;'Input for base case'!$F$14, C71&lt;('Input for base case'!$F$14+'Input for base case'!$F$16)),((V70*(1-Parameters!$D$41)*Parameters!$D$9*(1-('Input for base case'!$F$22*Parameters!$D$7)))+(W70*(1-Parameters!$D$41)*(1-1/Parameters!$D$38)) + (X70*(1-Parameters!$D$41)*(1-(1/Parameters!$D$38))*(1-ART_drop_factor)) +(AB70*(1-Parameters!$D$41)*Parameters!$D$10*(1-('Input for base case'!$F$22*Parameters!$D$7))))+(AC70*(1-Parameters!$D$41)*(1-1/Parameters!$D$38)) + (AD70*(1-Parameters!$D$41)*(1-(1/Parameters!$D$38))*(1-ART_drop_factor)),0)</f>
        <v>0</v>
      </c>
      <c r="AD71" s="24">
        <f>IF(AND(C71&gt;'Input for base case'!$F$14, C71&lt;('Input for base case'!$F$14+'Input for base case'!$F$16)),((X70*(1-Parameters!$D$41)*(1-(1/Parameters!$D$38))*ART_drop_factor)+(AD70*(1-Parameters!$D$41)*(1-(1/Parameters!$D$38))*ART_drop_factor)),0)</f>
        <v>0</v>
      </c>
      <c r="AE71" s="24">
        <f>IF(AND(C71&gt;'Input for base case'!$F$14, C71&lt;('Input for base case'!$F$14+'Input for base case'!$F$16)),((W70*(1-Parameters!$D$41)*(1/Parameters!$D$38))+(Y70*(1-Parameters!$D$41))+(AC70*(1-Parameters!$D$41)*(1/Parameters!$D$38))+(AE70*(1-Parameters!$D$41))),0)</f>
        <v>0</v>
      </c>
      <c r="AF71" s="24">
        <f>IF(AND(C71&gt;'Input for base case'!$F$14, C71&lt;('Input for base case'!$F$14+'Input for base case'!$F$16)),((Z70*(1-Parameters!$D$41)) + (AA70*(1-Parameters!$D$41)*(1-ART_drop_factor)) +(AF70*(1-Parameters!$D$41)) + (AG70*(1-Parameters!$D$41)*(1-ART_drop_factor))),0)</f>
        <v>0</v>
      </c>
      <c r="AG71" s="24">
        <f>IF(AND(C71&gt;'Input for base case'!$F$14, C71&lt;('Input for base case'!$F$14+'Input for base case'!$F$16)),((X70*(1-Parameters!$D$41)*(1/Parameters!$D$38))+(AG70*(1-Parameters!$D$41)*ART_drop_factor)+(AD70*(1-Parameters!$D$41)*(1/Parameters!$D$38))+(AA70*(1-Parameters!$D$41)*ART_drop_factor)),0)</f>
        <v>0</v>
      </c>
      <c r="AH71" s="24">
        <f>IF(AND(C71&gt;=('Input for base case'!$F$14+'Input for base case'!$F$16),C71&lt;('Input for base case'!$F$14+'Input for base case'!$F$17)),((AB70*(1-Parameters!$D$40)*(1-(Parameters!$D$10*(1-('Input for base case'!$F$22*Parameters!$D$7)))))+(AH70*(1-Parameters!$D$40)*(1-(Parameters!$D$11*(1-('Input for base case'!$F$22*Parameters!$D$7)))))),0)</f>
        <v>0</v>
      </c>
      <c r="AI71" s="24">
        <f>IF(AND(C71&gt;=('Input for base case'!$F$14+'Input for base case'!$F$16), C71&lt;('Input for base case'!$F$14+'Input for base case'!$F$17)),((AB70*(1-Parameters!$D$40)*Parameters!$D$10*(1-('Input for base case'!$F$22*Parameters!$D$7)))+(AC70*(1-Parameters!$D$40)*(1-1/Parameters!$D$38)*(1-('Input for base case'!$F$7*Parameters!$D$17*(1-Parameters!$D$27)*Parameters!$D$26*(1-(Parameters!$B$94 + Parameters!$B$95))*(Parameters!$D$24)*Parameters!$D$28*Parameters!$D$30))) + (AD70*(1-Parameters!$D$40)*(1-(1/Parameters!$D$38))*(1-ART_drop_factor)) +(AH70*(1-Parameters!$D$40)*Parameters!$D$11*(1-('Input for base case'!$F$22*Parameters!$D$7)))+(AI70*(1-Parameters!$D$40)*(1-1/Parameters!$D$38)) + (AJ70*(1-Parameters!$D$40)*(1-(1/Parameters!$D$38))*(1-ART_drop_factor))),0)</f>
        <v>0</v>
      </c>
      <c r="AJ71" s="24">
        <f>IF(AND(C71&gt;=('Input for base case'!$F$14+'Input for base case'!$F$16), C71&lt;('Input for base case'!$F$14+'Input for base case'!$F$17)),((AC70*(1-Parameters!$D$40)*(1-1/Parameters!$D$38)*('Input for base case'!$F$7*Parameters!$D$17*Parameters!$D$26*(1-Parameters!$D$27)*(1-(Parameters!$B$94 + Parameters!$B$95))*(Parameters!$D$24)*Parameters!$D$28*Parameters!$D$30))+(AD70*(1-Parameters!$D$40)*(1-(1/Parameters!$D$38))*ART_drop_factor)+(AJ70*(1-Parameters!$D$40)*(1-(1/Parameters!$D$38))*ART_drop_factor)),0)</f>
        <v>0</v>
      </c>
      <c r="AK71" s="22">
        <f>IF(AND(C71&gt;=('Input for base case'!$F$14+'Input for base case'!$F$16), C71&lt;('Input for base case'!$F$14+'Input for base case'!$F$17)),((AC70*(1-Parameters!$D$40)*(1/Parameters!$D$38)*(1-('Input for base case'!$F$7*Parameters!$D$17*(1-Parameters!$D$27)*Parameters!$D$26*(1-(Parameters!$B$94 + Parameters!$B$95))*(Parameters!$D$23)*Parameters!$D$28)))+(AE70*(1-Parameters!$D$40)*(1-('Input for base case'!$F$7*Parameters!$D$17*(1-Parameters!$D$27)*Parameters!$D$26*(1-(Parameters!$B$94 + Parameters!$B$95))*(Parameters!$D$23)*Parameters!$D$28)))+(AI70*(1-Parameters!$D$40)*(1/Parameters!$D$38))+(AK70*(1-Parameters!$D$40))),0)</f>
        <v>0</v>
      </c>
      <c r="AL71" s="24">
        <f>IF(AND(C71&gt;=('Input for base case'!$F$14+'Input for base case'!$F$16), C71&lt;('Input for base case'!$F$14+'Input for base case'!$F$17)),((AC70*(1-Parameters!$D$40)*(1/Parameters!$D$38)*'Input for base case'!$F$7*Parameters!$D$17*Parameters!$D$26*(1-Parameters!$D$27)*(1-(Parameters!$B$94 + Parameters!$B$95))*Parameters!$D$28*(Parameters!$D$23)*(1-Parameters!$D$30))+(AE70*(1-Parameters!$D$40)*'Input for base case'!$F$7*Parameters!$D$17*Parameters!$D$26*(1-Parameters!$D$27)*(1-(Parameters!$B$94 + Parameters!$B$95))*Parameters!$D$28*(Parameters!$D$23)*(1-Parameters!$D$30))+(AF70*(1-Parameters!$D$40)) + (AG70*(1-Parameters!$D$40)*(1-ART_drop_factor)) +(AL70*(1-Parameters!$D$40)) + (AM70*(1-Parameters!$D$40)*(1-ART_drop_factor))),0)</f>
        <v>0</v>
      </c>
      <c r="AM71" s="22">
        <f>IF(AND(C71&gt;=('Input for base case'!$F$14+'Input for base case'!$F$16), C71&lt;('Input for base case'!$F$14+'Input for base case'!$F$17)),((AC70*(1-Parameters!$D$40)*(1/Parameters!$D$38)*('Input for base case'!$F$7*Parameters!$D$17*(Parameters!$D$23)*Parameters!$D$26*(1-Parameters!$D$27)*(1-(Parameters!$B$94 + Parameters!$B$95))*Parameters!$D$28*Parameters!$D$30))+(AD70*(1-Parameters!$D$40)*(1/Parameters!$D$38))+(AE70*(1-Parameters!$D$40)*('Input for base case'!$F$7*Parameters!$D$17*(Parameters!$D$23)*Parameters!$D$26*(1-Parameters!$D$27)*(1-(Parameters!$B$94 + Parameters!$B$95))*Parameters!$D$28*Parameters!$D$30))+(AM70*(1-Parameters!$D$40)*ART_drop_factor)+(AJ70*(1-Parameters!$D$40)*(1/Parameters!$D$38))+(AG70*(1-Parameters!$D$40)*ART_drop_factor)),0)</f>
        <v>0</v>
      </c>
      <c r="AN71" s="24">
        <f>IF(AND(C71&gt;=('Input for base case'!$F$14+'Input for base case'!$F$17), C71&lt;('Input for base case'!$F$14+'Input for base case'!$F$18)),((AH70*(1-Parameters!$D$40)*(1-(Parameters!$D$11*(1-('Input for base case'!$F$22*Parameters!$D$7))))) + (AN70*(1-Parameters!$D$40)*(1-(Parameters!$D$11*(1-('Input for base case'!$F$22*Parameters!$D$7)))))),0)</f>
        <v>0</v>
      </c>
      <c r="AO71" s="22">
        <f>IF(AND(C71&gt;=('Input for base case'!$F$14+'Input for base case'!$F$17), C71&lt;('Input for base case'!$F$14+'Input for base case'!$F$18)),((AH70*(1-Parameters!$D$40)*Parameters!$D$11*(1-('Input for base case'!$F$22*Parameters!$D$7)))+(AI70*(1-Parameters!$D$40)*(1-1/Parameters!$D$38)*(1-('Input for base case'!$F$8*Parameters!$D$18*(1-Parameters!$D$27)*Parameters!$D$26*(Parameters!$D$24)*Parameters!$D$28*Parameters!$D$30))) + (AJ70*(1-Parameters!$D$40)*(1-(1/Parameters!$D$38))*(1-ART_drop_factor)) +(AN70*(1-Parameters!$D$40)*Parameters!$D$11*(1-('Input for base case'!$F$22*Parameters!$D$7)))+(AO70*(1-Parameters!$D$40)*(1-1/Parameters!$D$38)) + (AP70*(1-Parameters!$D$40)*(1-(1/Parameters!$D$38))*(1-ART_drop_factor))),0)</f>
        <v>0</v>
      </c>
      <c r="AP71" s="24">
        <f>IF(AND(C71&gt;=('Input for base case'!$F$14+'Input for base case'!$F$17), C71&lt;('Input for base case'!$F$14+'Input for base case'!$F$18)),((AI70*(1-Parameters!$D$40)*(1-1/Parameters!$D$38)*('Input for base case'!$F$8*Parameters!$D$18*Parameters!$D$26*(1-Parameters!$D$27)*(Parameters!$D$24)*Parameters!$D$28*Parameters!$D$30))+(AJ70*(1-Parameters!$D$40)*(1-(1/Parameters!$D$38))*ART_drop_factor)+(AP70*(1-Parameters!$D$40)*(1-(1/Parameters!$D$38))*ART_drop_factor)),0)</f>
        <v>0</v>
      </c>
      <c r="AQ71" s="22">
        <f>IF(AND(C71&gt;=('Input for base case'!$F$14+'Input for base case'!$F$17), C71&lt;('Input for base case'!$F$14+'Input for base case'!$F$18)),((AI70*(1-Parameters!$D$40)*(1/Parameters!$D$38)*(1-('Input for base case'!$F$8*Parameters!$D$18*(1-Parameters!$D$27)*Parameters!$D$26*(Parameters!$D$23)*Parameters!$D$28)))+(AK70*(1-Parameters!$D$40)*(1-('Input for base case'!$F$8*Parameters!$D$18*(1-Parameters!$D$27)*Parameters!$D$26*(Parameters!$D$23)*Parameters!$D$28)))+(AO70*(1-Parameters!$D$40)*(1/Parameters!$D$38))+(AQ70*(1-Parameters!$D$40))),0)</f>
        <v>0</v>
      </c>
      <c r="AR71" s="24">
        <f>IF(AND(C71&gt;=('Input for base case'!$F$14+'Input for base case'!$F$17), C71&lt;('Input for base case'!$F$14+'Input for base case'!$F$18)),((AI70*(1-Parameters!$D$40)*(1/Parameters!$D$38)*'Input for base case'!$F$8*Parameters!$D$18*Parameters!$D$26*(1-Parameters!$D$27)*Parameters!$D$28*(Parameters!$D$23)*(1-Parameters!$D$30))+(AK70*(1-Parameters!$D$40)*'Input for base case'!$F$8*Parameters!$D$18*Parameters!$D$26*(1-Parameters!$D$27)*Parameters!$D$28*(Parameters!$D$23)*(1-Parameters!$D$30))+(AL70*(1-Parameters!$D$40)) + (AM70*(1-Parameters!$D$40)*(1-ART_drop_factor)) +(AR70*(1-Parameters!$D$40)) + (AS70*(1-Parameters!$D$40)*(1-ART_drop_factor))),0)</f>
        <v>0</v>
      </c>
      <c r="AS71" s="22">
        <f>IF(AND(C71&gt;=('Input for base case'!$F$14+'Input for base case'!$F$17), C71&lt;('Input for base case'!$F$14+'Input for base case'!$F$18)),((AI70*(1-Parameters!$D$40)*(1/Parameters!$D$38)*('Input for base case'!$F$8*Parameters!$D$18*(Parameters!$D$23)*Parameters!$D$26*(1-Parameters!$D$27)*Parameters!$D$28*Parameters!$D$30))+(AJ70*(1-Parameters!$D$40)*(1/Parameters!$D$38))+(AK70*(1-Parameters!$D$40)*('Input for base case'!$F$8*Parameters!$D$18*(Parameters!$D$23)*Parameters!$D$26*(1-Parameters!$D$27)*Parameters!$D$28*Parameters!$D$30))+(AS70*(1-Parameters!$D$40)*ART_drop_factor)+(AP70*(1-Parameters!$D$40)*(1/Parameters!$D$38))+(AM70*(1-Parameters!$D$40)*ART_drop_factor)),0)</f>
        <v>0</v>
      </c>
      <c r="AT71" s="24">
        <f>IF(AND(C71&gt;=('Input for base case'!$F$14+'Input for base case'!$F$18), C71&lt;('Input for base case'!$F$14+'Input for base case'!$F$19)),((AN70*(1-Parameters!$D$40)*(1-(Parameters!$D$11*(1-('Input for base case'!$F$22*Parameters!$D$7))))) + (AT70*(1-Parameters!$D$40)*(1-(Parameters!$D$12*(1-('Input for base case'!$F$22*Parameters!$D$7)))))),0)</f>
        <v>1488821.1617158821</v>
      </c>
      <c r="AU71" s="22">
        <f>IF(AND(C71&gt;=('Input for base case'!$F$14+'Input for base case'!$F$18), C71&lt;('Input for base case'!$F$14+'Input for base case'!$F$19)),((AN70*(1-Parameters!$D$40)*Parameters!$D$11*(1-('Input for base case'!$F$22*Parameters!$D$7)))+(AO70*(1-Parameters!$D$40)*(1-1/Parameters!$D$38)*(1-('Input for base case'!$F$9*Parameters!$D$19*(1-Parameters!$D$27)*Parameters!$D$26*(Parameters!$D$24)*Parameters!$D$28*Parameters!$D$30))) + (AP70*(1-Parameters!$D$40)*(1-(1/Parameters!$D$38))*(1-ART_drop_factor)) +(AT70*(1-Parameters!$D$40)*Parameters!$D$12*(1-('Input for base case'!$F$22*Parameters!$D$7)))+(AU70*(1-Parameters!$D$40)*(1-1/Parameters!$D$38)) + (AV70*(1-Parameters!$D$40)*(1-(1/Parameters!$D$38))*(1-ART_drop_factor))),0)</f>
        <v>3510.1297930940464</v>
      </c>
      <c r="AV71" s="24">
        <f>IF(AND(C71&gt;=('Input for base case'!$F$14+'Input for base case'!$F$18), C71&lt;('Input for base case'!$F$14+'Input for base case'!$F$19)),((AO70*(1-Parameters!$D$40)*(1-1/Parameters!$D$38)*('Input for base case'!$F$9*Parameters!$D$19*Parameters!$D$26*(1-Parameters!$D$27)*(Parameters!$D$24)*Parameters!$D$28*Parameters!$D$30))+(AP70*(1-Parameters!$D$40)*(1-(1/Parameters!$D$38))*ART_drop_factor)+(AV70*(1-Parameters!$D$40)*(1-(1/Parameters!$D$38))*ART_drop_factor)),0)</f>
        <v>8.8599490870187427</v>
      </c>
      <c r="AW71" s="22">
        <f>IF(AND(C71&gt;=('Input for base case'!$F$14+'Input for base case'!$F$18), C71&lt;('Input for base case'!$F$14+'Input for base case'!$F$19)),((AO70*(1-Parameters!$D$40)*(1/Parameters!$D$38)*(1-('Input for base case'!$F$9*Parameters!$D$19*(1-Parameters!$D$27)*Parameters!$D$26*(Parameters!$D$23)*Parameters!$D$28)))+(AQ70*(1-Parameters!$D$40)*(1-('Input for base case'!$F$9*Parameters!$D$19*(1-Parameters!$D$27)*Parameters!$D$26*(Parameters!$D$23)*Parameters!$D$28)))+(AU70*(1-Parameters!$D$40)*(1/Parameters!$D$38))+(AW70*(1-Parameters!$D$40))),0)</f>
        <v>30007.339043152861</v>
      </c>
      <c r="AX71" s="24">
        <f>IF(AND(C71&gt;=('Input for base case'!$F$14+'Input for base case'!$F$18), C71&lt;('Input for base case'!$F$14+'Input for base case'!$F$19)),((AO70*(1-Parameters!$D$40)*(1/Parameters!$D$38)*'Input for base case'!$F$9*Parameters!$D$19*Parameters!$D$26*(1-Parameters!$D$27)*Parameters!$D$28*(Parameters!$D$23)*(1-Parameters!$D$30))+(AQ70*(1-Parameters!$D$40)*'Input for base case'!$F$9*Parameters!$D$19*Parameters!$D$26*(1-Parameters!$D$27)*Parameters!$D$28*(Parameters!$D$23)*(1-Parameters!$D$30)) + (AS70*(1-Parameters!$D$40)*(1-ART_drop_factor)) +(AR70*(1-Parameters!$D$40))+ (AY70*(1-Parameters!$D$40)*(1-ART_drop_factor)) + (AX70*(1-Parameters!$D$40))),0)</f>
        <v>23823.770295394905</v>
      </c>
      <c r="AY71" s="22">
        <f>IF(AND(C71&gt;=('Input for base case'!$F$14+'Input for base case'!$F$18), C71&lt;('Input for base case'!$F$14+'Input for base case'!$F$19)),((AO70*(1-Parameters!$D$40)*(1/Parameters!$D$38)*('Input for base case'!$F$9*Parameters!$D$19*(Parameters!$D$23)*Parameters!$D$26*(1-Parameters!$D$27)*Parameters!$D$28*Parameters!$D$30))+(AP70*(1-Parameters!$D$40)*(1/Parameters!$D$38))+(AQ70*(1-Parameters!$D$40)*('Input for base case'!$F$9*Parameters!$D$19*(Parameters!$D$23)*Parameters!$D$26*(1-Parameters!$D$27)*Parameters!$D$28*Parameters!$D$30))+(AY70*(1-Parameters!$D$40)*ART_drop_factor)+(AV70*(1-Parameters!$D$40)*(1/Parameters!$D$38))+(AS70*(1-Parameters!$D$40)*ART_drop_factor)),0)</f>
        <v>74201.998178723734</v>
      </c>
      <c r="AZ71" s="24">
        <f>IF(C71&gt;=('Input for base case'!$F$14+'Input for base case'!$F$19),((AT70*(1-Parameters!$D$40)*(1-(Parameters!$D$12*(1-('Input for base case'!$F$22*Parameters!$D$7))))) + (AZ70*(1-Parameters!$D$40)*(1-(Parameters!$D$12*(1-('Input for base case'!$F$22*Parameters!$D$7)))))),0)</f>
        <v>0</v>
      </c>
      <c r="BA71" s="22">
        <f>IF(C71&gt;=('Input for base case'!$F$14+'Input for base case'!$F$19),((AT70*(1-Parameters!$D$40)*Parameters!$D$12*(1-('Input for base case'!$F$22*Parameters!$D$7)))+(AU70*(1-Parameters!$D$40)*(1-1/Parameters!$D$38)*(1-('Input for base case'!$F$10*Parameters!$D$20*(1-Parameters!$D$27)*Parameters!$D$26*(Parameters!$D$24)*Parameters!$D$28*Parameters!$D$30))) + (AV70*(1-Parameters!$D$40)*(1-(1/Parameters!$D$38))*(1-ART_drop_factor)) +(AZ70*(1-Parameters!$D$40)*Parameters!$D$12*(1-('Input for base case'!$F$22*Parameters!$D$7)))+(BA70*(1-Parameters!$D$40)*(1-1/Parameters!$D$38)) + (BB70*(1-Parameters!$D$40)*(1-(1/Parameters!$D$38))*(1-ART_drop_factor))),0)</f>
        <v>0</v>
      </c>
      <c r="BB71" s="24">
        <f>IF(C71&gt;=('Input for base case'!$F$14+'Input for base case'!$F$19),((AU70*(1-Parameters!$D$40)*(1-1/Parameters!$D$38)*('Input for base case'!$F$10*Parameters!$D$20*Parameters!$D$26*(1-Parameters!$D$27)*(Parameters!$D$24)*Parameters!$D$28*Parameters!$D$30))+(AV70*(1-Parameters!$D$40)*(1-(1/Parameters!$D$38))*ART_drop_factor)+(BB70*(1-Parameters!$D$40)*(1-(1/Parameters!$D$38))*ART_drop_factor)),0)</f>
        <v>0</v>
      </c>
      <c r="BC71" s="22">
        <f>IF(C71&gt;=('Input for base case'!$F$14+'Input for base case'!$F$19),((AU70*(1-Parameters!$D$40)*(1/Parameters!$D$38)*(1-('Input for base case'!$F$10*Parameters!$D$20*(1-Parameters!$D$27)*Parameters!$D$26*(Parameters!$D$23)*Parameters!$D$28)))+(AW70*(1-Parameters!$D$40)*(1-('Input for base case'!$F$10*Parameters!$D$20*(1-Parameters!$D$27)*Parameters!$D$26*(Parameters!$D$23)*Parameters!$D$28)))+(BA70*(1-Parameters!$D$40)*(1/Parameters!$D$38))+(BC70*(1-Parameters!$D$40))),0)</f>
        <v>0</v>
      </c>
      <c r="BD71" s="24">
        <f>IF(C71&gt;=('Input for base case'!$F$14+'Input for base case'!$F$19),((AU70*(1-Parameters!$D$40)*(1/Parameters!$D$38)*'Input for base case'!$F$10*Parameters!$D$20*Parameters!$D$26*(1-Parameters!$D$27)*Parameters!$D$28*(Parameters!$D$23)*(1-Parameters!$D$30))+(AW70*(1-Parameters!$D$40)*'Input for base case'!$F$10*Parameters!$D$20*Parameters!$D$26*(1-Parameters!$D$27)*Parameters!$D$28*(Parameters!$D$23)*(1-Parameters!$D$30))+(AX70*(1-Parameters!$D$40)) + (AY70*(1-Parameters!$D$40)*(1-ART_drop_factor)) +(BD70*(1-Parameters!$D$40)) + (BE70*(1-Parameters!$D$40)*(1-ART_drop_factor))),0)</f>
        <v>0</v>
      </c>
      <c r="BE71" s="25">
        <f>IF(C71&gt;=('Input for base case'!$F$14+'Input for base case'!$F$19),((AU70*(1-Parameters!$D$40)*(1/Parameters!$D$38)*('Input for base case'!$F$10*Parameters!$D$20*(Parameters!$D$23)*Parameters!$D$26*(1-Parameters!$D$27)*Parameters!$D$28*Parameters!$D$30))+(AV70*(1-Parameters!$D$40)*(1/Parameters!$D$38))+(AW70*(1-Parameters!$D$40)*('Input for base case'!$F$10*Parameters!$D$20*(Parameters!$D$23)*Parameters!$D$26*(1-Parameters!$D$27)*Parameters!$D$28*Parameters!$D$30))+(BE70*(1-Parameters!$D$40)*ART_drop_factor)+(BB70*(1-Parameters!$D$40)*(1/Parameters!$D$38))+(AY70*(1-Parameters!$D$40)*ART_drop_factor)),0)</f>
        <v>0</v>
      </c>
      <c r="BF71" s="135">
        <f>(Parameters!$D$40*(SUM(Model!D70:U70,Model!AH70:BE70)))+(Parameters!$D$41*(SUM(Model!V70:AG70)))</f>
        <v>93.48846619855</v>
      </c>
      <c r="BG71" s="60"/>
    </row>
    <row r="72" spans="3:62" x14ac:dyDescent="0.2">
      <c r="C72" s="20">
        <v>67</v>
      </c>
      <c r="D72" s="21">
        <f>IF((C72&gt;='Input for base case'!$F$12),0,(D71*(1-Parameters!$D$40)*(1-(Parameters!$D$8*(1-('Input for base case'!$F$22*Parameters!$D$7))))))</f>
        <v>0</v>
      </c>
      <c r="E72" s="21">
        <f>IF((C72&gt;='Input for base case'!$F$12),0,(D71*(1-Parameters!$D$40)*Parameters!$D$8*(1-('Input for base case'!$F$22*Parameters!$D$7))+(E71*(1-Parameters!$D$40)*(1-1/Parameters!$D$38)) + (F71*(1-Parameters!$D$40)*(1-(1/Parameters!$D$38))*(1-ART_drop_factor))))</f>
        <v>0</v>
      </c>
      <c r="F72" s="26">
        <f>IF((C72&gt;='Input for base case'!$F$12),0,(F71*(1-Parameters!$D$40)*(1-(1/Parameters!$D$38))*ART_drop_factor))</f>
        <v>0</v>
      </c>
      <c r="G72" s="21">
        <f>IF((C72&gt;='Input for base case'!$F$12),0,((G71*(1-Parameters!$D$40)+(E71*(1-Parameters!$D$40)*(1/Parameters!$D$38)))))</f>
        <v>0</v>
      </c>
      <c r="H72" s="21">
        <f>IF((C72&gt;='Input for base case'!$F$12),0,(H71*(1-Parameters!$D$40) + I71*(1-Parameters!$D$40)*(1-ART_drop_factor)))</f>
        <v>0</v>
      </c>
      <c r="I72" s="21">
        <f>IF((C72&gt;='Input for base case'!$F$12),0,(((F71*(1-Parameters!$D$40)*(1/Parameters!$D$38)) + I71*(1-Parameters!$D$40)*ART_drop_factor)))</f>
        <v>0</v>
      </c>
      <c r="J72" s="23">
        <f>IF(AND(C72&gt;='Input for base case'!$F$12,C72&lt;'Input for base case'!$F$13),((D71*(1-Parameters!$D$40)*(1-(Parameters!$D$8*(1-('Input for base case'!$F$22*Parameters!$D$7))))) + (J71*(1-Parameters!$D$40)*(1-(Parameters!$D$9*(1-('Input for base case'!$F$22*Parameters!$D$7)))))),0)</f>
        <v>0</v>
      </c>
      <c r="K72" s="23">
        <f>IF(AND(C72&gt;='Input for base case'!$F$12,C72&lt;'Input for base case'!$F$13),((D71*(1-Parameters!$D$40)*(Parameters!$D$8*(1-('Input for base case'!$F$22*Parameters!$D$7))))+(E71*(1-Parameters!$D$40)*(1-1/Parameters!$D$38)*(1-('Input for base case'!$F$5*Parameters!$D$14*(1-Parameters!$D$27)*Parameters!$D$26*(Parameters!$D$24))*Parameters!$D$28*Parameters!$D$30)))+ (F71*(1-Parameters!$D$40)*(1-(1/Parameters!$D$38))*(1-ART_drop_factor)) + (J71*(1-Parameters!$D$40)*Parameters!$D$9*(1-('Input for base case'!$F$22*Parameters!$D$7)))+(K71*(1-Parameters!$D$40)*(1-1/Parameters!$D$38)) + (L71*(1-Parameters!$D$40)*(1-(1/Parameters!$D$38))*(1-ART_drop_factor)),0)</f>
        <v>0</v>
      </c>
      <c r="L72" s="23">
        <f>IF(AND(C72&gt;='Input for base case'!$F$12,C72&lt;'Input for base case'!$F$13),((E71*(1-Parameters!$D$40)*(1-1/Parameters!$D$38)*('Input for base case'!$F$5*Parameters!$D$14*Parameters!$D$26*(1-Parameters!$D$27)*(Parameters!$D$24)*Parameters!$D$28*Parameters!$D$30))+(F71*(1-Parameters!$D$40)*(1-(1/Parameters!$D$38))*ART_drop_factor)+(L71*(1-Parameters!$D$40)*(1-(1/Parameters!$D$38))*ART_drop_factor)),0)</f>
        <v>0</v>
      </c>
      <c r="M72" s="23">
        <f>IF(AND(C72&gt;='Input for base case'!$F$12,C72&lt;'Input for base case'!$F$13),((E71*(1-Parameters!$D$40)*(1/Parameters!$D$38)*(1-('Input for base case'!$F$5*Parameters!$D$14*(1-Parameters!$D$27)*Parameters!$D$26*(Parameters!$D$23))*Parameters!$D$28))+(G71*(1-Parameters!$D$40)*(1-('Input for base case'!$F$5*Parameters!$D$14*(1-Parameters!$D$27)*Parameters!$D$26*(Parameters!$D$23)*Parameters!$D$28)))+(K71*(1-Parameters!$D$40)*(1/Parameters!$D$38))+(M71*(1-Parameters!$D$40))),0)</f>
        <v>0</v>
      </c>
      <c r="N72" s="23">
        <f>IF(AND(C72&gt;='Input for base case'!$F$12,C72&lt;'Input for base case'!$F$13),((E71*(1-Parameters!$D$40)*(1/Parameters!$D$38)*'Input for base case'!$F$5*Parameters!$D$14*Parameters!$D$26*(1-Parameters!$D$27)*Parameters!$D$28*(Parameters!$D$23)*(1-Parameters!$D$30))+(G71*(1-Parameters!$D$40)*'Input for base case'!$F$5*Parameters!$D$14*Parameters!$D$26*(1-Parameters!$D$27)*Parameters!$D$28*(Parameters!$D$23)*(1-Parameters!$D$30))+(H71*(1-Parameters!$D$40)) +(N71*(1-Parameters!$D$40)) + (O71*(1-Parameters!$D$40)*(1-ART_drop_factor)) + (I71*(1-Parameters!$D$40)*(1-ART_drop_factor))),0)</f>
        <v>0</v>
      </c>
      <c r="O72" s="23">
        <f>IF(AND(C72&gt;='Input for base case'!$F$12,C72&lt;'Input for base case'!$F$13),((E71*(1-Parameters!$D$40)*(1/Parameters!$D$38)*('Input for base case'!$F$5*Parameters!$D$14*(Parameters!$D$23)*Parameters!$D$26*(1-Parameters!$D$27)*Parameters!$D$28*Parameters!$D$30))+(F71*(1-Parameters!$D$40)*(1/Parameters!$D$38))+(G71*(1-Parameters!$D$40)*('Input for base case'!$F$5*Parameters!$D$14*(Parameters!$D$23)*Parameters!$D$26*(1-Parameters!$D$27)*Parameters!$D$28*Parameters!$D$30))+(O71*(1-Parameters!$D$40)*ART_drop_factor)+(L71*(1-Parameters!$D$40)*(1/Parameters!$D$38))+(I71*(1-Parameters!$D$40)*ART_drop_factor)),0)</f>
        <v>0</v>
      </c>
      <c r="P72" s="24">
        <f>IF(AND(C72&gt;='Input for base case'!$F$13,C72&lt;'Input for base case'!$F$14),((J71*(1-Parameters!$D$40)*(1-(Parameters!$D$9*(1-('Input for base case'!$F$22*Parameters!$D$7))))) + (P71*(1-Parameters!$D$40)*(1-(Parameters!$D$9*(1-('Input for base case'!$F$22*Parameters!$D$7)))))),0)</f>
        <v>0</v>
      </c>
      <c r="Q72" s="22">
        <f>IF(AND(C72&gt;='Input for base case'!$F$13,C72&lt;'Input for base case'!$F$14),((J71*(1-Parameters!$D$40)*Parameters!$D$9*(1-('Input for base case'!$F$22*Parameters!$D$7)))+(K71*(1-Parameters!$D$40)*(1-1/Parameters!$D$38)*(1-('Input for base case'!$F$6*Parameters!$D$15*(1-Parameters!$D$27)*Parameters!$D$26*(Parameters!$D$24))*Parameters!$D$28*Parameters!$D$30))) + (L71*(1-Parameters!$D$40)*(1-(1/Parameters!$D$38))*(1-ART_drop_factor)) +(P71*(1-Parameters!$D$40)*Parameters!$D$9*(1-('Input for base case'!$F$22*Parameters!$D$7)))+(Q71*(1-Parameters!$D$40)*(1-1/Parameters!$D$38)) + (R71*(1-Parameters!$D$40)*(1-(1/Parameters!$D$38))*(1-ART_drop_factor)),0)</f>
        <v>0</v>
      </c>
      <c r="R72" s="24">
        <f>IF(AND(C72&gt;='Input for base case'!$F$13,C72&lt;'Input for base case'!$F$14),((K71*(1-Parameters!$D$40)*(1-1/Parameters!$D$38)*('Input for base case'!$F$6*Parameters!$D$15*Parameters!$D$26*(1-Parameters!$D$27)*(Parameters!$D$24)*Parameters!$D$28*Parameters!$D$30))+(L71*(1-Parameters!$D$40)*(1-(1/Parameters!$D$38))*ART_drop_factor)+(R71*(1-Parameters!$D$40)*(1-(1/Parameters!$D$38))*ART_drop_factor)),0)</f>
        <v>0</v>
      </c>
      <c r="S72" s="22">
        <f>IF(AND(C72&gt;='Input for base case'!$F$13,C72&lt;'Input for base case'!$F$14),((K71*(1-Parameters!$D$40)*(1/Parameters!$D$38)*(1-('Input for base case'!$F$6*Parameters!$D$15*(1-Parameters!$D$27)*Parameters!$D$26*(Parameters!$D$23)*Parameters!$D$28)))+(M71*(1-Parameters!$D$40)*(1-('Input for base case'!$F$6*Parameters!$D$15*(1-Parameters!$D$27)*Parameters!$D$26*(Parameters!$D$23)*Parameters!$D$28)))+(Q71*(1-Parameters!$D$40)*(1/Parameters!$D$38))+(S71*(1-Parameters!$D$40))),0)</f>
        <v>0</v>
      </c>
      <c r="T72" s="24">
        <f>IF(AND(C72&gt;='Input for base case'!$F$13,C72&lt;'Input for base case'!$F$14),((K71*(1-Parameters!$D$40)*(1/Parameters!$D$38)*'Input for base case'!$F$6*Parameters!$D$15*Parameters!$D$26*(1-Parameters!$D$27)*Parameters!$D$28*(Parameters!$D$23)*(1-Parameters!$D$30))+(M71*(1-Parameters!$D$40)*'Input for base case'!$F$6*Parameters!$D$15*Parameters!$D$26*(1-Parameters!$D$27)*Parameters!$D$28*(Parameters!$D$23)*(1-Parameters!$D$30))+(N71*(1-Parameters!$D$40))+(T71*(1-Parameters!$D$40)) + (U71*(1-Parameters!$D$40)*(1-ART_drop_factor)) + (O71*(1-Parameters!$D$40)*(1-ART_drop_factor))),0)</f>
        <v>0</v>
      </c>
      <c r="U72" s="22">
        <f>IF(AND(C72&gt;='Input for base case'!$F$13,C72&lt;'Input for base case'!$F$14),((K71*(1-Parameters!$D$40)*(1/Parameters!$D$38)*('Input for base case'!$F$6*Parameters!$D$15*(Parameters!$D$23)*Parameters!$D$26*(1-Parameters!$D$27)*Parameters!$D$28*Parameters!$D$30))+(L71*(1-Parameters!$D$40)*(1/Parameters!$D$38))+(M71*(1-Parameters!$D$40)*('Input for base case'!$F$6*Parameters!$D$15*(Parameters!$D$23)*Parameters!$D$26*(1-Parameters!$D$27)*Parameters!$D$28*Parameters!$D$30))+(U71*(1-Parameters!$D$40)*ART_drop_factor)+(R71*(1-Parameters!$D$40)*(1/Parameters!$D$38))+(O71*(1-Parameters!$D$40))*ART_drop_factor),0)</f>
        <v>0</v>
      </c>
      <c r="V72" s="24">
        <f>IF(C72='Input for base case'!$F$14,((P71*(1-Parameters!$D$41)*(1-(Parameters!$D$9*(1-('Input for base case'!$F$22*Parameters!$D$7))))) + (V71*(1-Parameters!$D$41)*(1-(Parameters!$D$9*(1-('Input for base case'!$F$22*Parameters!$D$7)))))),0)</f>
        <v>0</v>
      </c>
      <c r="W72" s="22">
        <f>IF(C72='Input for base case'!$F$14,((P71*(1-Parameters!$D$41)*Parameters!$D$9*(1-('Input for base case'!$F$22*Parameters!$D$7)))+(Q71*(1-Parameters!$D$41)*(1-1/Parameters!$D$38)*(1-('Input for base case'!$F$6*Parameters!$D$16*(1-Parameters!$D$27)*Parameters!$D$26*(1-Parameters!$B$94)*(Parameters!$D$24))*Parameters!$D$28*Parameters!$D$30)))+(V71*(1-Parameters!$D$41)*Parameters!$D$9*(1-('Input for base case'!$F$22*Parameters!$D$7)))+ (R71*(1-Parameters!$D$41)*(1-(1/Parameters!$D$38))*(1-ART_drop_factor)) + (W71*(1-Parameters!$D$41)*(1-1/Parameters!$D$38)) + (X71*(1-Parameters!$D$41)*(1-(1/Parameters!$D$38))*(1-ART_drop_factor)),0)</f>
        <v>0</v>
      </c>
      <c r="X72" s="24">
        <f>IF(C72='Input for base case'!$F$14,((Q71*(1-Parameters!$D$41)*(1-1/Parameters!$D$38)*('Input for base case'!$F$6*Parameters!$D$16*Parameters!$D$26*(1-Parameters!$D$27)*(1-Parameters!$B$94)*(Parameters!$D$24)*Parameters!$D$28*Parameters!$D$30))+(R71*(1-Parameters!$D$41)*(1-(1/Parameters!$D$38))*ART_drop_factor)+(X71*(1-Parameters!$D$41)*(1-(1/Parameters!$D$38))*ART_drop_factor)),0)</f>
        <v>0</v>
      </c>
      <c r="Y72" s="22">
        <f>IF(C72='Input for base case'!$F$14,((Q71*(1-Parameters!$D$41)*(1/Parameters!$D$38)*(1-('Input for base case'!$F$6*Parameters!$D$16*(1-Parameters!$D$27)*Parameters!$D$26*(1-Parameters!$B$94)*(Parameters!$D$23)*Parameters!$D$28)))+(S71*(1-Parameters!$D$41)*(1-('Input for base case'!$F$6*Parameters!$D$16*(1-Parameters!$D$27)*Parameters!$D$26*(1-Parameters!$B$94)*(Parameters!$D$23)*Parameters!$D$28)))+(W71*(1-Parameters!$D$41)*(1/Parameters!$D$38))+(Y71*(1-Parameters!$D$41))),0)</f>
        <v>0</v>
      </c>
      <c r="Z72" s="24">
        <f>IF(C72='Input for base case'!$F$14,((Q71*(1-Parameters!$D$41)*(1/Parameters!$D$38)*'Input for base case'!$F$6*Parameters!$D$16*Parameters!$D$26*(1-Parameters!$D$27)*(1-Parameters!$B$94)*Parameters!$D$28*(Parameters!$D$23)*(1-Parameters!$D$30))+(S71*(1-Parameters!$D$41)*'Input for base case'!$F$6*Parameters!$D$16*Parameters!$D$26*(1-Parameters!$D$27)*(1-Parameters!$B$94)*Parameters!$D$28*(Parameters!$D$23)*(1-Parameters!$D$30))+(T71*(1-Parameters!$D$41)) + (U71*(1-Parameters!$D$41)*(1-ART_drop_factor)) + (Z71*(1-Parameters!$D$41)) + (AA71*(1-Parameters!$D$41)*(1-ART_drop_factor))),0)</f>
        <v>0</v>
      </c>
      <c r="AA72" s="22">
        <f>IF(C72='Input for base case'!$F$14,((Q71*(1-Parameters!$D$41)*(1/Parameters!$D$38)*('Input for base case'!$F$6*Parameters!$D$16*(Parameters!$D$23)*Parameters!$D$26*(1-Parameters!$D$27)*(1-Parameters!$B$94)*Parameters!$D$28*Parameters!$D$30))+(R71*(1-Parameters!$D$41)*(1/Parameters!$D$38))+(S71*(1-Parameters!$D$41)*('Input for base case'!$F$6*Parameters!$D$16*(1-Parameters!$B$94)*(Parameters!$D$23)*Parameters!$D$26*(1-Parameters!$D$27)*Parameters!$D$28*Parameters!$D$30))+(AA71*(1-Parameters!$D$41)*ART_drop_factor)+(X71*(1-Parameters!$D$41)*(1/Parameters!$D$38))+(U71*(1-Parameters!$D$41)*ART_drop_factor)),0)</f>
        <v>0</v>
      </c>
      <c r="AB72" s="24">
        <f>IF(AND(C72&gt;'Input for base case'!$F$14,C72&lt;('Input for base case'!$F$14+'Input for base case'!$F$16)),((V71*(1-Parameters!$D$41)*(1-(Parameters!$D$9*(1-('Input for base case'!$F$22*Parameters!$D$7)))))+(AB71*(1-Parameters!$D$41)*(1-(Parameters!$D$10*(1-('Input for base case'!$F$22*Parameters!$D$7)))))),0)</f>
        <v>0</v>
      </c>
      <c r="AC72" s="24">
        <f>IF(AND(C72&gt;'Input for base case'!$F$14, C72&lt;('Input for base case'!$F$14+'Input for base case'!$F$16)),((V71*(1-Parameters!$D$41)*Parameters!$D$9*(1-('Input for base case'!$F$22*Parameters!$D$7)))+(W71*(1-Parameters!$D$41)*(1-1/Parameters!$D$38)) + (X71*(1-Parameters!$D$41)*(1-(1/Parameters!$D$38))*(1-ART_drop_factor)) +(AB71*(1-Parameters!$D$41)*Parameters!$D$10*(1-('Input for base case'!$F$22*Parameters!$D$7))))+(AC71*(1-Parameters!$D$41)*(1-1/Parameters!$D$38)) + (AD71*(1-Parameters!$D$41)*(1-(1/Parameters!$D$38))*(1-ART_drop_factor)),0)</f>
        <v>0</v>
      </c>
      <c r="AD72" s="24">
        <f>IF(AND(C72&gt;'Input for base case'!$F$14, C72&lt;('Input for base case'!$F$14+'Input for base case'!$F$16)),((X71*(1-Parameters!$D$41)*(1-(1/Parameters!$D$38))*ART_drop_factor)+(AD71*(1-Parameters!$D$41)*(1-(1/Parameters!$D$38))*ART_drop_factor)),0)</f>
        <v>0</v>
      </c>
      <c r="AE72" s="24">
        <f>IF(AND(C72&gt;'Input for base case'!$F$14, C72&lt;('Input for base case'!$F$14+'Input for base case'!$F$16)),((W71*(1-Parameters!$D$41)*(1/Parameters!$D$38))+(Y71*(1-Parameters!$D$41))+(AC71*(1-Parameters!$D$41)*(1/Parameters!$D$38))+(AE71*(1-Parameters!$D$41))),0)</f>
        <v>0</v>
      </c>
      <c r="AF72" s="24">
        <f>IF(AND(C72&gt;'Input for base case'!$F$14, C72&lt;('Input for base case'!$F$14+'Input for base case'!$F$16)),((Z71*(1-Parameters!$D$41)) + (AA71*(1-Parameters!$D$41)*(1-ART_drop_factor)) +(AF71*(1-Parameters!$D$41)) + (AG71*(1-Parameters!$D$41)*(1-ART_drop_factor))),0)</f>
        <v>0</v>
      </c>
      <c r="AG72" s="24">
        <f>IF(AND(C72&gt;'Input for base case'!$F$14, C72&lt;('Input for base case'!$F$14+'Input for base case'!$F$16)),((X71*(1-Parameters!$D$41)*(1/Parameters!$D$38))+(AG71*(1-Parameters!$D$41)*ART_drop_factor)+(AD71*(1-Parameters!$D$41)*(1/Parameters!$D$38))+(AA71*(1-Parameters!$D$41)*ART_drop_factor)),0)</f>
        <v>0</v>
      </c>
      <c r="AH72" s="24">
        <f>IF(AND(C72&gt;=('Input for base case'!$F$14+'Input for base case'!$F$16),C72&lt;('Input for base case'!$F$14+'Input for base case'!$F$17)),((AB71*(1-Parameters!$D$40)*(1-(Parameters!$D$10*(1-('Input for base case'!$F$22*Parameters!$D$7)))))+(AH71*(1-Parameters!$D$40)*(1-(Parameters!$D$11*(1-('Input for base case'!$F$22*Parameters!$D$7)))))),0)</f>
        <v>0</v>
      </c>
      <c r="AI72" s="24">
        <f>IF(AND(C72&gt;=('Input for base case'!$F$14+'Input for base case'!$F$16), C72&lt;('Input for base case'!$F$14+'Input for base case'!$F$17)),((AB71*(1-Parameters!$D$40)*Parameters!$D$10*(1-('Input for base case'!$F$22*Parameters!$D$7)))+(AC71*(1-Parameters!$D$40)*(1-1/Parameters!$D$38)*(1-('Input for base case'!$F$7*Parameters!$D$17*(1-Parameters!$D$27)*Parameters!$D$26*(1-(Parameters!$B$94 + Parameters!$B$95))*(Parameters!$D$24)*Parameters!$D$28*Parameters!$D$30))) + (AD71*(1-Parameters!$D$40)*(1-(1/Parameters!$D$38))*(1-ART_drop_factor)) +(AH71*(1-Parameters!$D$40)*Parameters!$D$11*(1-('Input for base case'!$F$22*Parameters!$D$7)))+(AI71*(1-Parameters!$D$40)*(1-1/Parameters!$D$38)) + (AJ71*(1-Parameters!$D$40)*(1-(1/Parameters!$D$38))*(1-ART_drop_factor))),0)</f>
        <v>0</v>
      </c>
      <c r="AJ72" s="24">
        <f>IF(AND(C72&gt;=('Input for base case'!$F$14+'Input for base case'!$F$16), C72&lt;('Input for base case'!$F$14+'Input for base case'!$F$17)),((AC71*(1-Parameters!$D$40)*(1-1/Parameters!$D$38)*('Input for base case'!$F$7*Parameters!$D$17*Parameters!$D$26*(1-Parameters!$D$27)*(1-(Parameters!$B$94 + Parameters!$B$95))*(Parameters!$D$24)*Parameters!$D$28*Parameters!$D$30))+(AD71*(1-Parameters!$D$40)*(1-(1/Parameters!$D$38))*ART_drop_factor)+(AJ71*(1-Parameters!$D$40)*(1-(1/Parameters!$D$38))*ART_drop_factor)),0)</f>
        <v>0</v>
      </c>
      <c r="AK72" s="22">
        <f>IF(AND(C72&gt;=('Input for base case'!$F$14+'Input for base case'!$F$16), C72&lt;('Input for base case'!$F$14+'Input for base case'!$F$17)),((AC71*(1-Parameters!$D$40)*(1/Parameters!$D$38)*(1-('Input for base case'!$F$7*Parameters!$D$17*(1-Parameters!$D$27)*Parameters!$D$26*(1-(Parameters!$B$94 + Parameters!$B$95))*(Parameters!$D$23)*Parameters!$D$28)))+(AE71*(1-Parameters!$D$40)*(1-('Input for base case'!$F$7*Parameters!$D$17*(1-Parameters!$D$27)*Parameters!$D$26*(1-(Parameters!$B$94 + Parameters!$B$95))*(Parameters!$D$23)*Parameters!$D$28)))+(AI71*(1-Parameters!$D$40)*(1/Parameters!$D$38))+(AK71*(1-Parameters!$D$40))),0)</f>
        <v>0</v>
      </c>
      <c r="AL72" s="24">
        <f>IF(AND(C72&gt;=('Input for base case'!$F$14+'Input for base case'!$F$16), C72&lt;('Input for base case'!$F$14+'Input for base case'!$F$17)),((AC71*(1-Parameters!$D$40)*(1/Parameters!$D$38)*'Input for base case'!$F$7*Parameters!$D$17*Parameters!$D$26*(1-Parameters!$D$27)*(1-(Parameters!$B$94 + Parameters!$B$95))*Parameters!$D$28*(Parameters!$D$23)*(1-Parameters!$D$30))+(AE71*(1-Parameters!$D$40)*'Input for base case'!$F$7*Parameters!$D$17*Parameters!$D$26*(1-Parameters!$D$27)*(1-(Parameters!$B$94 + Parameters!$B$95))*Parameters!$D$28*(Parameters!$D$23)*(1-Parameters!$D$30))+(AF71*(1-Parameters!$D$40)) + (AG71*(1-Parameters!$D$40)*(1-ART_drop_factor)) +(AL71*(1-Parameters!$D$40)) + (AM71*(1-Parameters!$D$40)*(1-ART_drop_factor))),0)</f>
        <v>0</v>
      </c>
      <c r="AM72" s="22">
        <f>IF(AND(C72&gt;=('Input for base case'!$F$14+'Input for base case'!$F$16), C72&lt;('Input for base case'!$F$14+'Input for base case'!$F$17)),((AC71*(1-Parameters!$D$40)*(1/Parameters!$D$38)*('Input for base case'!$F$7*Parameters!$D$17*(Parameters!$D$23)*Parameters!$D$26*(1-Parameters!$D$27)*(1-(Parameters!$B$94 + Parameters!$B$95))*Parameters!$D$28*Parameters!$D$30))+(AD71*(1-Parameters!$D$40)*(1/Parameters!$D$38))+(AE71*(1-Parameters!$D$40)*('Input for base case'!$F$7*Parameters!$D$17*(Parameters!$D$23)*Parameters!$D$26*(1-Parameters!$D$27)*(1-(Parameters!$B$94 + Parameters!$B$95))*Parameters!$D$28*Parameters!$D$30))+(AM71*(1-Parameters!$D$40)*ART_drop_factor)+(AJ71*(1-Parameters!$D$40)*(1/Parameters!$D$38))+(AG71*(1-Parameters!$D$40)*ART_drop_factor)),0)</f>
        <v>0</v>
      </c>
      <c r="AN72" s="24">
        <f>IF(AND(C72&gt;=('Input for base case'!$F$14+'Input for base case'!$F$17), C72&lt;('Input for base case'!$F$14+'Input for base case'!$F$18)),((AH71*(1-Parameters!$D$40)*(1-(Parameters!$D$11*(1-('Input for base case'!$F$22*Parameters!$D$7))))) + (AN71*(1-Parameters!$D$40)*(1-(Parameters!$D$11*(1-('Input for base case'!$F$22*Parameters!$D$7)))))),0)</f>
        <v>0</v>
      </c>
      <c r="AO72" s="22">
        <f>IF(AND(C72&gt;=('Input for base case'!$F$14+'Input for base case'!$F$17), C72&lt;('Input for base case'!$F$14+'Input for base case'!$F$18)),((AH71*(1-Parameters!$D$40)*Parameters!$D$11*(1-('Input for base case'!$F$22*Parameters!$D$7)))+(AI71*(1-Parameters!$D$40)*(1-1/Parameters!$D$38)*(1-('Input for base case'!$F$8*Parameters!$D$18*(1-Parameters!$D$27)*Parameters!$D$26*(Parameters!$D$24)*Parameters!$D$28*Parameters!$D$30))) + (AJ71*(1-Parameters!$D$40)*(1-(1/Parameters!$D$38))*(1-ART_drop_factor)) +(AN71*(1-Parameters!$D$40)*Parameters!$D$11*(1-('Input for base case'!$F$22*Parameters!$D$7)))+(AO71*(1-Parameters!$D$40)*(1-1/Parameters!$D$38)) + (AP71*(1-Parameters!$D$40)*(1-(1/Parameters!$D$38))*(1-ART_drop_factor))),0)</f>
        <v>0</v>
      </c>
      <c r="AP72" s="24">
        <f>IF(AND(C72&gt;=('Input for base case'!$F$14+'Input for base case'!$F$17), C72&lt;('Input for base case'!$F$14+'Input for base case'!$F$18)),((AI71*(1-Parameters!$D$40)*(1-1/Parameters!$D$38)*('Input for base case'!$F$8*Parameters!$D$18*Parameters!$D$26*(1-Parameters!$D$27)*(Parameters!$D$24)*Parameters!$D$28*Parameters!$D$30))+(AJ71*(1-Parameters!$D$40)*(1-(1/Parameters!$D$38))*ART_drop_factor)+(AP71*(1-Parameters!$D$40)*(1-(1/Parameters!$D$38))*ART_drop_factor)),0)</f>
        <v>0</v>
      </c>
      <c r="AQ72" s="22">
        <f>IF(AND(C72&gt;=('Input for base case'!$F$14+'Input for base case'!$F$17), C72&lt;('Input for base case'!$F$14+'Input for base case'!$F$18)),((AI71*(1-Parameters!$D$40)*(1/Parameters!$D$38)*(1-('Input for base case'!$F$8*Parameters!$D$18*(1-Parameters!$D$27)*Parameters!$D$26*(Parameters!$D$23)*Parameters!$D$28)))+(AK71*(1-Parameters!$D$40)*(1-('Input for base case'!$F$8*Parameters!$D$18*(1-Parameters!$D$27)*Parameters!$D$26*(Parameters!$D$23)*Parameters!$D$28)))+(AO71*(1-Parameters!$D$40)*(1/Parameters!$D$38))+(AQ71*(1-Parameters!$D$40))),0)</f>
        <v>0</v>
      </c>
      <c r="AR72" s="24">
        <f>IF(AND(C72&gt;=('Input for base case'!$F$14+'Input for base case'!$F$17), C72&lt;('Input for base case'!$F$14+'Input for base case'!$F$18)),((AI71*(1-Parameters!$D$40)*(1/Parameters!$D$38)*'Input for base case'!$F$8*Parameters!$D$18*Parameters!$D$26*(1-Parameters!$D$27)*Parameters!$D$28*(Parameters!$D$23)*(1-Parameters!$D$30))+(AK71*(1-Parameters!$D$40)*'Input for base case'!$F$8*Parameters!$D$18*Parameters!$D$26*(1-Parameters!$D$27)*Parameters!$D$28*(Parameters!$D$23)*(1-Parameters!$D$30))+(AL71*(1-Parameters!$D$40)) + (AM71*(1-Parameters!$D$40)*(1-ART_drop_factor)) +(AR71*(1-Parameters!$D$40)) + (AS71*(1-Parameters!$D$40)*(1-ART_drop_factor))),0)</f>
        <v>0</v>
      </c>
      <c r="AS72" s="22">
        <f>IF(AND(C72&gt;=('Input for base case'!$F$14+'Input for base case'!$F$17), C72&lt;('Input for base case'!$F$14+'Input for base case'!$F$18)),((AI71*(1-Parameters!$D$40)*(1/Parameters!$D$38)*('Input for base case'!$F$8*Parameters!$D$18*(Parameters!$D$23)*Parameters!$D$26*(1-Parameters!$D$27)*Parameters!$D$28*Parameters!$D$30))+(AJ71*(1-Parameters!$D$40)*(1/Parameters!$D$38))+(AK71*(1-Parameters!$D$40)*('Input for base case'!$F$8*Parameters!$D$18*(Parameters!$D$23)*Parameters!$D$26*(1-Parameters!$D$27)*Parameters!$D$28*Parameters!$D$30))+(AS71*(1-Parameters!$D$40)*ART_drop_factor)+(AP71*(1-Parameters!$D$40)*(1/Parameters!$D$38))+(AM71*(1-Parameters!$D$40)*ART_drop_factor)),0)</f>
        <v>0</v>
      </c>
      <c r="AT72" s="24">
        <f>IF(AND(C72&gt;=('Input for base case'!$F$14+'Input for base case'!$F$18), C72&lt;('Input for base case'!$F$14+'Input for base case'!$F$19)),((AN71*(1-Parameters!$D$40)*(1-(Parameters!$D$11*(1-('Input for base case'!$F$22*Parameters!$D$7))))) + (AT71*(1-Parameters!$D$40)*(1-(Parameters!$D$12*(1-('Input for base case'!$F$22*Parameters!$D$7)))))),0)</f>
        <v>1488334.4548458867</v>
      </c>
      <c r="AU72" s="22">
        <f>IF(AND(C72&gt;=('Input for base case'!$F$14+'Input for base case'!$F$18), C72&lt;('Input for base case'!$F$14+'Input for base case'!$F$19)),((AN71*(1-Parameters!$D$40)*Parameters!$D$11*(1-('Input for base case'!$F$22*Parameters!$D$7)))+(AO71*(1-Parameters!$D$40)*(1-1/Parameters!$D$38)*(1-('Input for base case'!$F$9*Parameters!$D$19*(1-Parameters!$D$27)*Parameters!$D$26*(Parameters!$D$24)*Parameters!$D$28*Parameters!$D$30))) + (AP71*(1-Parameters!$D$40)*(1-(1/Parameters!$D$38))*(1-ART_drop_factor)) +(AT71*(1-Parameters!$D$40)*Parameters!$D$12*(1-('Input for base case'!$F$22*Parameters!$D$7)))+(AU71*(1-Parameters!$D$40)*(1-1/Parameters!$D$38)) + (AV71*(1-Parameters!$D$40)*(1-(1/Parameters!$D$38))*(1-ART_drop_factor))),0)</f>
        <v>3520.7749541412363</v>
      </c>
      <c r="AV72" s="24">
        <f>IF(AND(C72&gt;=('Input for base case'!$F$14+'Input for base case'!$F$18), C72&lt;('Input for base case'!$F$14+'Input for base case'!$F$19)),((AO71*(1-Parameters!$D$40)*(1-1/Parameters!$D$38)*('Input for base case'!$F$9*Parameters!$D$19*Parameters!$D$26*(1-Parameters!$D$27)*(Parameters!$D$24)*Parameters!$D$28*Parameters!$D$30))+(AP71*(1-Parameters!$D$40)*(1-(1/Parameters!$D$38))*ART_drop_factor)+(AV71*(1-Parameters!$D$40)*(1-(1/Parameters!$D$38))*ART_drop_factor)),0)</f>
        <v>7.8488082201165916</v>
      </c>
      <c r="AW72" s="22">
        <f>IF(AND(C72&gt;=('Input for base case'!$F$14+'Input for base case'!$F$18), C72&lt;('Input for base case'!$F$14+'Input for base case'!$F$19)),((AO71*(1-Parameters!$D$40)*(1/Parameters!$D$38)*(1-('Input for base case'!$F$9*Parameters!$D$19*(1-Parameters!$D$27)*Parameters!$D$26*(Parameters!$D$23)*Parameters!$D$28)))+(AQ71*(1-Parameters!$D$40)*(1-('Input for base case'!$F$9*Parameters!$D$19*(1-Parameters!$D$27)*Parameters!$D$26*(Parameters!$D$23)*Parameters!$D$28)))+(AU71*(1-Parameters!$D$40)*(1/Parameters!$D$38))+(AW71*(1-Parameters!$D$40))),0)</f>
        <v>30395.599771138644</v>
      </c>
      <c r="AX72" s="24">
        <f>IF(AND(C72&gt;=('Input for base case'!$F$14+'Input for base case'!$F$18), C72&lt;('Input for base case'!$F$14+'Input for base case'!$F$19)),((AO71*(1-Parameters!$D$40)*(1/Parameters!$D$38)*'Input for base case'!$F$9*Parameters!$D$19*Parameters!$D$26*(1-Parameters!$D$27)*Parameters!$D$28*(Parameters!$D$23)*(1-Parameters!$D$30))+(AQ71*(1-Parameters!$D$40)*'Input for base case'!$F$9*Parameters!$D$19*Parameters!$D$26*(1-Parameters!$D$27)*Parameters!$D$28*(Parameters!$D$23)*(1-Parameters!$D$30)) + (AS71*(1-Parameters!$D$40)*(1-ART_drop_factor)) +(AR71*(1-Parameters!$D$40))+ (AY71*(1-Parameters!$D$40)*(1-ART_drop_factor)) + (AX71*(1-Parameters!$D$40))),0)</f>
        <v>24069.698361739072</v>
      </c>
      <c r="AY72" s="22">
        <f>IF(AND(C72&gt;=('Input for base case'!$F$14+'Input for base case'!$F$18), C72&lt;('Input for base case'!$F$14+'Input for base case'!$F$19)),((AO71*(1-Parameters!$D$40)*(1/Parameters!$D$38)*('Input for base case'!$F$9*Parameters!$D$19*(Parameters!$D$23)*Parameters!$D$26*(1-Parameters!$D$27)*Parameters!$D$28*Parameters!$D$30))+(AP71*(1-Parameters!$D$40)*(1/Parameters!$D$38))+(AQ71*(1-Parameters!$D$40)*('Input for base case'!$F$9*Parameters!$D$19*(Parameters!$D$23)*Parameters!$D$26*(1-Parameters!$D$27)*Parameters!$D$28*Parameters!$D$30))+(AY71*(1-Parameters!$D$40)*ART_drop_factor)+(AV71*(1-Parameters!$D$40)*(1/Parameters!$D$38))+(AS71*(1-Parameters!$D$40)*ART_drop_factor)),0)</f>
        <v>73951.399161575886</v>
      </c>
      <c r="AZ72" s="24">
        <f>IF(C72&gt;=('Input for base case'!$F$14+'Input for base case'!$F$19),((AT71*(1-Parameters!$D$40)*(1-(Parameters!$D$12*(1-('Input for base case'!$F$22*Parameters!$D$7))))) + (AZ71*(1-Parameters!$D$40)*(1-(Parameters!$D$12*(1-('Input for base case'!$F$22*Parameters!$D$7)))))),0)</f>
        <v>0</v>
      </c>
      <c r="BA72" s="22">
        <f>IF(C72&gt;=('Input for base case'!$F$14+'Input for base case'!$F$19),((AT71*(1-Parameters!$D$40)*Parameters!$D$12*(1-('Input for base case'!$F$22*Parameters!$D$7)))+(AU71*(1-Parameters!$D$40)*(1-1/Parameters!$D$38)*(1-('Input for base case'!$F$10*Parameters!$D$20*(1-Parameters!$D$27)*Parameters!$D$26*(Parameters!$D$24)*Parameters!$D$28*Parameters!$D$30))) + (AV71*(1-Parameters!$D$40)*(1-(1/Parameters!$D$38))*(1-ART_drop_factor)) +(AZ71*(1-Parameters!$D$40)*Parameters!$D$12*(1-('Input for base case'!$F$22*Parameters!$D$7)))+(BA71*(1-Parameters!$D$40)*(1-1/Parameters!$D$38)) + (BB71*(1-Parameters!$D$40)*(1-(1/Parameters!$D$38))*(1-ART_drop_factor))),0)</f>
        <v>0</v>
      </c>
      <c r="BB72" s="24">
        <f>IF(C72&gt;=('Input for base case'!$F$14+'Input for base case'!$F$19),((AU71*(1-Parameters!$D$40)*(1-1/Parameters!$D$38)*('Input for base case'!$F$10*Parameters!$D$20*Parameters!$D$26*(1-Parameters!$D$27)*(Parameters!$D$24)*Parameters!$D$28*Parameters!$D$30))+(AV71*(1-Parameters!$D$40)*(1-(1/Parameters!$D$38))*ART_drop_factor)+(BB71*(1-Parameters!$D$40)*(1-(1/Parameters!$D$38))*ART_drop_factor)),0)</f>
        <v>0</v>
      </c>
      <c r="BC72" s="22">
        <f>IF(C72&gt;=('Input for base case'!$F$14+'Input for base case'!$F$19),((AU71*(1-Parameters!$D$40)*(1/Parameters!$D$38)*(1-('Input for base case'!$F$10*Parameters!$D$20*(1-Parameters!$D$27)*Parameters!$D$26*(Parameters!$D$23)*Parameters!$D$28)))+(AW71*(1-Parameters!$D$40)*(1-('Input for base case'!$F$10*Parameters!$D$20*(1-Parameters!$D$27)*Parameters!$D$26*(Parameters!$D$23)*Parameters!$D$28)))+(BA71*(1-Parameters!$D$40)*(1/Parameters!$D$38))+(BC71*(1-Parameters!$D$40))),0)</f>
        <v>0</v>
      </c>
      <c r="BD72" s="24">
        <f>IF(C72&gt;=('Input for base case'!$F$14+'Input for base case'!$F$19),((AU71*(1-Parameters!$D$40)*(1/Parameters!$D$38)*'Input for base case'!$F$10*Parameters!$D$20*Parameters!$D$26*(1-Parameters!$D$27)*Parameters!$D$28*(Parameters!$D$23)*(1-Parameters!$D$30))+(AW71*(1-Parameters!$D$40)*'Input for base case'!$F$10*Parameters!$D$20*Parameters!$D$26*(1-Parameters!$D$27)*Parameters!$D$28*(Parameters!$D$23)*(1-Parameters!$D$30))+(AX71*(1-Parameters!$D$40)) + (AY71*(1-Parameters!$D$40)*(1-ART_drop_factor)) +(BD71*(1-Parameters!$D$40)) + (BE71*(1-Parameters!$D$40)*(1-ART_drop_factor))),0)</f>
        <v>0</v>
      </c>
      <c r="BE72" s="25">
        <f>IF(C72&gt;=('Input for base case'!$F$14+'Input for base case'!$F$19),((AU71*(1-Parameters!$D$40)*(1/Parameters!$D$38)*('Input for base case'!$F$10*Parameters!$D$20*(Parameters!$D$23)*Parameters!$D$26*(1-Parameters!$D$27)*Parameters!$D$28*Parameters!$D$30))+(AV71*(1-Parameters!$D$40)*(1/Parameters!$D$38))+(AW71*(1-Parameters!$D$40)*('Input for base case'!$F$10*Parameters!$D$20*(Parameters!$D$23)*Parameters!$D$26*(1-Parameters!$D$27)*Parameters!$D$28*Parameters!$D$30))+(BE71*(1-Parameters!$D$40)*ART_drop_factor)+(BB71*(1-Parameters!$D$40)*(1/Parameters!$D$38))+(AY71*(1-Parameters!$D$40)*ART_drop_factor)),0)</f>
        <v>0</v>
      </c>
      <c r="BF72" s="135">
        <f>(Parameters!$D$40*(SUM(Model!D71:U71,Model!AH71:BE71)))+(Parameters!$D$41*(SUM(Model!V71:AG71)))</f>
        <v>93.483072633192421</v>
      </c>
      <c r="BG72" s="60"/>
    </row>
    <row r="73" spans="3:62" x14ac:dyDescent="0.2">
      <c r="C73" s="20">
        <v>68</v>
      </c>
      <c r="D73" s="21">
        <f>IF((C73&gt;='Input for base case'!$F$12),0,(D72*(1-Parameters!$D$40)*(1-(Parameters!$D$8*(1-('Input for base case'!$F$22*Parameters!$D$7))))))</f>
        <v>0</v>
      </c>
      <c r="E73" s="21">
        <f>IF((C73&gt;='Input for base case'!$F$12),0,(D72*(1-Parameters!$D$40)*Parameters!$D$8*(1-('Input for base case'!$F$22*Parameters!$D$7))+(E72*(1-Parameters!$D$40)*(1-1/Parameters!$D$38)) + (F72*(1-Parameters!$D$40)*(1-(1/Parameters!$D$38))*(1-ART_drop_factor))))</f>
        <v>0</v>
      </c>
      <c r="F73" s="26">
        <f>IF((C73&gt;='Input for base case'!$F$12),0,(F72*(1-Parameters!$D$40)*(1-(1/Parameters!$D$38))*ART_drop_factor))</f>
        <v>0</v>
      </c>
      <c r="G73" s="21">
        <f>IF((C73&gt;='Input for base case'!$F$12),0,((G72*(1-Parameters!$D$40)+(E72*(1-Parameters!$D$40)*(1/Parameters!$D$38)))))</f>
        <v>0</v>
      </c>
      <c r="H73" s="21">
        <f>IF((C73&gt;='Input for base case'!$F$12),0,(H72*(1-Parameters!$D$40) + I72*(1-Parameters!$D$40)*(1-ART_drop_factor)))</f>
        <v>0</v>
      </c>
      <c r="I73" s="21">
        <f>IF((C73&gt;='Input for base case'!$F$12),0,(((F72*(1-Parameters!$D$40)*(1/Parameters!$D$38)) + I72*(1-Parameters!$D$40)*ART_drop_factor)))</f>
        <v>0</v>
      </c>
      <c r="J73" s="23">
        <f>IF(AND(C73&gt;='Input for base case'!$F$12,C73&lt;'Input for base case'!$F$13),((D72*(1-Parameters!$D$40)*(1-(Parameters!$D$8*(1-('Input for base case'!$F$22*Parameters!$D$7))))) + (J72*(1-Parameters!$D$40)*(1-(Parameters!$D$9*(1-('Input for base case'!$F$22*Parameters!$D$7)))))),0)</f>
        <v>0</v>
      </c>
      <c r="K73" s="23">
        <f>IF(AND(C73&gt;='Input for base case'!$F$12,C73&lt;'Input for base case'!$F$13),((D72*(1-Parameters!$D$40)*(Parameters!$D$8*(1-('Input for base case'!$F$22*Parameters!$D$7))))+(E72*(1-Parameters!$D$40)*(1-1/Parameters!$D$38)*(1-('Input for base case'!$F$5*Parameters!$D$14*(1-Parameters!$D$27)*Parameters!$D$26*(Parameters!$D$24))*Parameters!$D$28*Parameters!$D$30)))+ (F72*(1-Parameters!$D$40)*(1-(1/Parameters!$D$38))*(1-ART_drop_factor)) + (J72*(1-Parameters!$D$40)*Parameters!$D$9*(1-('Input for base case'!$F$22*Parameters!$D$7)))+(K72*(1-Parameters!$D$40)*(1-1/Parameters!$D$38)) + (L72*(1-Parameters!$D$40)*(1-(1/Parameters!$D$38))*(1-ART_drop_factor)),0)</f>
        <v>0</v>
      </c>
      <c r="L73" s="23">
        <f>IF(AND(C73&gt;='Input for base case'!$F$12,C73&lt;'Input for base case'!$F$13),((E72*(1-Parameters!$D$40)*(1-1/Parameters!$D$38)*('Input for base case'!$F$5*Parameters!$D$14*Parameters!$D$26*(1-Parameters!$D$27)*(Parameters!$D$24)*Parameters!$D$28*Parameters!$D$30))+(F72*(1-Parameters!$D$40)*(1-(1/Parameters!$D$38))*ART_drop_factor)+(L72*(1-Parameters!$D$40)*(1-(1/Parameters!$D$38))*ART_drop_factor)),0)</f>
        <v>0</v>
      </c>
      <c r="M73" s="23">
        <f>IF(AND(C73&gt;='Input for base case'!$F$12,C73&lt;'Input for base case'!$F$13),((E72*(1-Parameters!$D$40)*(1/Parameters!$D$38)*(1-('Input for base case'!$F$5*Parameters!$D$14*(1-Parameters!$D$27)*Parameters!$D$26*(Parameters!$D$23))*Parameters!$D$28))+(G72*(1-Parameters!$D$40)*(1-('Input for base case'!$F$5*Parameters!$D$14*(1-Parameters!$D$27)*Parameters!$D$26*(Parameters!$D$23)*Parameters!$D$28)))+(K72*(1-Parameters!$D$40)*(1/Parameters!$D$38))+(M72*(1-Parameters!$D$40))),0)</f>
        <v>0</v>
      </c>
      <c r="N73" s="23">
        <f>IF(AND(C73&gt;='Input for base case'!$F$12,C73&lt;'Input for base case'!$F$13),((E72*(1-Parameters!$D$40)*(1/Parameters!$D$38)*'Input for base case'!$F$5*Parameters!$D$14*Parameters!$D$26*(1-Parameters!$D$27)*Parameters!$D$28*(Parameters!$D$23)*(1-Parameters!$D$30))+(G72*(1-Parameters!$D$40)*'Input for base case'!$F$5*Parameters!$D$14*Parameters!$D$26*(1-Parameters!$D$27)*Parameters!$D$28*(Parameters!$D$23)*(1-Parameters!$D$30))+(H72*(1-Parameters!$D$40)) +(N72*(1-Parameters!$D$40)) + (O72*(1-Parameters!$D$40)*(1-ART_drop_factor)) + (I72*(1-Parameters!$D$40)*(1-ART_drop_factor))),0)</f>
        <v>0</v>
      </c>
      <c r="O73" s="23">
        <f>IF(AND(C73&gt;='Input for base case'!$F$12,C73&lt;'Input for base case'!$F$13),((E72*(1-Parameters!$D$40)*(1/Parameters!$D$38)*('Input for base case'!$F$5*Parameters!$D$14*(Parameters!$D$23)*Parameters!$D$26*(1-Parameters!$D$27)*Parameters!$D$28*Parameters!$D$30))+(F72*(1-Parameters!$D$40)*(1/Parameters!$D$38))+(G72*(1-Parameters!$D$40)*('Input for base case'!$F$5*Parameters!$D$14*(Parameters!$D$23)*Parameters!$D$26*(1-Parameters!$D$27)*Parameters!$D$28*Parameters!$D$30))+(O72*(1-Parameters!$D$40)*ART_drop_factor)+(L72*(1-Parameters!$D$40)*(1/Parameters!$D$38))+(I72*(1-Parameters!$D$40)*ART_drop_factor)),0)</f>
        <v>0</v>
      </c>
      <c r="P73" s="24">
        <f>IF(AND(C73&gt;='Input for base case'!$F$13,C73&lt;'Input for base case'!$F$14),((J72*(1-Parameters!$D$40)*(1-(Parameters!$D$9*(1-('Input for base case'!$F$22*Parameters!$D$7))))) + (P72*(1-Parameters!$D$40)*(1-(Parameters!$D$9*(1-('Input for base case'!$F$22*Parameters!$D$7)))))),0)</f>
        <v>0</v>
      </c>
      <c r="Q73" s="22">
        <f>IF(AND(C73&gt;='Input for base case'!$F$13,C73&lt;'Input for base case'!$F$14),((J72*(1-Parameters!$D$40)*Parameters!$D$9*(1-('Input for base case'!$F$22*Parameters!$D$7)))+(K72*(1-Parameters!$D$40)*(1-1/Parameters!$D$38)*(1-('Input for base case'!$F$6*Parameters!$D$15*(1-Parameters!$D$27)*Parameters!$D$26*(Parameters!$D$24))*Parameters!$D$28*Parameters!$D$30))) + (L72*(1-Parameters!$D$40)*(1-(1/Parameters!$D$38))*(1-ART_drop_factor)) +(P72*(1-Parameters!$D$40)*Parameters!$D$9*(1-('Input for base case'!$F$22*Parameters!$D$7)))+(Q72*(1-Parameters!$D$40)*(1-1/Parameters!$D$38)) + (R72*(1-Parameters!$D$40)*(1-(1/Parameters!$D$38))*(1-ART_drop_factor)),0)</f>
        <v>0</v>
      </c>
      <c r="R73" s="24">
        <f>IF(AND(C73&gt;='Input for base case'!$F$13,C73&lt;'Input for base case'!$F$14),((K72*(1-Parameters!$D$40)*(1-1/Parameters!$D$38)*('Input for base case'!$F$6*Parameters!$D$15*Parameters!$D$26*(1-Parameters!$D$27)*(Parameters!$D$24)*Parameters!$D$28*Parameters!$D$30))+(L72*(1-Parameters!$D$40)*(1-(1/Parameters!$D$38))*ART_drop_factor)+(R72*(1-Parameters!$D$40)*(1-(1/Parameters!$D$38))*ART_drop_factor)),0)</f>
        <v>0</v>
      </c>
      <c r="S73" s="22">
        <f>IF(AND(C73&gt;='Input for base case'!$F$13,C73&lt;'Input for base case'!$F$14),((K72*(1-Parameters!$D$40)*(1/Parameters!$D$38)*(1-('Input for base case'!$F$6*Parameters!$D$15*(1-Parameters!$D$27)*Parameters!$D$26*(Parameters!$D$23)*Parameters!$D$28)))+(M72*(1-Parameters!$D$40)*(1-('Input for base case'!$F$6*Parameters!$D$15*(1-Parameters!$D$27)*Parameters!$D$26*(Parameters!$D$23)*Parameters!$D$28)))+(Q72*(1-Parameters!$D$40)*(1/Parameters!$D$38))+(S72*(1-Parameters!$D$40))),0)</f>
        <v>0</v>
      </c>
      <c r="T73" s="24">
        <f>IF(AND(C73&gt;='Input for base case'!$F$13,C73&lt;'Input for base case'!$F$14),((K72*(1-Parameters!$D$40)*(1/Parameters!$D$38)*'Input for base case'!$F$6*Parameters!$D$15*Parameters!$D$26*(1-Parameters!$D$27)*Parameters!$D$28*(Parameters!$D$23)*(1-Parameters!$D$30))+(M72*(1-Parameters!$D$40)*'Input for base case'!$F$6*Parameters!$D$15*Parameters!$D$26*(1-Parameters!$D$27)*Parameters!$D$28*(Parameters!$D$23)*(1-Parameters!$D$30))+(N72*(1-Parameters!$D$40))+(T72*(1-Parameters!$D$40)) + (U72*(1-Parameters!$D$40)*(1-ART_drop_factor)) + (O72*(1-Parameters!$D$40)*(1-ART_drop_factor))),0)</f>
        <v>0</v>
      </c>
      <c r="U73" s="22">
        <f>IF(AND(C73&gt;='Input for base case'!$F$13,C73&lt;'Input for base case'!$F$14),((K72*(1-Parameters!$D$40)*(1/Parameters!$D$38)*('Input for base case'!$F$6*Parameters!$D$15*(Parameters!$D$23)*Parameters!$D$26*(1-Parameters!$D$27)*Parameters!$D$28*Parameters!$D$30))+(L72*(1-Parameters!$D$40)*(1/Parameters!$D$38))+(M72*(1-Parameters!$D$40)*('Input for base case'!$F$6*Parameters!$D$15*(Parameters!$D$23)*Parameters!$D$26*(1-Parameters!$D$27)*Parameters!$D$28*Parameters!$D$30))+(U72*(1-Parameters!$D$40)*ART_drop_factor)+(R72*(1-Parameters!$D$40)*(1/Parameters!$D$38))+(O72*(1-Parameters!$D$40))*ART_drop_factor),0)</f>
        <v>0</v>
      </c>
      <c r="V73" s="24">
        <f>IF(C73='Input for base case'!$F$14,((P72*(1-Parameters!$D$41)*(1-(Parameters!$D$9*(1-('Input for base case'!$F$22*Parameters!$D$7))))) + (V72*(1-Parameters!$D$41)*(1-(Parameters!$D$9*(1-('Input for base case'!$F$22*Parameters!$D$7)))))),0)</f>
        <v>0</v>
      </c>
      <c r="W73" s="22">
        <f>IF(C73='Input for base case'!$F$14,((P72*(1-Parameters!$D$41)*Parameters!$D$9*(1-('Input for base case'!$F$22*Parameters!$D$7)))+(Q72*(1-Parameters!$D$41)*(1-1/Parameters!$D$38)*(1-('Input for base case'!$F$6*Parameters!$D$16*(1-Parameters!$D$27)*Parameters!$D$26*(1-Parameters!$B$94)*(Parameters!$D$24))*Parameters!$D$28*Parameters!$D$30)))+(V72*(1-Parameters!$D$41)*Parameters!$D$9*(1-('Input for base case'!$F$22*Parameters!$D$7)))+ (R72*(1-Parameters!$D$41)*(1-(1/Parameters!$D$38))*(1-ART_drop_factor)) + (W72*(1-Parameters!$D$41)*(1-1/Parameters!$D$38)) + (X72*(1-Parameters!$D$41)*(1-(1/Parameters!$D$38))*(1-ART_drop_factor)),0)</f>
        <v>0</v>
      </c>
      <c r="X73" s="24">
        <f>IF(C73='Input for base case'!$F$14,((Q72*(1-Parameters!$D$41)*(1-1/Parameters!$D$38)*('Input for base case'!$F$6*Parameters!$D$16*Parameters!$D$26*(1-Parameters!$D$27)*(1-Parameters!$B$94)*(Parameters!$D$24)*Parameters!$D$28*Parameters!$D$30))+(R72*(1-Parameters!$D$41)*(1-(1/Parameters!$D$38))*ART_drop_factor)+(X72*(1-Parameters!$D$41)*(1-(1/Parameters!$D$38))*ART_drop_factor)),0)</f>
        <v>0</v>
      </c>
      <c r="Y73" s="22">
        <f>IF(C73='Input for base case'!$F$14,((Q72*(1-Parameters!$D$41)*(1/Parameters!$D$38)*(1-('Input for base case'!$F$6*Parameters!$D$16*(1-Parameters!$D$27)*Parameters!$D$26*(1-Parameters!$B$94)*(Parameters!$D$23)*Parameters!$D$28)))+(S72*(1-Parameters!$D$41)*(1-('Input for base case'!$F$6*Parameters!$D$16*(1-Parameters!$D$27)*Parameters!$D$26*(1-Parameters!$B$94)*(Parameters!$D$23)*Parameters!$D$28)))+(W72*(1-Parameters!$D$41)*(1/Parameters!$D$38))+(Y72*(1-Parameters!$D$41))),0)</f>
        <v>0</v>
      </c>
      <c r="Z73" s="24">
        <f>IF(C73='Input for base case'!$F$14,((Q72*(1-Parameters!$D$41)*(1/Parameters!$D$38)*'Input for base case'!$F$6*Parameters!$D$16*Parameters!$D$26*(1-Parameters!$D$27)*(1-Parameters!$B$94)*Parameters!$D$28*(Parameters!$D$23)*(1-Parameters!$D$30))+(S72*(1-Parameters!$D$41)*'Input for base case'!$F$6*Parameters!$D$16*Parameters!$D$26*(1-Parameters!$D$27)*(1-Parameters!$B$94)*Parameters!$D$28*(Parameters!$D$23)*(1-Parameters!$D$30))+(T72*(1-Parameters!$D$41)) + (U72*(1-Parameters!$D$41)*(1-ART_drop_factor)) + (Z72*(1-Parameters!$D$41)) + (AA72*(1-Parameters!$D$41)*(1-ART_drop_factor))),0)</f>
        <v>0</v>
      </c>
      <c r="AA73" s="22">
        <f>IF(C73='Input for base case'!$F$14,((Q72*(1-Parameters!$D$41)*(1/Parameters!$D$38)*('Input for base case'!$F$6*Parameters!$D$16*(Parameters!$D$23)*Parameters!$D$26*(1-Parameters!$D$27)*(1-Parameters!$B$94)*Parameters!$D$28*Parameters!$D$30))+(R72*(1-Parameters!$D$41)*(1/Parameters!$D$38))+(S72*(1-Parameters!$D$41)*('Input for base case'!$F$6*Parameters!$D$16*(1-Parameters!$B$94)*(Parameters!$D$23)*Parameters!$D$26*(1-Parameters!$D$27)*Parameters!$D$28*Parameters!$D$30))+(AA72*(1-Parameters!$D$41)*ART_drop_factor)+(X72*(1-Parameters!$D$41)*(1/Parameters!$D$38))+(U72*(1-Parameters!$D$41)*ART_drop_factor)),0)</f>
        <v>0</v>
      </c>
      <c r="AB73" s="24">
        <f>IF(AND(C73&gt;'Input for base case'!$F$14,C73&lt;('Input for base case'!$F$14+'Input for base case'!$F$16)),((V72*(1-Parameters!$D$41)*(1-(Parameters!$D$9*(1-('Input for base case'!$F$22*Parameters!$D$7)))))+(AB72*(1-Parameters!$D$41)*(1-(Parameters!$D$10*(1-('Input for base case'!$F$22*Parameters!$D$7)))))),0)</f>
        <v>0</v>
      </c>
      <c r="AC73" s="24">
        <f>IF(AND(C73&gt;'Input for base case'!$F$14, C73&lt;('Input for base case'!$F$14+'Input for base case'!$F$16)),((V72*(1-Parameters!$D$41)*Parameters!$D$9*(1-('Input for base case'!$F$22*Parameters!$D$7)))+(W72*(1-Parameters!$D$41)*(1-1/Parameters!$D$38)) + (X72*(1-Parameters!$D$41)*(1-(1/Parameters!$D$38))*(1-ART_drop_factor)) +(AB72*(1-Parameters!$D$41)*Parameters!$D$10*(1-('Input for base case'!$F$22*Parameters!$D$7))))+(AC72*(1-Parameters!$D$41)*(1-1/Parameters!$D$38)) + (AD72*(1-Parameters!$D$41)*(1-(1/Parameters!$D$38))*(1-ART_drop_factor)),0)</f>
        <v>0</v>
      </c>
      <c r="AD73" s="24">
        <f>IF(AND(C73&gt;'Input for base case'!$F$14, C73&lt;('Input for base case'!$F$14+'Input for base case'!$F$16)),((X72*(1-Parameters!$D$41)*(1-(1/Parameters!$D$38))*ART_drop_factor)+(AD72*(1-Parameters!$D$41)*(1-(1/Parameters!$D$38))*ART_drop_factor)),0)</f>
        <v>0</v>
      </c>
      <c r="AE73" s="24">
        <f>IF(AND(C73&gt;'Input for base case'!$F$14, C73&lt;('Input for base case'!$F$14+'Input for base case'!$F$16)),((W72*(1-Parameters!$D$41)*(1/Parameters!$D$38))+(Y72*(1-Parameters!$D$41))+(AC72*(1-Parameters!$D$41)*(1/Parameters!$D$38))+(AE72*(1-Parameters!$D$41))),0)</f>
        <v>0</v>
      </c>
      <c r="AF73" s="24">
        <f>IF(AND(C73&gt;'Input for base case'!$F$14, C73&lt;('Input for base case'!$F$14+'Input for base case'!$F$16)),((Z72*(1-Parameters!$D$41)) + (AA72*(1-Parameters!$D$41)*(1-ART_drop_factor)) +(AF72*(1-Parameters!$D$41)) + (AG72*(1-Parameters!$D$41)*(1-ART_drop_factor))),0)</f>
        <v>0</v>
      </c>
      <c r="AG73" s="24">
        <f>IF(AND(C73&gt;'Input for base case'!$F$14, C73&lt;('Input for base case'!$F$14+'Input for base case'!$F$16)),((X72*(1-Parameters!$D$41)*(1/Parameters!$D$38))+(AG72*(1-Parameters!$D$41)*ART_drop_factor)+(AD72*(1-Parameters!$D$41)*(1/Parameters!$D$38))+(AA72*(1-Parameters!$D$41)*ART_drop_factor)),0)</f>
        <v>0</v>
      </c>
      <c r="AH73" s="24">
        <f>IF(AND(C73&gt;=('Input for base case'!$F$14+'Input for base case'!$F$16),C73&lt;('Input for base case'!$F$14+'Input for base case'!$F$17)),((AB72*(1-Parameters!$D$40)*(1-(Parameters!$D$10*(1-('Input for base case'!$F$22*Parameters!$D$7)))))+(AH72*(1-Parameters!$D$40)*(1-(Parameters!$D$11*(1-('Input for base case'!$F$22*Parameters!$D$7)))))),0)</f>
        <v>0</v>
      </c>
      <c r="AI73" s="24">
        <f>IF(AND(C73&gt;=('Input for base case'!$F$14+'Input for base case'!$F$16), C73&lt;('Input for base case'!$F$14+'Input for base case'!$F$17)),((AB72*(1-Parameters!$D$40)*Parameters!$D$10*(1-('Input for base case'!$F$22*Parameters!$D$7)))+(AC72*(1-Parameters!$D$40)*(1-1/Parameters!$D$38)*(1-('Input for base case'!$F$7*Parameters!$D$17*(1-Parameters!$D$27)*Parameters!$D$26*(1-(Parameters!$B$94 + Parameters!$B$95))*(Parameters!$D$24)*Parameters!$D$28*Parameters!$D$30))) + (AD72*(1-Parameters!$D$40)*(1-(1/Parameters!$D$38))*(1-ART_drop_factor)) +(AH72*(1-Parameters!$D$40)*Parameters!$D$11*(1-('Input for base case'!$F$22*Parameters!$D$7)))+(AI72*(1-Parameters!$D$40)*(1-1/Parameters!$D$38)) + (AJ72*(1-Parameters!$D$40)*(1-(1/Parameters!$D$38))*(1-ART_drop_factor))),0)</f>
        <v>0</v>
      </c>
      <c r="AJ73" s="24">
        <f>IF(AND(C73&gt;=('Input for base case'!$F$14+'Input for base case'!$F$16), C73&lt;('Input for base case'!$F$14+'Input for base case'!$F$17)),((AC72*(1-Parameters!$D$40)*(1-1/Parameters!$D$38)*('Input for base case'!$F$7*Parameters!$D$17*Parameters!$D$26*(1-Parameters!$D$27)*(1-(Parameters!$B$94 + Parameters!$B$95))*(Parameters!$D$24)*Parameters!$D$28*Parameters!$D$30))+(AD72*(1-Parameters!$D$40)*(1-(1/Parameters!$D$38))*ART_drop_factor)+(AJ72*(1-Parameters!$D$40)*(1-(1/Parameters!$D$38))*ART_drop_factor)),0)</f>
        <v>0</v>
      </c>
      <c r="AK73" s="22">
        <f>IF(AND(C73&gt;=('Input for base case'!$F$14+'Input for base case'!$F$16), C73&lt;('Input for base case'!$F$14+'Input for base case'!$F$17)),((AC72*(1-Parameters!$D$40)*(1/Parameters!$D$38)*(1-('Input for base case'!$F$7*Parameters!$D$17*(1-Parameters!$D$27)*Parameters!$D$26*(1-(Parameters!$B$94 + Parameters!$B$95))*(Parameters!$D$23)*Parameters!$D$28)))+(AE72*(1-Parameters!$D$40)*(1-('Input for base case'!$F$7*Parameters!$D$17*(1-Parameters!$D$27)*Parameters!$D$26*(1-(Parameters!$B$94 + Parameters!$B$95))*(Parameters!$D$23)*Parameters!$D$28)))+(AI72*(1-Parameters!$D$40)*(1/Parameters!$D$38))+(AK72*(1-Parameters!$D$40))),0)</f>
        <v>0</v>
      </c>
      <c r="AL73" s="24">
        <f>IF(AND(C73&gt;=('Input for base case'!$F$14+'Input for base case'!$F$16), C73&lt;('Input for base case'!$F$14+'Input for base case'!$F$17)),((AC72*(1-Parameters!$D$40)*(1/Parameters!$D$38)*'Input for base case'!$F$7*Parameters!$D$17*Parameters!$D$26*(1-Parameters!$D$27)*(1-(Parameters!$B$94 + Parameters!$B$95))*Parameters!$D$28*(Parameters!$D$23)*(1-Parameters!$D$30))+(AE72*(1-Parameters!$D$40)*'Input for base case'!$F$7*Parameters!$D$17*Parameters!$D$26*(1-Parameters!$D$27)*(1-(Parameters!$B$94 + Parameters!$B$95))*Parameters!$D$28*(Parameters!$D$23)*(1-Parameters!$D$30))+(AF72*(1-Parameters!$D$40)) + (AG72*(1-Parameters!$D$40)*(1-ART_drop_factor)) +(AL72*(1-Parameters!$D$40)) + (AM72*(1-Parameters!$D$40)*(1-ART_drop_factor))),0)</f>
        <v>0</v>
      </c>
      <c r="AM73" s="22">
        <f>IF(AND(C73&gt;=('Input for base case'!$F$14+'Input for base case'!$F$16), C73&lt;('Input for base case'!$F$14+'Input for base case'!$F$17)),((AC72*(1-Parameters!$D$40)*(1/Parameters!$D$38)*('Input for base case'!$F$7*Parameters!$D$17*(Parameters!$D$23)*Parameters!$D$26*(1-Parameters!$D$27)*(1-(Parameters!$B$94 + Parameters!$B$95))*Parameters!$D$28*Parameters!$D$30))+(AD72*(1-Parameters!$D$40)*(1/Parameters!$D$38))+(AE72*(1-Parameters!$D$40)*('Input for base case'!$F$7*Parameters!$D$17*(Parameters!$D$23)*Parameters!$D$26*(1-Parameters!$D$27)*(1-(Parameters!$B$94 + Parameters!$B$95))*Parameters!$D$28*Parameters!$D$30))+(AM72*(1-Parameters!$D$40)*ART_drop_factor)+(AJ72*(1-Parameters!$D$40)*(1/Parameters!$D$38))+(AG72*(1-Parameters!$D$40)*ART_drop_factor)),0)</f>
        <v>0</v>
      </c>
      <c r="AN73" s="24">
        <f>IF(AND(C73&gt;=('Input for base case'!$F$14+'Input for base case'!$F$17), C73&lt;('Input for base case'!$F$14+'Input for base case'!$F$18)),((AH72*(1-Parameters!$D$40)*(1-(Parameters!$D$11*(1-('Input for base case'!$F$22*Parameters!$D$7))))) + (AN72*(1-Parameters!$D$40)*(1-(Parameters!$D$11*(1-('Input for base case'!$F$22*Parameters!$D$7)))))),0)</f>
        <v>0</v>
      </c>
      <c r="AO73" s="22">
        <f>IF(AND(C73&gt;=('Input for base case'!$F$14+'Input for base case'!$F$17), C73&lt;('Input for base case'!$F$14+'Input for base case'!$F$18)),((AH72*(1-Parameters!$D$40)*Parameters!$D$11*(1-('Input for base case'!$F$22*Parameters!$D$7)))+(AI72*(1-Parameters!$D$40)*(1-1/Parameters!$D$38)*(1-('Input for base case'!$F$8*Parameters!$D$18*(1-Parameters!$D$27)*Parameters!$D$26*(Parameters!$D$24)*Parameters!$D$28*Parameters!$D$30))) + (AJ72*(1-Parameters!$D$40)*(1-(1/Parameters!$D$38))*(1-ART_drop_factor)) +(AN72*(1-Parameters!$D$40)*Parameters!$D$11*(1-('Input for base case'!$F$22*Parameters!$D$7)))+(AO72*(1-Parameters!$D$40)*(1-1/Parameters!$D$38)) + (AP72*(1-Parameters!$D$40)*(1-(1/Parameters!$D$38))*(1-ART_drop_factor))),0)</f>
        <v>0</v>
      </c>
      <c r="AP73" s="24">
        <f>IF(AND(C73&gt;=('Input for base case'!$F$14+'Input for base case'!$F$17), C73&lt;('Input for base case'!$F$14+'Input for base case'!$F$18)),((AI72*(1-Parameters!$D$40)*(1-1/Parameters!$D$38)*('Input for base case'!$F$8*Parameters!$D$18*Parameters!$D$26*(1-Parameters!$D$27)*(Parameters!$D$24)*Parameters!$D$28*Parameters!$D$30))+(AJ72*(1-Parameters!$D$40)*(1-(1/Parameters!$D$38))*ART_drop_factor)+(AP72*(1-Parameters!$D$40)*(1-(1/Parameters!$D$38))*ART_drop_factor)),0)</f>
        <v>0</v>
      </c>
      <c r="AQ73" s="22">
        <f>IF(AND(C73&gt;=('Input for base case'!$F$14+'Input for base case'!$F$17), C73&lt;('Input for base case'!$F$14+'Input for base case'!$F$18)),((AI72*(1-Parameters!$D$40)*(1/Parameters!$D$38)*(1-('Input for base case'!$F$8*Parameters!$D$18*(1-Parameters!$D$27)*Parameters!$D$26*(Parameters!$D$23)*Parameters!$D$28)))+(AK72*(1-Parameters!$D$40)*(1-('Input for base case'!$F$8*Parameters!$D$18*(1-Parameters!$D$27)*Parameters!$D$26*(Parameters!$D$23)*Parameters!$D$28)))+(AO72*(1-Parameters!$D$40)*(1/Parameters!$D$38))+(AQ72*(1-Parameters!$D$40))),0)</f>
        <v>0</v>
      </c>
      <c r="AR73" s="24">
        <f>IF(AND(C73&gt;=('Input for base case'!$F$14+'Input for base case'!$F$17), C73&lt;('Input for base case'!$F$14+'Input for base case'!$F$18)),((AI72*(1-Parameters!$D$40)*(1/Parameters!$D$38)*'Input for base case'!$F$8*Parameters!$D$18*Parameters!$D$26*(1-Parameters!$D$27)*Parameters!$D$28*(Parameters!$D$23)*(1-Parameters!$D$30))+(AK72*(1-Parameters!$D$40)*'Input for base case'!$F$8*Parameters!$D$18*Parameters!$D$26*(1-Parameters!$D$27)*Parameters!$D$28*(Parameters!$D$23)*(1-Parameters!$D$30))+(AL72*(1-Parameters!$D$40)) + (AM72*(1-Parameters!$D$40)*(1-ART_drop_factor)) +(AR72*(1-Parameters!$D$40)) + (AS72*(1-Parameters!$D$40)*(1-ART_drop_factor))),0)</f>
        <v>0</v>
      </c>
      <c r="AS73" s="22">
        <f>IF(AND(C73&gt;=('Input for base case'!$F$14+'Input for base case'!$F$17), C73&lt;('Input for base case'!$F$14+'Input for base case'!$F$18)),((AI72*(1-Parameters!$D$40)*(1/Parameters!$D$38)*('Input for base case'!$F$8*Parameters!$D$18*(Parameters!$D$23)*Parameters!$D$26*(1-Parameters!$D$27)*Parameters!$D$28*Parameters!$D$30))+(AJ72*(1-Parameters!$D$40)*(1/Parameters!$D$38))+(AK72*(1-Parameters!$D$40)*('Input for base case'!$F$8*Parameters!$D$18*(Parameters!$D$23)*Parameters!$D$26*(1-Parameters!$D$27)*Parameters!$D$28*Parameters!$D$30))+(AS72*(1-Parameters!$D$40)*ART_drop_factor)+(AP72*(1-Parameters!$D$40)*(1/Parameters!$D$38))+(AM72*(1-Parameters!$D$40)*ART_drop_factor)),0)</f>
        <v>0</v>
      </c>
      <c r="AT73" s="24">
        <f>IF(AND(C73&gt;=('Input for base case'!$F$14+'Input for base case'!$F$18), C73&lt;('Input for base case'!$F$14+'Input for base case'!$F$19)),((AN72*(1-Parameters!$D$40)*(1-(Parameters!$D$11*(1-('Input for base case'!$F$22*Parameters!$D$7))))) + (AT72*(1-Parameters!$D$40)*(1-(Parameters!$D$12*(1-('Input for base case'!$F$22*Parameters!$D$7)))))),0)</f>
        <v>1487847.9070840387</v>
      </c>
      <c r="AU73" s="22">
        <f>IF(AND(C73&gt;=('Input for base case'!$F$14+'Input for base case'!$F$18), C73&lt;('Input for base case'!$F$14+'Input for base case'!$F$19)),((AN72*(1-Parameters!$D$40)*Parameters!$D$11*(1-('Input for base case'!$F$22*Parameters!$D$7)))+(AO72*(1-Parameters!$D$40)*(1-1/Parameters!$D$38)*(1-('Input for base case'!$F$9*Parameters!$D$19*(1-Parameters!$D$27)*Parameters!$D$26*(Parameters!$D$24)*Parameters!$D$28*Parameters!$D$30))) + (AP72*(1-Parameters!$D$40)*(1-(1/Parameters!$D$38))*(1-ART_drop_factor)) +(AT72*(1-Parameters!$D$40)*Parameters!$D$12*(1-('Input for base case'!$F$22*Parameters!$D$7)))+(AU72*(1-Parameters!$D$40)*(1-1/Parameters!$D$38)) + (AV72*(1-Parameters!$D$40)*(1-(1/Parameters!$D$38))*(1-ART_drop_factor))),0)</f>
        <v>3530.1027491866585</v>
      </c>
      <c r="AV73" s="24">
        <f>IF(AND(C73&gt;=('Input for base case'!$F$14+'Input for base case'!$F$18), C73&lt;('Input for base case'!$F$14+'Input for base case'!$F$19)),((AO72*(1-Parameters!$D$40)*(1-1/Parameters!$D$38)*('Input for base case'!$F$9*Parameters!$D$19*Parameters!$D$26*(1-Parameters!$D$27)*(Parameters!$D$24)*Parameters!$D$28*Parameters!$D$30))+(AP72*(1-Parameters!$D$40)*(1-(1/Parameters!$D$38))*ART_drop_factor)+(AV72*(1-Parameters!$D$40)*(1-(1/Parameters!$D$38))*ART_drop_factor)),0)</f>
        <v>6.9530637107643525</v>
      </c>
      <c r="AW73" s="22">
        <f>IF(AND(C73&gt;=('Input for base case'!$F$14+'Input for base case'!$F$18), C73&lt;('Input for base case'!$F$14+'Input for base case'!$F$19)),((AO72*(1-Parameters!$D$40)*(1/Parameters!$D$38)*(1-('Input for base case'!$F$9*Parameters!$D$19*(1-Parameters!$D$27)*Parameters!$D$26*(Parameters!$D$23)*Parameters!$D$28)))+(AQ72*(1-Parameters!$D$40)*(1-('Input for base case'!$F$9*Parameters!$D$19*(1-Parameters!$D$27)*Parameters!$D$26*(Parameters!$D$23)*Parameters!$D$28)))+(AU72*(1-Parameters!$D$40)*(1/Parameters!$D$38))+(AW72*(1-Parameters!$D$40))),0)</f>
        <v>30785.020826900742</v>
      </c>
      <c r="AX73" s="24">
        <f>IF(AND(C73&gt;=('Input for base case'!$F$14+'Input for base case'!$F$18), C73&lt;('Input for base case'!$F$14+'Input for base case'!$F$19)),((AO72*(1-Parameters!$D$40)*(1/Parameters!$D$38)*'Input for base case'!$F$9*Parameters!$D$19*Parameters!$D$26*(1-Parameters!$D$27)*Parameters!$D$28*(Parameters!$D$23)*(1-Parameters!$D$30))+(AQ72*(1-Parameters!$D$40)*'Input for base case'!$F$9*Parameters!$D$19*Parameters!$D$26*(1-Parameters!$D$27)*Parameters!$D$28*(Parameters!$D$23)*(1-Parameters!$D$30)) + (AS72*(1-Parameters!$D$40)*(1-ART_drop_factor)) +(AR72*(1-Parameters!$D$40))+ (AY72*(1-Parameters!$D$40)*(1-ART_drop_factor)) + (AX72*(1-Parameters!$D$40))),0)</f>
        <v>24314.777036445528</v>
      </c>
      <c r="AY73" s="22">
        <f>IF(AND(C73&gt;=('Input for base case'!$F$14+'Input for base case'!$F$18), C73&lt;('Input for base case'!$F$14+'Input for base case'!$F$19)),((AO72*(1-Parameters!$D$40)*(1/Parameters!$D$38)*('Input for base case'!$F$9*Parameters!$D$19*(Parameters!$D$23)*Parameters!$D$26*(1-Parameters!$D$27)*Parameters!$D$28*Parameters!$D$30))+(AP72*(1-Parameters!$D$40)*(1/Parameters!$D$38))+(AQ72*(1-Parameters!$D$40)*('Input for base case'!$F$9*Parameters!$D$19*(Parameters!$D$23)*Parameters!$D$26*(1-Parameters!$D$27)*Parameters!$D$28*Parameters!$D$30))+(AY72*(1-Parameters!$D$40)*ART_drop_factor)+(AV72*(1-Parameters!$D$40)*(1/Parameters!$D$38))+(AS72*(1-Parameters!$D$40)*ART_drop_factor)),0)</f>
        <v>73701.537463040135</v>
      </c>
      <c r="AZ73" s="24">
        <f>IF(C73&gt;=('Input for base case'!$F$14+'Input for base case'!$F$19),((AT72*(1-Parameters!$D$40)*(1-(Parameters!$D$12*(1-('Input for base case'!$F$22*Parameters!$D$7))))) + (AZ72*(1-Parameters!$D$40)*(1-(Parameters!$D$12*(1-('Input for base case'!$F$22*Parameters!$D$7)))))),0)</f>
        <v>0</v>
      </c>
      <c r="BA73" s="22">
        <f>IF(C73&gt;=('Input for base case'!$F$14+'Input for base case'!$F$19),((AT72*(1-Parameters!$D$40)*Parameters!$D$12*(1-('Input for base case'!$F$22*Parameters!$D$7)))+(AU72*(1-Parameters!$D$40)*(1-1/Parameters!$D$38)*(1-('Input for base case'!$F$10*Parameters!$D$20*(1-Parameters!$D$27)*Parameters!$D$26*(Parameters!$D$24)*Parameters!$D$28*Parameters!$D$30))) + (AV72*(1-Parameters!$D$40)*(1-(1/Parameters!$D$38))*(1-ART_drop_factor)) +(AZ72*(1-Parameters!$D$40)*Parameters!$D$12*(1-('Input for base case'!$F$22*Parameters!$D$7)))+(BA72*(1-Parameters!$D$40)*(1-1/Parameters!$D$38)) + (BB72*(1-Parameters!$D$40)*(1-(1/Parameters!$D$38))*(1-ART_drop_factor))),0)</f>
        <v>0</v>
      </c>
      <c r="BB73" s="24">
        <f>IF(C73&gt;=('Input for base case'!$F$14+'Input for base case'!$F$19),((AU72*(1-Parameters!$D$40)*(1-1/Parameters!$D$38)*('Input for base case'!$F$10*Parameters!$D$20*Parameters!$D$26*(1-Parameters!$D$27)*(Parameters!$D$24)*Parameters!$D$28*Parameters!$D$30))+(AV72*(1-Parameters!$D$40)*(1-(1/Parameters!$D$38))*ART_drop_factor)+(BB72*(1-Parameters!$D$40)*(1-(1/Parameters!$D$38))*ART_drop_factor)),0)</f>
        <v>0</v>
      </c>
      <c r="BC73" s="22">
        <f>IF(C73&gt;=('Input for base case'!$F$14+'Input for base case'!$F$19),((AU72*(1-Parameters!$D$40)*(1/Parameters!$D$38)*(1-('Input for base case'!$F$10*Parameters!$D$20*(1-Parameters!$D$27)*Parameters!$D$26*(Parameters!$D$23)*Parameters!$D$28)))+(AW72*(1-Parameters!$D$40)*(1-('Input for base case'!$F$10*Parameters!$D$20*(1-Parameters!$D$27)*Parameters!$D$26*(Parameters!$D$23)*Parameters!$D$28)))+(BA72*(1-Parameters!$D$40)*(1/Parameters!$D$38))+(BC72*(1-Parameters!$D$40))),0)</f>
        <v>0</v>
      </c>
      <c r="BD73" s="24">
        <f>IF(C73&gt;=('Input for base case'!$F$14+'Input for base case'!$F$19),((AU72*(1-Parameters!$D$40)*(1/Parameters!$D$38)*'Input for base case'!$F$10*Parameters!$D$20*Parameters!$D$26*(1-Parameters!$D$27)*Parameters!$D$28*(Parameters!$D$23)*(1-Parameters!$D$30))+(AW72*(1-Parameters!$D$40)*'Input for base case'!$F$10*Parameters!$D$20*Parameters!$D$26*(1-Parameters!$D$27)*Parameters!$D$28*(Parameters!$D$23)*(1-Parameters!$D$30))+(AX72*(1-Parameters!$D$40)) + (AY72*(1-Parameters!$D$40)*(1-ART_drop_factor)) +(BD72*(1-Parameters!$D$40)) + (BE72*(1-Parameters!$D$40)*(1-ART_drop_factor))),0)</f>
        <v>0</v>
      </c>
      <c r="BE73" s="25">
        <f>IF(C73&gt;=('Input for base case'!$F$14+'Input for base case'!$F$19),((AU72*(1-Parameters!$D$40)*(1/Parameters!$D$38)*('Input for base case'!$F$10*Parameters!$D$20*(Parameters!$D$23)*Parameters!$D$26*(1-Parameters!$D$27)*Parameters!$D$28*Parameters!$D$30))+(AV72*(1-Parameters!$D$40)*(1/Parameters!$D$38))+(AW72*(1-Parameters!$D$40)*('Input for base case'!$F$10*Parameters!$D$20*(Parameters!$D$23)*Parameters!$D$26*(1-Parameters!$D$27)*Parameters!$D$28*Parameters!$D$30))+(BE72*(1-Parameters!$D$40)*ART_drop_factor)+(BB72*(1-Parameters!$D$40)*(1/Parameters!$D$38))+(AY72*(1-Parameters!$D$40)*ART_drop_factor)),0)</f>
        <v>0</v>
      </c>
      <c r="BF73" s="135">
        <f>(Parameters!$D$40*(SUM(Model!D72:U72,Model!AH72:BE72)))+(Parameters!$D$41*(SUM(Model!V72:AG72)))</f>
        <v>93.477679379002041</v>
      </c>
      <c r="BG73" s="60"/>
    </row>
    <row r="74" spans="3:62" x14ac:dyDescent="0.2">
      <c r="C74" s="20">
        <v>69</v>
      </c>
      <c r="D74" s="21">
        <f>IF((C74&gt;='Input for base case'!$F$12),0,(D73*(1-Parameters!$D$40)*(1-(Parameters!$D$8*(1-('Input for base case'!$F$22*Parameters!$D$7))))))</f>
        <v>0</v>
      </c>
      <c r="E74" s="21">
        <f>IF((C74&gt;='Input for base case'!$F$12),0,(D73*(1-Parameters!$D$40)*Parameters!$D$8*(1-('Input for base case'!$F$22*Parameters!$D$7))+(E73*(1-Parameters!$D$40)*(1-1/Parameters!$D$38)) + (F73*(1-Parameters!$D$40)*(1-(1/Parameters!$D$38))*(1-ART_drop_factor))))</f>
        <v>0</v>
      </c>
      <c r="F74" s="26">
        <f>IF((C74&gt;='Input for base case'!$F$12),0,(F73*(1-Parameters!$D$40)*(1-(1/Parameters!$D$38))*ART_drop_factor))</f>
        <v>0</v>
      </c>
      <c r="G74" s="21">
        <f>IF((C74&gt;='Input for base case'!$F$12),0,((G73*(1-Parameters!$D$40)+(E73*(1-Parameters!$D$40)*(1/Parameters!$D$38)))))</f>
        <v>0</v>
      </c>
      <c r="H74" s="21">
        <f>IF((C74&gt;='Input for base case'!$F$12),0,(H73*(1-Parameters!$D$40) + I73*(1-Parameters!$D$40)*(1-ART_drop_factor)))</f>
        <v>0</v>
      </c>
      <c r="I74" s="21">
        <f>IF((C74&gt;='Input for base case'!$F$12),0,(((F73*(1-Parameters!$D$40)*(1/Parameters!$D$38)) + I73*(1-Parameters!$D$40)*ART_drop_factor)))</f>
        <v>0</v>
      </c>
      <c r="J74" s="23">
        <f>IF(AND(C74&gt;='Input for base case'!$F$12,C74&lt;'Input for base case'!$F$13),((D73*(1-Parameters!$D$40)*(1-(Parameters!$D$8*(1-('Input for base case'!$F$22*Parameters!$D$7))))) + (J73*(1-Parameters!$D$40)*(1-(Parameters!$D$9*(1-('Input for base case'!$F$22*Parameters!$D$7)))))),0)</f>
        <v>0</v>
      </c>
      <c r="K74" s="23">
        <f>IF(AND(C74&gt;='Input for base case'!$F$12,C74&lt;'Input for base case'!$F$13),((D73*(1-Parameters!$D$40)*(Parameters!$D$8*(1-('Input for base case'!$F$22*Parameters!$D$7))))+(E73*(1-Parameters!$D$40)*(1-1/Parameters!$D$38)*(1-('Input for base case'!$F$5*Parameters!$D$14*(1-Parameters!$D$27)*Parameters!$D$26*(Parameters!$D$24))*Parameters!$D$28*Parameters!$D$30)))+ (F73*(1-Parameters!$D$40)*(1-(1/Parameters!$D$38))*(1-ART_drop_factor)) + (J73*(1-Parameters!$D$40)*Parameters!$D$9*(1-('Input for base case'!$F$22*Parameters!$D$7)))+(K73*(1-Parameters!$D$40)*(1-1/Parameters!$D$38)) + (L73*(1-Parameters!$D$40)*(1-(1/Parameters!$D$38))*(1-ART_drop_factor)),0)</f>
        <v>0</v>
      </c>
      <c r="L74" s="23">
        <f>IF(AND(C74&gt;='Input for base case'!$F$12,C74&lt;'Input for base case'!$F$13),((E73*(1-Parameters!$D$40)*(1-1/Parameters!$D$38)*('Input for base case'!$F$5*Parameters!$D$14*Parameters!$D$26*(1-Parameters!$D$27)*(Parameters!$D$24)*Parameters!$D$28*Parameters!$D$30))+(F73*(1-Parameters!$D$40)*(1-(1/Parameters!$D$38))*ART_drop_factor)+(L73*(1-Parameters!$D$40)*(1-(1/Parameters!$D$38))*ART_drop_factor)),0)</f>
        <v>0</v>
      </c>
      <c r="M74" s="23">
        <f>IF(AND(C74&gt;='Input for base case'!$F$12,C74&lt;'Input for base case'!$F$13),((E73*(1-Parameters!$D$40)*(1/Parameters!$D$38)*(1-('Input for base case'!$F$5*Parameters!$D$14*(1-Parameters!$D$27)*Parameters!$D$26*(Parameters!$D$23))*Parameters!$D$28))+(G73*(1-Parameters!$D$40)*(1-('Input for base case'!$F$5*Parameters!$D$14*(1-Parameters!$D$27)*Parameters!$D$26*(Parameters!$D$23)*Parameters!$D$28)))+(K73*(1-Parameters!$D$40)*(1/Parameters!$D$38))+(M73*(1-Parameters!$D$40))),0)</f>
        <v>0</v>
      </c>
      <c r="N74" s="23">
        <f>IF(AND(C74&gt;='Input for base case'!$F$12,C74&lt;'Input for base case'!$F$13),((E73*(1-Parameters!$D$40)*(1/Parameters!$D$38)*'Input for base case'!$F$5*Parameters!$D$14*Parameters!$D$26*(1-Parameters!$D$27)*Parameters!$D$28*(Parameters!$D$23)*(1-Parameters!$D$30))+(G73*(1-Parameters!$D$40)*'Input for base case'!$F$5*Parameters!$D$14*Parameters!$D$26*(1-Parameters!$D$27)*Parameters!$D$28*(Parameters!$D$23)*(1-Parameters!$D$30))+(H73*(1-Parameters!$D$40)) +(N73*(1-Parameters!$D$40)) + (O73*(1-Parameters!$D$40)*(1-ART_drop_factor)) + (I73*(1-Parameters!$D$40)*(1-ART_drop_factor))),0)</f>
        <v>0</v>
      </c>
      <c r="O74" s="23">
        <f>IF(AND(C74&gt;='Input for base case'!$F$12,C74&lt;'Input for base case'!$F$13),((E73*(1-Parameters!$D$40)*(1/Parameters!$D$38)*('Input for base case'!$F$5*Parameters!$D$14*(Parameters!$D$23)*Parameters!$D$26*(1-Parameters!$D$27)*Parameters!$D$28*Parameters!$D$30))+(F73*(1-Parameters!$D$40)*(1/Parameters!$D$38))+(G73*(1-Parameters!$D$40)*('Input for base case'!$F$5*Parameters!$D$14*(Parameters!$D$23)*Parameters!$D$26*(1-Parameters!$D$27)*Parameters!$D$28*Parameters!$D$30))+(O73*(1-Parameters!$D$40)*ART_drop_factor)+(L73*(1-Parameters!$D$40)*(1/Parameters!$D$38))+(I73*(1-Parameters!$D$40)*ART_drop_factor)),0)</f>
        <v>0</v>
      </c>
      <c r="P74" s="24">
        <f>IF(AND(C74&gt;='Input for base case'!$F$13,C74&lt;'Input for base case'!$F$14),((J73*(1-Parameters!$D$40)*(1-(Parameters!$D$9*(1-('Input for base case'!$F$22*Parameters!$D$7))))) + (P73*(1-Parameters!$D$40)*(1-(Parameters!$D$9*(1-('Input for base case'!$F$22*Parameters!$D$7)))))),0)</f>
        <v>0</v>
      </c>
      <c r="Q74" s="22">
        <f>IF(AND(C74&gt;='Input for base case'!$F$13,C74&lt;'Input for base case'!$F$14),((J73*(1-Parameters!$D$40)*Parameters!$D$9*(1-('Input for base case'!$F$22*Parameters!$D$7)))+(K73*(1-Parameters!$D$40)*(1-1/Parameters!$D$38)*(1-('Input for base case'!$F$6*Parameters!$D$15*(1-Parameters!$D$27)*Parameters!$D$26*(Parameters!$D$24))*Parameters!$D$28*Parameters!$D$30))) + (L73*(1-Parameters!$D$40)*(1-(1/Parameters!$D$38))*(1-ART_drop_factor)) +(P73*(1-Parameters!$D$40)*Parameters!$D$9*(1-('Input for base case'!$F$22*Parameters!$D$7)))+(Q73*(1-Parameters!$D$40)*(1-1/Parameters!$D$38)) + (R73*(1-Parameters!$D$40)*(1-(1/Parameters!$D$38))*(1-ART_drop_factor)),0)</f>
        <v>0</v>
      </c>
      <c r="R74" s="24">
        <f>IF(AND(C74&gt;='Input for base case'!$F$13,C74&lt;'Input for base case'!$F$14),((K73*(1-Parameters!$D$40)*(1-1/Parameters!$D$38)*('Input for base case'!$F$6*Parameters!$D$15*Parameters!$D$26*(1-Parameters!$D$27)*(Parameters!$D$24)*Parameters!$D$28*Parameters!$D$30))+(L73*(1-Parameters!$D$40)*(1-(1/Parameters!$D$38))*ART_drop_factor)+(R73*(1-Parameters!$D$40)*(1-(1/Parameters!$D$38))*ART_drop_factor)),0)</f>
        <v>0</v>
      </c>
      <c r="S74" s="22">
        <f>IF(AND(C74&gt;='Input for base case'!$F$13,C74&lt;'Input for base case'!$F$14),((K73*(1-Parameters!$D$40)*(1/Parameters!$D$38)*(1-('Input for base case'!$F$6*Parameters!$D$15*(1-Parameters!$D$27)*Parameters!$D$26*(Parameters!$D$23)*Parameters!$D$28)))+(M73*(1-Parameters!$D$40)*(1-('Input for base case'!$F$6*Parameters!$D$15*(1-Parameters!$D$27)*Parameters!$D$26*(Parameters!$D$23)*Parameters!$D$28)))+(Q73*(1-Parameters!$D$40)*(1/Parameters!$D$38))+(S73*(1-Parameters!$D$40))),0)</f>
        <v>0</v>
      </c>
      <c r="T74" s="24">
        <f>IF(AND(C74&gt;='Input for base case'!$F$13,C74&lt;'Input for base case'!$F$14),((K73*(1-Parameters!$D$40)*(1/Parameters!$D$38)*'Input for base case'!$F$6*Parameters!$D$15*Parameters!$D$26*(1-Parameters!$D$27)*Parameters!$D$28*(Parameters!$D$23)*(1-Parameters!$D$30))+(M73*(1-Parameters!$D$40)*'Input for base case'!$F$6*Parameters!$D$15*Parameters!$D$26*(1-Parameters!$D$27)*Parameters!$D$28*(Parameters!$D$23)*(1-Parameters!$D$30))+(N73*(1-Parameters!$D$40))+(T73*(1-Parameters!$D$40)) + (U73*(1-Parameters!$D$40)*(1-ART_drop_factor)) + (O73*(1-Parameters!$D$40)*(1-ART_drop_factor))),0)</f>
        <v>0</v>
      </c>
      <c r="U74" s="22">
        <f>IF(AND(C74&gt;='Input for base case'!$F$13,C74&lt;'Input for base case'!$F$14),((K73*(1-Parameters!$D$40)*(1/Parameters!$D$38)*('Input for base case'!$F$6*Parameters!$D$15*(Parameters!$D$23)*Parameters!$D$26*(1-Parameters!$D$27)*Parameters!$D$28*Parameters!$D$30))+(L73*(1-Parameters!$D$40)*(1/Parameters!$D$38))+(M73*(1-Parameters!$D$40)*('Input for base case'!$F$6*Parameters!$D$15*(Parameters!$D$23)*Parameters!$D$26*(1-Parameters!$D$27)*Parameters!$D$28*Parameters!$D$30))+(U73*(1-Parameters!$D$40)*ART_drop_factor)+(R73*(1-Parameters!$D$40)*(1/Parameters!$D$38))+(O73*(1-Parameters!$D$40))*ART_drop_factor),0)</f>
        <v>0</v>
      </c>
      <c r="V74" s="24">
        <f>IF(C74='Input for base case'!$F$14,((P73*(1-Parameters!$D$41)*(1-(Parameters!$D$9*(1-('Input for base case'!$F$22*Parameters!$D$7))))) + (V73*(1-Parameters!$D$41)*(1-(Parameters!$D$9*(1-('Input for base case'!$F$22*Parameters!$D$7)))))),0)</f>
        <v>0</v>
      </c>
      <c r="W74" s="22">
        <f>IF(C74='Input for base case'!$F$14,((P73*(1-Parameters!$D$41)*Parameters!$D$9*(1-('Input for base case'!$F$22*Parameters!$D$7)))+(Q73*(1-Parameters!$D$41)*(1-1/Parameters!$D$38)*(1-('Input for base case'!$F$6*Parameters!$D$16*(1-Parameters!$D$27)*Parameters!$D$26*(1-Parameters!$B$94)*(Parameters!$D$24))*Parameters!$D$28*Parameters!$D$30)))+(V73*(1-Parameters!$D$41)*Parameters!$D$9*(1-('Input for base case'!$F$22*Parameters!$D$7)))+ (R73*(1-Parameters!$D$41)*(1-(1/Parameters!$D$38))*(1-ART_drop_factor)) + (W73*(1-Parameters!$D$41)*(1-1/Parameters!$D$38)) + (X73*(1-Parameters!$D$41)*(1-(1/Parameters!$D$38))*(1-ART_drop_factor)),0)</f>
        <v>0</v>
      </c>
      <c r="X74" s="24">
        <f>IF(C74='Input for base case'!$F$14,((Q73*(1-Parameters!$D$41)*(1-1/Parameters!$D$38)*('Input for base case'!$F$6*Parameters!$D$16*Parameters!$D$26*(1-Parameters!$D$27)*(1-Parameters!$B$94)*(Parameters!$D$24)*Parameters!$D$28*Parameters!$D$30))+(R73*(1-Parameters!$D$41)*(1-(1/Parameters!$D$38))*ART_drop_factor)+(X73*(1-Parameters!$D$41)*(1-(1/Parameters!$D$38))*ART_drop_factor)),0)</f>
        <v>0</v>
      </c>
      <c r="Y74" s="22">
        <f>IF(C74='Input for base case'!$F$14,((Q73*(1-Parameters!$D$41)*(1/Parameters!$D$38)*(1-('Input for base case'!$F$6*Parameters!$D$16*(1-Parameters!$D$27)*Parameters!$D$26*(1-Parameters!$B$94)*(Parameters!$D$23)*Parameters!$D$28)))+(S73*(1-Parameters!$D$41)*(1-('Input for base case'!$F$6*Parameters!$D$16*(1-Parameters!$D$27)*Parameters!$D$26*(1-Parameters!$B$94)*(Parameters!$D$23)*Parameters!$D$28)))+(W73*(1-Parameters!$D$41)*(1/Parameters!$D$38))+(Y73*(1-Parameters!$D$41))),0)</f>
        <v>0</v>
      </c>
      <c r="Z74" s="24">
        <f>IF(C74='Input for base case'!$F$14,((Q73*(1-Parameters!$D$41)*(1/Parameters!$D$38)*'Input for base case'!$F$6*Parameters!$D$16*Parameters!$D$26*(1-Parameters!$D$27)*(1-Parameters!$B$94)*Parameters!$D$28*(Parameters!$D$23)*(1-Parameters!$D$30))+(S73*(1-Parameters!$D$41)*'Input for base case'!$F$6*Parameters!$D$16*Parameters!$D$26*(1-Parameters!$D$27)*(1-Parameters!$B$94)*Parameters!$D$28*(Parameters!$D$23)*(1-Parameters!$D$30))+(T73*(1-Parameters!$D$41)) + (U73*(1-Parameters!$D$41)*(1-ART_drop_factor)) + (Z73*(1-Parameters!$D$41)) + (AA73*(1-Parameters!$D$41)*(1-ART_drop_factor))),0)</f>
        <v>0</v>
      </c>
      <c r="AA74" s="22">
        <f>IF(C74='Input for base case'!$F$14,((Q73*(1-Parameters!$D$41)*(1/Parameters!$D$38)*('Input for base case'!$F$6*Parameters!$D$16*(Parameters!$D$23)*Parameters!$D$26*(1-Parameters!$D$27)*(1-Parameters!$B$94)*Parameters!$D$28*Parameters!$D$30))+(R73*(1-Parameters!$D$41)*(1/Parameters!$D$38))+(S73*(1-Parameters!$D$41)*('Input for base case'!$F$6*Parameters!$D$16*(1-Parameters!$B$94)*(Parameters!$D$23)*Parameters!$D$26*(1-Parameters!$D$27)*Parameters!$D$28*Parameters!$D$30))+(AA73*(1-Parameters!$D$41)*ART_drop_factor)+(X73*(1-Parameters!$D$41)*(1/Parameters!$D$38))+(U73*(1-Parameters!$D$41)*ART_drop_factor)),0)</f>
        <v>0</v>
      </c>
      <c r="AB74" s="24">
        <f>IF(AND(C74&gt;'Input for base case'!$F$14,C74&lt;('Input for base case'!$F$14+'Input for base case'!$F$16)),((V73*(1-Parameters!$D$41)*(1-(Parameters!$D$9*(1-('Input for base case'!$F$22*Parameters!$D$7)))))+(AB73*(1-Parameters!$D$41)*(1-(Parameters!$D$10*(1-('Input for base case'!$F$22*Parameters!$D$7)))))),0)</f>
        <v>0</v>
      </c>
      <c r="AC74" s="24">
        <f>IF(AND(C74&gt;'Input for base case'!$F$14, C74&lt;('Input for base case'!$F$14+'Input for base case'!$F$16)),((V73*(1-Parameters!$D$41)*Parameters!$D$9*(1-('Input for base case'!$F$22*Parameters!$D$7)))+(W73*(1-Parameters!$D$41)*(1-1/Parameters!$D$38)) + (X73*(1-Parameters!$D$41)*(1-(1/Parameters!$D$38))*(1-ART_drop_factor)) +(AB73*(1-Parameters!$D$41)*Parameters!$D$10*(1-('Input for base case'!$F$22*Parameters!$D$7))))+(AC73*(1-Parameters!$D$41)*(1-1/Parameters!$D$38)) + (AD73*(1-Parameters!$D$41)*(1-(1/Parameters!$D$38))*(1-ART_drop_factor)),0)</f>
        <v>0</v>
      </c>
      <c r="AD74" s="24">
        <f>IF(AND(C74&gt;'Input for base case'!$F$14, C74&lt;('Input for base case'!$F$14+'Input for base case'!$F$16)),((X73*(1-Parameters!$D$41)*(1-(1/Parameters!$D$38))*ART_drop_factor)+(AD73*(1-Parameters!$D$41)*(1-(1/Parameters!$D$38))*ART_drop_factor)),0)</f>
        <v>0</v>
      </c>
      <c r="AE74" s="24">
        <f>IF(AND(C74&gt;'Input for base case'!$F$14, C74&lt;('Input for base case'!$F$14+'Input for base case'!$F$16)),((W73*(1-Parameters!$D$41)*(1/Parameters!$D$38))+(Y73*(1-Parameters!$D$41))+(AC73*(1-Parameters!$D$41)*(1/Parameters!$D$38))+(AE73*(1-Parameters!$D$41))),0)</f>
        <v>0</v>
      </c>
      <c r="AF74" s="24">
        <f>IF(AND(C74&gt;'Input for base case'!$F$14, C74&lt;('Input for base case'!$F$14+'Input for base case'!$F$16)),((Z73*(1-Parameters!$D$41)) + (AA73*(1-Parameters!$D$41)*(1-ART_drop_factor)) +(AF73*(1-Parameters!$D$41)) + (AG73*(1-Parameters!$D$41)*(1-ART_drop_factor))),0)</f>
        <v>0</v>
      </c>
      <c r="AG74" s="24">
        <f>IF(AND(C74&gt;'Input for base case'!$F$14, C74&lt;('Input for base case'!$F$14+'Input for base case'!$F$16)),((X73*(1-Parameters!$D$41)*(1/Parameters!$D$38))+(AG73*(1-Parameters!$D$41)*ART_drop_factor)+(AD73*(1-Parameters!$D$41)*(1/Parameters!$D$38))+(AA73*(1-Parameters!$D$41)*ART_drop_factor)),0)</f>
        <v>0</v>
      </c>
      <c r="AH74" s="24">
        <f>IF(AND(C74&gt;=('Input for base case'!$F$14+'Input for base case'!$F$16),C74&lt;('Input for base case'!$F$14+'Input for base case'!$F$17)),((AB73*(1-Parameters!$D$40)*(1-(Parameters!$D$10*(1-('Input for base case'!$F$22*Parameters!$D$7)))))+(AH73*(1-Parameters!$D$40)*(1-(Parameters!$D$11*(1-('Input for base case'!$F$22*Parameters!$D$7)))))),0)</f>
        <v>0</v>
      </c>
      <c r="AI74" s="24">
        <f>IF(AND(C74&gt;=('Input for base case'!$F$14+'Input for base case'!$F$16), C74&lt;('Input for base case'!$F$14+'Input for base case'!$F$17)),((AB73*(1-Parameters!$D$40)*Parameters!$D$10*(1-('Input for base case'!$F$22*Parameters!$D$7)))+(AC73*(1-Parameters!$D$40)*(1-1/Parameters!$D$38)*(1-('Input for base case'!$F$7*Parameters!$D$17*(1-Parameters!$D$27)*Parameters!$D$26*(1-(Parameters!$B$94 + Parameters!$B$95))*(Parameters!$D$24)*Parameters!$D$28*Parameters!$D$30))) + (AD73*(1-Parameters!$D$40)*(1-(1/Parameters!$D$38))*(1-ART_drop_factor)) +(AH73*(1-Parameters!$D$40)*Parameters!$D$11*(1-('Input for base case'!$F$22*Parameters!$D$7)))+(AI73*(1-Parameters!$D$40)*(1-1/Parameters!$D$38)) + (AJ73*(1-Parameters!$D$40)*(1-(1/Parameters!$D$38))*(1-ART_drop_factor))),0)</f>
        <v>0</v>
      </c>
      <c r="AJ74" s="24">
        <f>IF(AND(C74&gt;=('Input for base case'!$F$14+'Input for base case'!$F$16), C74&lt;('Input for base case'!$F$14+'Input for base case'!$F$17)),((AC73*(1-Parameters!$D$40)*(1-1/Parameters!$D$38)*('Input for base case'!$F$7*Parameters!$D$17*Parameters!$D$26*(1-Parameters!$D$27)*(1-(Parameters!$B$94 + Parameters!$B$95))*(Parameters!$D$24)*Parameters!$D$28*Parameters!$D$30))+(AD73*(1-Parameters!$D$40)*(1-(1/Parameters!$D$38))*ART_drop_factor)+(AJ73*(1-Parameters!$D$40)*(1-(1/Parameters!$D$38))*ART_drop_factor)),0)</f>
        <v>0</v>
      </c>
      <c r="AK74" s="22">
        <f>IF(AND(C74&gt;=('Input for base case'!$F$14+'Input for base case'!$F$16), C74&lt;('Input for base case'!$F$14+'Input for base case'!$F$17)),((AC73*(1-Parameters!$D$40)*(1/Parameters!$D$38)*(1-('Input for base case'!$F$7*Parameters!$D$17*(1-Parameters!$D$27)*Parameters!$D$26*(1-(Parameters!$B$94 + Parameters!$B$95))*(Parameters!$D$23)*Parameters!$D$28)))+(AE73*(1-Parameters!$D$40)*(1-('Input for base case'!$F$7*Parameters!$D$17*(1-Parameters!$D$27)*Parameters!$D$26*(1-(Parameters!$B$94 + Parameters!$B$95))*(Parameters!$D$23)*Parameters!$D$28)))+(AI73*(1-Parameters!$D$40)*(1/Parameters!$D$38))+(AK73*(1-Parameters!$D$40))),0)</f>
        <v>0</v>
      </c>
      <c r="AL74" s="24">
        <f>IF(AND(C74&gt;=('Input for base case'!$F$14+'Input for base case'!$F$16), C74&lt;('Input for base case'!$F$14+'Input for base case'!$F$17)),((AC73*(1-Parameters!$D$40)*(1/Parameters!$D$38)*'Input for base case'!$F$7*Parameters!$D$17*Parameters!$D$26*(1-Parameters!$D$27)*(1-(Parameters!$B$94 + Parameters!$B$95))*Parameters!$D$28*(Parameters!$D$23)*(1-Parameters!$D$30))+(AE73*(1-Parameters!$D$40)*'Input for base case'!$F$7*Parameters!$D$17*Parameters!$D$26*(1-Parameters!$D$27)*(1-(Parameters!$B$94 + Parameters!$B$95))*Parameters!$D$28*(Parameters!$D$23)*(1-Parameters!$D$30))+(AF73*(1-Parameters!$D$40)) + (AG73*(1-Parameters!$D$40)*(1-ART_drop_factor)) +(AL73*(1-Parameters!$D$40)) + (AM73*(1-Parameters!$D$40)*(1-ART_drop_factor))),0)</f>
        <v>0</v>
      </c>
      <c r="AM74" s="22">
        <f>IF(AND(C74&gt;=('Input for base case'!$F$14+'Input for base case'!$F$16), C74&lt;('Input for base case'!$F$14+'Input for base case'!$F$17)),((AC73*(1-Parameters!$D$40)*(1/Parameters!$D$38)*('Input for base case'!$F$7*Parameters!$D$17*(Parameters!$D$23)*Parameters!$D$26*(1-Parameters!$D$27)*(1-(Parameters!$B$94 + Parameters!$B$95))*Parameters!$D$28*Parameters!$D$30))+(AD73*(1-Parameters!$D$40)*(1/Parameters!$D$38))+(AE73*(1-Parameters!$D$40)*('Input for base case'!$F$7*Parameters!$D$17*(Parameters!$D$23)*Parameters!$D$26*(1-Parameters!$D$27)*(1-(Parameters!$B$94 + Parameters!$B$95))*Parameters!$D$28*Parameters!$D$30))+(AM73*(1-Parameters!$D$40)*ART_drop_factor)+(AJ73*(1-Parameters!$D$40)*(1/Parameters!$D$38))+(AG73*(1-Parameters!$D$40)*ART_drop_factor)),0)</f>
        <v>0</v>
      </c>
      <c r="AN74" s="24">
        <f>IF(AND(C74&gt;=('Input for base case'!$F$14+'Input for base case'!$F$17), C74&lt;('Input for base case'!$F$14+'Input for base case'!$F$18)),((AH73*(1-Parameters!$D$40)*(1-(Parameters!$D$11*(1-('Input for base case'!$F$22*Parameters!$D$7))))) + (AN73*(1-Parameters!$D$40)*(1-(Parameters!$D$11*(1-('Input for base case'!$F$22*Parameters!$D$7)))))),0)</f>
        <v>0</v>
      </c>
      <c r="AO74" s="22">
        <f>IF(AND(C74&gt;=('Input for base case'!$F$14+'Input for base case'!$F$17), C74&lt;('Input for base case'!$F$14+'Input for base case'!$F$18)),((AH73*(1-Parameters!$D$40)*Parameters!$D$11*(1-('Input for base case'!$F$22*Parameters!$D$7)))+(AI73*(1-Parameters!$D$40)*(1-1/Parameters!$D$38)*(1-('Input for base case'!$F$8*Parameters!$D$18*(1-Parameters!$D$27)*Parameters!$D$26*(Parameters!$D$24)*Parameters!$D$28*Parameters!$D$30))) + (AJ73*(1-Parameters!$D$40)*(1-(1/Parameters!$D$38))*(1-ART_drop_factor)) +(AN73*(1-Parameters!$D$40)*Parameters!$D$11*(1-('Input for base case'!$F$22*Parameters!$D$7)))+(AO73*(1-Parameters!$D$40)*(1-1/Parameters!$D$38)) + (AP73*(1-Parameters!$D$40)*(1-(1/Parameters!$D$38))*(1-ART_drop_factor))),0)</f>
        <v>0</v>
      </c>
      <c r="AP74" s="24">
        <f>IF(AND(C74&gt;=('Input for base case'!$F$14+'Input for base case'!$F$17), C74&lt;('Input for base case'!$F$14+'Input for base case'!$F$18)),((AI73*(1-Parameters!$D$40)*(1-1/Parameters!$D$38)*('Input for base case'!$F$8*Parameters!$D$18*Parameters!$D$26*(1-Parameters!$D$27)*(Parameters!$D$24)*Parameters!$D$28*Parameters!$D$30))+(AJ73*(1-Parameters!$D$40)*(1-(1/Parameters!$D$38))*ART_drop_factor)+(AP73*(1-Parameters!$D$40)*(1-(1/Parameters!$D$38))*ART_drop_factor)),0)</f>
        <v>0</v>
      </c>
      <c r="AQ74" s="22">
        <f>IF(AND(C74&gt;=('Input for base case'!$F$14+'Input for base case'!$F$17), C74&lt;('Input for base case'!$F$14+'Input for base case'!$F$18)),((AI73*(1-Parameters!$D$40)*(1/Parameters!$D$38)*(1-('Input for base case'!$F$8*Parameters!$D$18*(1-Parameters!$D$27)*Parameters!$D$26*(Parameters!$D$23)*Parameters!$D$28)))+(AK73*(1-Parameters!$D$40)*(1-('Input for base case'!$F$8*Parameters!$D$18*(1-Parameters!$D$27)*Parameters!$D$26*(Parameters!$D$23)*Parameters!$D$28)))+(AO73*(1-Parameters!$D$40)*(1/Parameters!$D$38))+(AQ73*(1-Parameters!$D$40))),0)</f>
        <v>0</v>
      </c>
      <c r="AR74" s="24">
        <f>IF(AND(C74&gt;=('Input for base case'!$F$14+'Input for base case'!$F$17), C74&lt;('Input for base case'!$F$14+'Input for base case'!$F$18)),((AI73*(1-Parameters!$D$40)*(1/Parameters!$D$38)*'Input for base case'!$F$8*Parameters!$D$18*Parameters!$D$26*(1-Parameters!$D$27)*Parameters!$D$28*(Parameters!$D$23)*(1-Parameters!$D$30))+(AK73*(1-Parameters!$D$40)*'Input for base case'!$F$8*Parameters!$D$18*Parameters!$D$26*(1-Parameters!$D$27)*Parameters!$D$28*(Parameters!$D$23)*(1-Parameters!$D$30))+(AL73*(1-Parameters!$D$40)) + (AM73*(1-Parameters!$D$40)*(1-ART_drop_factor)) +(AR73*(1-Parameters!$D$40)) + (AS73*(1-Parameters!$D$40)*(1-ART_drop_factor))),0)</f>
        <v>0</v>
      </c>
      <c r="AS74" s="22">
        <f>IF(AND(C74&gt;=('Input for base case'!$F$14+'Input for base case'!$F$17), C74&lt;('Input for base case'!$F$14+'Input for base case'!$F$18)),((AI73*(1-Parameters!$D$40)*(1/Parameters!$D$38)*('Input for base case'!$F$8*Parameters!$D$18*(Parameters!$D$23)*Parameters!$D$26*(1-Parameters!$D$27)*Parameters!$D$28*Parameters!$D$30))+(AJ73*(1-Parameters!$D$40)*(1/Parameters!$D$38))+(AK73*(1-Parameters!$D$40)*('Input for base case'!$F$8*Parameters!$D$18*(Parameters!$D$23)*Parameters!$D$26*(1-Parameters!$D$27)*Parameters!$D$28*Parameters!$D$30))+(AS73*(1-Parameters!$D$40)*ART_drop_factor)+(AP73*(1-Parameters!$D$40)*(1/Parameters!$D$38))+(AM73*(1-Parameters!$D$40)*ART_drop_factor)),0)</f>
        <v>0</v>
      </c>
      <c r="AT74" s="24">
        <f>IF(AND(C74&gt;=('Input for base case'!$F$14+'Input for base case'!$F$18), C74&lt;('Input for base case'!$F$14+'Input for base case'!$F$19)),((AN73*(1-Parameters!$D$40)*(1-(Parameters!$D$11*(1-('Input for base case'!$F$22*Parameters!$D$7))))) + (AT73*(1-Parameters!$D$40)*(1-(Parameters!$D$12*(1-('Input for base case'!$F$22*Parameters!$D$7)))))),0)</f>
        <v>1487361.5183783248</v>
      </c>
      <c r="AU74" s="22">
        <f>IF(AND(C74&gt;=('Input for base case'!$F$14+'Input for base case'!$F$18), C74&lt;('Input for base case'!$F$14+'Input for base case'!$F$19)),((AN73*(1-Parameters!$D$40)*Parameters!$D$11*(1-('Input for base case'!$F$22*Parameters!$D$7)))+(AO73*(1-Parameters!$D$40)*(1-1/Parameters!$D$38)*(1-('Input for base case'!$F$9*Parameters!$D$19*(1-Parameters!$D$27)*Parameters!$D$26*(Parameters!$D$24)*Parameters!$D$28*Parameters!$D$30))) + (AP73*(1-Parameters!$D$40)*(1-(1/Parameters!$D$38))*(1-ART_drop_factor)) +(AT73*(1-Parameters!$D$40)*Parameters!$D$12*(1-('Input for base case'!$F$22*Parameters!$D$7)))+(AU73*(1-Parameters!$D$40)*(1-1/Parameters!$D$38)) + (AV73*(1-Parameters!$D$40)*(1-(1/Parameters!$D$38))*(1-ART_drop_factor))),0)</f>
        <v>3538.2600044854007</v>
      </c>
      <c r="AV74" s="24">
        <f>IF(AND(C74&gt;=('Input for base case'!$F$14+'Input for base case'!$F$18), C74&lt;('Input for base case'!$F$14+'Input for base case'!$F$19)),((AO73*(1-Parameters!$D$40)*(1-1/Parameters!$D$38)*('Input for base case'!$F$9*Parameters!$D$19*Parameters!$D$26*(1-Parameters!$D$27)*(Parameters!$D$24)*Parameters!$D$28*Parameters!$D$30))+(AP73*(1-Parameters!$D$40)*(1-(1/Parameters!$D$38))*ART_drop_factor)+(AV73*(1-Parameters!$D$40)*(1-(1/Parameters!$D$38))*ART_drop_factor)),0)</f>
        <v>6.1595459603712932</v>
      </c>
      <c r="AW74" s="22">
        <f>IF(AND(C74&gt;=('Input for base case'!$F$14+'Input for base case'!$F$18), C74&lt;('Input for base case'!$F$14+'Input for base case'!$F$19)),((AO73*(1-Parameters!$D$40)*(1/Parameters!$D$38)*(1-('Input for base case'!$F$9*Parameters!$D$19*(1-Parameters!$D$27)*Parameters!$D$26*(Parameters!$D$23)*Parameters!$D$28)))+(AQ73*(1-Parameters!$D$40)*(1-('Input for base case'!$F$9*Parameters!$D$19*(1-Parameters!$D$27)*Parameters!$D$26*(Parameters!$D$23)*Parameters!$D$28)))+(AU73*(1-Parameters!$D$40)*(1/Parameters!$D$38))+(AW73*(1-Parameters!$D$40))),0)</f>
        <v>31175.455777941625</v>
      </c>
      <c r="AX74" s="24">
        <f>IF(AND(C74&gt;=('Input for base case'!$F$14+'Input for base case'!$F$18), C74&lt;('Input for base case'!$F$14+'Input for base case'!$F$19)),((AO73*(1-Parameters!$D$40)*(1/Parameters!$D$38)*'Input for base case'!$F$9*Parameters!$D$19*Parameters!$D$26*(1-Parameters!$D$27)*Parameters!$D$28*(Parameters!$D$23)*(1-Parameters!$D$30))+(AQ73*(1-Parameters!$D$40)*'Input for base case'!$F$9*Parameters!$D$19*Parameters!$D$26*(1-Parameters!$D$27)*Parameters!$D$28*(Parameters!$D$23)*(1-Parameters!$D$30)) + (AS73*(1-Parameters!$D$40)*(1-ART_drop_factor)) +(AR73*(1-Parameters!$D$40))+ (AY73*(1-Parameters!$D$40)*(1-ART_drop_factor)) + (AX73*(1-Parameters!$D$40))),0)</f>
        <v>24559.008825873927</v>
      </c>
      <c r="AY74" s="22">
        <f>IF(AND(C74&gt;=('Input for base case'!$F$14+'Input for base case'!$F$18), C74&lt;('Input for base case'!$F$14+'Input for base case'!$F$19)),((AO73*(1-Parameters!$D$40)*(1/Parameters!$D$38)*('Input for base case'!$F$9*Parameters!$D$19*(Parameters!$D$23)*Parameters!$D$26*(1-Parameters!$D$27)*Parameters!$D$28*Parameters!$D$30))+(AP73*(1-Parameters!$D$40)*(1/Parameters!$D$38))+(AQ73*(1-Parameters!$D$40)*('Input for base case'!$F$9*Parameters!$D$19*(Parameters!$D$23)*Parameters!$D$26*(1-Parameters!$D$27)*Parameters!$D$28*Parameters!$D$30))+(AY73*(1-Parameters!$D$40)*ART_drop_factor)+(AV73*(1-Parameters!$D$40)*(1/Parameters!$D$38))+(AS73*(1-Parameters!$D$40)*ART_drop_factor)),0)</f>
        <v>73452.423404300367</v>
      </c>
      <c r="AZ74" s="24">
        <f>IF(C74&gt;=('Input for base case'!$F$14+'Input for base case'!$F$19),((AT73*(1-Parameters!$D$40)*(1-(Parameters!$D$12*(1-('Input for base case'!$F$22*Parameters!$D$7))))) + (AZ73*(1-Parameters!$D$40)*(1-(Parameters!$D$12*(1-('Input for base case'!$F$22*Parameters!$D$7)))))),0)</f>
        <v>0</v>
      </c>
      <c r="BA74" s="22">
        <f>IF(C74&gt;=('Input for base case'!$F$14+'Input for base case'!$F$19),((AT73*(1-Parameters!$D$40)*Parameters!$D$12*(1-('Input for base case'!$F$22*Parameters!$D$7)))+(AU73*(1-Parameters!$D$40)*(1-1/Parameters!$D$38)*(1-('Input for base case'!$F$10*Parameters!$D$20*(1-Parameters!$D$27)*Parameters!$D$26*(Parameters!$D$24)*Parameters!$D$28*Parameters!$D$30))) + (AV73*(1-Parameters!$D$40)*(1-(1/Parameters!$D$38))*(1-ART_drop_factor)) +(AZ73*(1-Parameters!$D$40)*Parameters!$D$12*(1-('Input for base case'!$F$22*Parameters!$D$7)))+(BA73*(1-Parameters!$D$40)*(1-1/Parameters!$D$38)) + (BB73*(1-Parameters!$D$40)*(1-(1/Parameters!$D$38))*(1-ART_drop_factor))),0)</f>
        <v>0</v>
      </c>
      <c r="BB74" s="24">
        <f>IF(C74&gt;=('Input for base case'!$F$14+'Input for base case'!$F$19),((AU73*(1-Parameters!$D$40)*(1-1/Parameters!$D$38)*('Input for base case'!$F$10*Parameters!$D$20*Parameters!$D$26*(1-Parameters!$D$27)*(Parameters!$D$24)*Parameters!$D$28*Parameters!$D$30))+(AV73*(1-Parameters!$D$40)*(1-(1/Parameters!$D$38))*ART_drop_factor)+(BB73*(1-Parameters!$D$40)*(1-(1/Parameters!$D$38))*ART_drop_factor)),0)</f>
        <v>0</v>
      </c>
      <c r="BC74" s="22">
        <f>IF(C74&gt;=('Input for base case'!$F$14+'Input for base case'!$F$19),((AU73*(1-Parameters!$D$40)*(1/Parameters!$D$38)*(1-('Input for base case'!$F$10*Parameters!$D$20*(1-Parameters!$D$27)*Parameters!$D$26*(Parameters!$D$23)*Parameters!$D$28)))+(AW73*(1-Parameters!$D$40)*(1-('Input for base case'!$F$10*Parameters!$D$20*(1-Parameters!$D$27)*Parameters!$D$26*(Parameters!$D$23)*Parameters!$D$28)))+(BA73*(1-Parameters!$D$40)*(1/Parameters!$D$38))+(BC73*(1-Parameters!$D$40))),0)</f>
        <v>0</v>
      </c>
      <c r="BD74" s="24">
        <f>IF(C74&gt;=('Input for base case'!$F$14+'Input for base case'!$F$19),((AU73*(1-Parameters!$D$40)*(1/Parameters!$D$38)*'Input for base case'!$F$10*Parameters!$D$20*Parameters!$D$26*(1-Parameters!$D$27)*Parameters!$D$28*(Parameters!$D$23)*(1-Parameters!$D$30))+(AW73*(1-Parameters!$D$40)*'Input for base case'!$F$10*Parameters!$D$20*Parameters!$D$26*(1-Parameters!$D$27)*Parameters!$D$28*(Parameters!$D$23)*(1-Parameters!$D$30))+(AX73*(1-Parameters!$D$40)) + (AY73*(1-Parameters!$D$40)*(1-ART_drop_factor)) +(BD73*(1-Parameters!$D$40)) + (BE73*(1-Parameters!$D$40)*(1-ART_drop_factor))),0)</f>
        <v>0</v>
      </c>
      <c r="BE74" s="25">
        <f>IF(C74&gt;=('Input for base case'!$F$14+'Input for base case'!$F$19),((AU73*(1-Parameters!$D$40)*(1/Parameters!$D$38)*('Input for base case'!$F$10*Parameters!$D$20*(Parameters!$D$23)*Parameters!$D$26*(1-Parameters!$D$27)*Parameters!$D$28*Parameters!$D$30))+(AV73*(1-Parameters!$D$40)*(1/Parameters!$D$38))+(AW73*(1-Parameters!$D$40)*('Input for base case'!$F$10*Parameters!$D$20*(Parameters!$D$23)*Parameters!$D$26*(1-Parameters!$D$27)*Parameters!$D$28*Parameters!$D$30))+(BE73*(1-Parameters!$D$40)*ART_drop_factor)+(BB73*(1-Parameters!$D$40)*(1/Parameters!$D$38))+(AY73*(1-Parameters!$D$40)*ART_drop_factor)),0)</f>
        <v>0</v>
      </c>
      <c r="BF74" s="135">
        <f>(Parameters!$D$40*(SUM(Model!D73:U73,Model!AH73:BE73)))+(Parameters!$D$41*(SUM(Model!V73:AG73)))</f>
        <v>93.472286435960925</v>
      </c>
      <c r="BG74" s="60"/>
    </row>
    <row r="75" spans="3:62" x14ac:dyDescent="0.2">
      <c r="C75" s="20">
        <v>70</v>
      </c>
      <c r="D75" s="21">
        <f>IF((C75&gt;='Input for base case'!$F$12),0,(D74*(1-Parameters!$D$40)*(1-(Parameters!$D$8*(1-('Input for base case'!$F$22*Parameters!$D$7))))))</f>
        <v>0</v>
      </c>
      <c r="E75" s="21">
        <f>IF((C75&gt;='Input for base case'!$F$12),0,(D74*(1-Parameters!$D$40)*Parameters!$D$8*(1-('Input for base case'!$F$22*Parameters!$D$7))+(E74*(1-Parameters!$D$40)*(1-1/Parameters!$D$38)) + (F74*(1-Parameters!$D$40)*(1-(1/Parameters!$D$38))*(1-ART_drop_factor))))</f>
        <v>0</v>
      </c>
      <c r="F75" s="26">
        <f>IF((C75&gt;='Input for base case'!$F$12),0,(F74*(1-Parameters!$D$40)*(1-(1/Parameters!$D$38))*ART_drop_factor))</f>
        <v>0</v>
      </c>
      <c r="G75" s="21">
        <f>IF((C75&gt;='Input for base case'!$F$12),0,((G74*(1-Parameters!$D$40)+(E74*(1-Parameters!$D$40)*(1/Parameters!$D$38)))))</f>
        <v>0</v>
      </c>
      <c r="H75" s="21">
        <f>IF((C75&gt;='Input for base case'!$F$12),0,(H74*(1-Parameters!$D$40) + I74*(1-Parameters!$D$40)*(1-ART_drop_factor)))</f>
        <v>0</v>
      </c>
      <c r="I75" s="21">
        <f>IF((C75&gt;='Input for base case'!$F$12),0,(((F74*(1-Parameters!$D$40)*(1/Parameters!$D$38)) + I74*(1-Parameters!$D$40)*ART_drop_factor)))</f>
        <v>0</v>
      </c>
      <c r="J75" s="23">
        <f>IF(AND(C75&gt;='Input for base case'!$F$12,C75&lt;'Input for base case'!$F$13),((D74*(1-Parameters!$D$40)*(1-(Parameters!$D$8*(1-('Input for base case'!$F$22*Parameters!$D$7))))) + (J74*(1-Parameters!$D$40)*(1-(Parameters!$D$9*(1-('Input for base case'!$F$22*Parameters!$D$7)))))),0)</f>
        <v>0</v>
      </c>
      <c r="K75" s="23">
        <f>IF(AND(C75&gt;='Input for base case'!$F$12,C75&lt;'Input for base case'!$F$13),((D74*(1-Parameters!$D$40)*(Parameters!$D$8*(1-('Input for base case'!$F$22*Parameters!$D$7))))+(E74*(1-Parameters!$D$40)*(1-1/Parameters!$D$38)*(1-('Input for base case'!$F$5*Parameters!$D$14*(1-Parameters!$D$27)*Parameters!$D$26*(Parameters!$D$24))*Parameters!$D$28*Parameters!$D$30)))+ (F74*(1-Parameters!$D$40)*(1-(1/Parameters!$D$38))*(1-ART_drop_factor)) + (J74*(1-Parameters!$D$40)*Parameters!$D$9*(1-('Input for base case'!$F$22*Parameters!$D$7)))+(K74*(1-Parameters!$D$40)*(1-1/Parameters!$D$38)) + (L74*(1-Parameters!$D$40)*(1-(1/Parameters!$D$38))*(1-ART_drop_factor)),0)</f>
        <v>0</v>
      </c>
      <c r="L75" s="23">
        <f>IF(AND(C75&gt;='Input for base case'!$F$12,C75&lt;'Input for base case'!$F$13),((E74*(1-Parameters!$D$40)*(1-1/Parameters!$D$38)*('Input for base case'!$F$5*Parameters!$D$14*Parameters!$D$26*(1-Parameters!$D$27)*(Parameters!$D$24)*Parameters!$D$28*Parameters!$D$30))+(F74*(1-Parameters!$D$40)*(1-(1/Parameters!$D$38))*ART_drop_factor)+(L74*(1-Parameters!$D$40)*(1-(1/Parameters!$D$38))*ART_drop_factor)),0)</f>
        <v>0</v>
      </c>
      <c r="M75" s="23">
        <f>IF(AND(C75&gt;='Input for base case'!$F$12,C75&lt;'Input for base case'!$F$13),((E74*(1-Parameters!$D$40)*(1/Parameters!$D$38)*(1-('Input for base case'!$F$5*Parameters!$D$14*(1-Parameters!$D$27)*Parameters!$D$26*(Parameters!$D$23))*Parameters!$D$28))+(G74*(1-Parameters!$D$40)*(1-('Input for base case'!$F$5*Parameters!$D$14*(1-Parameters!$D$27)*Parameters!$D$26*(Parameters!$D$23)*Parameters!$D$28)))+(K74*(1-Parameters!$D$40)*(1/Parameters!$D$38))+(M74*(1-Parameters!$D$40))),0)</f>
        <v>0</v>
      </c>
      <c r="N75" s="23">
        <f>IF(AND(C75&gt;='Input for base case'!$F$12,C75&lt;'Input for base case'!$F$13),((E74*(1-Parameters!$D$40)*(1/Parameters!$D$38)*'Input for base case'!$F$5*Parameters!$D$14*Parameters!$D$26*(1-Parameters!$D$27)*Parameters!$D$28*(Parameters!$D$23)*(1-Parameters!$D$30))+(G74*(1-Parameters!$D$40)*'Input for base case'!$F$5*Parameters!$D$14*Parameters!$D$26*(1-Parameters!$D$27)*Parameters!$D$28*(Parameters!$D$23)*(1-Parameters!$D$30))+(H74*(1-Parameters!$D$40)) +(N74*(1-Parameters!$D$40)) + (O74*(1-Parameters!$D$40)*(1-ART_drop_factor)) + (I74*(1-Parameters!$D$40)*(1-ART_drop_factor))),0)</f>
        <v>0</v>
      </c>
      <c r="O75" s="23">
        <f>IF(AND(C75&gt;='Input for base case'!$F$12,C75&lt;'Input for base case'!$F$13),((E74*(1-Parameters!$D$40)*(1/Parameters!$D$38)*('Input for base case'!$F$5*Parameters!$D$14*(Parameters!$D$23)*Parameters!$D$26*(1-Parameters!$D$27)*Parameters!$D$28*Parameters!$D$30))+(F74*(1-Parameters!$D$40)*(1/Parameters!$D$38))+(G74*(1-Parameters!$D$40)*('Input for base case'!$F$5*Parameters!$D$14*(Parameters!$D$23)*Parameters!$D$26*(1-Parameters!$D$27)*Parameters!$D$28*Parameters!$D$30))+(O74*(1-Parameters!$D$40)*ART_drop_factor)+(L74*(1-Parameters!$D$40)*(1/Parameters!$D$38))+(I74*(1-Parameters!$D$40)*ART_drop_factor)),0)</f>
        <v>0</v>
      </c>
      <c r="P75" s="24">
        <f>IF(AND(C75&gt;='Input for base case'!$F$13,C75&lt;'Input for base case'!$F$14),((J74*(1-Parameters!$D$40)*(1-(Parameters!$D$9*(1-('Input for base case'!$F$22*Parameters!$D$7))))) + (P74*(1-Parameters!$D$40)*(1-(Parameters!$D$9*(1-('Input for base case'!$F$22*Parameters!$D$7)))))),0)</f>
        <v>0</v>
      </c>
      <c r="Q75" s="22">
        <f>IF(AND(C75&gt;='Input for base case'!$F$13,C75&lt;'Input for base case'!$F$14),((J74*(1-Parameters!$D$40)*Parameters!$D$9*(1-('Input for base case'!$F$22*Parameters!$D$7)))+(K74*(1-Parameters!$D$40)*(1-1/Parameters!$D$38)*(1-('Input for base case'!$F$6*Parameters!$D$15*(1-Parameters!$D$27)*Parameters!$D$26*(Parameters!$D$24))*Parameters!$D$28*Parameters!$D$30))) + (L74*(1-Parameters!$D$40)*(1-(1/Parameters!$D$38))*(1-ART_drop_factor)) +(P74*(1-Parameters!$D$40)*Parameters!$D$9*(1-('Input for base case'!$F$22*Parameters!$D$7)))+(Q74*(1-Parameters!$D$40)*(1-1/Parameters!$D$38)) + (R74*(1-Parameters!$D$40)*(1-(1/Parameters!$D$38))*(1-ART_drop_factor)),0)</f>
        <v>0</v>
      </c>
      <c r="R75" s="24">
        <f>IF(AND(C75&gt;='Input for base case'!$F$13,C75&lt;'Input for base case'!$F$14),((K74*(1-Parameters!$D$40)*(1-1/Parameters!$D$38)*('Input for base case'!$F$6*Parameters!$D$15*Parameters!$D$26*(1-Parameters!$D$27)*(Parameters!$D$24)*Parameters!$D$28*Parameters!$D$30))+(L74*(1-Parameters!$D$40)*(1-(1/Parameters!$D$38))*ART_drop_factor)+(R74*(1-Parameters!$D$40)*(1-(1/Parameters!$D$38))*ART_drop_factor)),0)</f>
        <v>0</v>
      </c>
      <c r="S75" s="22">
        <f>IF(AND(C75&gt;='Input for base case'!$F$13,C75&lt;'Input for base case'!$F$14),((K74*(1-Parameters!$D$40)*(1/Parameters!$D$38)*(1-('Input for base case'!$F$6*Parameters!$D$15*(1-Parameters!$D$27)*Parameters!$D$26*(Parameters!$D$23)*Parameters!$D$28)))+(M74*(1-Parameters!$D$40)*(1-('Input for base case'!$F$6*Parameters!$D$15*(1-Parameters!$D$27)*Parameters!$D$26*(Parameters!$D$23)*Parameters!$D$28)))+(Q74*(1-Parameters!$D$40)*(1/Parameters!$D$38))+(S74*(1-Parameters!$D$40))),0)</f>
        <v>0</v>
      </c>
      <c r="T75" s="24">
        <f>IF(AND(C75&gt;='Input for base case'!$F$13,C75&lt;'Input for base case'!$F$14),((K74*(1-Parameters!$D$40)*(1/Parameters!$D$38)*'Input for base case'!$F$6*Parameters!$D$15*Parameters!$D$26*(1-Parameters!$D$27)*Parameters!$D$28*(Parameters!$D$23)*(1-Parameters!$D$30))+(M74*(1-Parameters!$D$40)*'Input for base case'!$F$6*Parameters!$D$15*Parameters!$D$26*(1-Parameters!$D$27)*Parameters!$D$28*(Parameters!$D$23)*(1-Parameters!$D$30))+(N74*(1-Parameters!$D$40))+(T74*(1-Parameters!$D$40)) + (U74*(1-Parameters!$D$40)*(1-ART_drop_factor)) + (O74*(1-Parameters!$D$40)*(1-ART_drop_factor))),0)</f>
        <v>0</v>
      </c>
      <c r="U75" s="22">
        <f>IF(AND(C75&gt;='Input for base case'!$F$13,C75&lt;'Input for base case'!$F$14),((K74*(1-Parameters!$D$40)*(1/Parameters!$D$38)*('Input for base case'!$F$6*Parameters!$D$15*(Parameters!$D$23)*Parameters!$D$26*(1-Parameters!$D$27)*Parameters!$D$28*Parameters!$D$30))+(L74*(1-Parameters!$D$40)*(1/Parameters!$D$38))+(M74*(1-Parameters!$D$40)*('Input for base case'!$F$6*Parameters!$D$15*(Parameters!$D$23)*Parameters!$D$26*(1-Parameters!$D$27)*Parameters!$D$28*Parameters!$D$30))+(U74*(1-Parameters!$D$40)*ART_drop_factor)+(R74*(1-Parameters!$D$40)*(1/Parameters!$D$38))+(O74*(1-Parameters!$D$40))*ART_drop_factor),0)</f>
        <v>0</v>
      </c>
      <c r="V75" s="24">
        <f>IF(C75='Input for base case'!$F$14,((P74*(1-Parameters!$D$41)*(1-(Parameters!$D$9*(1-('Input for base case'!$F$22*Parameters!$D$7))))) + (V74*(1-Parameters!$D$41)*(1-(Parameters!$D$9*(1-('Input for base case'!$F$22*Parameters!$D$7)))))),0)</f>
        <v>0</v>
      </c>
      <c r="W75" s="22">
        <f>IF(C75='Input for base case'!$F$14,((P74*(1-Parameters!$D$41)*Parameters!$D$9*(1-('Input for base case'!$F$22*Parameters!$D$7)))+(Q74*(1-Parameters!$D$41)*(1-1/Parameters!$D$38)*(1-('Input for base case'!$F$6*Parameters!$D$16*(1-Parameters!$D$27)*Parameters!$D$26*(1-Parameters!$B$94)*(Parameters!$D$24))*Parameters!$D$28*Parameters!$D$30)))+(V74*(1-Parameters!$D$41)*Parameters!$D$9*(1-('Input for base case'!$F$22*Parameters!$D$7)))+ (R74*(1-Parameters!$D$41)*(1-(1/Parameters!$D$38))*(1-ART_drop_factor)) + (W74*(1-Parameters!$D$41)*(1-1/Parameters!$D$38)) + (X74*(1-Parameters!$D$41)*(1-(1/Parameters!$D$38))*(1-ART_drop_factor)),0)</f>
        <v>0</v>
      </c>
      <c r="X75" s="24">
        <f>IF(C75='Input for base case'!$F$14,((Q74*(1-Parameters!$D$41)*(1-1/Parameters!$D$38)*('Input for base case'!$F$6*Parameters!$D$16*Parameters!$D$26*(1-Parameters!$D$27)*(1-Parameters!$B$94)*(Parameters!$D$24)*Parameters!$D$28*Parameters!$D$30))+(R74*(1-Parameters!$D$41)*(1-(1/Parameters!$D$38))*ART_drop_factor)+(X74*(1-Parameters!$D$41)*(1-(1/Parameters!$D$38))*ART_drop_factor)),0)</f>
        <v>0</v>
      </c>
      <c r="Y75" s="22">
        <f>IF(C75='Input for base case'!$F$14,((Q74*(1-Parameters!$D$41)*(1/Parameters!$D$38)*(1-('Input for base case'!$F$6*Parameters!$D$16*(1-Parameters!$D$27)*Parameters!$D$26*(1-Parameters!$B$94)*(Parameters!$D$23)*Parameters!$D$28)))+(S74*(1-Parameters!$D$41)*(1-('Input for base case'!$F$6*Parameters!$D$16*(1-Parameters!$D$27)*Parameters!$D$26*(1-Parameters!$B$94)*(Parameters!$D$23)*Parameters!$D$28)))+(W74*(1-Parameters!$D$41)*(1/Parameters!$D$38))+(Y74*(1-Parameters!$D$41))),0)</f>
        <v>0</v>
      </c>
      <c r="Z75" s="24">
        <f>IF(C75='Input for base case'!$F$14,((Q74*(1-Parameters!$D$41)*(1/Parameters!$D$38)*'Input for base case'!$F$6*Parameters!$D$16*Parameters!$D$26*(1-Parameters!$D$27)*(1-Parameters!$B$94)*Parameters!$D$28*(Parameters!$D$23)*(1-Parameters!$D$30))+(S74*(1-Parameters!$D$41)*'Input for base case'!$F$6*Parameters!$D$16*Parameters!$D$26*(1-Parameters!$D$27)*(1-Parameters!$B$94)*Parameters!$D$28*(Parameters!$D$23)*(1-Parameters!$D$30))+(T74*(1-Parameters!$D$41)) + (U74*(1-Parameters!$D$41)*(1-ART_drop_factor)) + (Z74*(1-Parameters!$D$41)) + (AA74*(1-Parameters!$D$41)*(1-ART_drop_factor))),0)</f>
        <v>0</v>
      </c>
      <c r="AA75" s="22">
        <f>IF(C75='Input for base case'!$F$14,((Q74*(1-Parameters!$D$41)*(1/Parameters!$D$38)*('Input for base case'!$F$6*Parameters!$D$16*(Parameters!$D$23)*Parameters!$D$26*(1-Parameters!$D$27)*(1-Parameters!$B$94)*Parameters!$D$28*Parameters!$D$30))+(R74*(1-Parameters!$D$41)*(1/Parameters!$D$38))+(S74*(1-Parameters!$D$41)*('Input for base case'!$F$6*Parameters!$D$16*(1-Parameters!$B$94)*(Parameters!$D$23)*Parameters!$D$26*(1-Parameters!$D$27)*Parameters!$D$28*Parameters!$D$30))+(AA74*(1-Parameters!$D$41)*ART_drop_factor)+(X74*(1-Parameters!$D$41)*(1/Parameters!$D$38))+(U74*(1-Parameters!$D$41)*ART_drop_factor)),0)</f>
        <v>0</v>
      </c>
      <c r="AB75" s="24">
        <f>IF(AND(C75&gt;'Input for base case'!$F$14,C75&lt;('Input for base case'!$F$14+'Input for base case'!$F$16)),((V74*(1-Parameters!$D$41)*(1-(Parameters!$D$9*(1-('Input for base case'!$F$22*Parameters!$D$7)))))+(AB74*(1-Parameters!$D$41)*(1-(Parameters!$D$10*(1-('Input for base case'!$F$22*Parameters!$D$7)))))),0)</f>
        <v>0</v>
      </c>
      <c r="AC75" s="24">
        <f>IF(AND(C75&gt;'Input for base case'!$F$14, C75&lt;('Input for base case'!$F$14+'Input for base case'!$F$16)),((V74*(1-Parameters!$D$41)*Parameters!$D$9*(1-('Input for base case'!$F$22*Parameters!$D$7)))+(W74*(1-Parameters!$D$41)*(1-1/Parameters!$D$38)) + (X74*(1-Parameters!$D$41)*(1-(1/Parameters!$D$38))*(1-ART_drop_factor)) +(AB74*(1-Parameters!$D$41)*Parameters!$D$10*(1-('Input for base case'!$F$22*Parameters!$D$7))))+(AC74*(1-Parameters!$D$41)*(1-1/Parameters!$D$38)) + (AD74*(1-Parameters!$D$41)*(1-(1/Parameters!$D$38))*(1-ART_drop_factor)),0)</f>
        <v>0</v>
      </c>
      <c r="AD75" s="24">
        <f>IF(AND(C75&gt;'Input for base case'!$F$14, C75&lt;('Input for base case'!$F$14+'Input for base case'!$F$16)),((X74*(1-Parameters!$D$41)*(1-(1/Parameters!$D$38))*ART_drop_factor)+(AD74*(1-Parameters!$D$41)*(1-(1/Parameters!$D$38))*ART_drop_factor)),0)</f>
        <v>0</v>
      </c>
      <c r="AE75" s="24">
        <f>IF(AND(C75&gt;'Input for base case'!$F$14, C75&lt;('Input for base case'!$F$14+'Input for base case'!$F$16)),((W74*(1-Parameters!$D$41)*(1/Parameters!$D$38))+(Y74*(1-Parameters!$D$41))+(AC74*(1-Parameters!$D$41)*(1/Parameters!$D$38))+(AE74*(1-Parameters!$D$41))),0)</f>
        <v>0</v>
      </c>
      <c r="AF75" s="24">
        <f>IF(AND(C75&gt;'Input for base case'!$F$14, C75&lt;('Input for base case'!$F$14+'Input for base case'!$F$16)),((Z74*(1-Parameters!$D$41)) + (AA74*(1-Parameters!$D$41)*(1-ART_drop_factor)) +(AF74*(1-Parameters!$D$41)) + (AG74*(1-Parameters!$D$41)*(1-ART_drop_factor))),0)</f>
        <v>0</v>
      </c>
      <c r="AG75" s="24">
        <f>IF(AND(C75&gt;'Input for base case'!$F$14, C75&lt;('Input for base case'!$F$14+'Input for base case'!$F$16)),((X74*(1-Parameters!$D$41)*(1/Parameters!$D$38))+(AG74*(1-Parameters!$D$41)*ART_drop_factor)+(AD74*(1-Parameters!$D$41)*(1/Parameters!$D$38))+(AA74*(1-Parameters!$D$41)*ART_drop_factor)),0)</f>
        <v>0</v>
      </c>
      <c r="AH75" s="24">
        <f>IF(AND(C75&gt;=('Input for base case'!$F$14+'Input for base case'!$F$16),C75&lt;('Input for base case'!$F$14+'Input for base case'!$F$17)),((AB74*(1-Parameters!$D$40)*(1-(Parameters!$D$10*(1-('Input for base case'!$F$22*Parameters!$D$7)))))+(AH74*(1-Parameters!$D$40)*(1-(Parameters!$D$11*(1-('Input for base case'!$F$22*Parameters!$D$7)))))),0)</f>
        <v>0</v>
      </c>
      <c r="AI75" s="24">
        <f>IF(AND(C75&gt;=('Input for base case'!$F$14+'Input for base case'!$F$16), C75&lt;('Input for base case'!$F$14+'Input for base case'!$F$17)),((AB74*(1-Parameters!$D$40)*Parameters!$D$10*(1-('Input for base case'!$F$22*Parameters!$D$7)))+(AC74*(1-Parameters!$D$40)*(1-1/Parameters!$D$38)*(1-('Input for base case'!$F$7*Parameters!$D$17*(1-Parameters!$D$27)*Parameters!$D$26*(1-(Parameters!$B$94 + Parameters!$B$95))*(Parameters!$D$24)*Parameters!$D$28*Parameters!$D$30))) + (AD74*(1-Parameters!$D$40)*(1-(1/Parameters!$D$38))*(1-ART_drop_factor)) +(AH74*(1-Parameters!$D$40)*Parameters!$D$11*(1-('Input for base case'!$F$22*Parameters!$D$7)))+(AI74*(1-Parameters!$D$40)*(1-1/Parameters!$D$38)) + (AJ74*(1-Parameters!$D$40)*(1-(1/Parameters!$D$38))*(1-ART_drop_factor))),0)</f>
        <v>0</v>
      </c>
      <c r="AJ75" s="24">
        <f>IF(AND(C75&gt;=('Input for base case'!$F$14+'Input for base case'!$F$16), C75&lt;('Input for base case'!$F$14+'Input for base case'!$F$17)),((AC74*(1-Parameters!$D$40)*(1-1/Parameters!$D$38)*('Input for base case'!$F$7*Parameters!$D$17*Parameters!$D$26*(1-Parameters!$D$27)*(1-(Parameters!$B$94 + Parameters!$B$95))*(Parameters!$D$24)*Parameters!$D$28*Parameters!$D$30))+(AD74*(1-Parameters!$D$40)*(1-(1/Parameters!$D$38))*ART_drop_factor)+(AJ74*(1-Parameters!$D$40)*(1-(1/Parameters!$D$38))*ART_drop_factor)),0)</f>
        <v>0</v>
      </c>
      <c r="AK75" s="22">
        <f>IF(AND(C75&gt;=('Input for base case'!$F$14+'Input for base case'!$F$16), C75&lt;('Input for base case'!$F$14+'Input for base case'!$F$17)),((AC74*(1-Parameters!$D$40)*(1/Parameters!$D$38)*(1-('Input for base case'!$F$7*Parameters!$D$17*(1-Parameters!$D$27)*Parameters!$D$26*(1-(Parameters!$B$94 + Parameters!$B$95))*(Parameters!$D$23)*Parameters!$D$28)))+(AE74*(1-Parameters!$D$40)*(1-('Input for base case'!$F$7*Parameters!$D$17*(1-Parameters!$D$27)*Parameters!$D$26*(1-(Parameters!$B$94 + Parameters!$B$95))*(Parameters!$D$23)*Parameters!$D$28)))+(AI74*(1-Parameters!$D$40)*(1/Parameters!$D$38))+(AK74*(1-Parameters!$D$40))),0)</f>
        <v>0</v>
      </c>
      <c r="AL75" s="24">
        <f>IF(AND(C75&gt;=('Input for base case'!$F$14+'Input for base case'!$F$16), C75&lt;('Input for base case'!$F$14+'Input for base case'!$F$17)),((AC74*(1-Parameters!$D$40)*(1/Parameters!$D$38)*'Input for base case'!$F$7*Parameters!$D$17*Parameters!$D$26*(1-Parameters!$D$27)*(1-(Parameters!$B$94 + Parameters!$B$95))*Parameters!$D$28*(Parameters!$D$23)*(1-Parameters!$D$30))+(AE74*(1-Parameters!$D$40)*'Input for base case'!$F$7*Parameters!$D$17*Parameters!$D$26*(1-Parameters!$D$27)*(1-(Parameters!$B$94 + Parameters!$B$95))*Parameters!$D$28*(Parameters!$D$23)*(1-Parameters!$D$30))+(AF74*(1-Parameters!$D$40)) + (AG74*(1-Parameters!$D$40)*(1-ART_drop_factor)) +(AL74*(1-Parameters!$D$40)) + (AM74*(1-Parameters!$D$40)*(1-ART_drop_factor))),0)</f>
        <v>0</v>
      </c>
      <c r="AM75" s="22">
        <f>IF(AND(C75&gt;=('Input for base case'!$F$14+'Input for base case'!$F$16), C75&lt;('Input for base case'!$F$14+'Input for base case'!$F$17)),((AC74*(1-Parameters!$D$40)*(1/Parameters!$D$38)*('Input for base case'!$F$7*Parameters!$D$17*(Parameters!$D$23)*Parameters!$D$26*(1-Parameters!$D$27)*(1-(Parameters!$B$94 + Parameters!$B$95))*Parameters!$D$28*Parameters!$D$30))+(AD74*(1-Parameters!$D$40)*(1/Parameters!$D$38))+(AE74*(1-Parameters!$D$40)*('Input for base case'!$F$7*Parameters!$D$17*(Parameters!$D$23)*Parameters!$D$26*(1-Parameters!$D$27)*(1-(Parameters!$B$94 + Parameters!$B$95))*Parameters!$D$28*Parameters!$D$30))+(AM74*(1-Parameters!$D$40)*ART_drop_factor)+(AJ74*(1-Parameters!$D$40)*(1/Parameters!$D$38))+(AG74*(1-Parameters!$D$40)*ART_drop_factor)),0)</f>
        <v>0</v>
      </c>
      <c r="AN75" s="24">
        <f>IF(AND(C75&gt;=('Input for base case'!$F$14+'Input for base case'!$F$17), C75&lt;('Input for base case'!$F$14+'Input for base case'!$F$18)),((AH74*(1-Parameters!$D$40)*(1-(Parameters!$D$11*(1-('Input for base case'!$F$22*Parameters!$D$7))))) + (AN74*(1-Parameters!$D$40)*(1-(Parameters!$D$11*(1-('Input for base case'!$F$22*Parameters!$D$7)))))),0)</f>
        <v>0</v>
      </c>
      <c r="AO75" s="22">
        <f>IF(AND(C75&gt;=('Input for base case'!$F$14+'Input for base case'!$F$17), C75&lt;('Input for base case'!$F$14+'Input for base case'!$F$18)),((AH74*(1-Parameters!$D$40)*Parameters!$D$11*(1-('Input for base case'!$F$22*Parameters!$D$7)))+(AI74*(1-Parameters!$D$40)*(1-1/Parameters!$D$38)*(1-('Input for base case'!$F$8*Parameters!$D$18*(1-Parameters!$D$27)*Parameters!$D$26*(Parameters!$D$24)*Parameters!$D$28*Parameters!$D$30))) + (AJ74*(1-Parameters!$D$40)*(1-(1/Parameters!$D$38))*(1-ART_drop_factor)) +(AN74*(1-Parameters!$D$40)*Parameters!$D$11*(1-('Input for base case'!$F$22*Parameters!$D$7)))+(AO74*(1-Parameters!$D$40)*(1-1/Parameters!$D$38)) + (AP74*(1-Parameters!$D$40)*(1-(1/Parameters!$D$38))*(1-ART_drop_factor))),0)</f>
        <v>0</v>
      </c>
      <c r="AP75" s="24">
        <f>IF(AND(C75&gt;=('Input for base case'!$F$14+'Input for base case'!$F$17), C75&lt;('Input for base case'!$F$14+'Input for base case'!$F$18)),((AI74*(1-Parameters!$D$40)*(1-1/Parameters!$D$38)*('Input for base case'!$F$8*Parameters!$D$18*Parameters!$D$26*(1-Parameters!$D$27)*(Parameters!$D$24)*Parameters!$D$28*Parameters!$D$30))+(AJ74*(1-Parameters!$D$40)*(1-(1/Parameters!$D$38))*ART_drop_factor)+(AP74*(1-Parameters!$D$40)*(1-(1/Parameters!$D$38))*ART_drop_factor)),0)</f>
        <v>0</v>
      </c>
      <c r="AQ75" s="22">
        <f>IF(AND(C75&gt;=('Input for base case'!$F$14+'Input for base case'!$F$17), C75&lt;('Input for base case'!$F$14+'Input for base case'!$F$18)),((AI74*(1-Parameters!$D$40)*(1/Parameters!$D$38)*(1-('Input for base case'!$F$8*Parameters!$D$18*(1-Parameters!$D$27)*Parameters!$D$26*(Parameters!$D$23)*Parameters!$D$28)))+(AK74*(1-Parameters!$D$40)*(1-('Input for base case'!$F$8*Parameters!$D$18*(1-Parameters!$D$27)*Parameters!$D$26*(Parameters!$D$23)*Parameters!$D$28)))+(AO74*(1-Parameters!$D$40)*(1/Parameters!$D$38))+(AQ74*(1-Parameters!$D$40))),0)</f>
        <v>0</v>
      </c>
      <c r="AR75" s="24">
        <f>IF(AND(C75&gt;=('Input for base case'!$F$14+'Input for base case'!$F$17), C75&lt;('Input for base case'!$F$14+'Input for base case'!$F$18)),((AI74*(1-Parameters!$D$40)*(1/Parameters!$D$38)*'Input for base case'!$F$8*Parameters!$D$18*Parameters!$D$26*(1-Parameters!$D$27)*Parameters!$D$28*(Parameters!$D$23)*(1-Parameters!$D$30))+(AK74*(1-Parameters!$D$40)*'Input for base case'!$F$8*Parameters!$D$18*Parameters!$D$26*(1-Parameters!$D$27)*Parameters!$D$28*(Parameters!$D$23)*(1-Parameters!$D$30))+(AL74*(1-Parameters!$D$40)) + (AM74*(1-Parameters!$D$40)*(1-ART_drop_factor)) +(AR74*(1-Parameters!$D$40)) + (AS74*(1-Parameters!$D$40)*(1-ART_drop_factor))),0)</f>
        <v>0</v>
      </c>
      <c r="AS75" s="22">
        <f>IF(AND(C75&gt;=('Input for base case'!$F$14+'Input for base case'!$F$17), C75&lt;('Input for base case'!$F$14+'Input for base case'!$F$18)),((AI74*(1-Parameters!$D$40)*(1/Parameters!$D$38)*('Input for base case'!$F$8*Parameters!$D$18*(Parameters!$D$23)*Parameters!$D$26*(1-Parameters!$D$27)*Parameters!$D$28*Parameters!$D$30))+(AJ74*(1-Parameters!$D$40)*(1/Parameters!$D$38))+(AK74*(1-Parameters!$D$40)*('Input for base case'!$F$8*Parameters!$D$18*(Parameters!$D$23)*Parameters!$D$26*(1-Parameters!$D$27)*Parameters!$D$28*Parameters!$D$30))+(AS74*(1-Parameters!$D$40)*ART_drop_factor)+(AP74*(1-Parameters!$D$40)*(1/Parameters!$D$38))+(AM74*(1-Parameters!$D$40)*ART_drop_factor)),0)</f>
        <v>0</v>
      </c>
      <c r="AT75" s="24">
        <f>IF(AND(C75&gt;=('Input for base case'!$F$14+'Input for base case'!$F$18), C75&lt;('Input for base case'!$F$14+'Input for base case'!$F$19)),((AN74*(1-Parameters!$D$40)*(1-(Parameters!$D$11*(1-('Input for base case'!$F$22*Parameters!$D$7))))) + (AT74*(1-Parameters!$D$40)*(1-(Parameters!$D$12*(1-('Input for base case'!$F$22*Parameters!$D$7)))))),0)</f>
        <v>1486875.2886767485</v>
      </c>
      <c r="AU75" s="22">
        <f>IF(AND(C75&gt;=('Input for base case'!$F$14+'Input for base case'!$F$18), C75&lt;('Input for base case'!$F$14+'Input for base case'!$F$19)),((AN74*(1-Parameters!$D$40)*Parameters!$D$11*(1-('Input for base case'!$F$22*Parameters!$D$7)))+(AO74*(1-Parameters!$D$40)*(1-1/Parameters!$D$38)*(1-('Input for base case'!$F$9*Parameters!$D$19*(1-Parameters!$D$27)*Parameters!$D$26*(Parameters!$D$24)*Parameters!$D$28*Parameters!$D$30))) + (AP74*(1-Parameters!$D$40)*(1-(1/Parameters!$D$38))*(1-ART_drop_factor)) +(AT74*(1-Parameters!$D$40)*Parameters!$D$12*(1-('Input for base case'!$F$22*Parameters!$D$7)))+(AU74*(1-Parameters!$D$40)*(1-1/Parameters!$D$38)) + (AV74*(1-Parameters!$D$40)*(1-(1/Parameters!$D$38))*(1-ART_drop_factor))),0)</f>
        <v>3545.3771857055331</v>
      </c>
      <c r="AV75" s="24">
        <f>IF(AND(C75&gt;=('Input for base case'!$F$14+'Input for base case'!$F$18), C75&lt;('Input for base case'!$F$14+'Input for base case'!$F$19)),((AO74*(1-Parameters!$D$40)*(1-1/Parameters!$D$38)*('Input for base case'!$F$9*Parameters!$D$19*Parameters!$D$26*(1-Parameters!$D$27)*(Parameters!$D$24)*Parameters!$D$28*Parameters!$D$30))+(AP74*(1-Parameters!$D$40)*(1-(1/Parameters!$D$38))*ART_drop_factor)+(AV74*(1-Parameters!$D$40)*(1-(1/Parameters!$D$38))*ART_drop_factor)),0)</f>
        <v>5.4565883495630381</v>
      </c>
      <c r="AW75" s="22">
        <f>IF(AND(C75&gt;=('Input for base case'!$F$14+'Input for base case'!$F$18), C75&lt;('Input for base case'!$F$14+'Input for base case'!$F$19)),((AO74*(1-Parameters!$D$40)*(1/Parameters!$D$38)*(1-('Input for base case'!$F$9*Parameters!$D$19*(1-Parameters!$D$27)*Parameters!$D$26*(Parameters!$D$23)*Parameters!$D$28)))+(AQ74*(1-Parameters!$D$40)*(1-('Input for base case'!$F$9*Parameters!$D$19*(1-Parameters!$D$27)*Parameters!$D$26*(Parameters!$D$23)*Parameters!$D$28)))+(AU74*(1-Parameters!$D$40)*(1/Parameters!$D$38))+(AW74*(1-Parameters!$D$40))),0)</f>
        <v>31566.77451329894</v>
      </c>
      <c r="AX75" s="24">
        <f>IF(AND(C75&gt;=('Input for base case'!$F$14+'Input for base case'!$F$18), C75&lt;('Input for base case'!$F$14+'Input for base case'!$F$19)),((AO74*(1-Parameters!$D$40)*(1/Parameters!$D$38)*'Input for base case'!$F$9*Parameters!$D$19*Parameters!$D$26*(1-Parameters!$D$27)*Parameters!$D$28*(Parameters!$D$23)*(1-Parameters!$D$30))+(AQ74*(1-Parameters!$D$40)*'Input for base case'!$F$9*Parameters!$D$19*Parameters!$D$26*(1-Parameters!$D$27)*Parameters!$D$28*(Parameters!$D$23)*(1-Parameters!$D$30)) + (AS74*(1-Parameters!$D$40)*(1-ART_drop_factor)) +(AR74*(1-Parameters!$D$40))+ (AY74*(1-Parameters!$D$40)*(1-ART_drop_factor)) + (AX74*(1-Parameters!$D$40))),0)</f>
        <v>24802.396270638055</v>
      </c>
      <c r="AY75" s="22">
        <f>IF(AND(C75&gt;=('Input for base case'!$F$14+'Input for base case'!$F$18), C75&lt;('Input for base case'!$F$14+'Input for base case'!$F$19)),((AO74*(1-Parameters!$D$40)*(1/Parameters!$D$38)*('Input for base case'!$F$9*Parameters!$D$19*(Parameters!$D$23)*Parameters!$D$26*(1-Parameters!$D$27)*Parameters!$D$28*Parameters!$D$30))+(AP74*(1-Parameters!$D$40)*(1/Parameters!$D$38))+(AQ74*(1-Parameters!$D$40)*('Input for base case'!$F$9*Parameters!$D$19*(Parameters!$D$23)*Parameters!$D$26*(1-Parameters!$D$27)*Parameters!$D$28*Parameters!$D$30))+(AY74*(1-Parameters!$D$40)*ART_drop_factor)+(AV74*(1-Parameters!$D$40)*(1/Parameters!$D$38))+(AS74*(1-Parameters!$D$40)*ART_drop_factor)),0)</f>
        <v>73204.065808341984</v>
      </c>
      <c r="AZ75" s="24">
        <f>IF(C75&gt;=('Input for base case'!$F$14+'Input for base case'!$F$19),((AT74*(1-Parameters!$D$40)*(1-(Parameters!$D$12*(1-('Input for base case'!$F$22*Parameters!$D$7))))) + (AZ74*(1-Parameters!$D$40)*(1-(Parameters!$D$12*(1-('Input for base case'!$F$22*Parameters!$D$7)))))),0)</f>
        <v>0</v>
      </c>
      <c r="BA75" s="22">
        <f>IF(C75&gt;=('Input for base case'!$F$14+'Input for base case'!$F$19),((AT74*(1-Parameters!$D$40)*Parameters!$D$12*(1-('Input for base case'!$F$22*Parameters!$D$7)))+(AU74*(1-Parameters!$D$40)*(1-1/Parameters!$D$38)*(1-('Input for base case'!$F$10*Parameters!$D$20*(1-Parameters!$D$27)*Parameters!$D$26*(Parameters!$D$24)*Parameters!$D$28*Parameters!$D$30))) + (AV74*(1-Parameters!$D$40)*(1-(1/Parameters!$D$38))*(1-ART_drop_factor)) +(AZ74*(1-Parameters!$D$40)*Parameters!$D$12*(1-('Input for base case'!$F$22*Parameters!$D$7)))+(BA74*(1-Parameters!$D$40)*(1-1/Parameters!$D$38)) + (BB74*(1-Parameters!$D$40)*(1-(1/Parameters!$D$38))*(1-ART_drop_factor))),0)</f>
        <v>0</v>
      </c>
      <c r="BB75" s="24">
        <f>IF(C75&gt;=('Input for base case'!$F$14+'Input for base case'!$F$19),((AU74*(1-Parameters!$D$40)*(1-1/Parameters!$D$38)*('Input for base case'!$F$10*Parameters!$D$20*Parameters!$D$26*(1-Parameters!$D$27)*(Parameters!$D$24)*Parameters!$D$28*Parameters!$D$30))+(AV74*(1-Parameters!$D$40)*(1-(1/Parameters!$D$38))*ART_drop_factor)+(BB74*(1-Parameters!$D$40)*(1-(1/Parameters!$D$38))*ART_drop_factor)),0)</f>
        <v>0</v>
      </c>
      <c r="BC75" s="22">
        <f>IF(C75&gt;=('Input for base case'!$F$14+'Input for base case'!$F$19),((AU74*(1-Parameters!$D$40)*(1/Parameters!$D$38)*(1-('Input for base case'!$F$10*Parameters!$D$20*(1-Parameters!$D$27)*Parameters!$D$26*(Parameters!$D$23)*Parameters!$D$28)))+(AW74*(1-Parameters!$D$40)*(1-('Input for base case'!$F$10*Parameters!$D$20*(1-Parameters!$D$27)*Parameters!$D$26*(Parameters!$D$23)*Parameters!$D$28)))+(BA74*(1-Parameters!$D$40)*(1/Parameters!$D$38))+(BC74*(1-Parameters!$D$40))),0)</f>
        <v>0</v>
      </c>
      <c r="BD75" s="24">
        <f>IF(C75&gt;=('Input for base case'!$F$14+'Input for base case'!$F$19),((AU74*(1-Parameters!$D$40)*(1/Parameters!$D$38)*'Input for base case'!$F$10*Parameters!$D$20*Parameters!$D$26*(1-Parameters!$D$27)*Parameters!$D$28*(Parameters!$D$23)*(1-Parameters!$D$30))+(AW74*(1-Parameters!$D$40)*'Input for base case'!$F$10*Parameters!$D$20*Parameters!$D$26*(1-Parameters!$D$27)*Parameters!$D$28*(Parameters!$D$23)*(1-Parameters!$D$30))+(AX74*(1-Parameters!$D$40)) + (AY74*(1-Parameters!$D$40)*(1-ART_drop_factor)) +(BD74*(1-Parameters!$D$40)) + (BE74*(1-Parameters!$D$40)*(1-ART_drop_factor))),0)</f>
        <v>0</v>
      </c>
      <c r="BE75" s="25">
        <f>IF(C75&gt;=('Input for base case'!$F$14+'Input for base case'!$F$19),((AU74*(1-Parameters!$D$40)*(1/Parameters!$D$38)*('Input for base case'!$F$10*Parameters!$D$20*(Parameters!$D$23)*Parameters!$D$26*(1-Parameters!$D$27)*Parameters!$D$28*Parameters!$D$30))+(AV74*(1-Parameters!$D$40)*(1/Parameters!$D$38))+(AW74*(1-Parameters!$D$40)*('Input for base case'!$F$10*Parameters!$D$20*(Parameters!$D$23)*Parameters!$D$26*(1-Parameters!$D$27)*Parameters!$D$28*Parameters!$D$30))+(BE74*(1-Parameters!$D$40)*ART_drop_factor)+(BB74*(1-Parameters!$D$40)*(1/Parameters!$D$38))+(AY74*(1-Parameters!$D$40)*ART_drop_factor)),0)</f>
        <v>0</v>
      </c>
      <c r="BF75" s="135">
        <f>(Parameters!$D$40*(SUM(Model!D74:U74,Model!AH74:BE74)))+(Parameters!$D$41*(SUM(Model!V74:AG74)))</f>
        <v>93.466893804051168</v>
      </c>
      <c r="BG75" s="60"/>
      <c r="BJ75" s="66"/>
    </row>
    <row r="76" spans="3:62" x14ac:dyDescent="0.2">
      <c r="C76" s="20">
        <v>71</v>
      </c>
      <c r="D76" s="21">
        <f>IF((C76&gt;='Input for base case'!$F$12),0,(D75*(1-Parameters!$D$40)*(1-(Parameters!$D$8*(1-('Input for base case'!$F$22*Parameters!$D$7))))))</f>
        <v>0</v>
      </c>
      <c r="E76" s="21">
        <f>IF((C76&gt;='Input for base case'!$F$12),0,(D75*(1-Parameters!$D$40)*Parameters!$D$8*(1-('Input for base case'!$F$22*Parameters!$D$7))+(E75*(1-Parameters!$D$40)*(1-1/Parameters!$D$38)) + (F75*(1-Parameters!$D$40)*(1-(1/Parameters!$D$38))*(1-ART_drop_factor))))</f>
        <v>0</v>
      </c>
      <c r="F76" s="26">
        <f>IF((C76&gt;='Input for base case'!$F$12),0,(F75*(1-Parameters!$D$40)*(1-(1/Parameters!$D$38))*ART_drop_factor))</f>
        <v>0</v>
      </c>
      <c r="G76" s="21">
        <f>IF((C76&gt;='Input for base case'!$F$12),0,((G75*(1-Parameters!$D$40)+(E75*(1-Parameters!$D$40)*(1/Parameters!$D$38)))))</f>
        <v>0</v>
      </c>
      <c r="H76" s="21">
        <f>IF((C76&gt;='Input for base case'!$F$12),0,(H75*(1-Parameters!$D$40) + I75*(1-Parameters!$D$40)*(1-ART_drop_factor)))</f>
        <v>0</v>
      </c>
      <c r="I76" s="21">
        <f>IF((C76&gt;='Input for base case'!$F$12),0,(((F75*(1-Parameters!$D$40)*(1/Parameters!$D$38)) + I75*(1-Parameters!$D$40)*ART_drop_factor)))</f>
        <v>0</v>
      </c>
      <c r="J76" s="23">
        <f>IF(AND(C76&gt;='Input for base case'!$F$12,C76&lt;'Input for base case'!$F$13),((D75*(1-Parameters!$D$40)*(1-(Parameters!$D$8*(1-('Input for base case'!$F$22*Parameters!$D$7))))) + (J75*(1-Parameters!$D$40)*(1-(Parameters!$D$9*(1-('Input for base case'!$F$22*Parameters!$D$7)))))),0)</f>
        <v>0</v>
      </c>
      <c r="K76" s="23">
        <f>IF(AND(C76&gt;='Input for base case'!$F$12,C76&lt;'Input for base case'!$F$13),((D75*(1-Parameters!$D$40)*(Parameters!$D$8*(1-('Input for base case'!$F$22*Parameters!$D$7))))+(E75*(1-Parameters!$D$40)*(1-1/Parameters!$D$38)*(1-('Input for base case'!$F$5*Parameters!$D$14*(1-Parameters!$D$27)*Parameters!$D$26*(Parameters!$D$24))*Parameters!$D$28*Parameters!$D$30)))+ (F75*(1-Parameters!$D$40)*(1-(1/Parameters!$D$38))*(1-ART_drop_factor)) + (J75*(1-Parameters!$D$40)*Parameters!$D$9*(1-('Input for base case'!$F$22*Parameters!$D$7)))+(K75*(1-Parameters!$D$40)*(1-1/Parameters!$D$38)) + (L75*(1-Parameters!$D$40)*(1-(1/Parameters!$D$38))*(1-ART_drop_factor)),0)</f>
        <v>0</v>
      </c>
      <c r="L76" s="23">
        <f>IF(AND(C76&gt;='Input for base case'!$F$12,C76&lt;'Input for base case'!$F$13),((E75*(1-Parameters!$D$40)*(1-1/Parameters!$D$38)*('Input for base case'!$F$5*Parameters!$D$14*Parameters!$D$26*(1-Parameters!$D$27)*(Parameters!$D$24)*Parameters!$D$28*Parameters!$D$30))+(F75*(1-Parameters!$D$40)*(1-(1/Parameters!$D$38))*ART_drop_factor)+(L75*(1-Parameters!$D$40)*(1-(1/Parameters!$D$38))*ART_drop_factor)),0)</f>
        <v>0</v>
      </c>
      <c r="M76" s="23">
        <f>IF(AND(C76&gt;='Input for base case'!$F$12,C76&lt;'Input for base case'!$F$13),((E75*(1-Parameters!$D$40)*(1/Parameters!$D$38)*(1-('Input for base case'!$F$5*Parameters!$D$14*(1-Parameters!$D$27)*Parameters!$D$26*(Parameters!$D$23))*Parameters!$D$28))+(G75*(1-Parameters!$D$40)*(1-('Input for base case'!$F$5*Parameters!$D$14*(1-Parameters!$D$27)*Parameters!$D$26*(Parameters!$D$23)*Parameters!$D$28)))+(K75*(1-Parameters!$D$40)*(1/Parameters!$D$38))+(M75*(1-Parameters!$D$40))),0)</f>
        <v>0</v>
      </c>
      <c r="N76" s="23">
        <f>IF(AND(C76&gt;='Input for base case'!$F$12,C76&lt;'Input for base case'!$F$13),((E75*(1-Parameters!$D$40)*(1/Parameters!$D$38)*'Input for base case'!$F$5*Parameters!$D$14*Parameters!$D$26*(1-Parameters!$D$27)*Parameters!$D$28*(Parameters!$D$23)*(1-Parameters!$D$30))+(G75*(1-Parameters!$D$40)*'Input for base case'!$F$5*Parameters!$D$14*Parameters!$D$26*(1-Parameters!$D$27)*Parameters!$D$28*(Parameters!$D$23)*(1-Parameters!$D$30))+(H75*(1-Parameters!$D$40)) +(N75*(1-Parameters!$D$40)) + (O75*(1-Parameters!$D$40)*(1-ART_drop_factor)) + (I75*(1-Parameters!$D$40)*(1-ART_drop_factor))),0)</f>
        <v>0</v>
      </c>
      <c r="O76" s="23">
        <f>IF(AND(C76&gt;='Input for base case'!$F$12,C76&lt;'Input for base case'!$F$13),((E75*(1-Parameters!$D$40)*(1/Parameters!$D$38)*('Input for base case'!$F$5*Parameters!$D$14*(Parameters!$D$23)*Parameters!$D$26*(1-Parameters!$D$27)*Parameters!$D$28*Parameters!$D$30))+(F75*(1-Parameters!$D$40)*(1/Parameters!$D$38))+(G75*(1-Parameters!$D$40)*('Input for base case'!$F$5*Parameters!$D$14*(Parameters!$D$23)*Parameters!$D$26*(1-Parameters!$D$27)*Parameters!$D$28*Parameters!$D$30))+(O75*(1-Parameters!$D$40)*ART_drop_factor)+(L75*(1-Parameters!$D$40)*(1/Parameters!$D$38))+(I75*(1-Parameters!$D$40)*ART_drop_factor)),0)</f>
        <v>0</v>
      </c>
      <c r="P76" s="24">
        <f>IF(AND(C76&gt;='Input for base case'!$F$13,C76&lt;'Input for base case'!$F$14),((J75*(1-Parameters!$D$40)*(1-(Parameters!$D$9*(1-('Input for base case'!$F$22*Parameters!$D$7))))) + (P75*(1-Parameters!$D$40)*(1-(Parameters!$D$9*(1-('Input for base case'!$F$22*Parameters!$D$7)))))),0)</f>
        <v>0</v>
      </c>
      <c r="Q76" s="22">
        <f>IF(AND(C76&gt;='Input for base case'!$F$13,C76&lt;'Input for base case'!$F$14),((J75*(1-Parameters!$D$40)*Parameters!$D$9*(1-('Input for base case'!$F$22*Parameters!$D$7)))+(K75*(1-Parameters!$D$40)*(1-1/Parameters!$D$38)*(1-('Input for base case'!$F$6*Parameters!$D$15*(1-Parameters!$D$27)*Parameters!$D$26*(Parameters!$D$24))*Parameters!$D$28*Parameters!$D$30))) + (L75*(1-Parameters!$D$40)*(1-(1/Parameters!$D$38))*(1-ART_drop_factor)) +(P75*(1-Parameters!$D$40)*Parameters!$D$9*(1-('Input for base case'!$F$22*Parameters!$D$7)))+(Q75*(1-Parameters!$D$40)*(1-1/Parameters!$D$38)) + (R75*(1-Parameters!$D$40)*(1-(1/Parameters!$D$38))*(1-ART_drop_factor)),0)</f>
        <v>0</v>
      </c>
      <c r="R76" s="24">
        <f>IF(AND(C76&gt;='Input for base case'!$F$13,C76&lt;'Input for base case'!$F$14),((K75*(1-Parameters!$D$40)*(1-1/Parameters!$D$38)*('Input for base case'!$F$6*Parameters!$D$15*Parameters!$D$26*(1-Parameters!$D$27)*(Parameters!$D$24)*Parameters!$D$28*Parameters!$D$30))+(L75*(1-Parameters!$D$40)*(1-(1/Parameters!$D$38))*ART_drop_factor)+(R75*(1-Parameters!$D$40)*(1-(1/Parameters!$D$38))*ART_drop_factor)),0)</f>
        <v>0</v>
      </c>
      <c r="S76" s="22">
        <f>IF(AND(C76&gt;='Input for base case'!$F$13,C76&lt;'Input for base case'!$F$14),((K75*(1-Parameters!$D$40)*(1/Parameters!$D$38)*(1-('Input for base case'!$F$6*Parameters!$D$15*(1-Parameters!$D$27)*Parameters!$D$26*(Parameters!$D$23)*Parameters!$D$28)))+(M75*(1-Parameters!$D$40)*(1-('Input for base case'!$F$6*Parameters!$D$15*(1-Parameters!$D$27)*Parameters!$D$26*(Parameters!$D$23)*Parameters!$D$28)))+(Q75*(1-Parameters!$D$40)*(1/Parameters!$D$38))+(S75*(1-Parameters!$D$40))),0)</f>
        <v>0</v>
      </c>
      <c r="T76" s="24">
        <f>IF(AND(C76&gt;='Input for base case'!$F$13,C76&lt;'Input for base case'!$F$14),((K75*(1-Parameters!$D$40)*(1/Parameters!$D$38)*'Input for base case'!$F$6*Parameters!$D$15*Parameters!$D$26*(1-Parameters!$D$27)*Parameters!$D$28*(Parameters!$D$23)*(1-Parameters!$D$30))+(M75*(1-Parameters!$D$40)*'Input for base case'!$F$6*Parameters!$D$15*Parameters!$D$26*(1-Parameters!$D$27)*Parameters!$D$28*(Parameters!$D$23)*(1-Parameters!$D$30))+(N75*(1-Parameters!$D$40))+(T75*(1-Parameters!$D$40)) + (U75*(1-Parameters!$D$40)*(1-ART_drop_factor)) + (O75*(1-Parameters!$D$40)*(1-ART_drop_factor))),0)</f>
        <v>0</v>
      </c>
      <c r="U76" s="22">
        <f>IF(AND(C76&gt;='Input for base case'!$F$13,C76&lt;'Input for base case'!$F$14),((K75*(1-Parameters!$D$40)*(1/Parameters!$D$38)*('Input for base case'!$F$6*Parameters!$D$15*(Parameters!$D$23)*Parameters!$D$26*(1-Parameters!$D$27)*Parameters!$D$28*Parameters!$D$30))+(L75*(1-Parameters!$D$40)*(1/Parameters!$D$38))+(M75*(1-Parameters!$D$40)*('Input for base case'!$F$6*Parameters!$D$15*(Parameters!$D$23)*Parameters!$D$26*(1-Parameters!$D$27)*Parameters!$D$28*Parameters!$D$30))+(U75*(1-Parameters!$D$40)*ART_drop_factor)+(R75*(1-Parameters!$D$40)*(1/Parameters!$D$38))+(O75*(1-Parameters!$D$40))*ART_drop_factor),0)</f>
        <v>0</v>
      </c>
      <c r="V76" s="24">
        <f>IF(C76='Input for base case'!$F$14,((P75*(1-Parameters!$D$41)*(1-(Parameters!$D$9*(1-('Input for base case'!$F$22*Parameters!$D$7))))) + (V75*(1-Parameters!$D$41)*(1-(Parameters!$D$9*(1-('Input for base case'!$F$22*Parameters!$D$7)))))),0)</f>
        <v>0</v>
      </c>
      <c r="W76" s="22">
        <f>IF(C76='Input for base case'!$F$14,((P75*(1-Parameters!$D$41)*Parameters!$D$9*(1-('Input for base case'!$F$22*Parameters!$D$7)))+(Q75*(1-Parameters!$D$41)*(1-1/Parameters!$D$38)*(1-('Input for base case'!$F$6*Parameters!$D$16*(1-Parameters!$D$27)*Parameters!$D$26*(1-Parameters!$B$94)*(Parameters!$D$24))*Parameters!$D$28*Parameters!$D$30)))+(V75*(1-Parameters!$D$41)*Parameters!$D$9*(1-('Input for base case'!$F$22*Parameters!$D$7)))+ (R75*(1-Parameters!$D$41)*(1-(1/Parameters!$D$38))*(1-ART_drop_factor)) + (W75*(1-Parameters!$D$41)*(1-1/Parameters!$D$38)) + (X75*(1-Parameters!$D$41)*(1-(1/Parameters!$D$38))*(1-ART_drop_factor)),0)</f>
        <v>0</v>
      </c>
      <c r="X76" s="24">
        <f>IF(C76='Input for base case'!$F$14,((Q75*(1-Parameters!$D$41)*(1-1/Parameters!$D$38)*('Input for base case'!$F$6*Parameters!$D$16*Parameters!$D$26*(1-Parameters!$D$27)*(1-Parameters!$B$94)*(Parameters!$D$24)*Parameters!$D$28*Parameters!$D$30))+(R75*(1-Parameters!$D$41)*(1-(1/Parameters!$D$38))*ART_drop_factor)+(X75*(1-Parameters!$D$41)*(1-(1/Parameters!$D$38))*ART_drop_factor)),0)</f>
        <v>0</v>
      </c>
      <c r="Y76" s="22">
        <f>IF(C76='Input for base case'!$F$14,((Q75*(1-Parameters!$D$41)*(1/Parameters!$D$38)*(1-('Input for base case'!$F$6*Parameters!$D$16*(1-Parameters!$D$27)*Parameters!$D$26*(1-Parameters!$B$94)*(Parameters!$D$23)*Parameters!$D$28)))+(S75*(1-Parameters!$D$41)*(1-('Input for base case'!$F$6*Parameters!$D$16*(1-Parameters!$D$27)*Parameters!$D$26*(1-Parameters!$B$94)*(Parameters!$D$23)*Parameters!$D$28)))+(W75*(1-Parameters!$D$41)*(1/Parameters!$D$38))+(Y75*(1-Parameters!$D$41))),0)</f>
        <v>0</v>
      </c>
      <c r="Z76" s="24">
        <f>IF(C76='Input for base case'!$F$14,((Q75*(1-Parameters!$D$41)*(1/Parameters!$D$38)*'Input for base case'!$F$6*Parameters!$D$16*Parameters!$D$26*(1-Parameters!$D$27)*(1-Parameters!$B$94)*Parameters!$D$28*(Parameters!$D$23)*(1-Parameters!$D$30))+(S75*(1-Parameters!$D$41)*'Input for base case'!$F$6*Parameters!$D$16*Parameters!$D$26*(1-Parameters!$D$27)*(1-Parameters!$B$94)*Parameters!$D$28*(Parameters!$D$23)*(1-Parameters!$D$30))+(T75*(1-Parameters!$D$41)) + (U75*(1-Parameters!$D$41)*(1-ART_drop_factor)) + (Z75*(1-Parameters!$D$41)) + (AA75*(1-Parameters!$D$41)*(1-ART_drop_factor))),0)</f>
        <v>0</v>
      </c>
      <c r="AA76" s="22">
        <f>IF(C76='Input for base case'!$F$14,((Q75*(1-Parameters!$D$41)*(1/Parameters!$D$38)*('Input for base case'!$F$6*Parameters!$D$16*(Parameters!$D$23)*Parameters!$D$26*(1-Parameters!$D$27)*(1-Parameters!$B$94)*Parameters!$D$28*Parameters!$D$30))+(R75*(1-Parameters!$D$41)*(1/Parameters!$D$38))+(S75*(1-Parameters!$D$41)*('Input for base case'!$F$6*Parameters!$D$16*(1-Parameters!$B$94)*(Parameters!$D$23)*Parameters!$D$26*(1-Parameters!$D$27)*Parameters!$D$28*Parameters!$D$30))+(AA75*(1-Parameters!$D$41)*ART_drop_factor)+(X75*(1-Parameters!$D$41)*(1/Parameters!$D$38))+(U75*(1-Parameters!$D$41)*ART_drop_factor)),0)</f>
        <v>0</v>
      </c>
      <c r="AB76" s="24">
        <f>IF(AND(C76&gt;'Input for base case'!$F$14,C76&lt;('Input for base case'!$F$14+'Input for base case'!$F$16)),((V75*(1-Parameters!$D$41)*(1-(Parameters!$D$9*(1-('Input for base case'!$F$22*Parameters!$D$7)))))+(AB75*(1-Parameters!$D$41)*(1-(Parameters!$D$10*(1-('Input for base case'!$F$22*Parameters!$D$7)))))),0)</f>
        <v>0</v>
      </c>
      <c r="AC76" s="24">
        <f>IF(AND(C76&gt;'Input for base case'!$F$14, C76&lt;('Input for base case'!$F$14+'Input for base case'!$F$16)),((V75*(1-Parameters!$D$41)*Parameters!$D$9*(1-('Input for base case'!$F$22*Parameters!$D$7)))+(W75*(1-Parameters!$D$41)*(1-1/Parameters!$D$38)) + (X75*(1-Parameters!$D$41)*(1-(1/Parameters!$D$38))*(1-ART_drop_factor)) +(AB75*(1-Parameters!$D$41)*Parameters!$D$10*(1-('Input for base case'!$F$22*Parameters!$D$7))))+(AC75*(1-Parameters!$D$41)*(1-1/Parameters!$D$38)) + (AD75*(1-Parameters!$D$41)*(1-(1/Parameters!$D$38))*(1-ART_drop_factor)),0)</f>
        <v>0</v>
      </c>
      <c r="AD76" s="24">
        <f>IF(AND(C76&gt;'Input for base case'!$F$14, C76&lt;('Input for base case'!$F$14+'Input for base case'!$F$16)),((X75*(1-Parameters!$D$41)*(1-(1/Parameters!$D$38))*ART_drop_factor)+(AD75*(1-Parameters!$D$41)*(1-(1/Parameters!$D$38))*ART_drop_factor)),0)</f>
        <v>0</v>
      </c>
      <c r="AE76" s="24">
        <f>IF(AND(C76&gt;'Input for base case'!$F$14, C76&lt;('Input for base case'!$F$14+'Input for base case'!$F$16)),((W75*(1-Parameters!$D$41)*(1/Parameters!$D$38))+(Y75*(1-Parameters!$D$41))+(AC75*(1-Parameters!$D$41)*(1/Parameters!$D$38))+(AE75*(1-Parameters!$D$41))),0)</f>
        <v>0</v>
      </c>
      <c r="AF76" s="24">
        <f>IF(AND(C76&gt;'Input for base case'!$F$14, C76&lt;('Input for base case'!$F$14+'Input for base case'!$F$16)),((Z75*(1-Parameters!$D$41)) + (AA75*(1-Parameters!$D$41)*(1-ART_drop_factor)) +(AF75*(1-Parameters!$D$41)) + (AG75*(1-Parameters!$D$41)*(1-ART_drop_factor))),0)</f>
        <v>0</v>
      </c>
      <c r="AG76" s="24">
        <f>IF(AND(C76&gt;'Input for base case'!$F$14, C76&lt;('Input for base case'!$F$14+'Input for base case'!$F$16)),((X75*(1-Parameters!$D$41)*(1/Parameters!$D$38))+(AG75*(1-Parameters!$D$41)*ART_drop_factor)+(AD75*(1-Parameters!$D$41)*(1/Parameters!$D$38))+(AA75*(1-Parameters!$D$41)*ART_drop_factor)),0)</f>
        <v>0</v>
      </c>
      <c r="AH76" s="24">
        <f>IF(AND(C76&gt;=('Input for base case'!$F$14+'Input for base case'!$F$16),C76&lt;('Input for base case'!$F$14+'Input for base case'!$F$17)),((AB75*(1-Parameters!$D$40)*(1-(Parameters!$D$10*(1-('Input for base case'!$F$22*Parameters!$D$7)))))+(AH75*(1-Parameters!$D$40)*(1-(Parameters!$D$11*(1-('Input for base case'!$F$22*Parameters!$D$7)))))),0)</f>
        <v>0</v>
      </c>
      <c r="AI76" s="24">
        <f>IF(AND(C76&gt;=('Input for base case'!$F$14+'Input for base case'!$F$16), C76&lt;('Input for base case'!$F$14+'Input for base case'!$F$17)),((AB75*(1-Parameters!$D$40)*Parameters!$D$10*(1-('Input for base case'!$F$22*Parameters!$D$7)))+(AC75*(1-Parameters!$D$40)*(1-1/Parameters!$D$38)*(1-('Input for base case'!$F$7*Parameters!$D$17*(1-Parameters!$D$27)*Parameters!$D$26*(1-(Parameters!$B$94 + Parameters!$B$95))*(Parameters!$D$24)*Parameters!$D$28*Parameters!$D$30))) + (AD75*(1-Parameters!$D$40)*(1-(1/Parameters!$D$38))*(1-ART_drop_factor)) +(AH75*(1-Parameters!$D$40)*Parameters!$D$11*(1-('Input for base case'!$F$22*Parameters!$D$7)))+(AI75*(1-Parameters!$D$40)*(1-1/Parameters!$D$38)) + (AJ75*(1-Parameters!$D$40)*(1-(1/Parameters!$D$38))*(1-ART_drop_factor))),0)</f>
        <v>0</v>
      </c>
      <c r="AJ76" s="24">
        <f>IF(AND(C76&gt;=('Input for base case'!$F$14+'Input for base case'!$F$16), C76&lt;('Input for base case'!$F$14+'Input for base case'!$F$17)),((AC75*(1-Parameters!$D$40)*(1-1/Parameters!$D$38)*('Input for base case'!$F$7*Parameters!$D$17*Parameters!$D$26*(1-Parameters!$D$27)*(1-(Parameters!$B$94 + Parameters!$B$95))*(Parameters!$D$24)*Parameters!$D$28*Parameters!$D$30))+(AD75*(1-Parameters!$D$40)*(1-(1/Parameters!$D$38))*ART_drop_factor)+(AJ75*(1-Parameters!$D$40)*(1-(1/Parameters!$D$38))*ART_drop_factor)),0)</f>
        <v>0</v>
      </c>
      <c r="AK76" s="22">
        <f>IF(AND(C76&gt;=('Input for base case'!$F$14+'Input for base case'!$F$16), C76&lt;('Input for base case'!$F$14+'Input for base case'!$F$17)),((AC75*(1-Parameters!$D$40)*(1/Parameters!$D$38)*(1-('Input for base case'!$F$7*Parameters!$D$17*(1-Parameters!$D$27)*Parameters!$D$26*(1-(Parameters!$B$94 + Parameters!$B$95))*(Parameters!$D$23)*Parameters!$D$28)))+(AE75*(1-Parameters!$D$40)*(1-('Input for base case'!$F$7*Parameters!$D$17*(1-Parameters!$D$27)*Parameters!$D$26*(1-(Parameters!$B$94 + Parameters!$B$95))*(Parameters!$D$23)*Parameters!$D$28)))+(AI75*(1-Parameters!$D$40)*(1/Parameters!$D$38))+(AK75*(1-Parameters!$D$40))),0)</f>
        <v>0</v>
      </c>
      <c r="AL76" s="24">
        <f>IF(AND(C76&gt;=('Input for base case'!$F$14+'Input for base case'!$F$16), C76&lt;('Input for base case'!$F$14+'Input for base case'!$F$17)),((AC75*(1-Parameters!$D$40)*(1/Parameters!$D$38)*'Input for base case'!$F$7*Parameters!$D$17*Parameters!$D$26*(1-Parameters!$D$27)*(1-(Parameters!$B$94 + Parameters!$B$95))*Parameters!$D$28*(Parameters!$D$23)*(1-Parameters!$D$30))+(AE75*(1-Parameters!$D$40)*'Input for base case'!$F$7*Parameters!$D$17*Parameters!$D$26*(1-Parameters!$D$27)*(1-(Parameters!$B$94 + Parameters!$B$95))*Parameters!$D$28*(Parameters!$D$23)*(1-Parameters!$D$30))+(AF75*(1-Parameters!$D$40)) + (AG75*(1-Parameters!$D$40)*(1-ART_drop_factor)) +(AL75*(1-Parameters!$D$40)) + (AM75*(1-Parameters!$D$40)*(1-ART_drop_factor))),0)</f>
        <v>0</v>
      </c>
      <c r="AM76" s="22">
        <f>IF(AND(C76&gt;=('Input for base case'!$F$14+'Input for base case'!$F$16), C76&lt;('Input for base case'!$F$14+'Input for base case'!$F$17)),((AC75*(1-Parameters!$D$40)*(1/Parameters!$D$38)*('Input for base case'!$F$7*Parameters!$D$17*(Parameters!$D$23)*Parameters!$D$26*(1-Parameters!$D$27)*(1-(Parameters!$B$94 + Parameters!$B$95))*Parameters!$D$28*Parameters!$D$30))+(AD75*(1-Parameters!$D$40)*(1/Parameters!$D$38))+(AE75*(1-Parameters!$D$40)*('Input for base case'!$F$7*Parameters!$D$17*(Parameters!$D$23)*Parameters!$D$26*(1-Parameters!$D$27)*(1-(Parameters!$B$94 + Parameters!$B$95))*Parameters!$D$28*Parameters!$D$30))+(AM75*(1-Parameters!$D$40)*ART_drop_factor)+(AJ75*(1-Parameters!$D$40)*(1/Parameters!$D$38))+(AG75*(1-Parameters!$D$40)*ART_drop_factor)),0)</f>
        <v>0</v>
      </c>
      <c r="AN76" s="24">
        <f>IF(AND(C76&gt;=('Input for base case'!$F$14+'Input for base case'!$F$17), C76&lt;('Input for base case'!$F$14+'Input for base case'!$F$18)),((AH75*(1-Parameters!$D$40)*(1-(Parameters!$D$11*(1-('Input for base case'!$F$22*Parameters!$D$7))))) + (AN75*(1-Parameters!$D$40)*(1-(Parameters!$D$11*(1-('Input for base case'!$F$22*Parameters!$D$7)))))),0)</f>
        <v>0</v>
      </c>
      <c r="AO76" s="22">
        <f>IF(AND(C76&gt;=('Input for base case'!$F$14+'Input for base case'!$F$17), C76&lt;('Input for base case'!$F$14+'Input for base case'!$F$18)),((AH75*(1-Parameters!$D$40)*Parameters!$D$11*(1-('Input for base case'!$F$22*Parameters!$D$7)))+(AI75*(1-Parameters!$D$40)*(1-1/Parameters!$D$38)*(1-('Input for base case'!$F$8*Parameters!$D$18*(1-Parameters!$D$27)*Parameters!$D$26*(Parameters!$D$24)*Parameters!$D$28*Parameters!$D$30))) + (AJ75*(1-Parameters!$D$40)*(1-(1/Parameters!$D$38))*(1-ART_drop_factor)) +(AN75*(1-Parameters!$D$40)*Parameters!$D$11*(1-('Input for base case'!$F$22*Parameters!$D$7)))+(AO75*(1-Parameters!$D$40)*(1-1/Parameters!$D$38)) + (AP75*(1-Parameters!$D$40)*(1-(1/Parameters!$D$38))*(1-ART_drop_factor))),0)</f>
        <v>0</v>
      </c>
      <c r="AP76" s="24">
        <f>IF(AND(C76&gt;=('Input for base case'!$F$14+'Input for base case'!$F$17), C76&lt;('Input for base case'!$F$14+'Input for base case'!$F$18)),((AI75*(1-Parameters!$D$40)*(1-1/Parameters!$D$38)*('Input for base case'!$F$8*Parameters!$D$18*Parameters!$D$26*(1-Parameters!$D$27)*(Parameters!$D$24)*Parameters!$D$28*Parameters!$D$30))+(AJ75*(1-Parameters!$D$40)*(1-(1/Parameters!$D$38))*ART_drop_factor)+(AP75*(1-Parameters!$D$40)*(1-(1/Parameters!$D$38))*ART_drop_factor)),0)</f>
        <v>0</v>
      </c>
      <c r="AQ76" s="22">
        <f>IF(AND(C76&gt;=('Input for base case'!$F$14+'Input for base case'!$F$17), C76&lt;('Input for base case'!$F$14+'Input for base case'!$F$18)),((AI75*(1-Parameters!$D$40)*(1/Parameters!$D$38)*(1-('Input for base case'!$F$8*Parameters!$D$18*(1-Parameters!$D$27)*Parameters!$D$26*(Parameters!$D$23)*Parameters!$D$28)))+(AK75*(1-Parameters!$D$40)*(1-('Input for base case'!$F$8*Parameters!$D$18*(1-Parameters!$D$27)*Parameters!$D$26*(Parameters!$D$23)*Parameters!$D$28)))+(AO75*(1-Parameters!$D$40)*(1/Parameters!$D$38))+(AQ75*(1-Parameters!$D$40))),0)</f>
        <v>0</v>
      </c>
      <c r="AR76" s="24">
        <f>IF(AND(C76&gt;=('Input for base case'!$F$14+'Input for base case'!$F$17), C76&lt;('Input for base case'!$F$14+'Input for base case'!$F$18)),((AI75*(1-Parameters!$D$40)*(1/Parameters!$D$38)*'Input for base case'!$F$8*Parameters!$D$18*Parameters!$D$26*(1-Parameters!$D$27)*Parameters!$D$28*(Parameters!$D$23)*(1-Parameters!$D$30))+(AK75*(1-Parameters!$D$40)*'Input for base case'!$F$8*Parameters!$D$18*Parameters!$D$26*(1-Parameters!$D$27)*Parameters!$D$28*(Parameters!$D$23)*(1-Parameters!$D$30))+(AL75*(1-Parameters!$D$40)) + (AM75*(1-Parameters!$D$40)*(1-ART_drop_factor)) +(AR75*(1-Parameters!$D$40)) + (AS75*(1-Parameters!$D$40)*(1-ART_drop_factor))),0)</f>
        <v>0</v>
      </c>
      <c r="AS76" s="22">
        <f>IF(AND(C76&gt;=('Input for base case'!$F$14+'Input for base case'!$F$17), C76&lt;('Input for base case'!$F$14+'Input for base case'!$F$18)),((AI75*(1-Parameters!$D$40)*(1/Parameters!$D$38)*('Input for base case'!$F$8*Parameters!$D$18*(Parameters!$D$23)*Parameters!$D$26*(1-Parameters!$D$27)*Parameters!$D$28*Parameters!$D$30))+(AJ75*(1-Parameters!$D$40)*(1/Parameters!$D$38))+(AK75*(1-Parameters!$D$40)*('Input for base case'!$F$8*Parameters!$D$18*(Parameters!$D$23)*Parameters!$D$26*(1-Parameters!$D$27)*Parameters!$D$28*Parameters!$D$30))+(AS75*(1-Parameters!$D$40)*ART_drop_factor)+(AP75*(1-Parameters!$D$40)*(1/Parameters!$D$38))+(AM75*(1-Parameters!$D$40)*ART_drop_factor)),0)</f>
        <v>0</v>
      </c>
      <c r="AT76" s="24">
        <f>IF(AND(C76&gt;=('Input for base case'!$F$14+'Input for base case'!$F$18), C76&lt;('Input for base case'!$F$14+'Input for base case'!$F$19)),((AN75*(1-Parameters!$D$40)*(1-(Parameters!$D$11*(1-('Input for base case'!$F$22*Parameters!$D$7))))) + (AT75*(1-Parameters!$D$40)*(1-(Parameters!$D$12*(1-('Input for base case'!$F$22*Parameters!$D$7)))))),0)</f>
        <v>1486389.2179273299</v>
      </c>
      <c r="AU76" s="22">
        <f>IF(AND(C76&gt;=('Input for base case'!$F$14+'Input for base case'!$F$18), C76&lt;('Input for base case'!$F$14+'Input for base case'!$F$19)),((AN75*(1-Parameters!$D$40)*Parameters!$D$11*(1-('Input for base case'!$F$22*Parameters!$D$7)))+(AO75*(1-Parameters!$D$40)*(1-1/Parameters!$D$38)*(1-('Input for base case'!$F$9*Parameters!$D$19*(1-Parameters!$D$27)*Parameters!$D$26*(Parameters!$D$24)*Parameters!$D$28*Parameters!$D$30))) + (AP75*(1-Parameters!$D$40)*(1-(1/Parameters!$D$38))*(1-ART_drop_factor)) +(AT75*(1-Parameters!$D$40)*Parameters!$D$12*(1-('Input for base case'!$F$22*Parameters!$D$7)))+(AU75*(1-Parameters!$D$40)*(1-1/Parameters!$D$38)) + (AV75*(1-Parameters!$D$40)*(1-(1/Parameters!$D$38))*(1-ART_drop_factor))),0)</f>
        <v>3551.5702210627178</v>
      </c>
      <c r="AV76" s="24">
        <f>IF(AND(C76&gt;=('Input for base case'!$F$14+'Input for base case'!$F$18), C76&lt;('Input for base case'!$F$14+'Input for base case'!$F$19)),((AO75*(1-Parameters!$D$40)*(1-1/Parameters!$D$38)*('Input for base case'!$F$9*Parameters!$D$19*Parameters!$D$26*(1-Parameters!$D$27)*(Parameters!$D$24)*Parameters!$D$28*Parameters!$D$30))+(AP75*(1-Parameters!$D$40)*(1-(1/Parameters!$D$38))*ART_drop_factor)+(AV75*(1-Parameters!$D$40)*(1-(1/Parameters!$D$38))*ART_drop_factor)),0)</f>
        <v>4.8338557108180593</v>
      </c>
      <c r="AW76" s="22">
        <f>IF(AND(C76&gt;=('Input for base case'!$F$14+'Input for base case'!$F$18), C76&lt;('Input for base case'!$F$14+'Input for base case'!$F$19)),((AO75*(1-Parameters!$D$40)*(1/Parameters!$D$38)*(1-('Input for base case'!$F$9*Parameters!$D$19*(1-Parameters!$D$27)*Parameters!$D$26*(Parameters!$D$23)*Parameters!$D$28)))+(AQ75*(1-Parameters!$D$40)*(1-('Input for base case'!$F$9*Parameters!$D$19*(1-Parameters!$D$27)*Parameters!$D$26*(Parameters!$D$23)*Parameters!$D$28)))+(AU75*(1-Parameters!$D$40)*(1/Parameters!$D$38))+(AW75*(1-Parameters!$D$40))),0)</f>
        <v>31958.861424865761</v>
      </c>
      <c r="AX76" s="24">
        <f>IF(AND(C76&gt;=('Input for base case'!$F$14+'Input for base case'!$F$18), C76&lt;('Input for base case'!$F$14+'Input for base case'!$F$19)),((AO75*(1-Parameters!$D$40)*(1/Parameters!$D$38)*'Input for base case'!$F$9*Parameters!$D$19*Parameters!$D$26*(1-Parameters!$D$27)*Parameters!$D$28*(Parameters!$D$23)*(1-Parameters!$D$30))+(AQ75*(1-Parameters!$D$40)*'Input for base case'!$F$9*Parameters!$D$19*Parameters!$D$26*(1-Parameters!$D$27)*Parameters!$D$28*(Parameters!$D$23)*(1-Parameters!$D$30)) + (AS75*(1-Parameters!$D$40)*(1-ART_drop_factor)) +(AR75*(1-Parameters!$D$40))+ (AY75*(1-Parameters!$D$40)*(1-ART_drop_factor)) + (AX75*(1-Parameters!$D$40))),0)</f>
        <v>25044.941940610621</v>
      </c>
      <c r="AY76" s="22">
        <f>IF(AND(C76&gt;=('Input for base case'!$F$14+'Input for base case'!$F$18), C76&lt;('Input for base case'!$F$14+'Input for base case'!$F$19)),((AO75*(1-Parameters!$D$40)*(1/Parameters!$D$38)*('Input for base case'!$F$9*Parameters!$D$19*(Parameters!$D$23)*Parameters!$D$26*(1-Parameters!$D$27)*Parameters!$D$28*Parameters!$D$30))+(AP75*(1-Parameters!$D$40)*(1/Parameters!$D$38))+(AQ75*(1-Parameters!$D$40)*('Input for base case'!$F$9*Parameters!$D$19*(Parameters!$D$23)*Parameters!$D$26*(1-Parameters!$D$27)*Parameters!$D$28*Parameters!$D$30))+(AY75*(1-Parameters!$D$40)*ART_drop_factor)+(AV75*(1-Parameters!$D$40)*(1/Parameters!$D$38))+(AS75*(1-Parameters!$D$40)*ART_drop_factor)),0)</f>
        <v>72956.472172019596</v>
      </c>
      <c r="AZ76" s="24">
        <f>IF(C76&gt;=('Input for base case'!$F$14+'Input for base case'!$F$19),((AT75*(1-Parameters!$D$40)*(1-(Parameters!$D$12*(1-('Input for base case'!$F$22*Parameters!$D$7))))) + (AZ75*(1-Parameters!$D$40)*(1-(Parameters!$D$12*(1-('Input for base case'!$F$22*Parameters!$D$7)))))),0)</f>
        <v>0</v>
      </c>
      <c r="BA76" s="22">
        <f>IF(C76&gt;=('Input for base case'!$F$14+'Input for base case'!$F$19),((AT75*(1-Parameters!$D$40)*Parameters!$D$12*(1-('Input for base case'!$F$22*Parameters!$D$7)))+(AU75*(1-Parameters!$D$40)*(1-1/Parameters!$D$38)*(1-('Input for base case'!$F$10*Parameters!$D$20*(1-Parameters!$D$27)*Parameters!$D$26*(Parameters!$D$24)*Parameters!$D$28*Parameters!$D$30))) + (AV75*(1-Parameters!$D$40)*(1-(1/Parameters!$D$38))*(1-ART_drop_factor)) +(AZ75*(1-Parameters!$D$40)*Parameters!$D$12*(1-('Input for base case'!$F$22*Parameters!$D$7)))+(BA75*(1-Parameters!$D$40)*(1-1/Parameters!$D$38)) + (BB75*(1-Parameters!$D$40)*(1-(1/Parameters!$D$38))*(1-ART_drop_factor))),0)</f>
        <v>0</v>
      </c>
      <c r="BB76" s="24">
        <f>IF(C76&gt;=('Input for base case'!$F$14+'Input for base case'!$F$19),((AU75*(1-Parameters!$D$40)*(1-1/Parameters!$D$38)*('Input for base case'!$F$10*Parameters!$D$20*Parameters!$D$26*(1-Parameters!$D$27)*(Parameters!$D$24)*Parameters!$D$28*Parameters!$D$30))+(AV75*(1-Parameters!$D$40)*(1-(1/Parameters!$D$38))*ART_drop_factor)+(BB75*(1-Parameters!$D$40)*(1-(1/Parameters!$D$38))*ART_drop_factor)),0)</f>
        <v>0</v>
      </c>
      <c r="BC76" s="22">
        <f>IF(C76&gt;=('Input for base case'!$F$14+'Input for base case'!$F$19),((AU75*(1-Parameters!$D$40)*(1/Parameters!$D$38)*(1-('Input for base case'!$F$10*Parameters!$D$20*(1-Parameters!$D$27)*Parameters!$D$26*(Parameters!$D$23)*Parameters!$D$28)))+(AW75*(1-Parameters!$D$40)*(1-('Input for base case'!$F$10*Parameters!$D$20*(1-Parameters!$D$27)*Parameters!$D$26*(Parameters!$D$23)*Parameters!$D$28)))+(BA75*(1-Parameters!$D$40)*(1/Parameters!$D$38))+(BC75*(1-Parameters!$D$40))),0)</f>
        <v>0</v>
      </c>
      <c r="BD76" s="24">
        <f>IF(C76&gt;=('Input for base case'!$F$14+'Input for base case'!$F$19),((AU75*(1-Parameters!$D$40)*(1/Parameters!$D$38)*'Input for base case'!$F$10*Parameters!$D$20*Parameters!$D$26*(1-Parameters!$D$27)*Parameters!$D$28*(Parameters!$D$23)*(1-Parameters!$D$30))+(AW75*(1-Parameters!$D$40)*'Input for base case'!$F$10*Parameters!$D$20*Parameters!$D$26*(1-Parameters!$D$27)*Parameters!$D$28*(Parameters!$D$23)*(1-Parameters!$D$30))+(AX75*(1-Parameters!$D$40)) + (AY75*(1-Parameters!$D$40)*(1-ART_drop_factor)) +(BD75*(1-Parameters!$D$40)) + (BE75*(1-Parameters!$D$40)*(1-ART_drop_factor))),0)</f>
        <v>0</v>
      </c>
      <c r="BE76" s="25">
        <f>IF(C76&gt;=('Input for base case'!$F$14+'Input for base case'!$F$19),((AU75*(1-Parameters!$D$40)*(1/Parameters!$D$38)*('Input for base case'!$F$10*Parameters!$D$20*(Parameters!$D$23)*Parameters!$D$26*(1-Parameters!$D$27)*Parameters!$D$28*Parameters!$D$30))+(AV75*(1-Parameters!$D$40)*(1/Parameters!$D$38))+(AW75*(1-Parameters!$D$40)*('Input for base case'!$F$10*Parameters!$D$20*(Parameters!$D$23)*Parameters!$D$26*(1-Parameters!$D$27)*Parameters!$D$28*Parameters!$D$30))+(BE75*(1-Parameters!$D$40)*ART_drop_factor)+(BB75*(1-Parameters!$D$40)*(1/Parameters!$D$38))+(AY75*(1-Parameters!$D$40)*ART_drop_factor)),0)</f>
        <v>0</v>
      </c>
      <c r="BF76" s="135">
        <f>(Parameters!$D$40*(SUM(Model!D75:U75,Model!AH75:BE75)))+(Parameters!$D$41*(SUM(Model!V75:AG75)))</f>
        <v>93.461501483254793</v>
      </c>
      <c r="BG76" s="60"/>
      <c r="BJ76" s="66"/>
    </row>
    <row r="77" spans="3:62" ht="14" customHeight="1" x14ac:dyDescent="0.2">
      <c r="C77" s="20">
        <v>72</v>
      </c>
      <c r="D77" s="21">
        <f>IF((C77&gt;='Input for base case'!$F$12),0,(D76*(1-Parameters!$D$40)*(1-(Parameters!$D$8*(1-('Input for base case'!$F$22*Parameters!$D$7))))))</f>
        <v>0</v>
      </c>
      <c r="E77" s="21">
        <f>IF((C77&gt;='Input for base case'!$F$12),0,(D76*(1-Parameters!$D$40)*Parameters!$D$8*(1-('Input for base case'!$F$22*Parameters!$D$7))+(E76*(1-Parameters!$D$40)*(1-1/Parameters!$D$38)) + (F76*(1-Parameters!$D$40)*(1-(1/Parameters!$D$38))*(1-ART_drop_factor))))</f>
        <v>0</v>
      </c>
      <c r="F77" s="26">
        <f>IF((C77&gt;='Input for base case'!$F$12),0,(F76*(1-Parameters!$D$40)*(1-(1/Parameters!$D$38))*ART_drop_factor))</f>
        <v>0</v>
      </c>
      <c r="G77" s="21">
        <f>IF((C77&gt;='Input for base case'!$F$12),0,((G76*(1-Parameters!$D$40)+(E76*(1-Parameters!$D$40)*(1/Parameters!$D$38)))))</f>
        <v>0</v>
      </c>
      <c r="H77" s="21">
        <f>IF((C77&gt;='Input for base case'!$F$12),0,(H76*(1-Parameters!$D$40) + I76*(1-Parameters!$D$40)*(1-ART_drop_factor)))</f>
        <v>0</v>
      </c>
      <c r="I77" s="21">
        <f>IF((C77&gt;='Input for base case'!$F$12),0,(((F76*(1-Parameters!$D$40)*(1/Parameters!$D$38)) + I76*(1-Parameters!$D$40)*ART_drop_factor)))</f>
        <v>0</v>
      </c>
      <c r="J77" s="23">
        <f>IF(AND(C77&gt;='Input for base case'!$F$12,C77&lt;'Input for base case'!$F$13),((D76*(1-Parameters!$D$40)*(1-(Parameters!$D$8*(1-('Input for base case'!$F$22*Parameters!$D$7))))) + (J76*(1-Parameters!$D$40)*(1-(Parameters!$D$9*(1-('Input for base case'!$F$22*Parameters!$D$7)))))),0)</f>
        <v>0</v>
      </c>
      <c r="K77" s="23">
        <f>IF(AND(C77&gt;='Input for base case'!$F$12,C77&lt;'Input for base case'!$F$13),((D76*(1-Parameters!$D$40)*(Parameters!$D$8*(1-('Input for base case'!$F$22*Parameters!$D$7))))+(E76*(1-Parameters!$D$40)*(1-1/Parameters!$D$38)*(1-('Input for base case'!$F$5*Parameters!$D$14*(1-Parameters!$D$27)*Parameters!$D$26*(Parameters!$D$24))*Parameters!$D$28*Parameters!$D$30)))+ (F76*(1-Parameters!$D$40)*(1-(1/Parameters!$D$38))*(1-ART_drop_factor)) + (J76*(1-Parameters!$D$40)*Parameters!$D$9*(1-('Input for base case'!$F$22*Parameters!$D$7)))+(K76*(1-Parameters!$D$40)*(1-1/Parameters!$D$38)) + (L76*(1-Parameters!$D$40)*(1-(1/Parameters!$D$38))*(1-ART_drop_factor)),0)</f>
        <v>0</v>
      </c>
      <c r="L77" s="23">
        <f>IF(AND(C77&gt;='Input for base case'!$F$12,C77&lt;'Input for base case'!$F$13),((E76*(1-Parameters!$D$40)*(1-1/Parameters!$D$38)*('Input for base case'!$F$5*Parameters!$D$14*Parameters!$D$26*(1-Parameters!$D$27)*(Parameters!$D$24)*Parameters!$D$28*Parameters!$D$30))+(F76*(1-Parameters!$D$40)*(1-(1/Parameters!$D$38))*ART_drop_factor)+(L76*(1-Parameters!$D$40)*(1-(1/Parameters!$D$38))*ART_drop_factor)),0)</f>
        <v>0</v>
      </c>
      <c r="M77" s="23">
        <f>IF(AND(C77&gt;='Input for base case'!$F$12,C77&lt;'Input for base case'!$F$13),((E76*(1-Parameters!$D$40)*(1/Parameters!$D$38)*(1-('Input for base case'!$F$5*Parameters!$D$14*(1-Parameters!$D$27)*Parameters!$D$26*(Parameters!$D$23))*Parameters!$D$28))+(G76*(1-Parameters!$D$40)*(1-('Input for base case'!$F$5*Parameters!$D$14*(1-Parameters!$D$27)*Parameters!$D$26*(Parameters!$D$23)*Parameters!$D$28)))+(K76*(1-Parameters!$D$40)*(1/Parameters!$D$38))+(M76*(1-Parameters!$D$40))),0)</f>
        <v>0</v>
      </c>
      <c r="N77" s="23">
        <f>IF(AND(C77&gt;='Input for base case'!$F$12,C77&lt;'Input for base case'!$F$13),((E76*(1-Parameters!$D$40)*(1/Parameters!$D$38)*'Input for base case'!$F$5*Parameters!$D$14*Parameters!$D$26*(1-Parameters!$D$27)*Parameters!$D$28*(Parameters!$D$23)*(1-Parameters!$D$30))+(G76*(1-Parameters!$D$40)*'Input for base case'!$F$5*Parameters!$D$14*Parameters!$D$26*(1-Parameters!$D$27)*Parameters!$D$28*(Parameters!$D$23)*(1-Parameters!$D$30))+(H76*(1-Parameters!$D$40)) +(N76*(1-Parameters!$D$40)) + (O76*(1-Parameters!$D$40)*(1-ART_drop_factor)) + (I76*(1-Parameters!$D$40)*(1-ART_drop_factor))),0)</f>
        <v>0</v>
      </c>
      <c r="O77" s="23">
        <f>IF(AND(C77&gt;='Input for base case'!$F$12,C77&lt;'Input for base case'!$F$13),((E76*(1-Parameters!$D$40)*(1/Parameters!$D$38)*('Input for base case'!$F$5*Parameters!$D$14*(Parameters!$D$23)*Parameters!$D$26*(1-Parameters!$D$27)*Parameters!$D$28*Parameters!$D$30))+(F76*(1-Parameters!$D$40)*(1/Parameters!$D$38))+(G76*(1-Parameters!$D$40)*('Input for base case'!$F$5*Parameters!$D$14*(Parameters!$D$23)*Parameters!$D$26*(1-Parameters!$D$27)*Parameters!$D$28*Parameters!$D$30))+(O76*(1-Parameters!$D$40)*ART_drop_factor)+(L76*(1-Parameters!$D$40)*(1/Parameters!$D$38))+(I76*(1-Parameters!$D$40)*ART_drop_factor)),0)</f>
        <v>0</v>
      </c>
      <c r="P77" s="24">
        <f>IF(AND(C77&gt;='Input for base case'!$F$13,C77&lt;'Input for base case'!$F$14),((J76*(1-Parameters!$D$40)*(1-(Parameters!$D$9*(1-('Input for base case'!$F$22*Parameters!$D$7))))) + (P76*(1-Parameters!$D$40)*(1-(Parameters!$D$9*(1-('Input for base case'!$F$22*Parameters!$D$7)))))),0)</f>
        <v>0</v>
      </c>
      <c r="Q77" s="22">
        <f>IF(AND(C77&gt;='Input for base case'!$F$13,C77&lt;'Input for base case'!$F$14),((J76*(1-Parameters!$D$40)*Parameters!$D$9*(1-('Input for base case'!$F$22*Parameters!$D$7)))+(K76*(1-Parameters!$D$40)*(1-1/Parameters!$D$38)*(1-('Input for base case'!$F$6*Parameters!$D$15*(1-Parameters!$D$27)*Parameters!$D$26*(Parameters!$D$24))*Parameters!$D$28*Parameters!$D$30))) + (L76*(1-Parameters!$D$40)*(1-(1/Parameters!$D$38))*(1-ART_drop_factor)) +(P76*(1-Parameters!$D$40)*Parameters!$D$9*(1-('Input for base case'!$F$22*Parameters!$D$7)))+(Q76*(1-Parameters!$D$40)*(1-1/Parameters!$D$38)) + (R76*(1-Parameters!$D$40)*(1-(1/Parameters!$D$38))*(1-ART_drop_factor)),0)</f>
        <v>0</v>
      </c>
      <c r="R77" s="24">
        <f>IF(AND(C77&gt;='Input for base case'!$F$13,C77&lt;'Input for base case'!$F$14),((K76*(1-Parameters!$D$40)*(1-1/Parameters!$D$38)*('Input for base case'!$F$6*Parameters!$D$15*Parameters!$D$26*(1-Parameters!$D$27)*(Parameters!$D$24)*Parameters!$D$28*Parameters!$D$30))+(L76*(1-Parameters!$D$40)*(1-(1/Parameters!$D$38))*ART_drop_factor)+(R76*(1-Parameters!$D$40)*(1-(1/Parameters!$D$38))*ART_drop_factor)),0)</f>
        <v>0</v>
      </c>
      <c r="S77" s="22">
        <f>IF(AND(C77&gt;='Input for base case'!$F$13,C77&lt;'Input for base case'!$F$14),((K76*(1-Parameters!$D$40)*(1/Parameters!$D$38)*(1-('Input for base case'!$F$6*Parameters!$D$15*(1-Parameters!$D$27)*Parameters!$D$26*(Parameters!$D$23)*Parameters!$D$28)))+(M76*(1-Parameters!$D$40)*(1-('Input for base case'!$F$6*Parameters!$D$15*(1-Parameters!$D$27)*Parameters!$D$26*(Parameters!$D$23)*Parameters!$D$28)))+(Q76*(1-Parameters!$D$40)*(1/Parameters!$D$38))+(S76*(1-Parameters!$D$40))),0)</f>
        <v>0</v>
      </c>
      <c r="T77" s="24">
        <f>IF(AND(C77&gt;='Input for base case'!$F$13,C77&lt;'Input for base case'!$F$14),((K76*(1-Parameters!$D$40)*(1/Parameters!$D$38)*'Input for base case'!$F$6*Parameters!$D$15*Parameters!$D$26*(1-Parameters!$D$27)*Parameters!$D$28*(Parameters!$D$23)*(1-Parameters!$D$30))+(M76*(1-Parameters!$D$40)*'Input for base case'!$F$6*Parameters!$D$15*Parameters!$D$26*(1-Parameters!$D$27)*Parameters!$D$28*(Parameters!$D$23)*(1-Parameters!$D$30))+(N76*(1-Parameters!$D$40))+(T76*(1-Parameters!$D$40)) + (U76*(1-Parameters!$D$40)*(1-ART_drop_factor)) + (O76*(1-Parameters!$D$40)*(1-ART_drop_factor))),0)</f>
        <v>0</v>
      </c>
      <c r="U77" s="22">
        <f>IF(AND(C77&gt;='Input for base case'!$F$13,C77&lt;'Input for base case'!$F$14),((K76*(1-Parameters!$D$40)*(1/Parameters!$D$38)*('Input for base case'!$F$6*Parameters!$D$15*(Parameters!$D$23)*Parameters!$D$26*(1-Parameters!$D$27)*Parameters!$D$28*Parameters!$D$30))+(L76*(1-Parameters!$D$40)*(1/Parameters!$D$38))+(M76*(1-Parameters!$D$40)*('Input for base case'!$F$6*Parameters!$D$15*(Parameters!$D$23)*Parameters!$D$26*(1-Parameters!$D$27)*Parameters!$D$28*Parameters!$D$30))+(U76*(1-Parameters!$D$40)*ART_drop_factor)+(R76*(1-Parameters!$D$40)*(1/Parameters!$D$38))+(O76*(1-Parameters!$D$40))*ART_drop_factor),0)</f>
        <v>0</v>
      </c>
      <c r="V77" s="24">
        <f>IF(C77='Input for base case'!$F$14,((P76*(1-Parameters!$D$41)*(1-(Parameters!$D$9*(1-('Input for base case'!$F$22*Parameters!$D$7))))) + (V76*(1-Parameters!$D$41)*(1-(Parameters!$D$9*(1-('Input for base case'!$F$22*Parameters!$D$7)))))),0)</f>
        <v>0</v>
      </c>
      <c r="W77" s="22">
        <f>IF(C77='Input for base case'!$F$14,((P76*(1-Parameters!$D$41)*Parameters!$D$9*(1-('Input for base case'!$F$22*Parameters!$D$7)))+(Q76*(1-Parameters!$D$41)*(1-1/Parameters!$D$38)*(1-('Input for base case'!$F$6*Parameters!$D$16*(1-Parameters!$D$27)*Parameters!$D$26*(1-Parameters!$B$94)*(Parameters!$D$24))*Parameters!$D$28*Parameters!$D$30)))+(V76*(1-Parameters!$D$41)*Parameters!$D$9*(1-('Input for base case'!$F$22*Parameters!$D$7)))+ (R76*(1-Parameters!$D$41)*(1-(1/Parameters!$D$38))*(1-ART_drop_factor)) + (W76*(1-Parameters!$D$41)*(1-1/Parameters!$D$38)) + (X76*(1-Parameters!$D$41)*(1-(1/Parameters!$D$38))*(1-ART_drop_factor)),0)</f>
        <v>0</v>
      </c>
      <c r="X77" s="24">
        <f>IF(C77='Input for base case'!$F$14,((Q76*(1-Parameters!$D$41)*(1-1/Parameters!$D$38)*('Input for base case'!$F$6*Parameters!$D$16*Parameters!$D$26*(1-Parameters!$D$27)*(1-Parameters!$B$94)*(Parameters!$D$24)*Parameters!$D$28*Parameters!$D$30))+(R76*(1-Parameters!$D$41)*(1-(1/Parameters!$D$38))*ART_drop_factor)+(X76*(1-Parameters!$D$41)*(1-(1/Parameters!$D$38))*ART_drop_factor)),0)</f>
        <v>0</v>
      </c>
      <c r="Y77" s="22">
        <f>IF(C77='Input for base case'!$F$14,((Q76*(1-Parameters!$D$41)*(1/Parameters!$D$38)*(1-('Input for base case'!$F$6*Parameters!$D$16*(1-Parameters!$D$27)*Parameters!$D$26*(1-Parameters!$B$94)*(Parameters!$D$23)*Parameters!$D$28)))+(S76*(1-Parameters!$D$41)*(1-('Input for base case'!$F$6*Parameters!$D$16*(1-Parameters!$D$27)*Parameters!$D$26*(1-Parameters!$B$94)*(Parameters!$D$23)*Parameters!$D$28)))+(W76*(1-Parameters!$D$41)*(1/Parameters!$D$38))+(Y76*(1-Parameters!$D$41))),0)</f>
        <v>0</v>
      </c>
      <c r="Z77" s="24">
        <f>IF(C77='Input for base case'!$F$14,((Q76*(1-Parameters!$D$41)*(1/Parameters!$D$38)*'Input for base case'!$F$6*Parameters!$D$16*Parameters!$D$26*(1-Parameters!$D$27)*(1-Parameters!$B$94)*Parameters!$D$28*(Parameters!$D$23)*(1-Parameters!$D$30))+(S76*(1-Parameters!$D$41)*'Input for base case'!$F$6*Parameters!$D$16*Parameters!$D$26*(1-Parameters!$D$27)*(1-Parameters!$B$94)*Parameters!$D$28*(Parameters!$D$23)*(1-Parameters!$D$30))+(T76*(1-Parameters!$D$41)) + (U76*(1-Parameters!$D$41)*(1-ART_drop_factor)) + (Z76*(1-Parameters!$D$41)) + (AA76*(1-Parameters!$D$41)*(1-ART_drop_factor))),0)</f>
        <v>0</v>
      </c>
      <c r="AA77" s="22">
        <f>IF(C77='Input for base case'!$F$14,((Q76*(1-Parameters!$D$41)*(1/Parameters!$D$38)*('Input for base case'!$F$6*Parameters!$D$16*(Parameters!$D$23)*Parameters!$D$26*(1-Parameters!$D$27)*(1-Parameters!$B$94)*Parameters!$D$28*Parameters!$D$30))+(R76*(1-Parameters!$D$41)*(1/Parameters!$D$38))+(S76*(1-Parameters!$D$41)*('Input for base case'!$F$6*Parameters!$D$16*(1-Parameters!$B$94)*(Parameters!$D$23)*Parameters!$D$26*(1-Parameters!$D$27)*Parameters!$D$28*Parameters!$D$30))+(AA76*(1-Parameters!$D$41)*ART_drop_factor)+(X76*(1-Parameters!$D$41)*(1/Parameters!$D$38))+(U76*(1-Parameters!$D$41)*ART_drop_factor)),0)</f>
        <v>0</v>
      </c>
      <c r="AB77" s="24">
        <f>IF(AND(C77&gt;'Input for base case'!$F$14,C77&lt;('Input for base case'!$F$14+'Input for base case'!$F$16)),((V76*(1-Parameters!$D$41)*(1-(Parameters!$D$9*(1-('Input for base case'!$F$22*Parameters!$D$7)))))+(AB76*(1-Parameters!$D$41)*(1-(Parameters!$D$10*(1-('Input for base case'!$F$22*Parameters!$D$7)))))),0)</f>
        <v>0</v>
      </c>
      <c r="AC77" s="24">
        <f>IF(AND(C77&gt;'Input for base case'!$F$14, C77&lt;('Input for base case'!$F$14+'Input for base case'!$F$16)),((V76*(1-Parameters!$D$41)*Parameters!$D$9*(1-('Input for base case'!$F$22*Parameters!$D$7)))+(W76*(1-Parameters!$D$41)*(1-1/Parameters!$D$38)) + (X76*(1-Parameters!$D$41)*(1-(1/Parameters!$D$38))*(1-ART_drop_factor)) +(AB76*(1-Parameters!$D$41)*Parameters!$D$10*(1-('Input for base case'!$F$22*Parameters!$D$7))))+(AC76*(1-Parameters!$D$41)*(1-1/Parameters!$D$38)) + (AD76*(1-Parameters!$D$41)*(1-(1/Parameters!$D$38))*(1-ART_drop_factor)),0)</f>
        <v>0</v>
      </c>
      <c r="AD77" s="24">
        <f>IF(AND(C77&gt;'Input for base case'!$F$14, C77&lt;('Input for base case'!$F$14+'Input for base case'!$F$16)),((X76*(1-Parameters!$D$41)*(1-(1/Parameters!$D$38))*ART_drop_factor)+(AD76*(1-Parameters!$D$41)*(1-(1/Parameters!$D$38))*ART_drop_factor)),0)</f>
        <v>0</v>
      </c>
      <c r="AE77" s="24">
        <f>IF(AND(C77&gt;'Input for base case'!$F$14, C77&lt;('Input for base case'!$F$14+'Input for base case'!$F$16)),((W76*(1-Parameters!$D$41)*(1/Parameters!$D$38))+(Y76*(1-Parameters!$D$41))+(AC76*(1-Parameters!$D$41)*(1/Parameters!$D$38))+(AE76*(1-Parameters!$D$41))),0)</f>
        <v>0</v>
      </c>
      <c r="AF77" s="24">
        <f>IF(AND(C77&gt;'Input for base case'!$F$14, C77&lt;('Input for base case'!$F$14+'Input for base case'!$F$16)),((Z76*(1-Parameters!$D$41)) + (AA76*(1-Parameters!$D$41)*(1-ART_drop_factor)) +(AF76*(1-Parameters!$D$41)) + (AG76*(1-Parameters!$D$41)*(1-ART_drop_factor))),0)</f>
        <v>0</v>
      </c>
      <c r="AG77" s="24">
        <f>IF(AND(C77&gt;'Input for base case'!$F$14, C77&lt;('Input for base case'!$F$14+'Input for base case'!$F$16)),((X76*(1-Parameters!$D$41)*(1/Parameters!$D$38))+(AG76*(1-Parameters!$D$41)*ART_drop_factor)+(AD76*(1-Parameters!$D$41)*(1/Parameters!$D$38))+(AA76*(1-Parameters!$D$41)*ART_drop_factor)),0)</f>
        <v>0</v>
      </c>
      <c r="AH77" s="24">
        <f>IF(AND(C77&gt;=('Input for base case'!$F$14+'Input for base case'!$F$16),C77&lt;('Input for base case'!$F$14+'Input for base case'!$F$17)),((AB76*(1-Parameters!$D$40)*(1-(Parameters!$D$10*(1-('Input for base case'!$F$22*Parameters!$D$7)))))+(AH76*(1-Parameters!$D$40)*(1-(Parameters!$D$11*(1-('Input for base case'!$F$22*Parameters!$D$7)))))),0)</f>
        <v>0</v>
      </c>
      <c r="AI77" s="24">
        <f>IF(AND(C77&gt;=('Input for base case'!$F$14+'Input for base case'!$F$16), C77&lt;('Input for base case'!$F$14+'Input for base case'!$F$17)),((AB76*(1-Parameters!$D$40)*Parameters!$D$10*(1-('Input for base case'!$F$22*Parameters!$D$7)))+(AC76*(1-Parameters!$D$40)*(1-1/Parameters!$D$38)*(1-('Input for base case'!$F$7*Parameters!$D$17*(1-Parameters!$D$27)*Parameters!$D$26*(1-(Parameters!$B$94 + Parameters!$B$95))*(Parameters!$D$24)*Parameters!$D$28*Parameters!$D$30))) + (AD76*(1-Parameters!$D$40)*(1-(1/Parameters!$D$38))*(1-ART_drop_factor)) +(AH76*(1-Parameters!$D$40)*Parameters!$D$11*(1-('Input for base case'!$F$22*Parameters!$D$7)))+(AI76*(1-Parameters!$D$40)*(1-1/Parameters!$D$38)) + (AJ76*(1-Parameters!$D$40)*(1-(1/Parameters!$D$38))*(1-ART_drop_factor))),0)</f>
        <v>0</v>
      </c>
      <c r="AJ77" s="24">
        <f>IF(AND(C77&gt;=('Input for base case'!$F$14+'Input for base case'!$F$16), C77&lt;('Input for base case'!$F$14+'Input for base case'!$F$17)),((AC76*(1-Parameters!$D$40)*(1-1/Parameters!$D$38)*('Input for base case'!$F$7*Parameters!$D$17*Parameters!$D$26*(1-Parameters!$D$27)*(1-(Parameters!$B$94 + Parameters!$B$95))*(Parameters!$D$24)*Parameters!$D$28*Parameters!$D$30))+(AD76*(1-Parameters!$D$40)*(1-(1/Parameters!$D$38))*ART_drop_factor)+(AJ76*(1-Parameters!$D$40)*(1-(1/Parameters!$D$38))*ART_drop_factor)),0)</f>
        <v>0</v>
      </c>
      <c r="AK77" s="22">
        <f>IF(AND(C77&gt;=('Input for base case'!$F$14+'Input for base case'!$F$16), C77&lt;('Input for base case'!$F$14+'Input for base case'!$F$17)),((AC76*(1-Parameters!$D$40)*(1/Parameters!$D$38)*(1-('Input for base case'!$F$7*Parameters!$D$17*(1-Parameters!$D$27)*Parameters!$D$26*(1-(Parameters!$B$94 + Parameters!$B$95))*(Parameters!$D$23)*Parameters!$D$28)))+(AE76*(1-Parameters!$D$40)*(1-('Input for base case'!$F$7*Parameters!$D$17*(1-Parameters!$D$27)*Parameters!$D$26*(1-(Parameters!$B$94 + Parameters!$B$95))*(Parameters!$D$23)*Parameters!$D$28)))+(AI76*(1-Parameters!$D$40)*(1/Parameters!$D$38))+(AK76*(1-Parameters!$D$40))),0)</f>
        <v>0</v>
      </c>
      <c r="AL77" s="24">
        <f>IF(AND(C77&gt;=('Input for base case'!$F$14+'Input for base case'!$F$16), C77&lt;('Input for base case'!$F$14+'Input for base case'!$F$17)),((AC76*(1-Parameters!$D$40)*(1/Parameters!$D$38)*'Input for base case'!$F$7*Parameters!$D$17*Parameters!$D$26*(1-Parameters!$D$27)*(1-(Parameters!$B$94 + Parameters!$B$95))*Parameters!$D$28*(Parameters!$D$23)*(1-Parameters!$D$30))+(AE76*(1-Parameters!$D$40)*'Input for base case'!$F$7*Parameters!$D$17*Parameters!$D$26*(1-Parameters!$D$27)*(1-(Parameters!$B$94 + Parameters!$B$95))*Parameters!$D$28*(Parameters!$D$23)*(1-Parameters!$D$30))+(AF76*(1-Parameters!$D$40)) + (AG76*(1-Parameters!$D$40)*(1-ART_drop_factor)) +(AL76*(1-Parameters!$D$40)) + (AM76*(1-Parameters!$D$40)*(1-ART_drop_factor))),0)</f>
        <v>0</v>
      </c>
      <c r="AM77" s="22">
        <f>IF(AND(C77&gt;=('Input for base case'!$F$14+'Input for base case'!$F$16), C77&lt;('Input for base case'!$F$14+'Input for base case'!$F$17)),((AC76*(1-Parameters!$D$40)*(1/Parameters!$D$38)*('Input for base case'!$F$7*Parameters!$D$17*(Parameters!$D$23)*Parameters!$D$26*(1-Parameters!$D$27)*(1-(Parameters!$B$94 + Parameters!$B$95))*Parameters!$D$28*Parameters!$D$30))+(AD76*(1-Parameters!$D$40)*(1/Parameters!$D$38))+(AE76*(1-Parameters!$D$40)*('Input for base case'!$F$7*Parameters!$D$17*(Parameters!$D$23)*Parameters!$D$26*(1-Parameters!$D$27)*(1-(Parameters!$B$94 + Parameters!$B$95))*Parameters!$D$28*Parameters!$D$30))+(AM76*(1-Parameters!$D$40)*ART_drop_factor)+(AJ76*(1-Parameters!$D$40)*(1/Parameters!$D$38))+(AG76*(1-Parameters!$D$40)*ART_drop_factor)),0)</f>
        <v>0</v>
      </c>
      <c r="AN77" s="24">
        <f>IF(AND(C77&gt;=('Input for base case'!$F$14+'Input for base case'!$F$17), C77&lt;('Input for base case'!$F$14+'Input for base case'!$F$18)),((AH76*(1-Parameters!$D$40)*(1-(Parameters!$D$11*(1-('Input for base case'!$F$22*Parameters!$D$7))))) + (AN76*(1-Parameters!$D$40)*(1-(Parameters!$D$11*(1-('Input for base case'!$F$22*Parameters!$D$7)))))),0)</f>
        <v>0</v>
      </c>
      <c r="AO77" s="22">
        <f>IF(AND(C77&gt;=('Input for base case'!$F$14+'Input for base case'!$F$17), C77&lt;('Input for base case'!$F$14+'Input for base case'!$F$18)),((AH76*(1-Parameters!$D$40)*Parameters!$D$11*(1-('Input for base case'!$F$22*Parameters!$D$7)))+(AI76*(1-Parameters!$D$40)*(1-1/Parameters!$D$38)*(1-('Input for base case'!$F$8*Parameters!$D$18*(1-Parameters!$D$27)*Parameters!$D$26*(Parameters!$D$24)*Parameters!$D$28*Parameters!$D$30))) + (AJ76*(1-Parameters!$D$40)*(1-(1/Parameters!$D$38))*(1-ART_drop_factor)) +(AN76*(1-Parameters!$D$40)*Parameters!$D$11*(1-('Input for base case'!$F$22*Parameters!$D$7)))+(AO76*(1-Parameters!$D$40)*(1-1/Parameters!$D$38)) + (AP76*(1-Parameters!$D$40)*(1-(1/Parameters!$D$38))*(1-ART_drop_factor))),0)</f>
        <v>0</v>
      </c>
      <c r="AP77" s="24">
        <f>IF(AND(C77&gt;=('Input for base case'!$F$14+'Input for base case'!$F$17), C77&lt;('Input for base case'!$F$14+'Input for base case'!$F$18)),((AI76*(1-Parameters!$D$40)*(1-1/Parameters!$D$38)*('Input for base case'!$F$8*Parameters!$D$18*Parameters!$D$26*(1-Parameters!$D$27)*(Parameters!$D$24)*Parameters!$D$28*Parameters!$D$30))+(AJ76*(1-Parameters!$D$40)*(1-(1/Parameters!$D$38))*ART_drop_factor)+(AP76*(1-Parameters!$D$40)*(1-(1/Parameters!$D$38))*ART_drop_factor)),0)</f>
        <v>0</v>
      </c>
      <c r="AQ77" s="22">
        <f>IF(AND(C77&gt;=('Input for base case'!$F$14+'Input for base case'!$F$17), C77&lt;('Input for base case'!$F$14+'Input for base case'!$F$18)),((AI76*(1-Parameters!$D$40)*(1/Parameters!$D$38)*(1-('Input for base case'!$F$8*Parameters!$D$18*(1-Parameters!$D$27)*Parameters!$D$26*(Parameters!$D$23)*Parameters!$D$28)))+(AK76*(1-Parameters!$D$40)*(1-('Input for base case'!$F$8*Parameters!$D$18*(1-Parameters!$D$27)*Parameters!$D$26*(Parameters!$D$23)*Parameters!$D$28)))+(AO76*(1-Parameters!$D$40)*(1/Parameters!$D$38))+(AQ76*(1-Parameters!$D$40))),0)</f>
        <v>0</v>
      </c>
      <c r="AR77" s="24">
        <f>IF(AND(C77&gt;=('Input for base case'!$F$14+'Input for base case'!$F$17), C77&lt;('Input for base case'!$F$14+'Input for base case'!$F$18)),((AI76*(1-Parameters!$D$40)*(1/Parameters!$D$38)*'Input for base case'!$F$8*Parameters!$D$18*Parameters!$D$26*(1-Parameters!$D$27)*Parameters!$D$28*(Parameters!$D$23)*(1-Parameters!$D$30))+(AK76*(1-Parameters!$D$40)*'Input for base case'!$F$8*Parameters!$D$18*Parameters!$D$26*(1-Parameters!$D$27)*Parameters!$D$28*(Parameters!$D$23)*(1-Parameters!$D$30))+(AL76*(1-Parameters!$D$40)) + (AM76*(1-Parameters!$D$40)*(1-ART_drop_factor)) +(AR76*(1-Parameters!$D$40)) + (AS76*(1-Parameters!$D$40)*(1-ART_drop_factor))),0)</f>
        <v>0</v>
      </c>
      <c r="AS77" s="22">
        <f>IF(AND(C77&gt;=('Input for base case'!$F$14+'Input for base case'!$F$17), C77&lt;('Input for base case'!$F$14+'Input for base case'!$F$18)),((AI76*(1-Parameters!$D$40)*(1/Parameters!$D$38)*('Input for base case'!$F$8*Parameters!$D$18*(Parameters!$D$23)*Parameters!$D$26*(1-Parameters!$D$27)*Parameters!$D$28*Parameters!$D$30))+(AJ76*(1-Parameters!$D$40)*(1/Parameters!$D$38))+(AK76*(1-Parameters!$D$40)*('Input for base case'!$F$8*Parameters!$D$18*(Parameters!$D$23)*Parameters!$D$26*(1-Parameters!$D$27)*Parameters!$D$28*Parameters!$D$30))+(AS76*(1-Parameters!$D$40)*ART_drop_factor)+(AP76*(1-Parameters!$D$40)*(1/Parameters!$D$38))+(AM76*(1-Parameters!$D$40)*ART_drop_factor)),0)</f>
        <v>0</v>
      </c>
      <c r="AT77" s="24">
        <f>IF(AND(C77&gt;=('Input for base case'!$F$14+'Input for base case'!$F$18), C77&lt;('Input for base case'!$F$14+'Input for base case'!$F$19)),((AN76*(1-Parameters!$D$40)*(1-(Parameters!$D$11*(1-('Input for base case'!$F$22*Parameters!$D$7))))) + (AT76*(1-Parameters!$D$40)*(1-(Parameters!$D$12*(1-('Input for base case'!$F$22*Parameters!$D$7)))))),0)</f>
        <v>1485903.3060781064</v>
      </c>
      <c r="AU77" s="22">
        <f>IF(AND(C77&gt;=('Input for base case'!$F$14+'Input for base case'!$F$18), C77&lt;('Input for base case'!$F$14+'Input for base case'!$F$19)),((AN76*(1-Parameters!$D$40)*Parameters!$D$11*(1-('Input for base case'!$F$22*Parameters!$D$7)))+(AO76*(1-Parameters!$D$40)*(1-1/Parameters!$D$38)*(1-('Input for base case'!$F$9*Parameters!$D$19*(1-Parameters!$D$27)*Parameters!$D$26*(Parameters!$D$24)*Parameters!$D$28*Parameters!$D$30))) + (AP76*(1-Parameters!$D$40)*(1-(1/Parameters!$D$38))*(1-ART_drop_factor)) +(AT76*(1-Parameters!$D$40)*Parameters!$D$12*(1-('Input for base case'!$F$22*Parameters!$D$7)))+(AU76*(1-Parameters!$D$40)*(1-1/Parameters!$D$38)) + (AV76*(1-Parameters!$D$40)*(1-(1/Parameters!$D$38))*(1-ART_drop_factor))),0)</f>
        <v>3556.9421212826546</v>
      </c>
      <c r="AV77" s="24">
        <f>IF(AND(C77&gt;=('Input for base case'!$F$14+'Input for base case'!$F$18), C77&lt;('Input for base case'!$F$14+'Input for base case'!$F$19)),((AO76*(1-Parameters!$D$40)*(1-1/Parameters!$D$38)*('Input for base case'!$F$9*Parameters!$D$19*Parameters!$D$26*(1-Parameters!$D$27)*(Parameters!$D$24)*Parameters!$D$28*Parameters!$D$30))+(AP76*(1-Parameters!$D$40)*(1-(1/Parameters!$D$38))*ART_drop_factor)+(AV76*(1-Parameters!$D$40)*(1-(1/Parameters!$D$38))*ART_drop_factor)),0)</f>
        <v>4.2821923766485916</v>
      </c>
      <c r="AW77" s="22">
        <f>IF(AND(C77&gt;=('Input for base case'!$F$14+'Input for base case'!$F$18), C77&lt;('Input for base case'!$F$14+'Input for base case'!$F$19)),((AO76*(1-Parameters!$D$40)*(1/Parameters!$D$38)*(1-('Input for base case'!$F$9*Parameters!$D$19*(1-Parameters!$D$27)*Parameters!$D$26*(Parameters!$D$23)*Parameters!$D$28)))+(AQ76*(1-Parameters!$D$40)*(1-('Input for base case'!$F$9*Parameters!$D$19*(1-Parameters!$D$27)*Parameters!$D$26*(Parameters!$D$23)*Parameters!$D$28)))+(AU76*(1-Parameters!$D$40)*(1/Parameters!$D$38))+(AW76*(1-Parameters!$D$40))),0)</f>
        <v>32351.613791374581</v>
      </c>
      <c r="AX77" s="24">
        <f>IF(AND(C77&gt;=('Input for base case'!$F$14+'Input for base case'!$F$18), C77&lt;('Input for base case'!$F$14+'Input for base case'!$F$19)),((AO76*(1-Parameters!$D$40)*(1/Parameters!$D$38)*'Input for base case'!$F$9*Parameters!$D$19*Parameters!$D$26*(1-Parameters!$D$27)*Parameters!$D$28*(Parameters!$D$23)*(1-Parameters!$D$30))+(AQ76*(1-Parameters!$D$40)*'Input for base case'!$F$9*Parameters!$D$19*Parameters!$D$26*(1-Parameters!$D$27)*Parameters!$D$28*(Parameters!$D$23)*(1-Parameters!$D$30)) + (AS76*(1-Parameters!$D$40)*(1-ART_drop_factor)) +(AR76*(1-Parameters!$D$40))+ (AY76*(1-Parameters!$D$40)*(1-ART_drop_factor)) + (AX76*(1-Parameters!$D$40))),0)</f>
        <v>25286.648430501802</v>
      </c>
      <c r="AY77" s="22">
        <f>IF(AND(C77&gt;=('Input for base case'!$F$14+'Input for base case'!$F$18), C77&lt;('Input for base case'!$F$14+'Input for base case'!$F$19)),((AO76*(1-Parameters!$D$40)*(1/Parameters!$D$38)*('Input for base case'!$F$9*Parameters!$D$19*(Parameters!$D$23)*Parameters!$D$26*(1-Parameters!$D$27)*Parameters!$D$28*Parameters!$D$30))+(AP76*(1-Parameters!$D$40)*(1/Parameters!$D$38))+(AQ76*(1-Parameters!$D$40)*('Input for base case'!$F$9*Parameters!$D$19*(Parameters!$D$23)*Parameters!$D$26*(1-Parameters!$D$27)*Parameters!$D$28*Parameters!$D$30))+(AY76*(1-Parameters!$D$40)*ART_drop_factor)+(AV76*(1-Parameters!$D$40)*(1/Parameters!$D$38))+(AS76*(1-Parameters!$D$40)*ART_drop_factor)),0)</f>
        <v>72709.648818483882</v>
      </c>
      <c r="AZ77" s="24">
        <f>IF(C77&gt;=('Input for base case'!$F$14+'Input for base case'!$F$19),((AT76*(1-Parameters!$D$40)*(1-(Parameters!$D$12*(1-('Input for base case'!$F$22*Parameters!$D$7))))) + (AZ76*(1-Parameters!$D$40)*(1-(Parameters!$D$12*(1-('Input for base case'!$F$22*Parameters!$D$7)))))),0)</f>
        <v>0</v>
      </c>
      <c r="BA77" s="22">
        <f>IF(C77&gt;=('Input for base case'!$F$14+'Input for base case'!$F$19),((AT76*(1-Parameters!$D$40)*Parameters!$D$12*(1-('Input for base case'!$F$22*Parameters!$D$7)))+(AU76*(1-Parameters!$D$40)*(1-1/Parameters!$D$38)*(1-('Input for base case'!$F$10*Parameters!$D$20*(1-Parameters!$D$27)*Parameters!$D$26*(Parameters!$D$24)*Parameters!$D$28*Parameters!$D$30))) + (AV76*(1-Parameters!$D$40)*(1-(1/Parameters!$D$38))*(1-ART_drop_factor)) +(AZ76*(1-Parameters!$D$40)*Parameters!$D$12*(1-('Input for base case'!$F$22*Parameters!$D$7)))+(BA76*(1-Parameters!$D$40)*(1-1/Parameters!$D$38)) + (BB76*(1-Parameters!$D$40)*(1-(1/Parameters!$D$38))*(1-ART_drop_factor))),0)</f>
        <v>0</v>
      </c>
      <c r="BB77" s="24">
        <f>IF(C77&gt;=('Input for base case'!$F$14+'Input for base case'!$F$19),((AU76*(1-Parameters!$D$40)*(1-1/Parameters!$D$38)*('Input for base case'!$F$10*Parameters!$D$20*Parameters!$D$26*(1-Parameters!$D$27)*(Parameters!$D$24)*Parameters!$D$28*Parameters!$D$30))+(AV76*(1-Parameters!$D$40)*(1-(1/Parameters!$D$38))*ART_drop_factor)+(BB76*(1-Parameters!$D$40)*(1-(1/Parameters!$D$38))*ART_drop_factor)),0)</f>
        <v>0</v>
      </c>
      <c r="BC77" s="22">
        <f>IF(C77&gt;=('Input for base case'!$F$14+'Input for base case'!$F$19),((AU76*(1-Parameters!$D$40)*(1/Parameters!$D$38)*(1-('Input for base case'!$F$10*Parameters!$D$20*(1-Parameters!$D$27)*Parameters!$D$26*(Parameters!$D$23)*Parameters!$D$28)))+(AW76*(1-Parameters!$D$40)*(1-('Input for base case'!$F$10*Parameters!$D$20*(1-Parameters!$D$27)*Parameters!$D$26*(Parameters!$D$23)*Parameters!$D$28)))+(BA76*(1-Parameters!$D$40)*(1/Parameters!$D$38))+(BC76*(1-Parameters!$D$40))),0)</f>
        <v>0</v>
      </c>
      <c r="BD77" s="24">
        <f>IF(C77&gt;=('Input for base case'!$F$14+'Input for base case'!$F$19),((AU76*(1-Parameters!$D$40)*(1/Parameters!$D$38)*'Input for base case'!$F$10*Parameters!$D$20*Parameters!$D$26*(1-Parameters!$D$27)*Parameters!$D$28*(Parameters!$D$23)*(1-Parameters!$D$30))+(AW76*(1-Parameters!$D$40)*'Input for base case'!$F$10*Parameters!$D$20*Parameters!$D$26*(1-Parameters!$D$27)*Parameters!$D$28*(Parameters!$D$23)*(1-Parameters!$D$30))+(AX76*(1-Parameters!$D$40)) + (AY76*(1-Parameters!$D$40)*(1-ART_drop_factor)) +(BD76*(1-Parameters!$D$40)) + (BE76*(1-Parameters!$D$40)*(1-ART_drop_factor))),0)</f>
        <v>0</v>
      </c>
      <c r="BE77" s="25">
        <f>IF(C77&gt;=('Input for base case'!$F$14+'Input for base case'!$F$19),((AU76*(1-Parameters!$D$40)*(1/Parameters!$D$38)*('Input for base case'!$F$10*Parameters!$D$20*(Parameters!$D$23)*Parameters!$D$26*(1-Parameters!$D$27)*Parameters!$D$28*Parameters!$D$30))+(AV76*(1-Parameters!$D$40)*(1/Parameters!$D$38))+(AW76*(1-Parameters!$D$40)*('Input for base case'!$F$10*Parameters!$D$20*(Parameters!$D$23)*Parameters!$D$26*(1-Parameters!$D$27)*Parameters!$D$28*Parameters!$D$30))+(BE76*(1-Parameters!$D$40)*ART_drop_factor)+(BB76*(1-Parameters!$D$40)*(1/Parameters!$D$38))+(AY76*(1-Parameters!$D$40)*ART_drop_factor)),0)</f>
        <v>0</v>
      </c>
      <c r="BF77" s="135">
        <f>(Parameters!$D$40*(SUM(Model!D76:U76,Model!AH76:BE76)))+(Parameters!$D$41*(SUM(Model!V76:AG76)))</f>
        <v>93.456109473553823</v>
      </c>
      <c r="BG77" s="60"/>
      <c r="BJ77" s="66"/>
    </row>
    <row r="78" spans="3:62" x14ac:dyDescent="0.2">
      <c r="C78" s="20">
        <v>73</v>
      </c>
      <c r="D78" s="21">
        <f>IF((C78&gt;='Input for base case'!$F$12),0,(D77*(1-Parameters!$D$40)*(1-(Parameters!$D$8*(1-('Input for base case'!$F$22*Parameters!$D$7))))))</f>
        <v>0</v>
      </c>
      <c r="E78" s="21">
        <f>IF((C78&gt;='Input for base case'!$F$12),0,(D77*(1-Parameters!$D$40)*Parameters!$D$8*(1-('Input for base case'!$F$22*Parameters!$D$7))+(E77*(1-Parameters!$D$40)*(1-1/Parameters!$D$38)) + (F77*(1-Parameters!$D$40)*(1-(1/Parameters!$D$38))*(1-ART_drop_factor))))</f>
        <v>0</v>
      </c>
      <c r="F78" s="26">
        <f>IF((C78&gt;='Input for base case'!$F$12),0,(F77*(1-Parameters!$D$40)*(1-(1/Parameters!$D$38))*ART_drop_factor))</f>
        <v>0</v>
      </c>
      <c r="G78" s="21">
        <f>IF((C78&gt;='Input for base case'!$F$12),0,((G77*(1-Parameters!$D$40)+(E77*(1-Parameters!$D$40)*(1/Parameters!$D$38)))))</f>
        <v>0</v>
      </c>
      <c r="H78" s="21">
        <f>IF((C78&gt;='Input for base case'!$F$12),0,(H77*(1-Parameters!$D$40) + I77*(1-Parameters!$D$40)*(1-ART_drop_factor)))</f>
        <v>0</v>
      </c>
      <c r="I78" s="21">
        <f>IF((C78&gt;='Input for base case'!$F$12),0,(((F77*(1-Parameters!$D$40)*(1/Parameters!$D$38)) + I77*(1-Parameters!$D$40)*ART_drop_factor)))</f>
        <v>0</v>
      </c>
      <c r="J78" s="23">
        <f>IF(AND(C78&gt;='Input for base case'!$F$12,C78&lt;'Input for base case'!$F$13),((D77*(1-Parameters!$D$40)*(1-(Parameters!$D$8*(1-('Input for base case'!$F$22*Parameters!$D$7))))) + (J77*(1-Parameters!$D$40)*(1-(Parameters!$D$9*(1-('Input for base case'!$F$22*Parameters!$D$7)))))),0)</f>
        <v>0</v>
      </c>
      <c r="K78" s="23">
        <f>IF(AND(C78&gt;='Input for base case'!$F$12,C78&lt;'Input for base case'!$F$13),((D77*(1-Parameters!$D$40)*(Parameters!$D$8*(1-('Input for base case'!$F$22*Parameters!$D$7))))+(E77*(1-Parameters!$D$40)*(1-1/Parameters!$D$38)*(1-('Input for base case'!$F$5*Parameters!$D$14*(1-Parameters!$D$27)*Parameters!$D$26*(Parameters!$D$24))*Parameters!$D$28*Parameters!$D$30)))+ (F77*(1-Parameters!$D$40)*(1-(1/Parameters!$D$38))*(1-ART_drop_factor)) + (J77*(1-Parameters!$D$40)*Parameters!$D$9*(1-('Input for base case'!$F$22*Parameters!$D$7)))+(K77*(1-Parameters!$D$40)*(1-1/Parameters!$D$38)) + (L77*(1-Parameters!$D$40)*(1-(1/Parameters!$D$38))*(1-ART_drop_factor)),0)</f>
        <v>0</v>
      </c>
      <c r="L78" s="23">
        <f>IF(AND(C78&gt;='Input for base case'!$F$12,C78&lt;'Input for base case'!$F$13),((E77*(1-Parameters!$D$40)*(1-1/Parameters!$D$38)*('Input for base case'!$F$5*Parameters!$D$14*Parameters!$D$26*(1-Parameters!$D$27)*(Parameters!$D$24)*Parameters!$D$28*Parameters!$D$30))+(F77*(1-Parameters!$D$40)*(1-(1/Parameters!$D$38))*ART_drop_factor)+(L77*(1-Parameters!$D$40)*(1-(1/Parameters!$D$38))*ART_drop_factor)),0)</f>
        <v>0</v>
      </c>
      <c r="M78" s="23">
        <f>IF(AND(C78&gt;='Input for base case'!$F$12,C78&lt;'Input for base case'!$F$13),((E77*(1-Parameters!$D$40)*(1/Parameters!$D$38)*(1-('Input for base case'!$F$5*Parameters!$D$14*(1-Parameters!$D$27)*Parameters!$D$26*(Parameters!$D$23))*Parameters!$D$28))+(G77*(1-Parameters!$D$40)*(1-('Input for base case'!$F$5*Parameters!$D$14*(1-Parameters!$D$27)*Parameters!$D$26*(Parameters!$D$23)*Parameters!$D$28)))+(K77*(1-Parameters!$D$40)*(1/Parameters!$D$38))+(M77*(1-Parameters!$D$40))),0)</f>
        <v>0</v>
      </c>
      <c r="N78" s="23">
        <f>IF(AND(C78&gt;='Input for base case'!$F$12,C78&lt;'Input for base case'!$F$13),((E77*(1-Parameters!$D$40)*(1/Parameters!$D$38)*'Input for base case'!$F$5*Parameters!$D$14*Parameters!$D$26*(1-Parameters!$D$27)*Parameters!$D$28*(Parameters!$D$23)*(1-Parameters!$D$30))+(G77*(1-Parameters!$D$40)*'Input for base case'!$F$5*Parameters!$D$14*Parameters!$D$26*(1-Parameters!$D$27)*Parameters!$D$28*(Parameters!$D$23)*(1-Parameters!$D$30))+(H77*(1-Parameters!$D$40)) +(N77*(1-Parameters!$D$40)) + (O77*(1-Parameters!$D$40)*(1-ART_drop_factor)) + (I77*(1-Parameters!$D$40)*(1-ART_drop_factor))),0)</f>
        <v>0</v>
      </c>
      <c r="O78" s="23">
        <f>IF(AND(C78&gt;='Input for base case'!$F$12,C78&lt;'Input for base case'!$F$13),((E77*(1-Parameters!$D$40)*(1/Parameters!$D$38)*('Input for base case'!$F$5*Parameters!$D$14*(Parameters!$D$23)*Parameters!$D$26*(1-Parameters!$D$27)*Parameters!$D$28*Parameters!$D$30))+(F77*(1-Parameters!$D$40)*(1/Parameters!$D$38))+(G77*(1-Parameters!$D$40)*('Input for base case'!$F$5*Parameters!$D$14*(Parameters!$D$23)*Parameters!$D$26*(1-Parameters!$D$27)*Parameters!$D$28*Parameters!$D$30))+(O77*(1-Parameters!$D$40)*ART_drop_factor)+(L77*(1-Parameters!$D$40)*(1/Parameters!$D$38))+(I77*(1-Parameters!$D$40)*ART_drop_factor)),0)</f>
        <v>0</v>
      </c>
      <c r="P78" s="24">
        <f>IF(AND(C78&gt;='Input for base case'!$F$13,C78&lt;'Input for base case'!$F$14),((J77*(1-Parameters!$D$40)*(1-(Parameters!$D$9*(1-('Input for base case'!$F$22*Parameters!$D$7))))) + (P77*(1-Parameters!$D$40)*(1-(Parameters!$D$9*(1-('Input for base case'!$F$22*Parameters!$D$7)))))),0)</f>
        <v>0</v>
      </c>
      <c r="Q78" s="22">
        <f>IF(AND(C78&gt;='Input for base case'!$F$13,C78&lt;'Input for base case'!$F$14),((J77*(1-Parameters!$D$40)*Parameters!$D$9*(1-('Input for base case'!$F$22*Parameters!$D$7)))+(K77*(1-Parameters!$D$40)*(1-1/Parameters!$D$38)*(1-('Input for base case'!$F$6*Parameters!$D$15*(1-Parameters!$D$27)*Parameters!$D$26*(Parameters!$D$24))*Parameters!$D$28*Parameters!$D$30))) + (L77*(1-Parameters!$D$40)*(1-(1/Parameters!$D$38))*(1-ART_drop_factor)) +(P77*(1-Parameters!$D$40)*Parameters!$D$9*(1-('Input for base case'!$F$22*Parameters!$D$7)))+(Q77*(1-Parameters!$D$40)*(1-1/Parameters!$D$38)) + (R77*(1-Parameters!$D$40)*(1-(1/Parameters!$D$38))*(1-ART_drop_factor)),0)</f>
        <v>0</v>
      </c>
      <c r="R78" s="24">
        <f>IF(AND(C78&gt;='Input for base case'!$F$13,C78&lt;'Input for base case'!$F$14),((K77*(1-Parameters!$D$40)*(1-1/Parameters!$D$38)*('Input for base case'!$F$6*Parameters!$D$15*Parameters!$D$26*(1-Parameters!$D$27)*(Parameters!$D$24)*Parameters!$D$28*Parameters!$D$30))+(L77*(1-Parameters!$D$40)*(1-(1/Parameters!$D$38))*ART_drop_factor)+(R77*(1-Parameters!$D$40)*(1-(1/Parameters!$D$38))*ART_drop_factor)),0)</f>
        <v>0</v>
      </c>
      <c r="S78" s="22">
        <f>IF(AND(C78&gt;='Input for base case'!$F$13,C78&lt;'Input for base case'!$F$14),((K77*(1-Parameters!$D$40)*(1/Parameters!$D$38)*(1-('Input for base case'!$F$6*Parameters!$D$15*(1-Parameters!$D$27)*Parameters!$D$26*(Parameters!$D$23)*Parameters!$D$28)))+(M77*(1-Parameters!$D$40)*(1-('Input for base case'!$F$6*Parameters!$D$15*(1-Parameters!$D$27)*Parameters!$D$26*(Parameters!$D$23)*Parameters!$D$28)))+(Q77*(1-Parameters!$D$40)*(1/Parameters!$D$38))+(S77*(1-Parameters!$D$40))),0)</f>
        <v>0</v>
      </c>
      <c r="T78" s="24">
        <f>IF(AND(C78&gt;='Input for base case'!$F$13,C78&lt;'Input for base case'!$F$14),((K77*(1-Parameters!$D$40)*(1/Parameters!$D$38)*'Input for base case'!$F$6*Parameters!$D$15*Parameters!$D$26*(1-Parameters!$D$27)*Parameters!$D$28*(Parameters!$D$23)*(1-Parameters!$D$30))+(M77*(1-Parameters!$D$40)*'Input for base case'!$F$6*Parameters!$D$15*Parameters!$D$26*(1-Parameters!$D$27)*Parameters!$D$28*(Parameters!$D$23)*(1-Parameters!$D$30))+(N77*(1-Parameters!$D$40))+(T77*(1-Parameters!$D$40)) + (U77*(1-Parameters!$D$40)*(1-ART_drop_factor)) + (O77*(1-Parameters!$D$40)*(1-ART_drop_factor))),0)</f>
        <v>0</v>
      </c>
      <c r="U78" s="22">
        <f>IF(AND(C78&gt;='Input for base case'!$F$13,C78&lt;'Input for base case'!$F$14),((K77*(1-Parameters!$D$40)*(1/Parameters!$D$38)*('Input for base case'!$F$6*Parameters!$D$15*(Parameters!$D$23)*Parameters!$D$26*(1-Parameters!$D$27)*Parameters!$D$28*Parameters!$D$30))+(L77*(1-Parameters!$D$40)*(1/Parameters!$D$38))+(M77*(1-Parameters!$D$40)*('Input for base case'!$F$6*Parameters!$D$15*(Parameters!$D$23)*Parameters!$D$26*(1-Parameters!$D$27)*Parameters!$D$28*Parameters!$D$30))+(U77*(1-Parameters!$D$40)*ART_drop_factor)+(R77*(1-Parameters!$D$40)*(1/Parameters!$D$38))+(O77*(1-Parameters!$D$40))*ART_drop_factor),0)</f>
        <v>0</v>
      </c>
      <c r="V78" s="24">
        <f>IF(C78='Input for base case'!$F$14,((P77*(1-Parameters!$D$41)*(1-(Parameters!$D$9*(1-('Input for base case'!$F$22*Parameters!$D$7))))) + (V77*(1-Parameters!$D$41)*(1-(Parameters!$D$9*(1-('Input for base case'!$F$22*Parameters!$D$7)))))),0)</f>
        <v>0</v>
      </c>
      <c r="W78" s="22">
        <f>IF(C78='Input for base case'!$F$14,((P77*(1-Parameters!$D$41)*Parameters!$D$9*(1-('Input for base case'!$F$22*Parameters!$D$7)))+(Q77*(1-Parameters!$D$41)*(1-1/Parameters!$D$38)*(1-('Input for base case'!$F$6*Parameters!$D$16*(1-Parameters!$D$27)*Parameters!$D$26*(1-Parameters!$B$94)*(Parameters!$D$24))*Parameters!$D$28*Parameters!$D$30)))+(V77*(1-Parameters!$D$41)*Parameters!$D$9*(1-('Input for base case'!$F$22*Parameters!$D$7)))+ (R77*(1-Parameters!$D$41)*(1-(1/Parameters!$D$38))*(1-ART_drop_factor)) + (W77*(1-Parameters!$D$41)*(1-1/Parameters!$D$38)) + (X77*(1-Parameters!$D$41)*(1-(1/Parameters!$D$38))*(1-ART_drop_factor)),0)</f>
        <v>0</v>
      </c>
      <c r="X78" s="24">
        <f>IF(C78='Input for base case'!$F$14,((Q77*(1-Parameters!$D$41)*(1-1/Parameters!$D$38)*('Input for base case'!$F$6*Parameters!$D$16*Parameters!$D$26*(1-Parameters!$D$27)*(1-Parameters!$B$94)*(Parameters!$D$24)*Parameters!$D$28*Parameters!$D$30))+(R77*(1-Parameters!$D$41)*(1-(1/Parameters!$D$38))*ART_drop_factor)+(X77*(1-Parameters!$D$41)*(1-(1/Parameters!$D$38))*ART_drop_factor)),0)</f>
        <v>0</v>
      </c>
      <c r="Y78" s="22">
        <f>IF(C78='Input for base case'!$F$14,((Q77*(1-Parameters!$D$41)*(1/Parameters!$D$38)*(1-('Input for base case'!$F$6*Parameters!$D$16*(1-Parameters!$D$27)*Parameters!$D$26*(1-Parameters!$B$94)*(Parameters!$D$23)*Parameters!$D$28)))+(S77*(1-Parameters!$D$41)*(1-('Input for base case'!$F$6*Parameters!$D$16*(1-Parameters!$D$27)*Parameters!$D$26*(1-Parameters!$B$94)*(Parameters!$D$23)*Parameters!$D$28)))+(W77*(1-Parameters!$D$41)*(1/Parameters!$D$38))+(Y77*(1-Parameters!$D$41))),0)</f>
        <v>0</v>
      </c>
      <c r="Z78" s="24">
        <f>IF(C78='Input for base case'!$F$14,((Q77*(1-Parameters!$D$41)*(1/Parameters!$D$38)*'Input for base case'!$F$6*Parameters!$D$16*Parameters!$D$26*(1-Parameters!$D$27)*(1-Parameters!$B$94)*Parameters!$D$28*(Parameters!$D$23)*(1-Parameters!$D$30))+(S77*(1-Parameters!$D$41)*'Input for base case'!$F$6*Parameters!$D$16*Parameters!$D$26*(1-Parameters!$D$27)*(1-Parameters!$B$94)*Parameters!$D$28*(Parameters!$D$23)*(1-Parameters!$D$30))+(T77*(1-Parameters!$D$41)) + (U77*(1-Parameters!$D$41)*(1-ART_drop_factor)) + (Z77*(1-Parameters!$D$41)) + (AA77*(1-Parameters!$D$41)*(1-ART_drop_factor))),0)</f>
        <v>0</v>
      </c>
      <c r="AA78" s="22">
        <f>IF(C78='Input for base case'!$F$14,((Q77*(1-Parameters!$D$41)*(1/Parameters!$D$38)*('Input for base case'!$F$6*Parameters!$D$16*(Parameters!$D$23)*Parameters!$D$26*(1-Parameters!$D$27)*(1-Parameters!$B$94)*Parameters!$D$28*Parameters!$D$30))+(R77*(1-Parameters!$D$41)*(1/Parameters!$D$38))+(S77*(1-Parameters!$D$41)*('Input for base case'!$F$6*Parameters!$D$16*(1-Parameters!$B$94)*(Parameters!$D$23)*Parameters!$D$26*(1-Parameters!$D$27)*Parameters!$D$28*Parameters!$D$30))+(AA77*(1-Parameters!$D$41)*ART_drop_factor)+(X77*(1-Parameters!$D$41)*(1/Parameters!$D$38))+(U77*(1-Parameters!$D$41)*ART_drop_factor)),0)</f>
        <v>0</v>
      </c>
      <c r="AB78" s="24">
        <f>IF(AND(C78&gt;'Input for base case'!$F$14,C78&lt;('Input for base case'!$F$14+'Input for base case'!$F$16)),((V77*(1-Parameters!$D$41)*(1-(Parameters!$D$9*(1-('Input for base case'!$F$22*Parameters!$D$7)))))+(AB77*(1-Parameters!$D$41)*(1-(Parameters!$D$10*(1-('Input for base case'!$F$22*Parameters!$D$7)))))),0)</f>
        <v>0</v>
      </c>
      <c r="AC78" s="24">
        <f>IF(AND(C78&gt;'Input for base case'!$F$14, C78&lt;('Input for base case'!$F$14+'Input for base case'!$F$16)),((V77*(1-Parameters!$D$41)*Parameters!$D$9*(1-('Input for base case'!$F$22*Parameters!$D$7)))+(W77*(1-Parameters!$D$41)*(1-1/Parameters!$D$38)) + (X77*(1-Parameters!$D$41)*(1-(1/Parameters!$D$38))*(1-ART_drop_factor)) +(AB77*(1-Parameters!$D$41)*Parameters!$D$10*(1-('Input for base case'!$F$22*Parameters!$D$7))))+(AC77*(1-Parameters!$D$41)*(1-1/Parameters!$D$38)) + (AD77*(1-Parameters!$D$41)*(1-(1/Parameters!$D$38))*(1-ART_drop_factor)),0)</f>
        <v>0</v>
      </c>
      <c r="AD78" s="24">
        <f>IF(AND(C78&gt;'Input for base case'!$F$14, C78&lt;('Input for base case'!$F$14+'Input for base case'!$F$16)),((X77*(1-Parameters!$D$41)*(1-(1/Parameters!$D$38))*ART_drop_factor)+(AD77*(1-Parameters!$D$41)*(1-(1/Parameters!$D$38))*ART_drop_factor)),0)</f>
        <v>0</v>
      </c>
      <c r="AE78" s="24">
        <f>IF(AND(C78&gt;'Input for base case'!$F$14, C78&lt;('Input for base case'!$F$14+'Input for base case'!$F$16)),((W77*(1-Parameters!$D$41)*(1/Parameters!$D$38))+(Y77*(1-Parameters!$D$41))+(AC77*(1-Parameters!$D$41)*(1/Parameters!$D$38))+(AE77*(1-Parameters!$D$41))),0)</f>
        <v>0</v>
      </c>
      <c r="AF78" s="24">
        <f>IF(AND(C78&gt;'Input for base case'!$F$14, C78&lt;('Input for base case'!$F$14+'Input for base case'!$F$16)),((Z77*(1-Parameters!$D$41)) + (AA77*(1-Parameters!$D$41)*(1-ART_drop_factor)) +(AF77*(1-Parameters!$D$41)) + (AG77*(1-Parameters!$D$41)*(1-ART_drop_factor))),0)</f>
        <v>0</v>
      </c>
      <c r="AG78" s="24">
        <f>IF(AND(C78&gt;'Input for base case'!$F$14, C78&lt;('Input for base case'!$F$14+'Input for base case'!$F$16)),((X77*(1-Parameters!$D$41)*(1/Parameters!$D$38))+(AG77*(1-Parameters!$D$41)*ART_drop_factor)+(AD77*(1-Parameters!$D$41)*(1/Parameters!$D$38))+(AA77*(1-Parameters!$D$41)*ART_drop_factor)),0)</f>
        <v>0</v>
      </c>
      <c r="AH78" s="24">
        <f>IF(AND(C78&gt;=('Input for base case'!$F$14+'Input for base case'!$F$16),C78&lt;('Input for base case'!$F$14+'Input for base case'!$F$17)),((AB77*(1-Parameters!$D$40)*(1-(Parameters!$D$10*(1-('Input for base case'!$F$22*Parameters!$D$7)))))+(AH77*(1-Parameters!$D$40)*(1-(Parameters!$D$11*(1-('Input for base case'!$F$22*Parameters!$D$7)))))),0)</f>
        <v>0</v>
      </c>
      <c r="AI78" s="24">
        <f>IF(AND(C78&gt;=('Input for base case'!$F$14+'Input for base case'!$F$16), C78&lt;('Input for base case'!$F$14+'Input for base case'!$F$17)),((AB77*(1-Parameters!$D$40)*Parameters!$D$10*(1-('Input for base case'!$F$22*Parameters!$D$7)))+(AC77*(1-Parameters!$D$40)*(1-1/Parameters!$D$38)*(1-('Input for base case'!$F$7*Parameters!$D$17*(1-Parameters!$D$27)*Parameters!$D$26*(1-(Parameters!$B$94 + Parameters!$B$95))*(Parameters!$D$24)*Parameters!$D$28*Parameters!$D$30))) + (AD77*(1-Parameters!$D$40)*(1-(1/Parameters!$D$38))*(1-ART_drop_factor)) +(AH77*(1-Parameters!$D$40)*Parameters!$D$11*(1-('Input for base case'!$F$22*Parameters!$D$7)))+(AI77*(1-Parameters!$D$40)*(1-1/Parameters!$D$38)) + (AJ77*(1-Parameters!$D$40)*(1-(1/Parameters!$D$38))*(1-ART_drop_factor))),0)</f>
        <v>0</v>
      </c>
      <c r="AJ78" s="24">
        <f>IF(AND(C78&gt;=('Input for base case'!$F$14+'Input for base case'!$F$16), C78&lt;('Input for base case'!$F$14+'Input for base case'!$F$17)),((AC77*(1-Parameters!$D$40)*(1-1/Parameters!$D$38)*('Input for base case'!$F$7*Parameters!$D$17*Parameters!$D$26*(1-Parameters!$D$27)*(1-(Parameters!$B$94 + Parameters!$B$95))*(Parameters!$D$24)*Parameters!$D$28*Parameters!$D$30))+(AD77*(1-Parameters!$D$40)*(1-(1/Parameters!$D$38))*ART_drop_factor)+(AJ77*(1-Parameters!$D$40)*(1-(1/Parameters!$D$38))*ART_drop_factor)),0)</f>
        <v>0</v>
      </c>
      <c r="AK78" s="22">
        <f>IF(AND(C78&gt;=('Input for base case'!$F$14+'Input for base case'!$F$16), C78&lt;('Input for base case'!$F$14+'Input for base case'!$F$17)),((AC77*(1-Parameters!$D$40)*(1/Parameters!$D$38)*(1-('Input for base case'!$F$7*Parameters!$D$17*(1-Parameters!$D$27)*Parameters!$D$26*(1-(Parameters!$B$94 + Parameters!$B$95))*(Parameters!$D$23)*Parameters!$D$28)))+(AE77*(1-Parameters!$D$40)*(1-('Input for base case'!$F$7*Parameters!$D$17*(1-Parameters!$D$27)*Parameters!$D$26*(1-(Parameters!$B$94 + Parameters!$B$95))*(Parameters!$D$23)*Parameters!$D$28)))+(AI77*(1-Parameters!$D$40)*(1/Parameters!$D$38))+(AK77*(1-Parameters!$D$40))),0)</f>
        <v>0</v>
      </c>
      <c r="AL78" s="24">
        <f>IF(AND(C78&gt;=('Input for base case'!$F$14+'Input for base case'!$F$16), C78&lt;('Input for base case'!$F$14+'Input for base case'!$F$17)),((AC77*(1-Parameters!$D$40)*(1/Parameters!$D$38)*'Input for base case'!$F$7*Parameters!$D$17*Parameters!$D$26*(1-Parameters!$D$27)*(1-(Parameters!$B$94 + Parameters!$B$95))*Parameters!$D$28*(Parameters!$D$23)*(1-Parameters!$D$30))+(AE77*(1-Parameters!$D$40)*'Input for base case'!$F$7*Parameters!$D$17*Parameters!$D$26*(1-Parameters!$D$27)*(1-(Parameters!$B$94 + Parameters!$B$95))*Parameters!$D$28*(Parameters!$D$23)*(1-Parameters!$D$30))+(AF77*(1-Parameters!$D$40)) + (AG77*(1-Parameters!$D$40)*(1-ART_drop_factor)) +(AL77*(1-Parameters!$D$40)) + (AM77*(1-Parameters!$D$40)*(1-ART_drop_factor))),0)</f>
        <v>0</v>
      </c>
      <c r="AM78" s="22">
        <f>IF(AND(C78&gt;=('Input for base case'!$F$14+'Input for base case'!$F$16), C78&lt;('Input for base case'!$F$14+'Input for base case'!$F$17)),((AC77*(1-Parameters!$D$40)*(1/Parameters!$D$38)*('Input for base case'!$F$7*Parameters!$D$17*(Parameters!$D$23)*Parameters!$D$26*(1-Parameters!$D$27)*(1-(Parameters!$B$94 + Parameters!$B$95))*Parameters!$D$28*Parameters!$D$30))+(AD77*(1-Parameters!$D$40)*(1/Parameters!$D$38))+(AE77*(1-Parameters!$D$40)*('Input for base case'!$F$7*Parameters!$D$17*(Parameters!$D$23)*Parameters!$D$26*(1-Parameters!$D$27)*(1-(Parameters!$B$94 + Parameters!$B$95))*Parameters!$D$28*Parameters!$D$30))+(AM77*(1-Parameters!$D$40)*ART_drop_factor)+(AJ77*(1-Parameters!$D$40)*(1/Parameters!$D$38))+(AG77*(1-Parameters!$D$40)*ART_drop_factor)),0)</f>
        <v>0</v>
      </c>
      <c r="AN78" s="24">
        <f>IF(AND(C78&gt;=('Input for base case'!$F$14+'Input for base case'!$F$17), C78&lt;('Input for base case'!$F$14+'Input for base case'!$F$18)),((AH77*(1-Parameters!$D$40)*(1-(Parameters!$D$11*(1-('Input for base case'!$F$22*Parameters!$D$7))))) + (AN77*(1-Parameters!$D$40)*(1-(Parameters!$D$11*(1-('Input for base case'!$F$22*Parameters!$D$7)))))),0)</f>
        <v>0</v>
      </c>
      <c r="AO78" s="22">
        <f>IF(AND(C78&gt;=('Input for base case'!$F$14+'Input for base case'!$F$17), C78&lt;('Input for base case'!$F$14+'Input for base case'!$F$18)),((AH77*(1-Parameters!$D$40)*Parameters!$D$11*(1-('Input for base case'!$F$22*Parameters!$D$7)))+(AI77*(1-Parameters!$D$40)*(1-1/Parameters!$D$38)*(1-('Input for base case'!$F$8*Parameters!$D$18*(1-Parameters!$D$27)*Parameters!$D$26*(Parameters!$D$24)*Parameters!$D$28*Parameters!$D$30))) + (AJ77*(1-Parameters!$D$40)*(1-(1/Parameters!$D$38))*(1-ART_drop_factor)) +(AN77*(1-Parameters!$D$40)*Parameters!$D$11*(1-('Input for base case'!$F$22*Parameters!$D$7)))+(AO77*(1-Parameters!$D$40)*(1-1/Parameters!$D$38)) + (AP77*(1-Parameters!$D$40)*(1-(1/Parameters!$D$38))*(1-ART_drop_factor))),0)</f>
        <v>0</v>
      </c>
      <c r="AP78" s="24">
        <f>IF(AND(C78&gt;=('Input for base case'!$F$14+'Input for base case'!$F$17), C78&lt;('Input for base case'!$F$14+'Input for base case'!$F$18)),((AI77*(1-Parameters!$D$40)*(1-1/Parameters!$D$38)*('Input for base case'!$F$8*Parameters!$D$18*Parameters!$D$26*(1-Parameters!$D$27)*(Parameters!$D$24)*Parameters!$D$28*Parameters!$D$30))+(AJ77*(1-Parameters!$D$40)*(1-(1/Parameters!$D$38))*ART_drop_factor)+(AP77*(1-Parameters!$D$40)*(1-(1/Parameters!$D$38))*ART_drop_factor)),0)</f>
        <v>0</v>
      </c>
      <c r="AQ78" s="22">
        <f>IF(AND(C78&gt;=('Input for base case'!$F$14+'Input for base case'!$F$17), C78&lt;('Input for base case'!$F$14+'Input for base case'!$F$18)),((AI77*(1-Parameters!$D$40)*(1/Parameters!$D$38)*(1-('Input for base case'!$F$8*Parameters!$D$18*(1-Parameters!$D$27)*Parameters!$D$26*(Parameters!$D$23)*Parameters!$D$28)))+(AK77*(1-Parameters!$D$40)*(1-('Input for base case'!$F$8*Parameters!$D$18*(1-Parameters!$D$27)*Parameters!$D$26*(Parameters!$D$23)*Parameters!$D$28)))+(AO77*(1-Parameters!$D$40)*(1/Parameters!$D$38))+(AQ77*(1-Parameters!$D$40))),0)</f>
        <v>0</v>
      </c>
      <c r="AR78" s="24">
        <f>IF(AND(C78&gt;=('Input for base case'!$F$14+'Input for base case'!$F$17), C78&lt;('Input for base case'!$F$14+'Input for base case'!$F$18)),((AI77*(1-Parameters!$D$40)*(1/Parameters!$D$38)*'Input for base case'!$F$8*Parameters!$D$18*Parameters!$D$26*(1-Parameters!$D$27)*Parameters!$D$28*(Parameters!$D$23)*(1-Parameters!$D$30))+(AK77*(1-Parameters!$D$40)*'Input for base case'!$F$8*Parameters!$D$18*Parameters!$D$26*(1-Parameters!$D$27)*Parameters!$D$28*(Parameters!$D$23)*(1-Parameters!$D$30))+(AL77*(1-Parameters!$D$40)) + (AM77*(1-Parameters!$D$40)*(1-ART_drop_factor)) +(AR77*(1-Parameters!$D$40)) + (AS77*(1-Parameters!$D$40)*(1-ART_drop_factor))),0)</f>
        <v>0</v>
      </c>
      <c r="AS78" s="22">
        <f>IF(AND(C78&gt;=('Input for base case'!$F$14+'Input for base case'!$F$17), C78&lt;('Input for base case'!$F$14+'Input for base case'!$F$18)),((AI77*(1-Parameters!$D$40)*(1/Parameters!$D$38)*('Input for base case'!$F$8*Parameters!$D$18*(Parameters!$D$23)*Parameters!$D$26*(1-Parameters!$D$27)*Parameters!$D$28*Parameters!$D$30))+(AJ77*(1-Parameters!$D$40)*(1/Parameters!$D$38))+(AK77*(1-Parameters!$D$40)*('Input for base case'!$F$8*Parameters!$D$18*(Parameters!$D$23)*Parameters!$D$26*(1-Parameters!$D$27)*Parameters!$D$28*Parameters!$D$30))+(AS77*(1-Parameters!$D$40)*ART_drop_factor)+(AP77*(1-Parameters!$D$40)*(1/Parameters!$D$38))+(AM77*(1-Parameters!$D$40)*ART_drop_factor)),0)</f>
        <v>0</v>
      </c>
      <c r="AT78" s="24">
        <f>IF(AND(C78&gt;=('Input for base case'!$F$14+'Input for base case'!$F$18), C78&lt;('Input for base case'!$F$14+'Input for base case'!$F$19)),((AN77*(1-Parameters!$D$40)*(1-(Parameters!$D$11*(1-('Input for base case'!$F$22*Parameters!$D$7))))) + (AT77*(1-Parameters!$D$40)*(1-(Parameters!$D$12*(1-('Input for base case'!$F$22*Parameters!$D$7)))))),0)</f>
        <v>1485417.5530771322</v>
      </c>
      <c r="AU78" s="22">
        <f>IF(AND(C78&gt;=('Input for base case'!$F$14+'Input for base case'!$F$18), C78&lt;('Input for base case'!$F$14+'Input for base case'!$F$19)),((AN77*(1-Parameters!$D$40)*Parameters!$D$11*(1-('Input for base case'!$F$22*Parameters!$D$7)))+(AO77*(1-Parameters!$D$40)*(1-1/Parameters!$D$38)*(1-('Input for base case'!$F$9*Parameters!$D$19*(1-Parameters!$D$27)*Parameters!$D$26*(Parameters!$D$24)*Parameters!$D$28*Parameters!$D$30))) + (AP77*(1-Parameters!$D$40)*(1-(1/Parameters!$D$38))*(1-ART_drop_factor)) +(AT77*(1-Parameters!$D$40)*Parameters!$D$12*(1-('Input for base case'!$F$22*Parameters!$D$7)))+(AU77*(1-Parameters!$D$40)*(1-1/Parameters!$D$38)) + (AV77*(1-Parameters!$D$40)*(1-(1/Parameters!$D$38))*(1-ART_drop_factor))),0)</f>
        <v>3561.5844190344728</v>
      </c>
      <c r="AV78" s="24">
        <f>IF(AND(C78&gt;=('Input for base case'!$F$14+'Input for base case'!$F$18), C78&lt;('Input for base case'!$F$14+'Input for base case'!$F$19)),((AO77*(1-Parameters!$D$40)*(1-1/Parameters!$D$38)*('Input for base case'!$F$9*Parameters!$D$19*Parameters!$D$26*(1-Parameters!$D$27)*(Parameters!$D$24)*Parameters!$D$28*Parameters!$D$30))+(AP77*(1-Parameters!$D$40)*(1-(1/Parameters!$D$38))*ART_drop_factor)+(AV77*(1-Parameters!$D$40)*(1-(1/Parameters!$D$38))*ART_drop_factor)),0)</f>
        <v>3.7934875692688017</v>
      </c>
      <c r="AW78" s="22">
        <f>IF(AND(C78&gt;=('Input for base case'!$F$14+'Input for base case'!$F$18), C78&lt;('Input for base case'!$F$14+'Input for base case'!$F$19)),((AO77*(1-Parameters!$D$40)*(1/Parameters!$D$38)*(1-('Input for base case'!$F$9*Parameters!$D$19*(1-Parameters!$D$27)*Parameters!$D$26*(Parameters!$D$23)*Parameters!$D$28)))+(AQ77*(1-Parameters!$D$40)*(1-('Input for base case'!$F$9*Parameters!$D$19*(1-Parameters!$D$27)*Parameters!$D$26*(Parameters!$D$23)*Parameters!$D$28)))+(AU77*(1-Parameters!$D$40)*(1/Parameters!$D$38))+(AW77*(1-Parameters!$D$40))),0)</f>
        <v>32744.940342459984</v>
      </c>
      <c r="AX78" s="24">
        <f>IF(AND(C78&gt;=('Input for base case'!$F$14+'Input for base case'!$F$18), C78&lt;('Input for base case'!$F$14+'Input for base case'!$F$19)),((AO77*(1-Parameters!$D$40)*(1/Parameters!$D$38)*'Input for base case'!$F$9*Parameters!$D$19*Parameters!$D$26*(1-Parameters!$D$27)*Parameters!$D$28*(Parameters!$D$23)*(1-Parameters!$D$30))+(AQ77*(1-Parameters!$D$40)*'Input for base case'!$F$9*Parameters!$D$19*Parameters!$D$26*(1-Parameters!$D$27)*Parameters!$D$28*(Parameters!$D$23)*(1-Parameters!$D$30)) + (AS77*(1-Parameters!$D$40)*(1-ART_drop_factor)) +(AR77*(1-Parameters!$D$40))+ (AY77*(1-Parameters!$D$40)*(1-ART_drop_factor)) + (AX77*(1-Parameters!$D$40))),0)</f>
        <v>25527.518355946053</v>
      </c>
      <c r="AY78" s="22">
        <f>IF(AND(C78&gt;=('Input for base case'!$F$14+'Input for base case'!$F$18), C78&lt;('Input for base case'!$F$14+'Input for base case'!$F$19)),((AO77*(1-Parameters!$D$40)*(1/Parameters!$D$38)*('Input for base case'!$F$9*Parameters!$D$19*(Parameters!$D$23)*Parameters!$D$26*(1-Parameters!$D$27)*Parameters!$D$28*Parameters!$D$30))+(AP77*(1-Parameters!$D$40)*(1/Parameters!$D$38))+(AQ77*(1-Parameters!$D$40)*('Input for base case'!$F$9*Parameters!$D$19*(Parameters!$D$23)*Parameters!$D$26*(1-Parameters!$D$27)*Parameters!$D$28*Parameters!$D$30))+(AY77*(1-Parameters!$D$40)*ART_drop_factor)+(AV77*(1-Parameters!$D$40)*(1/Parameters!$D$38))+(AS77*(1-Parameters!$D$40)*ART_drop_factor)),0)</f>
        <v>72463.601032209059</v>
      </c>
      <c r="AZ78" s="24">
        <f>IF(C78&gt;=('Input for base case'!$F$14+'Input for base case'!$F$19),((AT77*(1-Parameters!$D$40)*(1-(Parameters!$D$12*(1-('Input for base case'!$F$22*Parameters!$D$7))))) + (AZ77*(1-Parameters!$D$40)*(1-(Parameters!$D$12*(1-('Input for base case'!$F$22*Parameters!$D$7)))))),0)</f>
        <v>0</v>
      </c>
      <c r="BA78" s="22">
        <f>IF(C78&gt;=('Input for base case'!$F$14+'Input for base case'!$F$19),((AT77*(1-Parameters!$D$40)*Parameters!$D$12*(1-('Input for base case'!$F$22*Parameters!$D$7)))+(AU77*(1-Parameters!$D$40)*(1-1/Parameters!$D$38)*(1-('Input for base case'!$F$10*Parameters!$D$20*(1-Parameters!$D$27)*Parameters!$D$26*(Parameters!$D$24)*Parameters!$D$28*Parameters!$D$30))) + (AV77*(1-Parameters!$D$40)*(1-(1/Parameters!$D$38))*(1-ART_drop_factor)) +(AZ77*(1-Parameters!$D$40)*Parameters!$D$12*(1-('Input for base case'!$F$22*Parameters!$D$7)))+(BA77*(1-Parameters!$D$40)*(1-1/Parameters!$D$38)) + (BB77*(1-Parameters!$D$40)*(1-(1/Parameters!$D$38))*(1-ART_drop_factor))),0)</f>
        <v>0</v>
      </c>
      <c r="BB78" s="24">
        <f>IF(C78&gt;=('Input for base case'!$F$14+'Input for base case'!$F$19),((AU77*(1-Parameters!$D$40)*(1-1/Parameters!$D$38)*('Input for base case'!$F$10*Parameters!$D$20*Parameters!$D$26*(1-Parameters!$D$27)*(Parameters!$D$24)*Parameters!$D$28*Parameters!$D$30))+(AV77*(1-Parameters!$D$40)*(1-(1/Parameters!$D$38))*ART_drop_factor)+(BB77*(1-Parameters!$D$40)*(1-(1/Parameters!$D$38))*ART_drop_factor)),0)</f>
        <v>0</v>
      </c>
      <c r="BC78" s="22">
        <f>IF(C78&gt;=('Input for base case'!$F$14+'Input for base case'!$F$19),((AU77*(1-Parameters!$D$40)*(1/Parameters!$D$38)*(1-('Input for base case'!$F$10*Parameters!$D$20*(1-Parameters!$D$27)*Parameters!$D$26*(Parameters!$D$23)*Parameters!$D$28)))+(AW77*(1-Parameters!$D$40)*(1-('Input for base case'!$F$10*Parameters!$D$20*(1-Parameters!$D$27)*Parameters!$D$26*(Parameters!$D$23)*Parameters!$D$28)))+(BA77*(1-Parameters!$D$40)*(1/Parameters!$D$38))+(BC77*(1-Parameters!$D$40))),0)</f>
        <v>0</v>
      </c>
      <c r="BD78" s="24">
        <f>IF(C78&gt;=('Input for base case'!$F$14+'Input for base case'!$F$19),((AU77*(1-Parameters!$D$40)*(1/Parameters!$D$38)*'Input for base case'!$F$10*Parameters!$D$20*Parameters!$D$26*(1-Parameters!$D$27)*Parameters!$D$28*(Parameters!$D$23)*(1-Parameters!$D$30))+(AW77*(1-Parameters!$D$40)*'Input for base case'!$F$10*Parameters!$D$20*Parameters!$D$26*(1-Parameters!$D$27)*Parameters!$D$28*(Parameters!$D$23)*(1-Parameters!$D$30))+(AX77*(1-Parameters!$D$40)) + (AY77*(1-Parameters!$D$40)*(1-ART_drop_factor)) +(BD77*(1-Parameters!$D$40)) + (BE77*(1-Parameters!$D$40)*(1-ART_drop_factor))),0)</f>
        <v>0</v>
      </c>
      <c r="BE78" s="25">
        <f>IF(C78&gt;=('Input for base case'!$F$14+'Input for base case'!$F$19),((AU77*(1-Parameters!$D$40)*(1/Parameters!$D$38)*('Input for base case'!$F$10*Parameters!$D$20*(Parameters!$D$23)*Parameters!$D$26*(1-Parameters!$D$27)*Parameters!$D$28*Parameters!$D$30))+(AV77*(1-Parameters!$D$40)*(1/Parameters!$D$38))+(AW77*(1-Parameters!$D$40)*('Input for base case'!$F$10*Parameters!$D$20*(Parameters!$D$23)*Parameters!$D$26*(1-Parameters!$D$27)*Parameters!$D$28*Parameters!$D$30))+(BE77*(1-Parameters!$D$40)*ART_drop_factor)+(BB77*(1-Parameters!$D$40)*(1/Parameters!$D$38))+(AY77*(1-Parameters!$D$40)*ART_drop_factor)),0)</f>
        <v>0</v>
      </c>
      <c r="BF78" s="135">
        <f>(Parameters!$D$40*(SUM(Model!D77:U77,Model!AH77:BE77)))+(Parameters!$D$41*(SUM(Model!V77:AG77)))</f>
        <v>93.450717774930368</v>
      </c>
      <c r="BG78" s="60"/>
      <c r="BJ78" s="66"/>
    </row>
    <row r="79" spans="3:62" x14ac:dyDescent="0.2">
      <c r="C79" s="20">
        <v>74</v>
      </c>
      <c r="D79" s="21">
        <f>IF((C79&gt;='Input for base case'!$F$12),0,(D78*(1-Parameters!$D$40)*(1-(Parameters!$D$8*(1-('Input for base case'!$F$22*Parameters!$D$7))))))</f>
        <v>0</v>
      </c>
      <c r="E79" s="21">
        <f>IF((C79&gt;='Input for base case'!$F$12),0,(D78*(1-Parameters!$D$40)*Parameters!$D$8*(1-('Input for base case'!$F$22*Parameters!$D$7))+(E78*(1-Parameters!$D$40)*(1-1/Parameters!$D$38)) + (F78*(1-Parameters!$D$40)*(1-(1/Parameters!$D$38))*(1-ART_drop_factor))))</f>
        <v>0</v>
      </c>
      <c r="F79" s="26">
        <f>IF((C79&gt;='Input for base case'!$F$12),0,(F78*(1-Parameters!$D$40)*(1-(1/Parameters!$D$38))*ART_drop_factor))</f>
        <v>0</v>
      </c>
      <c r="G79" s="21">
        <f>IF((C79&gt;='Input for base case'!$F$12),0,((G78*(1-Parameters!$D$40)+(E78*(1-Parameters!$D$40)*(1/Parameters!$D$38)))))</f>
        <v>0</v>
      </c>
      <c r="H79" s="21">
        <f>IF((C79&gt;='Input for base case'!$F$12),0,(H78*(1-Parameters!$D$40) + I78*(1-Parameters!$D$40)*(1-ART_drop_factor)))</f>
        <v>0</v>
      </c>
      <c r="I79" s="21">
        <f>IF((C79&gt;='Input for base case'!$F$12),0,(((F78*(1-Parameters!$D$40)*(1/Parameters!$D$38)) + I78*(1-Parameters!$D$40)*ART_drop_factor)))</f>
        <v>0</v>
      </c>
      <c r="J79" s="23">
        <f>IF(AND(C79&gt;='Input for base case'!$F$12,C79&lt;'Input for base case'!$F$13),((D78*(1-Parameters!$D$40)*(1-(Parameters!$D$8*(1-('Input for base case'!$F$22*Parameters!$D$7))))) + (J78*(1-Parameters!$D$40)*(1-(Parameters!$D$9*(1-('Input for base case'!$F$22*Parameters!$D$7)))))),0)</f>
        <v>0</v>
      </c>
      <c r="K79" s="23">
        <f>IF(AND(C79&gt;='Input for base case'!$F$12,C79&lt;'Input for base case'!$F$13),((D78*(1-Parameters!$D$40)*(Parameters!$D$8*(1-('Input for base case'!$F$22*Parameters!$D$7))))+(E78*(1-Parameters!$D$40)*(1-1/Parameters!$D$38)*(1-('Input for base case'!$F$5*Parameters!$D$14*(1-Parameters!$D$27)*Parameters!$D$26*(Parameters!$D$24))*Parameters!$D$28*Parameters!$D$30)))+ (F78*(1-Parameters!$D$40)*(1-(1/Parameters!$D$38))*(1-ART_drop_factor)) + (J78*(1-Parameters!$D$40)*Parameters!$D$9*(1-('Input for base case'!$F$22*Parameters!$D$7)))+(K78*(1-Parameters!$D$40)*(1-1/Parameters!$D$38)) + (L78*(1-Parameters!$D$40)*(1-(1/Parameters!$D$38))*(1-ART_drop_factor)),0)</f>
        <v>0</v>
      </c>
      <c r="L79" s="23">
        <f>IF(AND(C79&gt;='Input for base case'!$F$12,C79&lt;'Input for base case'!$F$13),((E78*(1-Parameters!$D$40)*(1-1/Parameters!$D$38)*('Input for base case'!$F$5*Parameters!$D$14*Parameters!$D$26*(1-Parameters!$D$27)*(Parameters!$D$24)*Parameters!$D$28*Parameters!$D$30))+(F78*(1-Parameters!$D$40)*(1-(1/Parameters!$D$38))*ART_drop_factor)+(L78*(1-Parameters!$D$40)*(1-(1/Parameters!$D$38))*ART_drop_factor)),0)</f>
        <v>0</v>
      </c>
      <c r="M79" s="23">
        <f>IF(AND(C79&gt;='Input for base case'!$F$12,C79&lt;'Input for base case'!$F$13),((E78*(1-Parameters!$D$40)*(1/Parameters!$D$38)*(1-('Input for base case'!$F$5*Parameters!$D$14*(1-Parameters!$D$27)*Parameters!$D$26*(Parameters!$D$23))*Parameters!$D$28))+(G78*(1-Parameters!$D$40)*(1-('Input for base case'!$F$5*Parameters!$D$14*(1-Parameters!$D$27)*Parameters!$D$26*(Parameters!$D$23)*Parameters!$D$28)))+(K78*(1-Parameters!$D$40)*(1/Parameters!$D$38))+(M78*(1-Parameters!$D$40))),0)</f>
        <v>0</v>
      </c>
      <c r="N79" s="23">
        <f>IF(AND(C79&gt;='Input for base case'!$F$12,C79&lt;'Input for base case'!$F$13),((E78*(1-Parameters!$D$40)*(1/Parameters!$D$38)*'Input for base case'!$F$5*Parameters!$D$14*Parameters!$D$26*(1-Parameters!$D$27)*Parameters!$D$28*(Parameters!$D$23)*(1-Parameters!$D$30))+(G78*(1-Parameters!$D$40)*'Input for base case'!$F$5*Parameters!$D$14*Parameters!$D$26*(1-Parameters!$D$27)*Parameters!$D$28*(Parameters!$D$23)*(1-Parameters!$D$30))+(H78*(1-Parameters!$D$40)) +(N78*(1-Parameters!$D$40)) + (O78*(1-Parameters!$D$40)*(1-ART_drop_factor)) + (I78*(1-Parameters!$D$40)*(1-ART_drop_factor))),0)</f>
        <v>0</v>
      </c>
      <c r="O79" s="23">
        <f>IF(AND(C79&gt;='Input for base case'!$F$12,C79&lt;'Input for base case'!$F$13),((E78*(1-Parameters!$D$40)*(1/Parameters!$D$38)*('Input for base case'!$F$5*Parameters!$D$14*(Parameters!$D$23)*Parameters!$D$26*(1-Parameters!$D$27)*Parameters!$D$28*Parameters!$D$30))+(F78*(1-Parameters!$D$40)*(1/Parameters!$D$38))+(G78*(1-Parameters!$D$40)*('Input for base case'!$F$5*Parameters!$D$14*(Parameters!$D$23)*Parameters!$D$26*(1-Parameters!$D$27)*Parameters!$D$28*Parameters!$D$30))+(O78*(1-Parameters!$D$40)*ART_drop_factor)+(L78*(1-Parameters!$D$40)*(1/Parameters!$D$38))+(I78*(1-Parameters!$D$40)*ART_drop_factor)),0)</f>
        <v>0</v>
      </c>
      <c r="P79" s="24">
        <f>IF(AND(C79&gt;='Input for base case'!$F$13,C79&lt;'Input for base case'!$F$14),((J78*(1-Parameters!$D$40)*(1-(Parameters!$D$9*(1-('Input for base case'!$F$22*Parameters!$D$7))))) + (P78*(1-Parameters!$D$40)*(1-(Parameters!$D$9*(1-('Input for base case'!$F$22*Parameters!$D$7)))))),0)</f>
        <v>0</v>
      </c>
      <c r="Q79" s="22">
        <f>IF(AND(C79&gt;='Input for base case'!$F$13,C79&lt;'Input for base case'!$F$14),((J78*(1-Parameters!$D$40)*Parameters!$D$9*(1-('Input for base case'!$F$22*Parameters!$D$7)))+(K78*(1-Parameters!$D$40)*(1-1/Parameters!$D$38)*(1-('Input for base case'!$F$6*Parameters!$D$15*(1-Parameters!$D$27)*Parameters!$D$26*(Parameters!$D$24))*Parameters!$D$28*Parameters!$D$30))) + (L78*(1-Parameters!$D$40)*(1-(1/Parameters!$D$38))*(1-ART_drop_factor)) +(P78*(1-Parameters!$D$40)*Parameters!$D$9*(1-('Input for base case'!$F$22*Parameters!$D$7)))+(Q78*(1-Parameters!$D$40)*(1-1/Parameters!$D$38)) + (R78*(1-Parameters!$D$40)*(1-(1/Parameters!$D$38))*(1-ART_drop_factor)),0)</f>
        <v>0</v>
      </c>
      <c r="R79" s="24">
        <f>IF(AND(C79&gt;='Input for base case'!$F$13,C79&lt;'Input for base case'!$F$14),((K78*(1-Parameters!$D$40)*(1-1/Parameters!$D$38)*('Input for base case'!$F$6*Parameters!$D$15*Parameters!$D$26*(1-Parameters!$D$27)*(Parameters!$D$24)*Parameters!$D$28*Parameters!$D$30))+(L78*(1-Parameters!$D$40)*(1-(1/Parameters!$D$38))*ART_drop_factor)+(R78*(1-Parameters!$D$40)*(1-(1/Parameters!$D$38))*ART_drop_factor)),0)</f>
        <v>0</v>
      </c>
      <c r="S79" s="22">
        <f>IF(AND(C79&gt;='Input for base case'!$F$13,C79&lt;'Input for base case'!$F$14),((K78*(1-Parameters!$D$40)*(1/Parameters!$D$38)*(1-('Input for base case'!$F$6*Parameters!$D$15*(1-Parameters!$D$27)*Parameters!$D$26*(Parameters!$D$23)*Parameters!$D$28)))+(M78*(1-Parameters!$D$40)*(1-('Input for base case'!$F$6*Parameters!$D$15*(1-Parameters!$D$27)*Parameters!$D$26*(Parameters!$D$23)*Parameters!$D$28)))+(Q78*(1-Parameters!$D$40)*(1/Parameters!$D$38))+(S78*(1-Parameters!$D$40))),0)</f>
        <v>0</v>
      </c>
      <c r="T79" s="24">
        <f>IF(AND(C79&gt;='Input for base case'!$F$13,C79&lt;'Input for base case'!$F$14),((K78*(1-Parameters!$D$40)*(1/Parameters!$D$38)*'Input for base case'!$F$6*Parameters!$D$15*Parameters!$D$26*(1-Parameters!$D$27)*Parameters!$D$28*(Parameters!$D$23)*(1-Parameters!$D$30))+(M78*(1-Parameters!$D$40)*'Input for base case'!$F$6*Parameters!$D$15*Parameters!$D$26*(1-Parameters!$D$27)*Parameters!$D$28*(Parameters!$D$23)*(1-Parameters!$D$30))+(N78*(1-Parameters!$D$40))+(T78*(1-Parameters!$D$40)) + (U78*(1-Parameters!$D$40)*(1-ART_drop_factor)) + (O78*(1-Parameters!$D$40)*(1-ART_drop_factor))),0)</f>
        <v>0</v>
      </c>
      <c r="U79" s="22">
        <f>IF(AND(C79&gt;='Input for base case'!$F$13,C79&lt;'Input for base case'!$F$14),((K78*(1-Parameters!$D$40)*(1/Parameters!$D$38)*('Input for base case'!$F$6*Parameters!$D$15*(Parameters!$D$23)*Parameters!$D$26*(1-Parameters!$D$27)*Parameters!$D$28*Parameters!$D$30))+(L78*(1-Parameters!$D$40)*(1/Parameters!$D$38))+(M78*(1-Parameters!$D$40)*('Input for base case'!$F$6*Parameters!$D$15*(Parameters!$D$23)*Parameters!$D$26*(1-Parameters!$D$27)*Parameters!$D$28*Parameters!$D$30))+(U78*(1-Parameters!$D$40)*ART_drop_factor)+(R78*(1-Parameters!$D$40)*(1/Parameters!$D$38))+(O78*(1-Parameters!$D$40))*ART_drop_factor),0)</f>
        <v>0</v>
      </c>
      <c r="V79" s="24">
        <f>IF(C79='Input for base case'!$F$14,((P78*(1-Parameters!$D$41)*(1-(Parameters!$D$9*(1-('Input for base case'!$F$22*Parameters!$D$7))))) + (V78*(1-Parameters!$D$41)*(1-(Parameters!$D$9*(1-('Input for base case'!$F$22*Parameters!$D$7)))))),0)</f>
        <v>0</v>
      </c>
      <c r="W79" s="22">
        <f>IF(C79='Input for base case'!$F$14,((P78*(1-Parameters!$D$41)*Parameters!$D$9*(1-('Input for base case'!$F$22*Parameters!$D$7)))+(Q78*(1-Parameters!$D$41)*(1-1/Parameters!$D$38)*(1-('Input for base case'!$F$6*Parameters!$D$16*(1-Parameters!$D$27)*Parameters!$D$26*(1-Parameters!$B$94)*(Parameters!$D$24))*Parameters!$D$28*Parameters!$D$30)))+(V78*(1-Parameters!$D$41)*Parameters!$D$9*(1-('Input for base case'!$F$22*Parameters!$D$7)))+ (R78*(1-Parameters!$D$41)*(1-(1/Parameters!$D$38))*(1-ART_drop_factor)) + (W78*(1-Parameters!$D$41)*(1-1/Parameters!$D$38)) + (X78*(1-Parameters!$D$41)*(1-(1/Parameters!$D$38))*(1-ART_drop_factor)),0)</f>
        <v>0</v>
      </c>
      <c r="X79" s="24">
        <f>IF(C79='Input for base case'!$F$14,((Q78*(1-Parameters!$D$41)*(1-1/Parameters!$D$38)*('Input for base case'!$F$6*Parameters!$D$16*Parameters!$D$26*(1-Parameters!$D$27)*(1-Parameters!$B$94)*(Parameters!$D$24)*Parameters!$D$28*Parameters!$D$30))+(R78*(1-Parameters!$D$41)*(1-(1/Parameters!$D$38))*ART_drop_factor)+(X78*(1-Parameters!$D$41)*(1-(1/Parameters!$D$38))*ART_drop_factor)),0)</f>
        <v>0</v>
      </c>
      <c r="Y79" s="22">
        <f>IF(C79='Input for base case'!$F$14,((Q78*(1-Parameters!$D$41)*(1/Parameters!$D$38)*(1-('Input for base case'!$F$6*Parameters!$D$16*(1-Parameters!$D$27)*Parameters!$D$26*(1-Parameters!$B$94)*(Parameters!$D$23)*Parameters!$D$28)))+(S78*(1-Parameters!$D$41)*(1-('Input for base case'!$F$6*Parameters!$D$16*(1-Parameters!$D$27)*Parameters!$D$26*(1-Parameters!$B$94)*(Parameters!$D$23)*Parameters!$D$28)))+(W78*(1-Parameters!$D$41)*(1/Parameters!$D$38))+(Y78*(1-Parameters!$D$41))),0)</f>
        <v>0</v>
      </c>
      <c r="Z79" s="24">
        <f>IF(C79='Input for base case'!$F$14,((Q78*(1-Parameters!$D$41)*(1/Parameters!$D$38)*'Input for base case'!$F$6*Parameters!$D$16*Parameters!$D$26*(1-Parameters!$D$27)*(1-Parameters!$B$94)*Parameters!$D$28*(Parameters!$D$23)*(1-Parameters!$D$30))+(S78*(1-Parameters!$D$41)*'Input for base case'!$F$6*Parameters!$D$16*Parameters!$D$26*(1-Parameters!$D$27)*(1-Parameters!$B$94)*Parameters!$D$28*(Parameters!$D$23)*(1-Parameters!$D$30))+(T78*(1-Parameters!$D$41)) + (U78*(1-Parameters!$D$41)*(1-ART_drop_factor)) + (Z78*(1-Parameters!$D$41)) + (AA78*(1-Parameters!$D$41)*(1-ART_drop_factor))),0)</f>
        <v>0</v>
      </c>
      <c r="AA79" s="22">
        <f>IF(C79='Input for base case'!$F$14,((Q78*(1-Parameters!$D$41)*(1/Parameters!$D$38)*('Input for base case'!$F$6*Parameters!$D$16*(Parameters!$D$23)*Parameters!$D$26*(1-Parameters!$D$27)*(1-Parameters!$B$94)*Parameters!$D$28*Parameters!$D$30))+(R78*(1-Parameters!$D$41)*(1/Parameters!$D$38))+(S78*(1-Parameters!$D$41)*('Input for base case'!$F$6*Parameters!$D$16*(1-Parameters!$B$94)*(Parameters!$D$23)*Parameters!$D$26*(1-Parameters!$D$27)*Parameters!$D$28*Parameters!$D$30))+(AA78*(1-Parameters!$D$41)*ART_drop_factor)+(X78*(1-Parameters!$D$41)*(1/Parameters!$D$38))+(U78*(1-Parameters!$D$41)*ART_drop_factor)),0)</f>
        <v>0</v>
      </c>
      <c r="AB79" s="24">
        <f>IF(AND(C79&gt;'Input for base case'!$F$14,C79&lt;('Input for base case'!$F$14+'Input for base case'!$F$16)),((V78*(1-Parameters!$D$41)*(1-(Parameters!$D$9*(1-('Input for base case'!$F$22*Parameters!$D$7)))))+(AB78*(1-Parameters!$D$41)*(1-(Parameters!$D$10*(1-('Input for base case'!$F$22*Parameters!$D$7)))))),0)</f>
        <v>0</v>
      </c>
      <c r="AC79" s="24">
        <f>IF(AND(C79&gt;'Input for base case'!$F$14, C79&lt;('Input for base case'!$F$14+'Input for base case'!$F$16)),((V78*(1-Parameters!$D$41)*Parameters!$D$9*(1-('Input for base case'!$F$22*Parameters!$D$7)))+(W78*(1-Parameters!$D$41)*(1-1/Parameters!$D$38)) + (X78*(1-Parameters!$D$41)*(1-(1/Parameters!$D$38))*(1-ART_drop_factor)) +(AB78*(1-Parameters!$D$41)*Parameters!$D$10*(1-('Input for base case'!$F$22*Parameters!$D$7))))+(AC78*(1-Parameters!$D$41)*(1-1/Parameters!$D$38)) + (AD78*(1-Parameters!$D$41)*(1-(1/Parameters!$D$38))*(1-ART_drop_factor)),0)</f>
        <v>0</v>
      </c>
      <c r="AD79" s="24">
        <f>IF(AND(C79&gt;'Input for base case'!$F$14, C79&lt;('Input for base case'!$F$14+'Input for base case'!$F$16)),((X78*(1-Parameters!$D$41)*(1-(1/Parameters!$D$38))*ART_drop_factor)+(AD78*(1-Parameters!$D$41)*(1-(1/Parameters!$D$38))*ART_drop_factor)),0)</f>
        <v>0</v>
      </c>
      <c r="AE79" s="24">
        <f>IF(AND(C79&gt;'Input for base case'!$F$14, C79&lt;('Input for base case'!$F$14+'Input for base case'!$F$16)),((W78*(1-Parameters!$D$41)*(1/Parameters!$D$38))+(Y78*(1-Parameters!$D$41))+(AC78*(1-Parameters!$D$41)*(1/Parameters!$D$38))+(AE78*(1-Parameters!$D$41))),0)</f>
        <v>0</v>
      </c>
      <c r="AF79" s="24">
        <f>IF(AND(C79&gt;'Input for base case'!$F$14, C79&lt;('Input for base case'!$F$14+'Input for base case'!$F$16)),((Z78*(1-Parameters!$D$41)) + (AA78*(1-Parameters!$D$41)*(1-ART_drop_factor)) +(AF78*(1-Parameters!$D$41)) + (AG78*(1-Parameters!$D$41)*(1-ART_drop_factor))),0)</f>
        <v>0</v>
      </c>
      <c r="AG79" s="24">
        <f>IF(AND(C79&gt;'Input for base case'!$F$14, C79&lt;('Input for base case'!$F$14+'Input for base case'!$F$16)),((X78*(1-Parameters!$D$41)*(1/Parameters!$D$38))+(AG78*(1-Parameters!$D$41)*ART_drop_factor)+(AD78*(1-Parameters!$D$41)*(1/Parameters!$D$38))+(AA78*(1-Parameters!$D$41)*ART_drop_factor)),0)</f>
        <v>0</v>
      </c>
      <c r="AH79" s="24">
        <f>IF(AND(C79&gt;=('Input for base case'!$F$14+'Input for base case'!$F$16),C79&lt;('Input for base case'!$F$14+'Input for base case'!$F$17)),((AB78*(1-Parameters!$D$40)*(1-(Parameters!$D$10*(1-('Input for base case'!$F$22*Parameters!$D$7)))))+(AH78*(1-Parameters!$D$40)*(1-(Parameters!$D$11*(1-('Input for base case'!$F$22*Parameters!$D$7)))))),0)</f>
        <v>0</v>
      </c>
      <c r="AI79" s="24">
        <f>IF(AND(C79&gt;=('Input for base case'!$F$14+'Input for base case'!$F$16), C79&lt;('Input for base case'!$F$14+'Input for base case'!$F$17)),((AB78*(1-Parameters!$D$40)*Parameters!$D$10*(1-('Input for base case'!$F$22*Parameters!$D$7)))+(AC78*(1-Parameters!$D$40)*(1-1/Parameters!$D$38)*(1-('Input for base case'!$F$7*Parameters!$D$17*(1-Parameters!$D$27)*Parameters!$D$26*(1-(Parameters!$B$94 + Parameters!$B$95))*(Parameters!$D$24)*Parameters!$D$28*Parameters!$D$30))) + (AD78*(1-Parameters!$D$40)*(1-(1/Parameters!$D$38))*(1-ART_drop_factor)) +(AH78*(1-Parameters!$D$40)*Parameters!$D$11*(1-('Input for base case'!$F$22*Parameters!$D$7)))+(AI78*(1-Parameters!$D$40)*(1-1/Parameters!$D$38)) + (AJ78*(1-Parameters!$D$40)*(1-(1/Parameters!$D$38))*(1-ART_drop_factor))),0)</f>
        <v>0</v>
      </c>
      <c r="AJ79" s="24">
        <f>IF(AND(C79&gt;=('Input for base case'!$F$14+'Input for base case'!$F$16), C79&lt;('Input for base case'!$F$14+'Input for base case'!$F$17)),((AC78*(1-Parameters!$D$40)*(1-1/Parameters!$D$38)*('Input for base case'!$F$7*Parameters!$D$17*Parameters!$D$26*(1-Parameters!$D$27)*(1-(Parameters!$B$94 + Parameters!$B$95))*(Parameters!$D$24)*Parameters!$D$28*Parameters!$D$30))+(AD78*(1-Parameters!$D$40)*(1-(1/Parameters!$D$38))*ART_drop_factor)+(AJ78*(1-Parameters!$D$40)*(1-(1/Parameters!$D$38))*ART_drop_factor)),0)</f>
        <v>0</v>
      </c>
      <c r="AK79" s="22">
        <f>IF(AND(C79&gt;=('Input for base case'!$F$14+'Input for base case'!$F$16), C79&lt;('Input for base case'!$F$14+'Input for base case'!$F$17)),((AC78*(1-Parameters!$D$40)*(1/Parameters!$D$38)*(1-('Input for base case'!$F$7*Parameters!$D$17*(1-Parameters!$D$27)*Parameters!$D$26*(1-(Parameters!$B$94 + Parameters!$B$95))*(Parameters!$D$23)*Parameters!$D$28)))+(AE78*(1-Parameters!$D$40)*(1-('Input for base case'!$F$7*Parameters!$D$17*(1-Parameters!$D$27)*Parameters!$D$26*(1-(Parameters!$B$94 + Parameters!$B$95))*(Parameters!$D$23)*Parameters!$D$28)))+(AI78*(1-Parameters!$D$40)*(1/Parameters!$D$38))+(AK78*(1-Parameters!$D$40))),0)</f>
        <v>0</v>
      </c>
      <c r="AL79" s="24">
        <f>IF(AND(C79&gt;=('Input for base case'!$F$14+'Input for base case'!$F$16), C79&lt;('Input for base case'!$F$14+'Input for base case'!$F$17)),((AC78*(1-Parameters!$D$40)*(1/Parameters!$D$38)*'Input for base case'!$F$7*Parameters!$D$17*Parameters!$D$26*(1-Parameters!$D$27)*(1-(Parameters!$B$94 + Parameters!$B$95))*Parameters!$D$28*(Parameters!$D$23)*(1-Parameters!$D$30))+(AE78*(1-Parameters!$D$40)*'Input for base case'!$F$7*Parameters!$D$17*Parameters!$D$26*(1-Parameters!$D$27)*(1-(Parameters!$B$94 + Parameters!$B$95))*Parameters!$D$28*(Parameters!$D$23)*(1-Parameters!$D$30))+(AF78*(1-Parameters!$D$40)) + (AG78*(1-Parameters!$D$40)*(1-ART_drop_factor)) +(AL78*(1-Parameters!$D$40)) + (AM78*(1-Parameters!$D$40)*(1-ART_drop_factor))),0)</f>
        <v>0</v>
      </c>
      <c r="AM79" s="22">
        <f>IF(AND(C79&gt;=('Input for base case'!$F$14+'Input for base case'!$F$16), C79&lt;('Input for base case'!$F$14+'Input for base case'!$F$17)),((AC78*(1-Parameters!$D$40)*(1/Parameters!$D$38)*('Input for base case'!$F$7*Parameters!$D$17*(Parameters!$D$23)*Parameters!$D$26*(1-Parameters!$D$27)*(1-(Parameters!$B$94 + Parameters!$B$95))*Parameters!$D$28*Parameters!$D$30))+(AD78*(1-Parameters!$D$40)*(1/Parameters!$D$38))+(AE78*(1-Parameters!$D$40)*('Input for base case'!$F$7*Parameters!$D$17*(Parameters!$D$23)*Parameters!$D$26*(1-Parameters!$D$27)*(1-(Parameters!$B$94 + Parameters!$B$95))*Parameters!$D$28*Parameters!$D$30))+(AM78*(1-Parameters!$D$40)*ART_drop_factor)+(AJ78*(1-Parameters!$D$40)*(1/Parameters!$D$38))+(AG78*(1-Parameters!$D$40)*ART_drop_factor)),0)</f>
        <v>0</v>
      </c>
      <c r="AN79" s="24">
        <f>IF(AND(C79&gt;=('Input for base case'!$F$14+'Input for base case'!$F$17), C79&lt;('Input for base case'!$F$14+'Input for base case'!$F$18)),((AH78*(1-Parameters!$D$40)*(1-(Parameters!$D$11*(1-('Input for base case'!$F$22*Parameters!$D$7))))) + (AN78*(1-Parameters!$D$40)*(1-(Parameters!$D$11*(1-('Input for base case'!$F$22*Parameters!$D$7)))))),0)</f>
        <v>0</v>
      </c>
      <c r="AO79" s="22">
        <f>IF(AND(C79&gt;=('Input for base case'!$F$14+'Input for base case'!$F$17), C79&lt;('Input for base case'!$F$14+'Input for base case'!$F$18)),((AH78*(1-Parameters!$D$40)*Parameters!$D$11*(1-('Input for base case'!$F$22*Parameters!$D$7)))+(AI78*(1-Parameters!$D$40)*(1-1/Parameters!$D$38)*(1-('Input for base case'!$F$8*Parameters!$D$18*(1-Parameters!$D$27)*Parameters!$D$26*(Parameters!$D$24)*Parameters!$D$28*Parameters!$D$30))) + (AJ78*(1-Parameters!$D$40)*(1-(1/Parameters!$D$38))*(1-ART_drop_factor)) +(AN78*(1-Parameters!$D$40)*Parameters!$D$11*(1-('Input for base case'!$F$22*Parameters!$D$7)))+(AO78*(1-Parameters!$D$40)*(1-1/Parameters!$D$38)) + (AP78*(1-Parameters!$D$40)*(1-(1/Parameters!$D$38))*(1-ART_drop_factor))),0)</f>
        <v>0</v>
      </c>
      <c r="AP79" s="24">
        <f>IF(AND(C79&gt;=('Input for base case'!$F$14+'Input for base case'!$F$17), C79&lt;('Input for base case'!$F$14+'Input for base case'!$F$18)),((AI78*(1-Parameters!$D$40)*(1-1/Parameters!$D$38)*('Input for base case'!$F$8*Parameters!$D$18*Parameters!$D$26*(1-Parameters!$D$27)*(Parameters!$D$24)*Parameters!$D$28*Parameters!$D$30))+(AJ78*(1-Parameters!$D$40)*(1-(1/Parameters!$D$38))*ART_drop_factor)+(AP78*(1-Parameters!$D$40)*(1-(1/Parameters!$D$38))*ART_drop_factor)),0)</f>
        <v>0</v>
      </c>
      <c r="AQ79" s="22">
        <f>IF(AND(C79&gt;=('Input for base case'!$F$14+'Input for base case'!$F$17), C79&lt;('Input for base case'!$F$14+'Input for base case'!$F$18)),((AI78*(1-Parameters!$D$40)*(1/Parameters!$D$38)*(1-('Input for base case'!$F$8*Parameters!$D$18*(1-Parameters!$D$27)*Parameters!$D$26*(Parameters!$D$23)*Parameters!$D$28)))+(AK78*(1-Parameters!$D$40)*(1-('Input for base case'!$F$8*Parameters!$D$18*(1-Parameters!$D$27)*Parameters!$D$26*(Parameters!$D$23)*Parameters!$D$28)))+(AO78*(1-Parameters!$D$40)*(1/Parameters!$D$38))+(AQ78*(1-Parameters!$D$40))),0)</f>
        <v>0</v>
      </c>
      <c r="AR79" s="24">
        <f>IF(AND(C79&gt;=('Input for base case'!$F$14+'Input for base case'!$F$17), C79&lt;('Input for base case'!$F$14+'Input for base case'!$F$18)),((AI78*(1-Parameters!$D$40)*(1/Parameters!$D$38)*'Input for base case'!$F$8*Parameters!$D$18*Parameters!$D$26*(1-Parameters!$D$27)*Parameters!$D$28*(Parameters!$D$23)*(1-Parameters!$D$30))+(AK78*(1-Parameters!$D$40)*'Input for base case'!$F$8*Parameters!$D$18*Parameters!$D$26*(1-Parameters!$D$27)*Parameters!$D$28*(Parameters!$D$23)*(1-Parameters!$D$30))+(AL78*(1-Parameters!$D$40)) + (AM78*(1-Parameters!$D$40)*(1-ART_drop_factor)) +(AR78*(1-Parameters!$D$40)) + (AS78*(1-Parameters!$D$40)*(1-ART_drop_factor))),0)</f>
        <v>0</v>
      </c>
      <c r="AS79" s="22">
        <f>IF(AND(C79&gt;=('Input for base case'!$F$14+'Input for base case'!$F$17), C79&lt;('Input for base case'!$F$14+'Input for base case'!$F$18)),((AI78*(1-Parameters!$D$40)*(1/Parameters!$D$38)*('Input for base case'!$F$8*Parameters!$D$18*(Parameters!$D$23)*Parameters!$D$26*(1-Parameters!$D$27)*Parameters!$D$28*Parameters!$D$30))+(AJ78*(1-Parameters!$D$40)*(1/Parameters!$D$38))+(AK78*(1-Parameters!$D$40)*('Input for base case'!$F$8*Parameters!$D$18*(Parameters!$D$23)*Parameters!$D$26*(1-Parameters!$D$27)*Parameters!$D$28*Parameters!$D$30))+(AS78*(1-Parameters!$D$40)*ART_drop_factor)+(AP78*(1-Parameters!$D$40)*(1/Parameters!$D$38))+(AM78*(1-Parameters!$D$40)*ART_drop_factor)),0)</f>
        <v>0</v>
      </c>
      <c r="AT79" s="24">
        <f>IF(AND(C79&gt;=('Input for base case'!$F$14+'Input for base case'!$F$18), C79&lt;('Input for base case'!$F$14+'Input for base case'!$F$19)),((AN78*(1-Parameters!$D$40)*(1-(Parameters!$D$11*(1-('Input for base case'!$F$22*Parameters!$D$7))))) + (AT78*(1-Parameters!$D$40)*(1-(Parameters!$D$12*(1-('Input for base case'!$F$22*Parameters!$D$7)))))),0)</f>
        <v>1484931.9588724787</v>
      </c>
      <c r="AU79" s="22">
        <f>IF(AND(C79&gt;=('Input for base case'!$F$14+'Input for base case'!$F$18), C79&lt;('Input for base case'!$F$14+'Input for base case'!$F$19)),((AN78*(1-Parameters!$D$40)*Parameters!$D$11*(1-('Input for base case'!$F$22*Parameters!$D$7)))+(AO78*(1-Parameters!$D$40)*(1-1/Parameters!$D$38)*(1-('Input for base case'!$F$9*Parameters!$D$19*(1-Parameters!$D$27)*Parameters!$D$26*(Parameters!$D$24)*Parameters!$D$28*Parameters!$D$30))) + (AP78*(1-Parameters!$D$40)*(1-(1/Parameters!$D$38))*(1-ART_drop_factor)) +(AT78*(1-Parameters!$D$40)*Parameters!$D$12*(1-('Input for base case'!$F$22*Parameters!$D$7)))+(AU78*(1-Parameters!$D$40)*(1-1/Parameters!$D$38)) + (AV78*(1-Parameters!$D$40)*(1-(1/Parameters!$D$38))*(1-ART_drop_factor))),0)</f>
        <v>3565.5784479544709</v>
      </c>
      <c r="AV79" s="24">
        <f>IF(AND(C79&gt;=('Input for base case'!$F$14+'Input for base case'!$F$18), C79&lt;('Input for base case'!$F$14+'Input for base case'!$F$19)),((AO78*(1-Parameters!$D$40)*(1-1/Parameters!$D$38)*('Input for base case'!$F$9*Parameters!$D$19*Parameters!$D$26*(1-Parameters!$D$27)*(Parameters!$D$24)*Parameters!$D$28*Parameters!$D$30))+(AP78*(1-Parameters!$D$40)*(1-(1/Parameters!$D$38))*ART_drop_factor)+(AV78*(1-Parameters!$D$40)*(1-(1/Parameters!$D$38))*ART_drop_factor)),0)</f>
        <v>3.3605561526545702</v>
      </c>
      <c r="AW79" s="22">
        <f>IF(AND(C79&gt;=('Input for base case'!$F$14+'Input for base case'!$F$18), C79&lt;('Input for base case'!$F$14+'Input for base case'!$F$19)),((AO78*(1-Parameters!$D$40)*(1/Parameters!$D$38)*(1-('Input for base case'!$F$9*Parameters!$D$19*(1-Parameters!$D$27)*Parameters!$D$26*(Parameters!$D$23)*Parameters!$D$28)))+(AQ78*(1-Parameters!$D$40)*(1-('Input for base case'!$F$9*Parameters!$D$19*(1-Parameters!$D$27)*Parameters!$D$26*(Parameters!$D$23)*Parameters!$D$28)))+(AU78*(1-Parameters!$D$40)*(1/Parameters!$D$38))+(AW78*(1-Parameters!$D$40))),0)</f>
        <v>33138.759982731972</v>
      </c>
      <c r="AX79" s="24">
        <f>IF(AND(C79&gt;=('Input for base case'!$F$14+'Input for base case'!$F$18), C79&lt;('Input for base case'!$F$14+'Input for base case'!$F$19)),((AO78*(1-Parameters!$D$40)*(1/Parameters!$D$38)*'Input for base case'!$F$9*Parameters!$D$19*Parameters!$D$26*(1-Parameters!$D$27)*Parameters!$D$28*(Parameters!$D$23)*(1-Parameters!$D$30))+(AQ78*(1-Parameters!$D$40)*'Input for base case'!$F$9*Parameters!$D$19*Parameters!$D$26*(1-Parameters!$D$27)*Parameters!$D$28*(Parameters!$D$23)*(1-Parameters!$D$30)) + (AS78*(1-Parameters!$D$40)*(1-ART_drop_factor)) +(AR78*(1-Parameters!$D$40))+ (AY78*(1-Parameters!$D$40)*(1-ART_drop_factor)) + (AX78*(1-Parameters!$D$40))),0)</f>
        <v>25767.554350039172</v>
      </c>
      <c r="AY79" s="22">
        <f>IF(AND(C79&gt;=('Input for base case'!$F$14+'Input for base case'!$F$18), C79&lt;('Input for base case'!$F$14+'Input for base case'!$F$19)),((AO78*(1-Parameters!$D$40)*(1/Parameters!$D$38)*('Input for base case'!$F$9*Parameters!$D$19*(Parameters!$D$23)*Parameters!$D$26*(1-Parameters!$D$27)*Parameters!$D$28*Parameters!$D$30))+(AP78*(1-Parameters!$D$40)*(1/Parameters!$D$38))+(AQ78*(1-Parameters!$D$40)*('Input for base case'!$F$9*Parameters!$D$19*(Parameters!$D$23)*Parameters!$D$26*(1-Parameters!$D$27)*Parameters!$D$28*Parameters!$D$30))+(AY78*(1-Parameters!$D$40)*ART_drop_factor)+(AV78*(1-Parameters!$D$40)*(1/Parameters!$D$38))+(AS78*(1-Parameters!$D$40)*ART_drop_factor)),0)</f>
        <v>72218.33317860667</v>
      </c>
      <c r="AZ79" s="24">
        <f>IF(C79&gt;=('Input for base case'!$F$14+'Input for base case'!$F$19),((AT78*(1-Parameters!$D$40)*(1-(Parameters!$D$12*(1-('Input for base case'!$F$22*Parameters!$D$7))))) + (AZ78*(1-Parameters!$D$40)*(1-(Parameters!$D$12*(1-('Input for base case'!$F$22*Parameters!$D$7)))))),0)</f>
        <v>0</v>
      </c>
      <c r="BA79" s="22">
        <f>IF(C79&gt;=('Input for base case'!$F$14+'Input for base case'!$F$19),((AT78*(1-Parameters!$D$40)*Parameters!$D$12*(1-('Input for base case'!$F$22*Parameters!$D$7)))+(AU78*(1-Parameters!$D$40)*(1-1/Parameters!$D$38)*(1-('Input for base case'!$F$10*Parameters!$D$20*(1-Parameters!$D$27)*Parameters!$D$26*(Parameters!$D$24)*Parameters!$D$28*Parameters!$D$30))) + (AV78*(1-Parameters!$D$40)*(1-(1/Parameters!$D$38))*(1-ART_drop_factor)) +(AZ78*(1-Parameters!$D$40)*Parameters!$D$12*(1-('Input for base case'!$F$22*Parameters!$D$7)))+(BA78*(1-Parameters!$D$40)*(1-1/Parameters!$D$38)) + (BB78*(1-Parameters!$D$40)*(1-(1/Parameters!$D$38))*(1-ART_drop_factor))),0)</f>
        <v>0</v>
      </c>
      <c r="BB79" s="24">
        <f>IF(C79&gt;=('Input for base case'!$F$14+'Input for base case'!$F$19),((AU78*(1-Parameters!$D$40)*(1-1/Parameters!$D$38)*('Input for base case'!$F$10*Parameters!$D$20*Parameters!$D$26*(1-Parameters!$D$27)*(Parameters!$D$24)*Parameters!$D$28*Parameters!$D$30))+(AV78*(1-Parameters!$D$40)*(1-(1/Parameters!$D$38))*ART_drop_factor)+(BB78*(1-Parameters!$D$40)*(1-(1/Parameters!$D$38))*ART_drop_factor)),0)</f>
        <v>0</v>
      </c>
      <c r="BC79" s="22">
        <f>IF(C79&gt;=('Input for base case'!$F$14+'Input for base case'!$F$19),((AU78*(1-Parameters!$D$40)*(1/Parameters!$D$38)*(1-('Input for base case'!$F$10*Parameters!$D$20*(1-Parameters!$D$27)*Parameters!$D$26*(Parameters!$D$23)*Parameters!$D$28)))+(AW78*(1-Parameters!$D$40)*(1-('Input for base case'!$F$10*Parameters!$D$20*(1-Parameters!$D$27)*Parameters!$D$26*(Parameters!$D$23)*Parameters!$D$28)))+(BA78*(1-Parameters!$D$40)*(1/Parameters!$D$38))+(BC78*(1-Parameters!$D$40))),0)</f>
        <v>0</v>
      </c>
      <c r="BD79" s="24">
        <f>IF(C79&gt;=('Input for base case'!$F$14+'Input for base case'!$F$19),((AU78*(1-Parameters!$D$40)*(1/Parameters!$D$38)*'Input for base case'!$F$10*Parameters!$D$20*Parameters!$D$26*(1-Parameters!$D$27)*Parameters!$D$28*(Parameters!$D$23)*(1-Parameters!$D$30))+(AW78*(1-Parameters!$D$40)*'Input for base case'!$F$10*Parameters!$D$20*Parameters!$D$26*(1-Parameters!$D$27)*Parameters!$D$28*(Parameters!$D$23)*(1-Parameters!$D$30))+(AX78*(1-Parameters!$D$40)) + (AY78*(1-Parameters!$D$40)*(1-ART_drop_factor)) +(BD78*(1-Parameters!$D$40)) + (BE78*(1-Parameters!$D$40)*(1-ART_drop_factor))),0)</f>
        <v>0</v>
      </c>
      <c r="BE79" s="25">
        <f>IF(C79&gt;=('Input for base case'!$F$14+'Input for base case'!$F$19),((AU78*(1-Parameters!$D$40)*(1/Parameters!$D$38)*('Input for base case'!$F$10*Parameters!$D$20*(Parameters!$D$23)*Parameters!$D$26*(1-Parameters!$D$27)*Parameters!$D$28*Parameters!$D$30))+(AV78*(1-Parameters!$D$40)*(1/Parameters!$D$38))+(AW78*(1-Parameters!$D$40)*('Input for base case'!$F$10*Parameters!$D$20*(Parameters!$D$23)*Parameters!$D$26*(1-Parameters!$D$27)*Parameters!$D$28*Parameters!$D$30))+(BE78*(1-Parameters!$D$40)*ART_drop_factor)+(BB78*(1-Parameters!$D$40)*(1/Parameters!$D$38))+(AY78*(1-Parameters!$D$40)*ART_drop_factor)),0)</f>
        <v>0</v>
      </c>
      <c r="BF79" s="135">
        <f>(Parameters!$D$40*(SUM(Model!D78:U78,Model!AH78:BE78)))+(Parameters!$D$41*(SUM(Model!V78:AG78)))</f>
        <v>93.445326387366435</v>
      </c>
      <c r="BG79" s="60"/>
      <c r="BJ79" s="66"/>
    </row>
    <row r="80" spans="3:62" x14ac:dyDescent="0.2">
      <c r="C80" s="20">
        <v>75</v>
      </c>
      <c r="D80" s="21">
        <f>IF((C80&gt;='Input for base case'!$F$12),0,(D79*(1-Parameters!$D$40)*(1-(Parameters!$D$8*(1-('Input for base case'!$F$22*Parameters!$D$7))))))</f>
        <v>0</v>
      </c>
      <c r="E80" s="21">
        <f>IF((C80&gt;='Input for base case'!$F$12),0,(D79*(1-Parameters!$D$40)*Parameters!$D$8*(1-('Input for base case'!$F$22*Parameters!$D$7))+(E79*(1-Parameters!$D$40)*(1-1/Parameters!$D$38)) + (F79*(1-Parameters!$D$40)*(1-(1/Parameters!$D$38))*(1-ART_drop_factor))))</f>
        <v>0</v>
      </c>
      <c r="F80" s="26">
        <f>IF((C80&gt;='Input for base case'!$F$12),0,(F79*(1-Parameters!$D$40)*(1-(1/Parameters!$D$38))*ART_drop_factor))</f>
        <v>0</v>
      </c>
      <c r="G80" s="21">
        <f>IF((C80&gt;='Input for base case'!$F$12),0,((G79*(1-Parameters!$D$40)+(E79*(1-Parameters!$D$40)*(1/Parameters!$D$38)))))</f>
        <v>0</v>
      </c>
      <c r="H80" s="21">
        <f>IF((C80&gt;='Input for base case'!$F$12),0,(H79*(1-Parameters!$D$40) + I79*(1-Parameters!$D$40)*(1-ART_drop_factor)))</f>
        <v>0</v>
      </c>
      <c r="I80" s="21">
        <f>IF((C80&gt;='Input for base case'!$F$12),0,(((F79*(1-Parameters!$D$40)*(1/Parameters!$D$38)) + I79*(1-Parameters!$D$40)*ART_drop_factor)))</f>
        <v>0</v>
      </c>
      <c r="J80" s="23">
        <f>IF(AND(C80&gt;='Input for base case'!$F$12,C80&lt;'Input for base case'!$F$13),((D79*(1-Parameters!$D$40)*(1-(Parameters!$D$8*(1-('Input for base case'!$F$22*Parameters!$D$7))))) + (J79*(1-Parameters!$D$40)*(1-(Parameters!$D$9*(1-('Input for base case'!$F$22*Parameters!$D$7)))))),0)</f>
        <v>0</v>
      </c>
      <c r="K80" s="23">
        <f>IF(AND(C80&gt;='Input for base case'!$F$12,C80&lt;'Input for base case'!$F$13),((D79*(1-Parameters!$D$40)*(Parameters!$D$8*(1-('Input for base case'!$F$22*Parameters!$D$7))))+(E79*(1-Parameters!$D$40)*(1-1/Parameters!$D$38)*(1-('Input for base case'!$F$5*Parameters!$D$14*(1-Parameters!$D$27)*Parameters!$D$26*(Parameters!$D$24))*Parameters!$D$28*Parameters!$D$30)))+ (F79*(1-Parameters!$D$40)*(1-(1/Parameters!$D$38))*(1-ART_drop_factor)) + (J79*(1-Parameters!$D$40)*Parameters!$D$9*(1-('Input for base case'!$F$22*Parameters!$D$7)))+(K79*(1-Parameters!$D$40)*(1-1/Parameters!$D$38)) + (L79*(1-Parameters!$D$40)*(1-(1/Parameters!$D$38))*(1-ART_drop_factor)),0)</f>
        <v>0</v>
      </c>
      <c r="L80" s="23">
        <f>IF(AND(C80&gt;='Input for base case'!$F$12,C80&lt;'Input for base case'!$F$13),((E79*(1-Parameters!$D$40)*(1-1/Parameters!$D$38)*('Input for base case'!$F$5*Parameters!$D$14*Parameters!$D$26*(1-Parameters!$D$27)*(Parameters!$D$24)*Parameters!$D$28*Parameters!$D$30))+(F79*(1-Parameters!$D$40)*(1-(1/Parameters!$D$38))*ART_drop_factor)+(L79*(1-Parameters!$D$40)*(1-(1/Parameters!$D$38))*ART_drop_factor)),0)</f>
        <v>0</v>
      </c>
      <c r="M80" s="23">
        <f>IF(AND(C80&gt;='Input for base case'!$F$12,C80&lt;'Input for base case'!$F$13),((E79*(1-Parameters!$D$40)*(1/Parameters!$D$38)*(1-('Input for base case'!$F$5*Parameters!$D$14*(1-Parameters!$D$27)*Parameters!$D$26*(Parameters!$D$23))*Parameters!$D$28))+(G79*(1-Parameters!$D$40)*(1-('Input for base case'!$F$5*Parameters!$D$14*(1-Parameters!$D$27)*Parameters!$D$26*(Parameters!$D$23)*Parameters!$D$28)))+(K79*(1-Parameters!$D$40)*(1/Parameters!$D$38))+(M79*(1-Parameters!$D$40))),0)</f>
        <v>0</v>
      </c>
      <c r="N80" s="23">
        <f>IF(AND(C80&gt;='Input for base case'!$F$12,C80&lt;'Input for base case'!$F$13),((E79*(1-Parameters!$D$40)*(1/Parameters!$D$38)*'Input for base case'!$F$5*Parameters!$D$14*Parameters!$D$26*(1-Parameters!$D$27)*Parameters!$D$28*(Parameters!$D$23)*(1-Parameters!$D$30))+(G79*(1-Parameters!$D$40)*'Input for base case'!$F$5*Parameters!$D$14*Parameters!$D$26*(1-Parameters!$D$27)*Parameters!$D$28*(Parameters!$D$23)*(1-Parameters!$D$30))+(H79*(1-Parameters!$D$40)) +(N79*(1-Parameters!$D$40)) + (O79*(1-Parameters!$D$40)*(1-ART_drop_factor)) + (I79*(1-Parameters!$D$40)*(1-ART_drop_factor))),0)</f>
        <v>0</v>
      </c>
      <c r="O80" s="23">
        <f>IF(AND(C80&gt;='Input for base case'!$F$12,C80&lt;'Input for base case'!$F$13),((E79*(1-Parameters!$D$40)*(1/Parameters!$D$38)*('Input for base case'!$F$5*Parameters!$D$14*(Parameters!$D$23)*Parameters!$D$26*(1-Parameters!$D$27)*Parameters!$D$28*Parameters!$D$30))+(F79*(1-Parameters!$D$40)*(1/Parameters!$D$38))+(G79*(1-Parameters!$D$40)*('Input for base case'!$F$5*Parameters!$D$14*(Parameters!$D$23)*Parameters!$D$26*(1-Parameters!$D$27)*Parameters!$D$28*Parameters!$D$30))+(O79*(1-Parameters!$D$40)*ART_drop_factor)+(L79*(1-Parameters!$D$40)*(1/Parameters!$D$38))+(I79*(1-Parameters!$D$40)*ART_drop_factor)),0)</f>
        <v>0</v>
      </c>
      <c r="P80" s="24">
        <f>IF(AND(C80&gt;='Input for base case'!$F$13,C80&lt;'Input for base case'!$F$14),((J79*(1-Parameters!$D$40)*(1-(Parameters!$D$9*(1-('Input for base case'!$F$22*Parameters!$D$7))))) + (P79*(1-Parameters!$D$40)*(1-(Parameters!$D$9*(1-('Input for base case'!$F$22*Parameters!$D$7)))))),0)</f>
        <v>0</v>
      </c>
      <c r="Q80" s="22">
        <f>IF(AND(C80&gt;='Input for base case'!$F$13,C80&lt;'Input for base case'!$F$14),((J79*(1-Parameters!$D$40)*Parameters!$D$9*(1-('Input for base case'!$F$22*Parameters!$D$7)))+(K79*(1-Parameters!$D$40)*(1-1/Parameters!$D$38)*(1-('Input for base case'!$F$6*Parameters!$D$15*(1-Parameters!$D$27)*Parameters!$D$26*(Parameters!$D$24))*Parameters!$D$28*Parameters!$D$30))) + (L79*(1-Parameters!$D$40)*(1-(1/Parameters!$D$38))*(1-ART_drop_factor)) +(P79*(1-Parameters!$D$40)*Parameters!$D$9*(1-('Input for base case'!$F$22*Parameters!$D$7)))+(Q79*(1-Parameters!$D$40)*(1-1/Parameters!$D$38)) + (R79*(1-Parameters!$D$40)*(1-(1/Parameters!$D$38))*(1-ART_drop_factor)),0)</f>
        <v>0</v>
      </c>
      <c r="R80" s="24">
        <f>IF(AND(C80&gt;='Input for base case'!$F$13,C80&lt;'Input for base case'!$F$14),((K79*(1-Parameters!$D$40)*(1-1/Parameters!$D$38)*('Input for base case'!$F$6*Parameters!$D$15*Parameters!$D$26*(1-Parameters!$D$27)*(Parameters!$D$24)*Parameters!$D$28*Parameters!$D$30))+(L79*(1-Parameters!$D$40)*(1-(1/Parameters!$D$38))*ART_drop_factor)+(R79*(1-Parameters!$D$40)*(1-(1/Parameters!$D$38))*ART_drop_factor)),0)</f>
        <v>0</v>
      </c>
      <c r="S80" s="22">
        <f>IF(AND(C80&gt;='Input for base case'!$F$13,C80&lt;'Input for base case'!$F$14),((K79*(1-Parameters!$D$40)*(1/Parameters!$D$38)*(1-('Input for base case'!$F$6*Parameters!$D$15*(1-Parameters!$D$27)*Parameters!$D$26*(Parameters!$D$23)*Parameters!$D$28)))+(M79*(1-Parameters!$D$40)*(1-('Input for base case'!$F$6*Parameters!$D$15*(1-Parameters!$D$27)*Parameters!$D$26*(Parameters!$D$23)*Parameters!$D$28)))+(Q79*(1-Parameters!$D$40)*(1/Parameters!$D$38))+(S79*(1-Parameters!$D$40))),0)</f>
        <v>0</v>
      </c>
      <c r="T80" s="24">
        <f>IF(AND(C80&gt;='Input for base case'!$F$13,C80&lt;'Input for base case'!$F$14),((K79*(1-Parameters!$D$40)*(1/Parameters!$D$38)*'Input for base case'!$F$6*Parameters!$D$15*Parameters!$D$26*(1-Parameters!$D$27)*Parameters!$D$28*(Parameters!$D$23)*(1-Parameters!$D$30))+(M79*(1-Parameters!$D$40)*'Input for base case'!$F$6*Parameters!$D$15*Parameters!$D$26*(1-Parameters!$D$27)*Parameters!$D$28*(Parameters!$D$23)*(1-Parameters!$D$30))+(N79*(1-Parameters!$D$40))+(T79*(1-Parameters!$D$40)) + (U79*(1-Parameters!$D$40)*(1-ART_drop_factor)) + (O79*(1-Parameters!$D$40)*(1-ART_drop_factor))),0)</f>
        <v>0</v>
      </c>
      <c r="U80" s="22">
        <f>IF(AND(C80&gt;='Input for base case'!$F$13,C80&lt;'Input for base case'!$F$14),((K79*(1-Parameters!$D$40)*(1/Parameters!$D$38)*('Input for base case'!$F$6*Parameters!$D$15*(Parameters!$D$23)*Parameters!$D$26*(1-Parameters!$D$27)*Parameters!$D$28*Parameters!$D$30))+(L79*(1-Parameters!$D$40)*(1/Parameters!$D$38))+(M79*(1-Parameters!$D$40)*('Input for base case'!$F$6*Parameters!$D$15*(Parameters!$D$23)*Parameters!$D$26*(1-Parameters!$D$27)*Parameters!$D$28*Parameters!$D$30))+(U79*(1-Parameters!$D$40)*ART_drop_factor)+(R79*(1-Parameters!$D$40)*(1/Parameters!$D$38))+(O79*(1-Parameters!$D$40))*ART_drop_factor),0)</f>
        <v>0</v>
      </c>
      <c r="V80" s="24">
        <f>IF(C80='Input for base case'!$F$14,((P79*(1-Parameters!$D$41)*(1-(Parameters!$D$9*(1-('Input for base case'!$F$22*Parameters!$D$7))))) + (V79*(1-Parameters!$D$41)*(1-(Parameters!$D$9*(1-('Input for base case'!$F$22*Parameters!$D$7)))))),0)</f>
        <v>0</v>
      </c>
      <c r="W80" s="22">
        <f>IF(C80='Input for base case'!$F$14,((P79*(1-Parameters!$D$41)*Parameters!$D$9*(1-('Input for base case'!$F$22*Parameters!$D$7)))+(Q79*(1-Parameters!$D$41)*(1-1/Parameters!$D$38)*(1-('Input for base case'!$F$6*Parameters!$D$16*(1-Parameters!$D$27)*Parameters!$D$26*(1-Parameters!$B$94)*(Parameters!$D$24))*Parameters!$D$28*Parameters!$D$30)))+(V79*(1-Parameters!$D$41)*Parameters!$D$9*(1-('Input for base case'!$F$22*Parameters!$D$7)))+ (R79*(1-Parameters!$D$41)*(1-(1/Parameters!$D$38))*(1-ART_drop_factor)) + (W79*(1-Parameters!$D$41)*(1-1/Parameters!$D$38)) + (X79*(1-Parameters!$D$41)*(1-(1/Parameters!$D$38))*(1-ART_drop_factor)),0)</f>
        <v>0</v>
      </c>
      <c r="X80" s="24">
        <f>IF(C80='Input for base case'!$F$14,((Q79*(1-Parameters!$D$41)*(1-1/Parameters!$D$38)*('Input for base case'!$F$6*Parameters!$D$16*Parameters!$D$26*(1-Parameters!$D$27)*(1-Parameters!$B$94)*(Parameters!$D$24)*Parameters!$D$28*Parameters!$D$30))+(R79*(1-Parameters!$D$41)*(1-(1/Parameters!$D$38))*ART_drop_factor)+(X79*(1-Parameters!$D$41)*(1-(1/Parameters!$D$38))*ART_drop_factor)),0)</f>
        <v>0</v>
      </c>
      <c r="Y80" s="22">
        <f>IF(C80='Input for base case'!$F$14,((Q79*(1-Parameters!$D$41)*(1/Parameters!$D$38)*(1-('Input for base case'!$F$6*Parameters!$D$16*(1-Parameters!$D$27)*Parameters!$D$26*(1-Parameters!$B$94)*(Parameters!$D$23)*Parameters!$D$28)))+(S79*(1-Parameters!$D$41)*(1-('Input for base case'!$F$6*Parameters!$D$16*(1-Parameters!$D$27)*Parameters!$D$26*(1-Parameters!$B$94)*(Parameters!$D$23)*Parameters!$D$28)))+(W79*(1-Parameters!$D$41)*(1/Parameters!$D$38))+(Y79*(1-Parameters!$D$41))),0)</f>
        <v>0</v>
      </c>
      <c r="Z80" s="24">
        <f>IF(C80='Input for base case'!$F$14,((Q79*(1-Parameters!$D$41)*(1/Parameters!$D$38)*'Input for base case'!$F$6*Parameters!$D$16*Parameters!$D$26*(1-Parameters!$D$27)*(1-Parameters!$B$94)*Parameters!$D$28*(Parameters!$D$23)*(1-Parameters!$D$30))+(S79*(1-Parameters!$D$41)*'Input for base case'!$F$6*Parameters!$D$16*Parameters!$D$26*(1-Parameters!$D$27)*(1-Parameters!$B$94)*Parameters!$D$28*(Parameters!$D$23)*(1-Parameters!$D$30))+(T79*(1-Parameters!$D$41)) + (U79*(1-Parameters!$D$41)*(1-ART_drop_factor)) + (Z79*(1-Parameters!$D$41)) + (AA79*(1-Parameters!$D$41)*(1-ART_drop_factor))),0)</f>
        <v>0</v>
      </c>
      <c r="AA80" s="22">
        <f>IF(C80='Input for base case'!$F$14,((Q79*(1-Parameters!$D$41)*(1/Parameters!$D$38)*('Input for base case'!$F$6*Parameters!$D$16*(Parameters!$D$23)*Parameters!$D$26*(1-Parameters!$D$27)*(1-Parameters!$B$94)*Parameters!$D$28*Parameters!$D$30))+(R79*(1-Parameters!$D$41)*(1/Parameters!$D$38))+(S79*(1-Parameters!$D$41)*('Input for base case'!$F$6*Parameters!$D$16*(1-Parameters!$B$94)*(Parameters!$D$23)*Parameters!$D$26*(1-Parameters!$D$27)*Parameters!$D$28*Parameters!$D$30))+(AA79*(1-Parameters!$D$41)*ART_drop_factor)+(X79*(1-Parameters!$D$41)*(1/Parameters!$D$38))+(U79*(1-Parameters!$D$41)*ART_drop_factor)),0)</f>
        <v>0</v>
      </c>
      <c r="AB80" s="24">
        <f>IF(AND(C80&gt;'Input for base case'!$F$14,C80&lt;('Input for base case'!$F$14+'Input for base case'!$F$16)),((V79*(1-Parameters!$D$41)*(1-(Parameters!$D$9*(1-('Input for base case'!$F$22*Parameters!$D$7)))))+(AB79*(1-Parameters!$D$41)*(1-(Parameters!$D$10*(1-('Input for base case'!$F$22*Parameters!$D$7)))))),0)</f>
        <v>0</v>
      </c>
      <c r="AC80" s="24">
        <f>IF(AND(C80&gt;'Input for base case'!$F$14, C80&lt;('Input for base case'!$F$14+'Input for base case'!$F$16)),((V79*(1-Parameters!$D$41)*Parameters!$D$9*(1-('Input for base case'!$F$22*Parameters!$D$7)))+(W79*(1-Parameters!$D$41)*(1-1/Parameters!$D$38)) + (X79*(1-Parameters!$D$41)*(1-(1/Parameters!$D$38))*(1-ART_drop_factor)) +(AB79*(1-Parameters!$D$41)*Parameters!$D$10*(1-('Input for base case'!$F$22*Parameters!$D$7))))+(AC79*(1-Parameters!$D$41)*(1-1/Parameters!$D$38)) + (AD79*(1-Parameters!$D$41)*(1-(1/Parameters!$D$38))*(1-ART_drop_factor)),0)</f>
        <v>0</v>
      </c>
      <c r="AD80" s="24">
        <f>IF(AND(C80&gt;'Input for base case'!$F$14, C80&lt;('Input for base case'!$F$14+'Input for base case'!$F$16)),((X79*(1-Parameters!$D$41)*(1-(1/Parameters!$D$38))*ART_drop_factor)+(AD79*(1-Parameters!$D$41)*(1-(1/Parameters!$D$38))*ART_drop_factor)),0)</f>
        <v>0</v>
      </c>
      <c r="AE80" s="24">
        <f>IF(AND(C80&gt;'Input for base case'!$F$14, C80&lt;('Input for base case'!$F$14+'Input for base case'!$F$16)),((W79*(1-Parameters!$D$41)*(1/Parameters!$D$38))+(Y79*(1-Parameters!$D$41))+(AC79*(1-Parameters!$D$41)*(1/Parameters!$D$38))+(AE79*(1-Parameters!$D$41))),0)</f>
        <v>0</v>
      </c>
      <c r="AF80" s="24">
        <f>IF(AND(C80&gt;'Input for base case'!$F$14, C80&lt;('Input for base case'!$F$14+'Input for base case'!$F$16)),((Z79*(1-Parameters!$D$41)) + (AA79*(1-Parameters!$D$41)*(1-ART_drop_factor)) +(AF79*(1-Parameters!$D$41)) + (AG79*(1-Parameters!$D$41)*(1-ART_drop_factor))),0)</f>
        <v>0</v>
      </c>
      <c r="AG80" s="24">
        <f>IF(AND(C80&gt;'Input for base case'!$F$14, C80&lt;('Input for base case'!$F$14+'Input for base case'!$F$16)),((X79*(1-Parameters!$D$41)*(1/Parameters!$D$38))+(AG79*(1-Parameters!$D$41)*ART_drop_factor)+(AD79*(1-Parameters!$D$41)*(1/Parameters!$D$38))+(AA79*(1-Parameters!$D$41)*ART_drop_factor)),0)</f>
        <v>0</v>
      </c>
      <c r="AH80" s="24">
        <f>IF(AND(C80&gt;=('Input for base case'!$F$14+'Input for base case'!$F$16),C80&lt;('Input for base case'!$F$14+'Input for base case'!$F$17)),((AB79*(1-Parameters!$D$40)*(1-(Parameters!$D$10*(1-('Input for base case'!$F$22*Parameters!$D$7)))))+(AH79*(1-Parameters!$D$40)*(1-(Parameters!$D$11*(1-('Input for base case'!$F$22*Parameters!$D$7)))))),0)</f>
        <v>0</v>
      </c>
      <c r="AI80" s="24">
        <f>IF(AND(C80&gt;=('Input for base case'!$F$14+'Input for base case'!$F$16), C80&lt;('Input for base case'!$F$14+'Input for base case'!$F$17)),((AB79*(1-Parameters!$D$40)*Parameters!$D$10*(1-('Input for base case'!$F$22*Parameters!$D$7)))+(AC79*(1-Parameters!$D$40)*(1-1/Parameters!$D$38)*(1-('Input for base case'!$F$7*Parameters!$D$17*(1-Parameters!$D$27)*Parameters!$D$26*(1-(Parameters!$B$94 + Parameters!$B$95))*(Parameters!$D$24)*Parameters!$D$28*Parameters!$D$30))) + (AD79*(1-Parameters!$D$40)*(1-(1/Parameters!$D$38))*(1-ART_drop_factor)) +(AH79*(1-Parameters!$D$40)*Parameters!$D$11*(1-('Input for base case'!$F$22*Parameters!$D$7)))+(AI79*(1-Parameters!$D$40)*(1-1/Parameters!$D$38)) + (AJ79*(1-Parameters!$D$40)*(1-(1/Parameters!$D$38))*(1-ART_drop_factor))),0)</f>
        <v>0</v>
      </c>
      <c r="AJ80" s="24">
        <f>IF(AND(C80&gt;=('Input for base case'!$F$14+'Input for base case'!$F$16), C80&lt;('Input for base case'!$F$14+'Input for base case'!$F$17)),((AC79*(1-Parameters!$D$40)*(1-1/Parameters!$D$38)*('Input for base case'!$F$7*Parameters!$D$17*Parameters!$D$26*(1-Parameters!$D$27)*(1-(Parameters!$B$94 + Parameters!$B$95))*(Parameters!$D$24)*Parameters!$D$28*Parameters!$D$30))+(AD79*(1-Parameters!$D$40)*(1-(1/Parameters!$D$38))*ART_drop_factor)+(AJ79*(1-Parameters!$D$40)*(1-(1/Parameters!$D$38))*ART_drop_factor)),0)</f>
        <v>0</v>
      </c>
      <c r="AK80" s="22">
        <f>IF(AND(C80&gt;=('Input for base case'!$F$14+'Input for base case'!$F$16), C80&lt;('Input for base case'!$F$14+'Input for base case'!$F$17)),((AC79*(1-Parameters!$D$40)*(1/Parameters!$D$38)*(1-('Input for base case'!$F$7*Parameters!$D$17*(1-Parameters!$D$27)*Parameters!$D$26*(1-(Parameters!$B$94 + Parameters!$B$95))*(Parameters!$D$23)*Parameters!$D$28)))+(AE79*(1-Parameters!$D$40)*(1-('Input for base case'!$F$7*Parameters!$D$17*(1-Parameters!$D$27)*Parameters!$D$26*(1-(Parameters!$B$94 + Parameters!$B$95))*(Parameters!$D$23)*Parameters!$D$28)))+(AI79*(1-Parameters!$D$40)*(1/Parameters!$D$38))+(AK79*(1-Parameters!$D$40))),0)</f>
        <v>0</v>
      </c>
      <c r="AL80" s="24">
        <f>IF(AND(C80&gt;=('Input for base case'!$F$14+'Input for base case'!$F$16), C80&lt;('Input for base case'!$F$14+'Input for base case'!$F$17)),((AC79*(1-Parameters!$D$40)*(1/Parameters!$D$38)*'Input for base case'!$F$7*Parameters!$D$17*Parameters!$D$26*(1-Parameters!$D$27)*(1-(Parameters!$B$94 + Parameters!$B$95))*Parameters!$D$28*(Parameters!$D$23)*(1-Parameters!$D$30))+(AE79*(1-Parameters!$D$40)*'Input for base case'!$F$7*Parameters!$D$17*Parameters!$D$26*(1-Parameters!$D$27)*(1-(Parameters!$B$94 + Parameters!$B$95))*Parameters!$D$28*(Parameters!$D$23)*(1-Parameters!$D$30))+(AF79*(1-Parameters!$D$40)) + (AG79*(1-Parameters!$D$40)*(1-ART_drop_factor)) +(AL79*(1-Parameters!$D$40)) + (AM79*(1-Parameters!$D$40)*(1-ART_drop_factor))),0)</f>
        <v>0</v>
      </c>
      <c r="AM80" s="22">
        <f>IF(AND(C80&gt;=('Input for base case'!$F$14+'Input for base case'!$F$16), C80&lt;('Input for base case'!$F$14+'Input for base case'!$F$17)),((AC79*(1-Parameters!$D$40)*(1/Parameters!$D$38)*('Input for base case'!$F$7*Parameters!$D$17*(Parameters!$D$23)*Parameters!$D$26*(1-Parameters!$D$27)*(1-(Parameters!$B$94 + Parameters!$B$95))*Parameters!$D$28*Parameters!$D$30))+(AD79*(1-Parameters!$D$40)*(1/Parameters!$D$38))+(AE79*(1-Parameters!$D$40)*('Input for base case'!$F$7*Parameters!$D$17*(Parameters!$D$23)*Parameters!$D$26*(1-Parameters!$D$27)*(1-(Parameters!$B$94 + Parameters!$B$95))*Parameters!$D$28*Parameters!$D$30))+(AM79*(1-Parameters!$D$40)*ART_drop_factor)+(AJ79*(1-Parameters!$D$40)*(1/Parameters!$D$38))+(AG79*(1-Parameters!$D$40)*ART_drop_factor)),0)</f>
        <v>0</v>
      </c>
      <c r="AN80" s="24">
        <f>IF(AND(C80&gt;=('Input for base case'!$F$14+'Input for base case'!$F$17), C80&lt;('Input for base case'!$F$14+'Input for base case'!$F$18)),((AH79*(1-Parameters!$D$40)*(1-(Parameters!$D$11*(1-('Input for base case'!$F$22*Parameters!$D$7))))) + (AN79*(1-Parameters!$D$40)*(1-(Parameters!$D$11*(1-('Input for base case'!$F$22*Parameters!$D$7)))))),0)</f>
        <v>0</v>
      </c>
      <c r="AO80" s="22">
        <f>IF(AND(C80&gt;=('Input for base case'!$F$14+'Input for base case'!$F$17), C80&lt;('Input for base case'!$F$14+'Input for base case'!$F$18)),((AH79*(1-Parameters!$D$40)*Parameters!$D$11*(1-('Input for base case'!$F$22*Parameters!$D$7)))+(AI79*(1-Parameters!$D$40)*(1-1/Parameters!$D$38)*(1-('Input for base case'!$F$8*Parameters!$D$18*(1-Parameters!$D$27)*Parameters!$D$26*(Parameters!$D$24)*Parameters!$D$28*Parameters!$D$30))) + (AJ79*(1-Parameters!$D$40)*(1-(1/Parameters!$D$38))*(1-ART_drop_factor)) +(AN79*(1-Parameters!$D$40)*Parameters!$D$11*(1-('Input for base case'!$F$22*Parameters!$D$7)))+(AO79*(1-Parameters!$D$40)*(1-1/Parameters!$D$38)) + (AP79*(1-Parameters!$D$40)*(1-(1/Parameters!$D$38))*(1-ART_drop_factor))),0)</f>
        <v>0</v>
      </c>
      <c r="AP80" s="24">
        <f>IF(AND(C80&gt;=('Input for base case'!$F$14+'Input for base case'!$F$17), C80&lt;('Input for base case'!$F$14+'Input for base case'!$F$18)),((AI79*(1-Parameters!$D$40)*(1-1/Parameters!$D$38)*('Input for base case'!$F$8*Parameters!$D$18*Parameters!$D$26*(1-Parameters!$D$27)*(Parameters!$D$24)*Parameters!$D$28*Parameters!$D$30))+(AJ79*(1-Parameters!$D$40)*(1-(1/Parameters!$D$38))*ART_drop_factor)+(AP79*(1-Parameters!$D$40)*(1-(1/Parameters!$D$38))*ART_drop_factor)),0)</f>
        <v>0</v>
      </c>
      <c r="AQ80" s="22">
        <f>IF(AND(C80&gt;=('Input for base case'!$F$14+'Input for base case'!$F$17), C80&lt;('Input for base case'!$F$14+'Input for base case'!$F$18)),((AI79*(1-Parameters!$D$40)*(1/Parameters!$D$38)*(1-('Input for base case'!$F$8*Parameters!$D$18*(1-Parameters!$D$27)*Parameters!$D$26*(Parameters!$D$23)*Parameters!$D$28)))+(AK79*(1-Parameters!$D$40)*(1-('Input for base case'!$F$8*Parameters!$D$18*(1-Parameters!$D$27)*Parameters!$D$26*(Parameters!$D$23)*Parameters!$D$28)))+(AO79*(1-Parameters!$D$40)*(1/Parameters!$D$38))+(AQ79*(1-Parameters!$D$40))),0)</f>
        <v>0</v>
      </c>
      <c r="AR80" s="24">
        <f>IF(AND(C80&gt;=('Input for base case'!$F$14+'Input for base case'!$F$17), C80&lt;('Input for base case'!$F$14+'Input for base case'!$F$18)),((AI79*(1-Parameters!$D$40)*(1/Parameters!$D$38)*'Input for base case'!$F$8*Parameters!$D$18*Parameters!$D$26*(1-Parameters!$D$27)*Parameters!$D$28*(Parameters!$D$23)*(1-Parameters!$D$30))+(AK79*(1-Parameters!$D$40)*'Input for base case'!$F$8*Parameters!$D$18*Parameters!$D$26*(1-Parameters!$D$27)*Parameters!$D$28*(Parameters!$D$23)*(1-Parameters!$D$30))+(AL79*(1-Parameters!$D$40)) + (AM79*(1-Parameters!$D$40)*(1-ART_drop_factor)) +(AR79*(1-Parameters!$D$40)) + (AS79*(1-Parameters!$D$40)*(1-ART_drop_factor))),0)</f>
        <v>0</v>
      </c>
      <c r="AS80" s="22">
        <f>IF(AND(C80&gt;=('Input for base case'!$F$14+'Input for base case'!$F$17), C80&lt;('Input for base case'!$F$14+'Input for base case'!$F$18)),((AI79*(1-Parameters!$D$40)*(1/Parameters!$D$38)*('Input for base case'!$F$8*Parameters!$D$18*(Parameters!$D$23)*Parameters!$D$26*(1-Parameters!$D$27)*Parameters!$D$28*Parameters!$D$30))+(AJ79*(1-Parameters!$D$40)*(1/Parameters!$D$38))+(AK79*(1-Parameters!$D$40)*('Input for base case'!$F$8*Parameters!$D$18*(Parameters!$D$23)*Parameters!$D$26*(1-Parameters!$D$27)*Parameters!$D$28*Parameters!$D$30))+(AS79*(1-Parameters!$D$40)*ART_drop_factor)+(AP79*(1-Parameters!$D$40)*(1/Parameters!$D$38))+(AM79*(1-Parameters!$D$40)*ART_drop_factor)),0)</f>
        <v>0</v>
      </c>
      <c r="AT80" s="24">
        <f>IF(AND(C80&gt;=('Input for base case'!$F$14+'Input for base case'!$F$18), C80&lt;('Input for base case'!$F$14+'Input for base case'!$F$19)),((AN79*(1-Parameters!$D$40)*(1-(Parameters!$D$11*(1-('Input for base case'!$F$22*Parameters!$D$7))))) + (AT79*(1-Parameters!$D$40)*(1-(Parameters!$D$12*(1-('Input for base case'!$F$22*Parameters!$D$7)))))),0)</f>
        <v>1484446.5234122344</v>
      </c>
      <c r="AU80" s="22">
        <f>IF(AND(C80&gt;=('Input for base case'!$F$14+'Input for base case'!$F$18), C80&lt;('Input for base case'!$F$14+'Input for base case'!$F$19)),((AN79*(1-Parameters!$D$40)*Parameters!$D$11*(1-('Input for base case'!$F$22*Parameters!$D$7)))+(AO79*(1-Parameters!$D$40)*(1-1/Parameters!$D$38)*(1-('Input for base case'!$F$9*Parameters!$D$19*(1-Parameters!$D$27)*Parameters!$D$26*(Parameters!$D$24)*Parameters!$D$28*Parameters!$D$30))) + (AP79*(1-Parameters!$D$40)*(1-(1/Parameters!$D$38))*(1-ART_drop_factor)) +(AT79*(1-Parameters!$D$40)*Parameters!$D$12*(1-('Input for base case'!$F$22*Parameters!$D$7)))+(AU79*(1-Parameters!$D$40)*(1-1/Parameters!$D$38)) + (AV79*(1-Parameters!$D$40)*(1-(1/Parameters!$D$38))*(1-ART_drop_factor))),0)</f>
        <v>3568.9964791372458</v>
      </c>
      <c r="AV80" s="24">
        <f>IF(AND(C80&gt;=('Input for base case'!$F$14+'Input for base case'!$F$18), C80&lt;('Input for base case'!$F$14+'Input for base case'!$F$19)),((AO79*(1-Parameters!$D$40)*(1-1/Parameters!$D$38)*('Input for base case'!$F$9*Parameters!$D$19*Parameters!$D$26*(1-Parameters!$D$27)*(Parameters!$D$24)*Parameters!$D$28*Parameters!$D$30))+(AP79*(1-Parameters!$D$40)*(1-(1/Parameters!$D$38))*ART_drop_factor)+(AV79*(1-Parameters!$D$40)*(1-(1/Parameters!$D$38))*ART_drop_factor)),0)</f>
        <v>2.9770329937633848</v>
      </c>
      <c r="AW80" s="22">
        <f>IF(AND(C80&gt;=('Input for base case'!$F$14+'Input for base case'!$F$18), C80&lt;('Input for base case'!$F$14+'Input for base case'!$F$19)),((AO79*(1-Parameters!$D$40)*(1/Parameters!$D$38)*(1-('Input for base case'!$F$9*Parameters!$D$19*(1-Parameters!$D$27)*Parameters!$D$26*(Parameters!$D$23)*Parameters!$D$28)))+(AQ79*(1-Parameters!$D$40)*(1-('Input for base case'!$F$9*Parameters!$D$19*(1-Parameters!$D$27)*Parameters!$D$26*(Parameters!$D$23)*Parameters!$D$28)))+(AU79*(1-Parameters!$D$40)*(1/Parameters!$D$38))+(AW79*(1-Parameters!$D$40))),0)</f>
        <v>33533.000658028453</v>
      </c>
      <c r="AX80" s="24">
        <f>IF(AND(C80&gt;=('Input for base case'!$F$14+'Input for base case'!$F$18), C80&lt;('Input for base case'!$F$14+'Input for base case'!$F$19)),((AO79*(1-Parameters!$D$40)*(1/Parameters!$D$38)*'Input for base case'!$F$9*Parameters!$D$19*Parameters!$D$26*(1-Parameters!$D$27)*Parameters!$D$28*(Parameters!$D$23)*(1-Parameters!$D$30))+(AQ79*(1-Parameters!$D$40)*'Input for base case'!$F$9*Parameters!$D$19*Parameters!$D$26*(1-Parameters!$D$27)*Parameters!$D$28*(Parameters!$D$23)*(1-Parameters!$D$30)) + (AS79*(1-Parameters!$D$40)*(1-ART_drop_factor)) +(AR79*(1-Parameters!$D$40))+ (AY79*(1-Parameters!$D$40)*(1-ART_drop_factor)) + (AX79*(1-Parameters!$D$40))),0)</f>
        <v>26006.759060274213</v>
      </c>
      <c r="AY80" s="22">
        <f>IF(AND(C80&gt;=('Input for base case'!$F$14+'Input for base case'!$F$18), C80&lt;('Input for base case'!$F$14+'Input for base case'!$F$19)),((AO79*(1-Parameters!$D$40)*(1/Parameters!$D$38)*('Input for base case'!$F$9*Parameters!$D$19*(Parameters!$D$23)*Parameters!$D$26*(1-Parameters!$D$27)*Parameters!$D$28*Parameters!$D$30))+(AP79*(1-Parameters!$D$40)*(1/Parameters!$D$38))+(AQ79*(1-Parameters!$D$40)*('Input for base case'!$F$9*Parameters!$D$19*(Parameters!$D$23)*Parameters!$D$26*(1-Parameters!$D$27)*Parameters!$D$28*Parameters!$D$30))+(AY79*(1-Parameters!$D$40)*ART_drop_factor)+(AV79*(1-Parameters!$D$40)*(1/Parameters!$D$38))+(AS79*(1-Parameters!$D$40)*ART_drop_factor)),0)</f>
        <v>71973.848809984862</v>
      </c>
      <c r="AZ80" s="24">
        <f>IF(C80&gt;=('Input for base case'!$F$14+'Input for base case'!$F$19),((AT79*(1-Parameters!$D$40)*(1-(Parameters!$D$12*(1-('Input for base case'!$F$22*Parameters!$D$7))))) + (AZ79*(1-Parameters!$D$40)*(1-(Parameters!$D$12*(1-('Input for base case'!$F$22*Parameters!$D$7)))))),0)</f>
        <v>0</v>
      </c>
      <c r="BA80" s="22">
        <f>IF(C80&gt;=('Input for base case'!$F$14+'Input for base case'!$F$19),((AT79*(1-Parameters!$D$40)*Parameters!$D$12*(1-('Input for base case'!$F$22*Parameters!$D$7)))+(AU79*(1-Parameters!$D$40)*(1-1/Parameters!$D$38)*(1-('Input for base case'!$F$10*Parameters!$D$20*(1-Parameters!$D$27)*Parameters!$D$26*(Parameters!$D$24)*Parameters!$D$28*Parameters!$D$30))) + (AV79*(1-Parameters!$D$40)*(1-(1/Parameters!$D$38))*(1-ART_drop_factor)) +(AZ79*(1-Parameters!$D$40)*Parameters!$D$12*(1-('Input for base case'!$F$22*Parameters!$D$7)))+(BA79*(1-Parameters!$D$40)*(1-1/Parameters!$D$38)) + (BB79*(1-Parameters!$D$40)*(1-(1/Parameters!$D$38))*(1-ART_drop_factor))),0)</f>
        <v>0</v>
      </c>
      <c r="BB80" s="24">
        <f>IF(C80&gt;=('Input for base case'!$F$14+'Input for base case'!$F$19),((AU79*(1-Parameters!$D$40)*(1-1/Parameters!$D$38)*('Input for base case'!$F$10*Parameters!$D$20*Parameters!$D$26*(1-Parameters!$D$27)*(Parameters!$D$24)*Parameters!$D$28*Parameters!$D$30))+(AV79*(1-Parameters!$D$40)*(1-(1/Parameters!$D$38))*ART_drop_factor)+(BB79*(1-Parameters!$D$40)*(1-(1/Parameters!$D$38))*ART_drop_factor)),0)</f>
        <v>0</v>
      </c>
      <c r="BC80" s="22">
        <f>IF(C80&gt;=('Input for base case'!$F$14+'Input for base case'!$F$19),((AU79*(1-Parameters!$D$40)*(1/Parameters!$D$38)*(1-('Input for base case'!$F$10*Parameters!$D$20*(1-Parameters!$D$27)*Parameters!$D$26*(Parameters!$D$23)*Parameters!$D$28)))+(AW79*(1-Parameters!$D$40)*(1-('Input for base case'!$F$10*Parameters!$D$20*(1-Parameters!$D$27)*Parameters!$D$26*(Parameters!$D$23)*Parameters!$D$28)))+(BA79*(1-Parameters!$D$40)*(1/Parameters!$D$38))+(BC79*(1-Parameters!$D$40))),0)</f>
        <v>0</v>
      </c>
      <c r="BD80" s="24">
        <f>IF(C80&gt;=('Input for base case'!$F$14+'Input for base case'!$F$19),((AU79*(1-Parameters!$D$40)*(1/Parameters!$D$38)*'Input for base case'!$F$10*Parameters!$D$20*Parameters!$D$26*(1-Parameters!$D$27)*Parameters!$D$28*(Parameters!$D$23)*(1-Parameters!$D$30))+(AW79*(1-Parameters!$D$40)*'Input for base case'!$F$10*Parameters!$D$20*Parameters!$D$26*(1-Parameters!$D$27)*Parameters!$D$28*(Parameters!$D$23)*(1-Parameters!$D$30))+(AX79*(1-Parameters!$D$40)) + (AY79*(1-Parameters!$D$40)*(1-ART_drop_factor)) +(BD79*(1-Parameters!$D$40)) + (BE79*(1-Parameters!$D$40)*(1-ART_drop_factor))),0)</f>
        <v>0</v>
      </c>
      <c r="BE80" s="25">
        <f>IF(C80&gt;=('Input for base case'!$F$14+'Input for base case'!$F$19),((AU79*(1-Parameters!$D$40)*(1/Parameters!$D$38)*('Input for base case'!$F$10*Parameters!$D$20*(Parameters!$D$23)*Parameters!$D$26*(1-Parameters!$D$27)*Parameters!$D$28*Parameters!$D$30))+(AV79*(1-Parameters!$D$40)*(1/Parameters!$D$38))+(AW79*(1-Parameters!$D$40)*('Input for base case'!$F$10*Parameters!$D$20*(Parameters!$D$23)*Parameters!$D$26*(1-Parameters!$D$27)*Parameters!$D$28*Parameters!$D$30))+(BE79*(1-Parameters!$D$40)*ART_drop_factor)+(BB79*(1-Parameters!$D$40)*(1/Parameters!$D$38))+(AY79*(1-Parameters!$D$40)*ART_drop_factor)),0)</f>
        <v>0</v>
      </c>
      <c r="BF80" s="135">
        <f>(Parameters!$D$40*(SUM(Model!D79:U79,Model!AH79:BE79)))+(Parameters!$D$41*(SUM(Model!V79:AG79)))</f>
        <v>93.439935310844064</v>
      </c>
      <c r="BG80" s="60"/>
      <c r="BJ80" s="66"/>
    </row>
    <row r="81" spans="3:62" x14ac:dyDescent="0.2">
      <c r="C81" s="20">
        <v>76</v>
      </c>
      <c r="D81" s="21">
        <f>IF((C81&gt;='Input for base case'!$F$12),0,(D80*(1-Parameters!$D$40)*(1-(Parameters!$D$8*(1-('Input for base case'!$F$22*Parameters!$D$7))))))</f>
        <v>0</v>
      </c>
      <c r="E81" s="21">
        <f>IF((C81&gt;='Input for base case'!$F$12),0,(D80*(1-Parameters!$D$40)*Parameters!$D$8*(1-('Input for base case'!$F$22*Parameters!$D$7))+(E80*(1-Parameters!$D$40)*(1-1/Parameters!$D$38)) + (F80*(1-Parameters!$D$40)*(1-(1/Parameters!$D$38))*(1-ART_drop_factor))))</f>
        <v>0</v>
      </c>
      <c r="F81" s="26">
        <f>IF((C81&gt;='Input for base case'!$F$12),0,(F80*(1-Parameters!$D$40)*(1-(1/Parameters!$D$38))*ART_drop_factor))</f>
        <v>0</v>
      </c>
      <c r="G81" s="21">
        <f>IF((C81&gt;='Input for base case'!$F$12),0,((G80*(1-Parameters!$D$40)+(E80*(1-Parameters!$D$40)*(1/Parameters!$D$38)))))</f>
        <v>0</v>
      </c>
      <c r="H81" s="21">
        <f>IF((C81&gt;='Input for base case'!$F$12),0,(H80*(1-Parameters!$D$40) + I80*(1-Parameters!$D$40)*(1-ART_drop_factor)))</f>
        <v>0</v>
      </c>
      <c r="I81" s="21">
        <f>IF((C81&gt;='Input for base case'!$F$12),0,(((F80*(1-Parameters!$D$40)*(1/Parameters!$D$38)) + I80*(1-Parameters!$D$40)*ART_drop_factor)))</f>
        <v>0</v>
      </c>
      <c r="J81" s="23">
        <f>IF(AND(C81&gt;='Input for base case'!$F$12,C81&lt;'Input for base case'!$F$13),((D80*(1-Parameters!$D$40)*(1-(Parameters!$D$8*(1-('Input for base case'!$F$22*Parameters!$D$7))))) + (J80*(1-Parameters!$D$40)*(1-(Parameters!$D$9*(1-('Input for base case'!$F$22*Parameters!$D$7)))))),0)</f>
        <v>0</v>
      </c>
      <c r="K81" s="23">
        <f>IF(AND(C81&gt;='Input for base case'!$F$12,C81&lt;'Input for base case'!$F$13),((D80*(1-Parameters!$D$40)*(Parameters!$D$8*(1-('Input for base case'!$F$22*Parameters!$D$7))))+(E80*(1-Parameters!$D$40)*(1-1/Parameters!$D$38)*(1-('Input for base case'!$F$5*Parameters!$D$14*(1-Parameters!$D$27)*Parameters!$D$26*(Parameters!$D$24))*Parameters!$D$28*Parameters!$D$30)))+ (F80*(1-Parameters!$D$40)*(1-(1/Parameters!$D$38))*(1-ART_drop_factor)) + (J80*(1-Parameters!$D$40)*Parameters!$D$9*(1-('Input for base case'!$F$22*Parameters!$D$7)))+(K80*(1-Parameters!$D$40)*(1-1/Parameters!$D$38)) + (L80*(1-Parameters!$D$40)*(1-(1/Parameters!$D$38))*(1-ART_drop_factor)),0)</f>
        <v>0</v>
      </c>
      <c r="L81" s="23">
        <f>IF(AND(C81&gt;='Input for base case'!$F$12,C81&lt;'Input for base case'!$F$13),((E80*(1-Parameters!$D$40)*(1-1/Parameters!$D$38)*('Input for base case'!$F$5*Parameters!$D$14*Parameters!$D$26*(1-Parameters!$D$27)*(Parameters!$D$24)*Parameters!$D$28*Parameters!$D$30))+(F80*(1-Parameters!$D$40)*(1-(1/Parameters!$D$38))*ART_drop_factor)+(L80*(1-Parameters!$D$40)*(1-(1/Parameters!$D$38))*ART_drop_factor)),0)</f>
        <v>0</v>
      </c>
      <c r="M81" s="23">
        <f>IF(AND(C81&gt;='Input for base case'!$F$12,C81&lt;'Input for base case'!$F$13),((E80*(1-Parameters!$D$40)*(1/Parameters!$D$38)*(1-('Input for base case'!$F$5*Parameters!$D$14*(1-Parameters!$D$27)*Parameters!$D$26*(Parameters!$D$23))*Parameters!$D$28))+(G80*(1-Parameters!$D$40)*(1-('Input for base case'!$F$5*Parameters!$D$14*(1-Parameters!$D$27)*Parameters!$D$26*(Parameters!$D$23)*Parameters!$D$28)))+(K80*(1-Parameters!$D$40)*(1/Parameters!$D$38))+(M80*(1-Parameters!$D$40))),0)</f>
        <v>0</v>
      </c>
      <c r="N81" s="23">
        <f>IF(AND(C81&gt;='Input for base case'!$F$12,C81&lt;'Input for base case'!$F$13),((E80*(1-Parameters!$D$40)*(1/Parameters!$D$38)*'Input for base case'!$F$5*Parameters!$D$14*Parameters!$D$26*(1-Parameters!$D$27)*Parameters!$D$28*(Parameters!$D$23)*(1-Parameters!$D$30))+(G80*(1-Parameters!$D$40)*'Input for base case'!$F$5*Parameters!$D$14*Parameters!$D$26*(1-Parameters!$D$27)*Parameters!$D$28*(Parameters!$D$23)*(1-Parameters!$D$30))+(H80*(1-Parameters!$D$40)) +(N80*(1-Parameters!$D$40)) + (O80*(1-Parameters!$D$40)*(1-ART_drop_factor)) + (I80*(1-Parameters!$D$40)*(1-ART_drop_factor))),0)</f>
        <v>0</v>
      </c>
      <c r="O81" s="23">
        <f>IF(AND(C81&gt;='Input for base case'!$F$12,C81&lt;'Input for base case'!$F$13),((E80*(1-Parameters!$D$40)*(1/Parameters!$D$38)*('Input for base case'!$F$5*Parameters!$D$14*(Parameters!$D$23)*Parameters!$D$26*(1-Parameters!$D$27)*Parameters!$D$28*Parameters!$D$30))+(F80*(1-Parameters!$D$40)*(1/Parameters!$D$38))+(G80*(1-Parameters!$D$40)*('Input for base case'!$F$5*Parameters!$D$14*(Parameters!$D$23)*Parameters!$D$26*(1-Parameters!$D$27)*Parameters!$D$28*Parameters!$D$30))+(O80*(1-Parameters!$D$40)*ART_drop_factor)+(L80*(1-Parameters!$D$40)*(1/Parameters!$D$38))+(I80*(1-Parameters!$D$40)*ART_drop_factor)),0)</f>
        <v>0</v>
      </c>
      <c r="P81" s="24">
        <f>IF(AND(C81&gt;='Input for base case'!$F$13,C81&lt;'Input for base case'!$F$14),((J80*(1-Parameters!$D$40)*(1-(Parameters!$D$9*(1-('Input for base case'!$F$22*Parameters!$D$7))))) + (P80*(1-Parameters!$D$40)*(1-(Parameters!$D$9*(1-('Input for base case'!$F$22*Parameters!$D$7)))))),0)</f>
        <v>0</v>
      </c>
      <c r="Q81" s="22">
        <f>IF(AND(C81&gt;='Input for base case'!$F$13,C81&lt;'Input for base case'!$F$14),((J80*(1-Parameters!$D$40)*Parameters!$D$9*(1-('Input for base case'!$F$22*Parameters!$D$7)))+(K80*(1-Parameters!$D$40)*(1-1/Parameters!$D$38)*(1-('Input for base case'!$F$6*Parameters!$D$15*(1-Parameters!$D$27)*Parameters!$D$26*(Parameters!$D$24))*Parameters!$D$28*Parameters!$D$30))) + (L80*(1-Parameters!$D$40)*(1-(1/Parameters!$D$38))*(1-ART_drop_factor)) +(P80*(1-Parameters!$D$40)*Parameters!$D$9*(1-('Input for base case'!$F$22*Parameters!$D$7)))+(Q80*(1-Parameters!$D$40)*(1-1/Parameters!$D$38)) + (R80*(1-Parameters!$D$40)*(1-(1/Parameters!$D$38))*(1-ART_drop_factor)),0)</f>
        <v>0</v>
      </c>
      <c r="R81" s="24">
        <f>IF(AND(C81&gt;='Input for base case'!$F$13,C81&lt;'Input for base case'!$F$14),((K80*(1-Parameters!$D$40)*(1-1/Parameters!$D$38)*('Input for base case'!$F$6*Parameters!$D$15*Parameters!$D$26*(1-Parameters!$D$27)*(Parameters!$D$24)*Parameters!$D$28*Parameters!$D$30))+(L80*(1-Parameters!$D$40)*(1-(1/Parameters!$D$38))*ART_drop_factor)+(R80*(1-Parameters!$D$40)*(1-(1/Parameters!$D$38))*ART_drop_factor)),0)</f>
        <v>0</v>
      </c>
      <c r="S81" s="22">
        <f>IF(AND(C81&gt;='Input for base case'!$F$13,C81&lt;'Input for base case'!$F$14),((K80*(1-Parameters!$D$40)*(1/Parameters!$D$38)*(1-('Input for base case'!$F$6*Parameters!$D$15*(1-Parameters!$D$27)*Parameters!$D$26*(Parameters!$D$23)*Parameters!$D$28)))+(M80*(1-Parameters!$D$40)*(1-('Input for base case'!$F$6*Parameters!$D$15*(1-Parameters!$D$27)*Parameters!$D$26*(Parameters!$D$23)*Parameters!$D$28)))+(Q80*(1-Parameters!$D$40)*(1/Parameters!$D$38))+(S80*(1-Parameters!$D$40))),0)</f>
        <v>0</v>
      </c>
      <c r="T81" s="24">
        <f>IF(AND(C81&gt;='Input for base case'!$F$13,C81&lt;'Input for base case'!$F$14),((K80*(1-Parameters!$D$40)*(1/Parameters!$D$38)*'Input for base case'!$F$6*Parameters!$D$15*Parameters!$D$26*(1-Parameters!$D$27)*Parameters!$D$28*(Parameters!$D$23)*(1-Parameters!$D$30))+(M80*(1-Parameters!$D$40)*'Input for base case'!$F$6*Parameters!$D$15*Parameters!$D$26*(1-Parameters!$D$27)*Parameters!$D$28*(Parameters!$D$23)*(1-Parameters!$D$30))+(N80*(1-Parameters!$D$40))+(T80*(1-Parameters!$D$40)) + (U80*(1-Parameters!$D$40)*(1-ART_drop_factor)) + (O80*(1-Parameters!$D$40)*(1-ART_drop_factor))),0)</f>
        <v>0</v>
      </c>
      <c r="U81" s="22">
        <f>IF(AND(C81&gt;='Input for base case'!$F$13,C81&lt;'Input for base case'!$F$14),((K80*(1-Parameters!$D$40)*(1/Parameters!$D$38)*('Input for base case'!$F$6*Parameters!$D$15*(Parameters!$D$23)*Parameters!$D$26*(1-Parameters!$D$27)*Parameters!$D$28*Parameters!$D$30))+(L80*(1-Parameters!$D$40)*(1/Parameters!$D$38))+(M80*(1-Parameters!$D$40)*('Input for base case'!$F$6*Parameters!$D$15*(Parameters!$D$23)*Parameters!$D$26*(1-Parameters!$D$27)*Parameters!$D$28*Parameters!$D$30))+(U80*(1-Parameters!$D$40)*ART_drop_factor)+(R80*(1-Parameters!$D$40)*(1/Parameters!$D$38))+(O80*(1-Parameters!$D$40))*ART_drop_factor),0)</f>
        <v>0</v>
      </c>
      <c r="V81" s="24">
        <f>IF(C81='Input for base case'!$F$14,((P80*(1-Parameters!$D$41)*(1-(Parameters!$D$9*(1-('Input for base case'!$F$22*Parameters!$D$7))))) + (V80*(1-Parameters!$D$41)*(1-(Parameters!$D$9*(1-('Input for base case'!$F$22*Parameters!$D$7)))))),0)</f>
        <v>0</v>
      </c>
      <c r="W81" s="22">
        <f>IF(C81='Input for base case'!$F$14,((P80*(1-Parameters!$D$41)*Parameters!$D$9*(1-('Input for base case'!$F$22*Parameters!$D$7)))+(Q80*(1-Parameters!$D$41)*(1-1/Parameters!$D$38)*(1-('Input for base case'!$F$6*Parameters!$D$16*(1-Parameters!$D$27)*Parameters!$D$26*(1-Parameters!$B$94)*(Parameters!$D$24))*Parameters!$D$28*Parameters!$D$30)))+(V80*(1-Parameters!$D$41)*Parameters!$D$9*(1-('Input for base case'!$F$22*Parameters!$D$7)))+ (R80*(1-Parameters!$D$41)*(1-(1/Parameters!$D$38))*(1-ART_drop_factor)) + (W80*(1-Parameters!$D$41)*(1-1/Parameters!$D$38)) + (X80*(1-Parameters!$D$41)*(1-(1/Parameters!$D$38))*(1-ART_drop_factor)),0)</f>
        <v>0</v>
      </c>
      <c r="X81" s="24">
        <f>IF(C81='Input for base case'!$F$14,((Q80*(1-Parameters!$D$41)*(1-1/Parameters!$D$38)*('Input for base case'!$F$6*Parameters!$D$16*Parameters!$D$26*(1-Parameters!$D$27)*(1-Parameters!$B$94)*(Parameters!$D$24)*Parameters!$D$28*Parameters!$D$30))+(R80*(1-Parameters!$D$41)*(1-(1/Parameters!$D$38))*ART_drop_factor)+(X80*(1-Parameters!$D$41)*(1-(1/Parameters!$D$38))*ART_drop_factor)),0)</f>
        <v>0</v>
      </c>
      <c r="Y81" s="22">
        <f>IF(C81='Input for base case'!$F$14,((Q80*(1-Parameters!$D$41)*(1/Parameters!$D$38)*(1-('Input for base case'!$F$6*Parameters!$D$16*(1-Parameters!$D$27)*Parameters!$D$26*(1-Parameters!$B$94)*(Parameters!$D$23)*Parameters!$D$28)))+(S80*(1-Parameters!$D$41)*(1-('Input for base case'!$F$6*Parameters!$D$16*(1-Parameters!$D$27)*Parameters!$D$26*(1-Parameters!$B$94)*(Parameters!$D$23)*Parameters!$D$28)))+(W80*(1-Parameters!$D$41)*(1/Parameters!$D$38))+(Y80*(1-Parameters!$D$41))),0)</f>
        <v>0</v>
      </c>
      <c r="Z81" s="24">
        <f>IF(C81='Input for base case'!$F$14,((Q80*(1-Parameters!$D$41)*(1/Parameters!$D$38)*'Input for base case'!$F$6*Parameters!$D$16*Parameters!$D$26*(1-Parameters!$D$27)*(1-Parameters!$B$94)*Parameters!$D$28*(Parameters!$D$23)*(1-Parameters!$D$30))+(S80*(1-Parameters!$D$41)*'Input for base case'!$F$6*Parameters!$D$16*Parameters!$D$26*(1-Parameters!$D$27)*(1-Parameters!$B$94)*Parameters!$D$28*(Parameters!$D$23)*(1-Parameters!$D$30))+(T80*(1-Parameters!$D$41)) + (U80*(1-Parameters!$D$41)*(1-ART_drop_factor)) + (Z80*(1-Parameters!$D$41)) + (AA80*(1-Parameters!$D$41)*(1-ART_drop_factor))),0)</f>
        <v>0</v>
      </c>
      <c r="AA81" s="22">
        <f>IF(C81='Input for base case'!$F$14,((Q80*(1-Parameters!$D$41)*(1/Parameters!$D$38)*('Input for base case'!$F$6*Parameters!$D$16*(Parameters!$D$23)*Parameters!$D$26*(1-Parameters!$D$27)*(1-Parameters!$B$94)*Parameters!$D$28*Parameters!$D$30))+(R80*(1-Parameters!$D$41)*(1/Parameters!$D$38))+(S80*(1-Parameters!$D$41)*('Input for base case'!$F$6*Parameters!$D$16*(1-Parameters!$B$94)*(Parameters!$D$23)*Parameters!$D$26*(1-Parameters!$D$27)*Parameters!$D$28*Parameters!$D$30))+(AA80*(1-Parameters!$D$41)*ART_drop_factor)+(X80*(1-Parameters!$D$41)*(1/Parameters!$D$38))+(U80*(1-Parameters!$D$41)*ART_drop_factor)),0)</f>
        <v>0</v>
      </c>
      <c r="AB81" s="24">
        <f>IF(AND(C81&gt;'Input for base case'!$F$14,C81&lt;('Input for base case'!$F$14+'Input for base case'!$F$16)),((V80*(1-Parameters!$D$41)*(1-(Parameters!$D$9*(1-('Input for base case'!$F$22*Parameters!$D$7)))))+(AB80*(1-Parameters!$D$41)*(1-(Parameters!$D$10*(1-('Input for base case'!$F$22*Parameters!$D$7)))))),0)</f>
        <v>0</v>
      </c>
      <c r="AC81" s="24">
        <f>IF(AND(C81&gt;'Input for base case'!$F$14, C81&lt;('Input for base case'!$F$14+'Input for base case'!$F$16)),((V80*(1-Parameters!$D$41)*Parameters!$D$9*(1-('Input for base case'!$F$22*Parameters!$D$7)))+(W80*(1-Parameters!$D$41)*(1-1/Parameters!$D$38)) + (X80*(1-Parameters!$D$41)*(1-(1/Parameters!$D$38))*(1-ART_drop_factor)) +(AB80*(1-Parameters!$D$41)*Parameters!$D$10*(1-('Input for base case'!$F$22*Parameters!$D$7))))+(AC80*(1-Parameters!$D$41)*(1-1/Parameters!$D$38)) + (AD80*(1-Parameters!$D$41)*(1-(1/Parameters!$D$38))*(1-ART_drop_factor)),0)</f>
        <v>0</v>
      </c>
      <c r="AD81" s="24">
        <f>IF(AND(C81&gt;'Input for base case'!$F$14, C81&lt;('Input for base case'!$F$14+'Input for base case'!$F$16)),((X80*(1-Parameters!$D$41)*(1-(1/Parameters!$D$38))*ART_drop_factor)+(AD80*(1-Parameters!$D$41)*(1-(1/Parameters!$D$38))*ART_drop_factor)),0)</f>
        <v>0</v>
      </c>
      <c r="AE81" s="24">
        <f>IF(AND(C81&gt;'Input for base case'!$F$14, C81&lt;('Input for base case'!$F$14+'Input for base case'!$F$16)),((W80*(1-Parameters!$D$41)*(1/Parameters!$D$38))+(Y80*(1-Parameters!$D$41))+(AC80*(1-Parameters!$D$41)*(1/Parameters!$D$38))+(AE80*(1-Parameters!$D$41))),0)</f>
        <v>0</v>
      </c>
      <c r="AF81" s="24">
        <f>IF(AND(C81&gt;'Input for base case'!$F$14, C81&lt;('Input for base case'!$F$14+'Input for base case'!$F$16)),((Z80*(1-Parameters!$D$41)) + (AA80*(1-Parameters!$D$41)*(1-ART_drop_factor)) +(AF80*(1-Parameters!$D$41)) + (AG80*(1-Parameters!$D$41)*(1-ART_drop_factor))),0)</f>
        <v>0</v>
      </c>
      <c r="AG81" s="24">
        <f>IF(AND(C81&gt;'Input for base case'!$F$14, C81&lt;('Input for base case'!$F$14+'Input for base case'!$F$16)),((X80*(1-Parameters!$D$41)*(1/Parameters!$D$38))+(AG80*(1-Parameters!$D$41)*ART_drop_factor)+(AD80*(1-Parameters!$D$41)*(1/Parameters!$D$38))+(AA80*(1-Parameters!$D$41)*ART_drop_factor)),0)</f>
        <v>0</v>
      </c>
      <c r="AH81" s="24">
        <f>IF(AND(C81&gt;=('Input for base case'!$F$14+'Input for base case'!$F$16),C81&lt;('Input for base case'!$F$14+'Input for base case'!$F$17)),((AB80*(1-Parameters!$D$40)*(1-(Parameters!$D$10*(1-('Input for base case'!$F$22*Parameters!$D$7)))))+(AH80*(1-Parameters!$D$40)*(1-(Parameters!$D$11*(1-('Input for base case'!$F$22*Parameters!$D$7)))))),0)</f>
        <v>0</v>
      </c>
      <c r="AI81" s="24">
        <f>IF(AND(C81&gt;=('Input for base case'!$F$14+'Input for base case'!$F$16), C81&lt;('Input for base case'!$F$14+'Input for base case'!$F$17)),((AB80*(1-Parameters!$D$40)*Parameters!$D$10*(1-('Input for base case'!$F$22*Parameters!$D$7)))+(AC80*(1-Parameters!$D$40)*(1-1/Parameters!$D$38)*(1-('Input for base case'!$F$7*Parameters!$D$17*(1-Parameters!$D$27)*Parameters!$D$26*(1-(Parameters!$B$94 + Parameters!$B$95))*(Parameters!$D$24)*Parameters!$D$28*Parameters!$D$30))) + (AD80*(1-Parameters!$D$40)*(1-(1/Parameters!$D$38))*(1-ART_drop_factor)) +(AH80*(1-Parameters!$D$40)*Parameters!$D$11*(1-('Input for base case'!$F$22*Parameters!$D$7)))+(AI80*(1-Parameters!$D$40)*(1-1/Parameters!$D$38)) + (AJ80*(1-Parameters!$D$40)*(1-(1/Parameters!$D$38))*(1-ART_drop_factor))),0)</f>
        <v>0</v>
      </c>
      <c r="AJ81" s="24">
        <f>IF(AND(C81&gt;=('Input for base case'!$F$14+'Input for base case'!$F$16), C81&lt;('Input for base case'!$F$14+'Input for base case'!$F$17)),((AC80*(1-Parameters!$D$40)*(1-1/Parameters!$D$38)*('Input for base case'!$F$7*Parameters!$D$17*Parameters!$D$26*(1-Parameters!$D$27)*(1-(Parameters!$B$94 + Parameters!$B$95))*(Parameters!$D$24)*Parameters!$D$28*Parameters!$D$30))+(AD80*(1-Parameters!$D$40)*(1-(1/Parameters!$D$38))*ART_drop_factor)+(AJ80*(1-Parameters!$D$40)*(1-(1/Parameters!$D$38))*ART_drop_factor)),0)</f>
        <v>0</v>
      </c>
      <c r="AK81" s="22">
        <f>IF(AND(C81&gt;=('Input for base case'!$F$14+'Input for base case'!$F$16), C81&lt;('Input for base case'!$F$14+'Input for base case'!$F$17)),((AC80*(1-Parameters!$D$40)*(1/Parameters!$D$38)*(1-('Input for base case'!$F$7*Parameters!$D$17*(1-Parameters!$D$27)*Parameters!$D$26*(1-(Parameters!$B$94 + Parameters!$B$95))*(Parameters!$D$23)*Parameters!$D$28)))+(AE80*(1-Parameters!$D$40)*(1-('Input for base case'!$F$7*Parameters!$D$17*(1-Parameters!$D$27)*Parameters!$D$26*(1-(Parameters!$B$94 + Parameters!$B$95))*(Parameters!$D$23)*Parameters!$D$28)))+(AI80*(1-Parameters!$D$40)*(1/Parameters!$D$38))+(AK80*(1-Parameters!$D$40))),0)</f>
        <v>0</v>
      </c>
      <c r="AL81" s="24">
        <f>IF(AND(C81&gt;=('Input for base case'!$F$14+'Input for base case'!$F$16), C81&lt;('Input for base case'!$F$14+'Input for base case'!$F$17)),((AC80*(1-Parameters!$D$40)*(1/Parameters!$D$38)*'Input for base case'!$F$7*Parameters!$D$17*Parameters!$D$26*(1-Parameters!$D$27)*(1-(Parameters!$B$94 + Parameters!$B$95))*Parameters!$D$28*(Parameters!$D$23)*(1-Parameters!$D$30))+(AE80*(1-Parameters!$D$40)*'Input for base case'!$F$7*Parameters!$D$17*Parameters!$D$26*(1-Parameters!$D$27)*(1-(Parameters!$B$94 + Parameters!$B$95))*Parameters!$D$28*(Parameters!$D$23)*(1-Parameters!$D$30))+(AF80*(1-Parameters!$D$40)) + (AG80*(1-Parameters!$D$40)*(1-ART_drop_factor)) +(AL80*(1-Parameters!$D$40)) + (AM80*(1-Parameters!$D$40)*(1-ART_drop_factor))),0)</f>
        <v>0</v>
      </c>
      <c r="AM81" s="22">
        <f>IF(AND(C81&gt;=('Input for base case'!$F$14+'Input for base case'!$F$16), C81&lt;('Input for base case'!$F$14+'Input for base case'!$F$17)),((AC80*(1-Parameters!$D$40)*(1/Parameters!$D$38)*('Input for base case'!$F$7*Parameters!$D$17*(Parameters!$D$23)*Parameters!$D$26*(1-Parameters!$D$27)*(1-(Parameters!$B$94 + Parameters!$B$95))*Parameters!$D$28*Parameters!$D$30))+(AD80*(1-Parameters!$D$40)*(1/Parameters!$D$38))+(AE80*(1-Parameters!$D$40)*('Input for base case'!$F$7*Parameters!$D$17*(Parameters!$D$23)*Parameters!$D$26*(1-Parameters!$D$27)*(1-(Parameters!$B$94 + Parameters!$B$95))*Parameters!$D$28*Parameters!$D$30))+(AM80*(1-Parameters!$D$40)*ART_drop_factor)+(AJ80*(1-Parameters!$D$40)*(1/Parameters!$D$38))+(AG80*(1-Parameters!$D$40)*ART_drop_factor)),0)</f>
        <v>0</v>
      </c>
      <c r="AN81" s="24">
        <f>IF(AND(C81&gt;=('Input for base case'!$F$14+'Input for base case'!$F$17), C81&lt;('Input for base case'!$F$14+'Input for base case'!$F$18)),((AH80*(1-Parameters!$D$40)*(1-(Parameters!$D$11*(1-('Input for base case'!$F$22*Parameters!$D$7))))) + (AN80*(1-Parameters!$D$40)*(1-(Parameters!$D$11*(1-('Input for base case'!$F$22*Parameters!$D$7)))))),0)</f>
        <v>0</v>
      </c>
      <c r="AO81" s="22">
        <f>IF(AND(C81&gt;=('Input for base case'!$F$14+'Input for base case'!$F$17), C81&lt;('Input for base case'!$F$14+'Input for base case'!$F$18)),((AH80*(1-Parameters!$D$40)*Parameters!$D$11*(1-('Input for base case'!$F$22*Parameters!$D$7)))+(AI80*(1-Parameters!$D$40)*(1-1/Parameters!$D$38)*(1-('Input for base case'!$F$8*Parameters!$D$18*(1-Parameters!$D$27)*Parameters!$D$26*(Parameters!$D$24)*Parameters!$D$28*Parameters!$D$30))) + (AJ80*(1-Parameters!$D$40)*(1-(1/Parameters!$D$38))*(1-ART_drop_factor)) +(AN80*(1-Parameters!$D$40)*Parameters!$D$11*(1-('Input for base case'!$F$22*Parameters!$D$7)))+(AO80*(1-Parameters!$D$40)*(1-1/Parameters!$D$38)) + (AP80*(1-Parameters!$D$40)*(1-(1/Parameters!$D$38))*(1-ART_drop_factor))),0)</f>
        <v>0</v>
      </c>
      <c r="AP81" s="24">
        <f>IF(AND(C81&gt;=('Input for base case'!$F$14+'Input for base case'!$F$17), C81&lt;('Input for base case'!$F$14+'Input for base case'!$F$18)),((AI80*(1-Parameters!$D$40)*(1-1/Parameters!$D$38)*('Input for base case'!$F$8*Parameters!$D$18*Parameters!$D$26*(1-Parameters!$D$27)*(Parameters!$D$24)*Parameters!$D$28*Parameters!$D$30))+(AJ80*(1-Parameters!$D$40)*(1-(1/Parameters!$D$38))*ART_drop_factor)+(AP80*(1-Parameters!$D$40)*(1-(1/Parameters!$D$38))*ART_drop_factor)),0)</f>
        <v>0</v>
      </c>
      <c r="AQ81" s="22">
        <f>IF(AND(C81&gt;=('Input for base case'!$F$14+'Input for base case'!$F$17), C81&lt;('Input for base case'!$F$14+'Input for base case'!$F$18)),((AI80*(1-Parameters!$D$40)*(1/Parameters!$D$38)*(1-('Input for base case'!$F$8*Parameters!$D$18*(1-Parameters!$D$27)*Parameters!$D$26*(Parameters!$D$23)*Parameters!$D$28)))+(AK80*(1-Parameters!$D$40)*(1-('Input for base case'!$F$8*Parameters!$D$18*(1-Parameters!$D$27)*Parameters!$D$26*(Parameters!$D$23)*Parameters!$D$28)))+(AO80*(1-Parameters!$D$40)*(1/Parameters!$D$38))+(AQ80*(1-Parameters!$D$40))),0)</f>
        <v>0</v>
      </c>
      <c r="AR81" s="24">
        <f>IF(AND(C81&gt;=('Input for base case'!$F$14+'Input for base case'!$F$17), C81&lt;('Input for base case'!$F$14+'Input for base case'!$F$18)),((AI80*(1-Parameters!$D$40)*(1/Parameters!$D$38)*'Input for base case'!$F$8*Parameters!$D$18*Parameters!$D$26*(1-Parameters!$D$27)*Parameters!$D$28*(Parameters!$D$23)*(1-Parameters!$D$30))+(AK80*(1-Parameters!$D$40)*'Input for base case'!$F$8*Parameters!$D$18*Parameters!$D$26*(1-Parameters!$D$27)*Parameters!$D$28*(Parameters!$D$23)*(1-Parameters!$D$30))+(AL80*(1-Parameters!$D$40)) + (AM80*(1-Parameters!$D$40)*(1-ART_drop_factor)) +(AR80*(1-Parameters!$D$40)) + (AS80*(1-Parameters!$D$40)*(1-ART_drop_factor))),0)</f>
        <v>0</v>
      </c>
      <c r="AS81" s="22">
        <f>IF(AND(C81&gt;=('Input for base case'!$F$14+'Input for base case'!$F$17), C81&lt;('Input for base case'!$F$14+'Input for base case'!$F$18)),((AI80*(1-Parameters!$D$40)*(1/Parameters!$D$38)*('Input for base case'!$F$8*Parameters!$D$18*(Parameters!$D$23)*Parameters!$D$26*(1-Parameters!$D$27)*Parameters!$D$28*Parameters!$D$30))+(AJ80*(1-Parameters!$D$40)*(1/Parameters!$D$38))+(AK80*(1-Parameters!$D$40)*('Input for base case'!$F$8*Parameters!$D$18*(Parameters!$D$23)*Parameters!$D$26*(1-Parameters!$D$27)*Parameters!$D$28*Parameters!$D$30))+(AS80*(1-Parameters!$D$40)*ART_drop_factor)+(AP80*(1-Parameters!$D$40)*(1/Parameters!$D$38))+(AM80*(1-Parameters!$D$40)*ART_drop_factor)),0)</f>
        <v>0</v>
      </c>
      <c r="AT81" s="24">
        <f>IF(AND(C81&gt;=('Input for base case'!$F$14+'Input for base case'!$F$18), C81&lt;('Input for base case'!$F$14+'Input for base case'!$F$19)),((AN80*(1-Parameters!$D$40)*(1-(Parameters!$D$11*(1-('Input for base case'!$F$22*Parameters!$D$7))))) + (AT80*(1-Parameters!$D$40)*(1-(Parameters!$D$12*(1-('Input for base case'!$F$22*Parameters!$D$7)))))),0)</f>
        <v>1483961.2466445041</v>
      </c>
      <c r="AU81" s="22">
        <f>IF(AND(C81&gt;=('Input for base case'!$F$14+'Input for base case'!$F$18), C81&lt;('Input for base case'!$F$14+'Input for base case'!$F$19)),((AN80*(1-Parameters!$D$40)*Parameters!$D$11*(1-('Input for base case'!$F$22*Parameters!$D$7)))+(AO80*(1-Parameters!$D$40)*(1-1/Parameters!$D$38)*(1-('Input for base case'!$F$9*Parameters!$D$19*(1-Parameters!$D$27)*Parameters!$D$26*(Parameters!$D$24)*Parameters!$D$28*Parameters!$D$30))) + (AP80*(1-Parameters!$D$40)*(1-(1/Parameters!$D$38))*(1-ART_drop_factor)) +(AT80*(1-Parameters!$D$40)*Parameters!$D$12*(1-('Input for base case'!$F$22*Parameters!$D$7)))+(AU80*(1-Parameters!$D$40)*(1-1/Parameters!$D$38)) + (AV80*(1-Parameters!$D$40)*(1-(1/Parameters!$D$38))*(1-ART_drop_factor))),0)</f>
        <v>3571.9027309787921</v>
      </c>
      <c r="AV81" s="24">
        <f>IF(AND(C81&gt;=('Input for base case'!$F$14+'Input for base case'!$F$18), C81&lt;('Input for base case'!$F$14+'Input for base case'!$F$19)),((AO80*(1-Parameters!$D$40)*(1-1/Parameters!$D$38)*('Input for base case'!$F$9*Parameters!$D$19*Parameters!$D$26*(1-Parameters!$D$27)*(Parameters!$D$24)*Parameters!$D$28*Parameters!$D$30))+(AP80*(1-Parameters!$D$40)*(1-(1/Parameters!$D$38))*ART_drop_factor)+(AV80*(1-Parameters!$D$40)*(1-(1/Parameters!$D$38))*ART_drop_factor)),0)</f>
        <v>2.6372793797702023</v>
      </c>
      <c r="AW81" s="22">
        <f>IF(AND(C81&gt;=('Input for base case'!$F$14+'Input for base case'!$F$18), C81&lt;('Input for base case'!$F$14+'Input for base case'!$F$19)),((AO80*(1-Parameters!$D$40)*(1/Parameters!$D$38)*(1-('Input for base case'!$F$9*Parameters!$D$19*(1-Parameters!$D$27)*Parameters!$D$26*(Parameters!$D$23)*Parameters!$D$28)))+(AQ80*(1-Parameters!$D$40)*(1-('Input for base case'!$F$9*Parameters!$D$19*(1-Parameters!$D$27)*Parameters!$D$26*(Parameters!$D$23)*Parameters!$D$28)))+(AU80*(1-Parameters!$D$40)*(1/Parameters!$D$38))+(AW80*(1-Parameters!$D$40))),0)</f>
        <v>33927.59834800267</v>
      </c>
      <c r="AX81" s="24">
        <f>IF(AND(C81&gt;=('Input for base case'!$F$14+'Input for base case'!$F$18), C81&lt;('Input for base case'!$F$14+'Input for base case'!$F$19)),((AO80*(1-Parameters!$D$40)*(1/Parameters!$D$38)*'Input for base case'!$F$9*Parameters!$D$19*Parameters!$D$26*(1-Parameters!$D$27)*Parameters!$D$28*(Parameters!$D$23)*(1-Parameters!$D$30))+(AQ80*(1-Parameters!$D$40)*'Input for base case'!$F$9*Parameters!$D$19*Parameters!$D$26*(1-Parameters!$D$27)*Parameters!$D$28*(Parameters!$D$23)*(1-Parameters!$D$30)) + (AS80*(1-Parameters!$D$40)*(1-ART_drop_factor)) +(AR80*(1-Parameters!$D$40))+ (AY80*(1-Parameters!$D$40)*(1-ART_drop_factor)) + (AX80*(1-Parameters!$D$40))),0)</f>
        <v>26245.135145830729</v>
      </c>
      <c r="AY81" s="22">
        <f>IF(AND(C81&gt;=('Input for base case'!$F$14+'Input for base case'!$F$18), C81&lt;('Input for base case'!$F$14+'Input for base case'!$F$19)),((AO80*(1-Parameters!$D$40)*(1/Parameters!$D$38)*('Input for base case'!$F$9*Parameters!$D$19*(Parameters!$D$23)*Parameters!$D$26*(1-Parameters!$D$27)*Parameters!$D$28*Parameters!$D$30))+(AP80*(1-Parameters!$D$40)*(1/Parameters!$D$38))+(AQ80*(1-Parameters!$D$40)*('Input for base case'!$F$9*Parameters!$D$19*(Parameters!$D$23)*Parameters!$D$26*(1-Parameters!$D$27)*Parameters!$D$28*Parameters!$D$30))+(AY80*(1-Parameters!$D$40)*ART_drop_factor)+(AV80*(1-Parameters!$D$40)*(1/Parameters!$D$38))+(AS80*(1-Parameters!$D$40)*ART_drop_factor)),0)</f>
        <v>71730.150759411423</v>
      </c>
      <c r="AZ81" s="24">
        <f>IF(C81&gt;=('Input for base case'!$F$14+'Input for base case'!$F$19),((AT80*(1-Parameters!$D$40)*(1-(Parameters!$D$12*(1-('Input for base case'!$F$22*Parameters!$D$7))))) + (AZ80*(1-Parameters!$D$40)*(1-(Parameters!$D$12*(1-('Input for base case'!$F$22*Parameters!$D$7)))))),0)</f>
        <v>0</v>
      </c>
      <c r="BA81" s="22">
        <f>IF(C81&gt;=('Input for base case'!$F$14+'Input for base case'!$F$19),((AT80*(1-Parameters!$D$40)*Parameters!$D$12*(1-('Input for base case'!$F$22*Parameters!$D$7)))+(AU80*(1-Parameters!$D$40)*(1-1/Parameters!$D$38)*(1-('Input for base case'!$F$10*Parameters!$D$20*(1-Parameters!$D$27)*Parameters!$D$26*(Parameters!$D$24)*Parameters!$D$28*Parameters!$D$30))) + (AV80*(1-Parameters!$D$40)*(1-(1/Parameters!$D$38))*(1-ART_drop_factor)) +(AZ80*(1-Parameters!$D$40)*Parameters!$D$12*(1-('Input for base case'!$F$22*Parameters!$D$7)))+(BA80*(1-Parameters!$D$40)*(1-1/Parameters!$D$38)) + (BB80*(1-Parameters!$D$40)*(1-(1/Parameters!$D$38))*(1-ART_drop_factor))),0)</f>
        <v>0</v>
      </c>
      <c r="BB81" s="24">
        <f>IF(C81&gt;=('Input for base case'!$F$14+'Input for base case'!$F$19),((AU80*(1-Parameters!$D$40)*(1-1/Parameters!$D$38)*('Input for base case'!$F$10*Parameters!$D$20*Parameters!$D$26*(1-Parameters!$D$27)*(Parameters!$D$24)*Parameters!$D$28*Parameters!$D$30))+(AV80*(1-Parameters!$D$40)*(1-(1/Parameters!$D$38))*ART_drop_factor)+(BB80*(1-Parameters!$D$40)*(1-(1/Parameters!$D$38))*ART_drop_factor)),0)</f>
        <v>0</v>
      </c>
      <c r="BC81" s="22">
        <f>IF(C81&gt;=('Input for base case'!$F$14+'Input for base case'!$F$19),((AU80*(1-Parameters!$D$40)*(1/Parameters!$D$38)*(1-('Input for base case'!$F$10*Parameters!$D$20*(1-Parameters!$D$27)*Parameters!$D$26*(Parameters!$D$23)*Parameters!$D$28)))+(AW80*(1-Parameters!$D$40)*(1-('Input for base case'!$F$10*Parameters!$D$20*(1-Parameters!$D$27)*Parameters!$D$26*(Parameters!$D$23)*Parameters!$D$28)))+(BA80*(1-Parameters!$D$40)*(1/Parameters!$D$38))+(BC80*(1-Parameters!$D$40))),0)</f>
        <v>0</v>
      </c>
      <c r="BD81" s="24">
        <f>IF(C81&gt;=('Input for base case'!$F$14+'Input for base case'!$F$19),((AU80*(1-Parameters!$D$40)*(1/Parameters!$D$38)*'Input for base case'!$F$10*Parameters!$D$20*Parameters!$D$26*(1-Parameters!$D$27)*Parameters!$D$28*(Parameters!$D$23)*(1-Parameters!$D$30))+(AW80*(1-Parameters!$D$40)*'Input for base case'!$F$10*Parameters!$D$20*Parameters!$D$26*(1-Parameters!$D$27)*Parameters!$D$28*(Parameters!$D$23)*(1-Parameters!$D$30))+(AX80*(1-Parameters!$D$40)) + (AY80*(1-Parameters!$D$40)*(1-ART_drop_factor)) +(BD80*(1-Parameters!$D$40)) + (BE80*(1-Parameters!$D$40)*(1-ART_drop_factor))),0)</f>
        <v>0</v>
      </c>
      <c r="BE81" s="25">
        <f>IF(C81&gt;=('Input for base case'!$F$14+'Input for base case'!$F$19),((AU80*(1-Parameters!$D$40)*(1/Parameters!$D$38)*('Input for base case'!$F$10*Parameters!$D$20*(Parameters!$D$23)*Parameters!$D$26*(1-Parameters!$D$27)*Parameters!$D$28*Parameters!$D$30))+(AV80*(1-Parameters!$D$40)*(1/Parameters!$D$38))+(AW80*(1-Parameters!$D$40)*('Input for base case'!$F$10*Parameters!$D$20*(Parameters!$D$23)*Parameters!$D$26*(1-Parameters!$D$27)*Parameters!$D$28*Parameters!$D$30))+(BE80*(1-Parameters!$D$40)*ART_drop_factor)+(BB80*(1-Parameters!$D$40)*(1/Parameters!$D$38))+(AY80*(1-Parameters!$D$40)*ART_drop_factor)),0)</f>
        <v>0</v>
      </c>
      <c r="BF81" s="135">
        <f>(Parameters!$D$40*(SUM(Model!D80:U80,Model!AH80:BE80)))+(Parameters!$D$41*(SUM(Model!V80:AG80)))</f>
        <v>93.434544545345389</v>
      </c>
      <c r="BG81" s="60"/>
      <c r="BJ81" s="66"/>
    </row>
    <row r="82" spans="3:62" x14ac:dyDescent="0.2">
      <c r="C82" s="20">
        <v>77</v>
      </c>
      <c r="D82" s="21">
        <f>IF((C82&gt;='Input for base case'!$F$12),0,(D81*(1-Parameters!$D$40)*(1-(Parameters!$D$8*(1-('Input for base case'!$F$22*Parameters!$D$7))))))</f>
        <v>0</v>
      </c>
      <c r="E82" s="21">
        <f>IF((C82&gt;='Input for base case'!$F$12),0,(D81*(1-Parameters!$D$40)*Parameters!$D$8*(1-('Input for base case'!$F$22*Parameters!$D$7))+(E81*(1-Parameters!$D$40)*(1-1/Parameters!$D$38)) + (F81*(1-Parameters!$D$40)*(1-(1/Parameters!$D$38))*(1-ART_drop_factor))))</f>
        <v>0</v>
      </c>
      <c r="F82" s="26">
        <f>IF((C82&gt;='Input for base case'!$F$12),0,(F81*(1-Parameters!$D$40)*(1-(1/Parameters!$D$38))*ART_drop_factor))</f>
        <v>0</v>
      </c>
      <c r="G82" s="21">
        <f>IF((C82&gt;='Input for base case'!$F$12),0,((G81*(1-Parameters!$D$40)+(E81*(1-Parameters!$D$40)*(1/Parameters!$D$38)))))</f>
        <v>0</v>
      </c>
      <c r="H82" s="21">
        <f>IF((C82&gt;='Input for base case'!$F$12),0,(H81*(1-Parameters!$D$40) + I81*(1-Parameters!$D$40)*(1-ART_drop_factor)))</f>
        <v>0</v>
      </c>
      <c r="I82" s="21">
        <f>IF((C82&gt;='Input for base case'!$F$12),0,(((F81*(1-Parameters!$D$40)*(1/Parameters!$D$38)) + I81*(1-Parameters!$D$40)*ART_drop_factor)))</f>
        <v>0</v>
      </c>
      <c r="J82" s="23">
        <f>IF(AND(C82&gt;='Input for base case'!$F$12,C82&lt;'Input for base case'!$F$13),((D81*(1-Parameters!$D$40)*(1-(Parameters!$D$8*(1-('Input for base case'!$F$22*Parameters!$D$7))))) + (J81*(1-Parameters!$D$40)*(1-(Parameters!$D$9*(1-('Input for base case'!$F$22*Parameters!$D$7)))))),0)</f>
        <v>0</v>
      </c>
      <c r="K82" s="23">
        <f>IF(AND(C82&gt;='Input for base case'!$F$12,C82&lt;'Input for base case'!$F$13),((D81*(1-Parameters!$D$40)*(Parameters!$D$8*(1-('Input for base case'!$F$22*Parameters!$D$7))))+(E81*(1-Parameters!$D$40)*(1-1/Parameters!$D$38)*(1-('Input for base case'!$F$5*Parameters!$D$14*(1-Parameters!$D$27)*Parameters!$D$26*(Parameters!$D$24))*Parameters!$D$28*Parameters!$D$30)))+ (F81*(1-Parameters!$D$40)*(1-(1/Parameters!$D$38))*(1-ART_drop_factor)) + (J81*(1-Parameters!$D$40)*Parameters!$D$9*(1-('Input for base case'!$F$22*Parameters!$D$7)))+(K81*(1-Parameters!$D$40)*(1-1/Parameters!$D$38)) + (L81*(1-Parameters!$D$40)*(1-(1/Parameters!$D$38))*(1-ART_drop_factor)),0)</f>
        <v>0</v>
      </c>
      <c r="L82" s="23">
        <f>IF(AND(C82&gt;='Input for base case'!$F$12,C82&lt;'Input for base case'!$F$13),((E81*(1-Parameters!$D$40)*(1-1/Parameters!$D$38)*('Input for base case'!$F$5*Parameters!$D$14*Parameters!$D$26*(1-Parameters!$D$27)*(Parameters!$D$24)*Parameters!$D$28*Parameters!$D$30))+(F81*(1-Parameters!$D$40)*(1-(1/Parameters!$D$38))*ART_drop_factor)+(L81*(1-Parameters!$D$40)*(1-(1/Parameters!$D$38))*ART_drop_factor)),0)</f>
        <v>0</v>
      </c>
      <c r="M82" s="23">
        <f>IF(AND(C82&gt;='Input for base case'!$F$12,C82&lt;'Input for base case'!$F$13),((E81*(1-Parameters!$D$40)*(1/Parameters!$D$38)*(1-('Input for base case'!$F$5*Parameters!$D$14*(1-Parameters!$D$27)*Parameters!$D$26*(Parameters!$D$23))*Parameters!$D$28))+(G81*(1-Parameters!$D$40)*(1-('Input for base case'!$F$5*Parameters!$D$14*(1-Parameters!$D$27)*Parameters!$D$26*(Parameters!$D$23)*Parameters!$D$28)))+(K81*(1-Parameters!$D$40)*(1/Parameters!$D$38))+(M81*(1-Parameters!$D$40))),0)</f>
        <v>0</v>
      </c>
      <c r="N82" s="23">
        <f>IF(AND(C82&gt;='Input for base case'!$F$12,C82&lt;'Input for base case'!$F$13),((E81*(1-Parameters!$D$40)*(1/Parameters!$D$38)*'Input for base case'!$F$5*Parameters!$D$14*Parameters!$D$26*(1-Parameters!$D$27)*Parameters!$D$28*(Parameters!$D$23)*(1-Parameters!$D$30))+(G81*(1-Parameters!$D$40)*'Input for base case'!$F$5*Parameters!$D$14*Parameters!$D$26*(1-Parameters!$D$27)*Parameters!$D$28*(Parameters!$D$23)*(1-Parameters!$D$30))+(H81*(1-Parameters!$D$40)) +(N81*(1-Parameters!$D$40)) + (O81*(1-Parameters!$D$40)*(1-ART_drop_factor)) + (I81*(1-Parameters!$D$40)*(1-ART_drop_factor))),0)</f>
        <v>0</v>
      </c>
      <c r="O82" s="23">
        <f>IF(AND(C82&gt;='Input for base case'!$F$12,C82&lt;'Input for base case'!$F$13),((E81*(1-Parameters!$D$40)*(1/Parameters!$D$38)*('Input for base case'!$F$5*Parameters!$D$14*(Parameters!$D$23)*Parameters!$D$26*(1-Parameters!$D$27)*Parameters!$D$28*Parameters!$D$30))+(F81*(1-Parameters!$D$40)*(1/Parameters!$D$38))+(G81*(1-Parameters!$D$40)*('Input for base case'!$F$5*Parameters!$D$14*(Parameters!$D$23)*Parameters!$D$26*(1-Parameters!$D$27)*Parameters!$D$28*Parameters!$D$30))+(O81*(1-Parameters!$D$40)*ART_drop_factor)+(L81*(1-Parameters!$D$40)*(1/Parameters!$D$38))+(I81*(1-Parameters!$D$40)*ART_drop_factor)),0)</f>
        <v>0</v>
      </c>
      <c r="P82" s="24">
        <f>IF(AND(C82&gt;='Input for base case'!$F$13,C82&lt;'Input for base case'!$F$14),((J81*(1-Parameters!$D$40)*(1-(Parameters!$D$9*(1-('Input for base case'!$F$22*Parameters!$D$7))))) + (P81*(1-Parameters!$D$40)*(1-(Parameters!$D$9*(1-('Input for base case'!$F$22*Parameters!$D$7)))))),0)</f>
        <v>0</v>
      </c>
      <c r="Q82" s="22">
        <f>IF(AND(C82&gt;='Input for base case'!$F$13,C82&lt;'Input for base case'!$F$14),((J81*(1-Parameters!$D$40)*Parameters!$D$9*(1-('Input for base case'!$F$22*Parameters!$D$7)))+(K81*(1-Parameters!$D$40)*(1-1/Parameters!$D$38)*(1-('Input for base case'!$F$6*Parameters!$D$15*(1-Parameters!$D$27)*Parameters!$D$26*(Parameters!$D$24))*Parameters!$D$28*Parameters!$D$30))) + (L81*(1-Parameters!$D$40)*(1-(1/Parameters!$D$38))*(1-ART_drop_factor)) +(P81*(1-Parameters!$D$40)*Parameters!$D$9*(1-('Input for base case'!$F$22*Parameters!$D$7)))+(Q81*(1-Parameters!$D$40)*(1-1/Parameters!$D$38)) + (R81*(1-Parameters!$D$40)*(1-(1/Parameters!$D$38))*(1-ART_drop_factor)),0)</f>
        <v>0</v>
      </c>
      <c r="R82" s="24">
        <f>IF(AND(C82&gt;='Input for base case'!$F$13,C82&lt;'Input for base case'!$F$14),((K81*(1-Parameters!$D$40)*(1-1/Parameters!$D$38)*('Input for base case'!$F$6*Parameters!$D$15*Parameters!$D$26*(1-Parameters!$D$27)*(Parameters!$D$24)*Parameters!$D$28*Parameters!$D$30))+(L81*(1-Parameters!$D$40)*(1-(1/Parameters!$D$38))*ART_drop_factor)+(R81*(1-Parameters!$D$40)*(1-(1/Parameters!$D$38))*ART_drop_factor)),0)</f>
        <v>0</v>
      </c>
      <c r="S82" s="22">
        <f>IF(AND(C82&gt;='Input for base case'!$F$13,C82&lt;'Input for base case'!$F$14),((K81*(1-Parameters!$D$40)*(1/Parameters!$D$38)*(1-('Input for base case'!$F$6*Parameters!$D$15*(1-Parameters!$D$27)*Parameters!$D$26*(Parameters!$D$23)*Parameters!$D$28)))+(M81*(1-Parameters!$D$40)*(1-('Input for base case'!$F$6*Parameters!$D$15*(1-Parameters!$D$27)*Parameters!$D$26*(Parameters!$D$23)*Parameters!$D$28)))+(Q81*(1-Parameters!$D$40)*(1/Parameters!$D$38))+(S81*(1-Parameters!$D$40))),0)</f>
        <v>0</v>
      </c>
      <c r="T82" s="24">
        <f>IF(AND(C82&gt;='Input for base case'!$F$13,C82&lt;'Input for base case'!$F$14),((K81*(1-Parameters!$D$40)*(1/Parameters!$D$38)*'Input for base case'!$F$6*Parameters!$D$15*Parameters!$D$26*(1-Parameters!$D$27)*Parameters!$D$28*(Parameters!$D$23)*(1-Parameters!$D$30))+(M81*(1-Parameters!$D$40)*'Input for base case'!$F$6*Parameters!$D$15*Parameters!$D$26*(1-Parameters!$D$27)*Parameters!$D$28*(Parameters!$D$23)*(1-Parameters!$D$30))+(N81*(1-Parameters!$D$40))+(T81*(1-Parameters!$D$40)) + (U81*(1-Parameters!$D$40)*(1-ART_drop_factor)) + (O81*(1-Parameters!$D$40)*(1-ART_drop_factor))),0)</f>
        <v>0</v>
      </c>
      <c r="U82" s="22">
        <f>IF(AND(C82&gt;='Input for base case'!$F$13,C82&lt;'Input for base case'!$F$14),((K81*(1-Parameters!$D$40)*(1/Parameters!$D$38)*('Input for base case'!$F$6*Parameters!$D$15*(Parameters!$D$23)*Parameters!$D$26*(1-Parameters!$D$27)*Parameters!$D$28*Parameters!$D$30))+(L81*(1-Parameters!$D$40)*(1/Parameters!$D$38))+(M81*(1-Parameters!$D$40)*('Input for base case'!$F$6*Parameters!$D$15*(Parameters!$D$23)*Parameters!$D$26*(1-Parameters!$D$27)*Parameters!$D$28*Parameters!$D$30))+(U81*(1-Parameters!$D$40)*ART_drop_factor)+(R81*(1-Parameters!$D$40)*(1/Parameters!$D$38))+(O81*(1-Parameters!$D$40))*ART_drop_factor),0)</f>
        <v>0</v>
      </c>
      <c r="V82" s="24">
        <f>IF(C82='Input for base case'!$F$14,((P81*(1-Parameters!$D$41)*(1-(Parameters!$D$9*(1-('Input for base case'!$F$22*Parameters!$D$7))))) + (V81*(1-Parameters!$D$41)*(1-(Parameters!$D$9*(1-('Input for base case'!$F$22*Parameters!$D$7)))))),0)</f>
        <v>0</v>
      </c>
      <c r="W82" s="22">
        <f>IF(C82='Input for base case'!$F$14,((P81*(1-Parameters!$D$41)*Parameters!$D$9*(1-('Input for base case'!$F$22*Parameters!$D$7)))+(Q81*(1-Parameters!$D$41)*(1-1/Parameters!$D$38)*(1-('Input for base case'!$F$6*Parameters!$D$16*(1-Parameters!$D$27)*Parameters!$D$26*(1-Parameters!$B$94)*(Parameters!$D$24))*Parameters!$D$28*Parameters!$D$30)))+(V81*(1-Parameters!$D$41)*Parameters!$D$9*(1-('Input for base case'!$F$22*Parameters!$D$7)))+ (R81*(1-Parameters!$D$41)*(1-(1/Parameters!$D$38))*(1-ART_drop_factor)) + (W81*(1-Parameters!$D$41)*(1-1/Parameters!$D$38)) + (X81*(1-Parameters!$D$41)*(1-(1/Parameters!$D$38))*(1-ART_drop_factor)),0)</f>
        <v>0</v>
      </c>
      <c r="X82" s="24">
        <f>IF(C82='Input for base case'!$F$14,((Q81*(1-Parameters!$D$41)*(1-1/Parameters!$D$38)*('Input for base case'!$F$6*Parameters!$D$16*Parameters!$D$26*(1-Parameters!$D$27)*(1-Parameters!$B$94)*(Parameters!$D$24)*Parameters!$D$28*Parameters!$D$30))+(R81*(1-Parameters!$D$41)*(1-(1/Parameters!$D$38))*ART_drop_factor)+(X81*(1-Parameters!$D$41)*(1-(1/Parameters!$D$38))*ART_drop_factor)),0)</f>
        <v>0</v>
      </c>
      <c r="Y82" s="22">
        <f>IF(C82='Input for base case'!$F$14,((Q81*(1-Parameters!$D$41)*(1/Parameters!$D$38)*(1-('Input for base case'!$F$6*Parameters!$D$16*(1-Parameters!$D$27)*Parameters!$D$26*(1-Parameters!$B$94)*(Parameters!$D$23)*Parameters!$D$28)))+(S81*(1-Parameters!$D$41)*(1-('Input for base case'!$F$6*Parameters!$D$16*(1-Parameters!$D$27)*Parameters!$D$26*(1-Parameters!$B$94)*(Parameters!$D$23)*Parameters!$D$28)))+(W81*(1-Parameters!$D$41)*(1/Parameters!$D$38))+(Y81*(1-Parameters!$D$41))),0)</f>
        <v>0</v>
      </c>
      <c r="Z82" s="24">
        <f>IF(C82='Input for base case'!$F$14,((Q81*(1-Parameters!$D$41)*(1/Parameters!$D$38)*'Input for base case'!$F$6*Parameters!$D$16*Parameters!$D$26*(1-Parameters!$D$27)*(1-Parameters!$B$94)*Parameters!$D$28*(Parameters!$D$23)*(1-Parameters!$D$30))+(S81*(1-Parameters!$D$41)*'Input for base case'!$F$6*Parameters!$D$16*Parameters!$D$26*(1-Parameters!$D$27)*(1-Parameters!$B$94)*Parameters!$D$28*(Parameters!$D$23)*(1-Parameters!$D$30))+(T81*(1-Parameters!$D$41)) + (U81*(1-Parameters!$D$41)*(1-ART_drop_factor)) + (Z81*(1-Parameters!$D$41)) + (AA81*(1-Parameters!$D$41)*(1-ART_drop_factor))),0)</f>
        <v>0</v>
      </c>
      <c r="AA82" s="22">
        <f>IF(C82='Input for base case'!$F$14,((Q81*(1-Parameters!$D$41)*(1/Parameters!$D$38)*('Input for base case'!$F$6*Parameters!$D$16*(Parameters!$D$23)*Parameters!$D$26*(1-Parameters!$D$27)*(1-Parameters!$B$94)*Parameters!$D$28*Parameters!$D$30))+(R81*(1-Parameters!$D$41)*(1/Parameters!$D$38))+(S81*(1-Parameters!$D$41)*('Input for base case'!$F$6*Parameters!$D$16*(1-Parameters!$B$94)*(Parameters!$D$23)*Parameters!$D$26*(1-Parameters!$D$27)*Parameters!$D$28*Parameters!$D$30))+(AA81*(1-Parameters!$D$41)*ART_drop_factor)+(X81*(1-Parameters!$D$41)*(1/Parameters!$D$38))+(U81*(1-Parameters!$D$41)*ART_drop_factor)),0)</f>
        <v>0</v>
      </c>
      <c r="AB82" s="24">
        <f>IF(AND(C82&gt;'Input for base case'!$F$14,C82&lt;('Input for base case'!$F$14+'Input for base case'!$F$16)),((V81*(1-Parameters!$D$41)*(1-(Parameters!$D$9*(1-('Input for base case'!$F$22*Parameters!$D$7)))))+(AB81*(1-Parameters!$D$41)*(1-(Parameters!$D$10*(1-('Input for base case'!$F$22*Parameters!$D$7)))))),0)</f>
        <v>0</v>
      </c>
      <c r="AC82" s="24">
        <f>IF(AND(C82&gt;'Input for base case'!$F$14, C82&lt;('Input for base case'!$F$14+'Input for base case'!$F$16)),((V81*(1-Parameters!$D$41)*Parameters!$D$9*(1-('Input for base case'!$F$22*Parameters!$D$7)))+(W81*(1-Parameters!$D$41)*(1-1/Parameters!$D$38)) + (X81*(1-Parameters!$D$41)*(1-(1/Parameters!$D$38))*(1-ART_drop_factor)) +(AB81*(1-Parameters!$D$41)*Parameters!$D$10*(1-('Input for base case'!$F$22*Parameters!$D$7))))+(AC81*(1-Parameters!$D$41)*(1-1/Parameters!$D$38)) + (AD81*(1-Parameters!$D$41)*(1-(1/Parameters!$D$38))*(1-ART_drop_factor)),0)</f>
        <v>0</v>
      </c>
      <c r="AD82" s="24">
        <f>IF(AND(C82&gt;'Input for base case'!$F$14, C82&lt;('Input for base case'!$F$14+'Input for base case'!$F$16)),((X81*(1-Parameters!$D$41)*(1-(1/Parameters!$D$38))*ART_drop_factor)+(AD81*(1-Parameters!$D$41)*(1-(1/Parameters!$D$38))*ART_drop_factor)),0)</f>
        <v>0</v>
      </c>
      <c r="AE82" s="24">
        <f>IF(AND(C82&gt;'Input for base case'!$F$14, C82&lt;('Input for base case'!$F$14+'Input for base case'!$F$16)),((W81*(1-Parameters!$D$41)*(1/Parameters!$D$38))+(Y81*(1-Parameters!$D$41))+(AC81*(1-Parameters!$D$41)*(1/Parameters!$D$38))+(AE81*(1-Parameters!$D$41))),0)</f>
        <v>0</v>
      </c>
      <c r="AF82" s="24">
        <f>IF(AND(C82&gt;'Input for base case'!$F$14, C82&lt;('Input for base case'!$F$14+'Input for base case'!$F$16)),((Z81*(1-Parameters!$D$41)) + (AA81*(1-Parameters!$D$41)*(1-ART_drop_factor)) +(AF81*(1-Parameters!$D$41)) + (AG81*(1-Parameters!$D$41)*(1-ART_drop_factor))),0)</f>
        <v>0</v>
      </c>
      <c r="AG82" s="24">
        <f>IF(AND(C82&gt;'Input for base case'!$F$14, C82&lt;('Input for base case'!$F$14+'Input for base case'!$F$16)),((X81*(1-Parameters!$D$41)*(1/Parameters!$D$38))+(AG81*(1-Parameters!$D$41)*ART_drop_factor)+(AD81*(1-Parameters!$D$41)*(1/Parameters!$D$38))+(AA81*(1-Parameters!$D$41)*ART_drop_factor)),0)</f>
        <v>0</v>
      </c>
      <c r="AH82" s="24">
        <f>IF(AND(C82&gt;=('Input for base case'!$F$14+'Input for base case'!$F$16),C82&lt;('Input for base case'!$F$14+'Input for base case'!$F$17)),((AB81*(1-Parameters!$D$40)*(1-(Parameters!$D$10*(1-('Input for base case'!$F$22*Parameters!$D$7)))))+(AH81*(1-Parameters!$D$40)*(1-(Parameters!$D$11*(1-('Input for base case'!$F$22*Parameters!$D$7)))))),0)</f>
        <v>0</v>
      </c>
      <c r="AI82" s="24">
        <f>IF(AND(C82&gt;=('Input for base case'!$F$14+'Input for base case'!$F$16), C82&lt;('Input for base case'!$F$14+'Input for base case'!$F$17)),((AB81*(1-Parameters!$D$40)*Parameters!$D$10*(1-('Input for base case'!$F$22*Parameters!$D$7)))+(AC81*(1-Parameters!$D$40)*(1-1/Parameters!$D$38)*(1-('Input for base case'!$F$7*Parameters!$D$17*(1-Parameters!$D$27)*Parameters!$D$26*(1-(Parameters!$B$94 + Parameters!$B$95))*(Parameters!$D$24)*Parameters!$D$28*Parameters!$D$30))) + (AD81*(1-Parameters!$D$40)*(1-(1/Parameters!$D$38))*(1-ART_drop_factor)) +(AH81*(1-Parameters!$D$40)*Parameters!$D$11*(1-('Input for base case'!$F$22*Parameters!$D$7)))+(AI81*(1-Parameters!$D$40)*(1-1/Parameters!$D$38)) + (AJ81*(1-Parameters!$D$40)*(1-(1/Parameters!$D$38))*(1-ART_drop_factor))),0)</f>
        <v>0</v>
      </c>
      <c r="AJ82" s="24">
        <f>IF(AND(C82&gt;=('Input for base case'!$F$14+'Input for base case'!$F$16), C82&lt;('Input for base case'!$F$14+'Input for base case'!$F$17)),((AC81*(1-Parameters!$D$40)*(1-1/Parameters!$D$38)*('Input for base case'!$F$7*Parameters!$D$17*Parameters!$D$26*(1-Parameters!$D$27)*(1-(Parameters!$B$94 + Parameters!$B$95))*(Parameters!$D$24)*Parameters!$D$28*Parameters!$D$30))+(AD81*(1-Parameters!$D$40)*(1-(1/Parameters!$D$38))*ART_drop_factor)+(AJ81*(1-Parameters!$D$40)*(1-(1/Parameters!$D$38))*ART_drop_factor)),0)</f>
        <v>0</v>
      </c>
      <c r="AK82" s="22">
        <f>IF(AND(C82&gt;=('Input for base case'!$F$14+'Input for base case'!$F$16), C82&lt;('Input for base case'!$F$14+'Input for base case'!$F$17)),((AC81*(1-Parameters!$D$40)*(1/Parameters!$D$38)*(1-('Input for base case'!$F$7*Parameters!$D$17*(1-Parameters!$D$27)*Parameters!$D$26*(1-(Parameters!$B$94 + Parameters!$B$95))*(Parameters!$D$23)*Parameters!$D$28)))+(AE81*(1-Parameters!$D$40)*(1-('Input for base case'!$F$7*Parameters!$D$17*(1-Parameters!$D$27)*Parameters!$D$26*(1-(Parameters!$B$94 + Parameters!$B$95))*(Parameters!$D$23)*Parameters!$D$28)))+(AI81*(1-Parameters!$D$40)*(1/Parameters!$D$38))+(AK81*(1-Parameters!$D$40))),0)</f>
        <v>0</v>
      </c>
      <c r="AL82" s="24">
        <f>IF(AND(C82&gt;=('Input for base case'!$F$14+'Input for base case'!$F$16), C82&lt;('Input for base case'!$F$14+'Input for base case'!$F$17)),((AC81*(1-Parameters!$D$40)*(1/Parameters!$D$38)*'Input for base case'!$F$7*Parameters!$D$17*Parameters!$D$26*(1-Parameters!$D$27)*(1-(Parameters!$B$94 + Parameters!$B$95))*Parameters!$D$28*(Parameters!$D$23)*(1-Parameters!$D$30))+(AE81*(1-Parameters!$D$40)*'Input for base case'!$F$7*Parameters!$D$17*Parameters!$D$26*(1-Parameters!$D$27)*(1-(Parameters!$B$94 + Parameters!$B$95))*Parameters!$D$28*(Parameters!$D$23)*(1-Parameters!$D$30))+(AF81*(1-Parameters!$D$40)) + (AG81*(1-Parameters!$D$40)*(1-ART_drop_factor)) +(AL81*(1-Parameters!$D$40)) + (AM81*(1-Parameters!$D$40)*(1-ART_drop_factor))),0)</f>
        <v>0</v>
      </c>
      <c r="AM82" s="22">
        <f>IF(AND(C82&gt;=('Input for base case'!$F$14+'Input for base case'!$F$16), C82&lt;('Input for base case'!$F$14+'Input for base case'!$F$17)),((AC81*(1-Parameters!$D$40)*(1/Parameters!$D$38)*('Input for base case'!$F$7*Parameters!$D$17*(Parameters!$D$23)*Parameters!$D$26*(1-Parameters!$D$27)*(1-(Parameters!$B$94 + Parameters!$B$95))*Parameters!$D$28*Parameters!$D$30))+(AD81*(1-Parameters!$D$40)*(1/Parameters!$D$38))+(AE81*(1-Parameters!$D$40)*('Input for base case'!$F$7*Parameters!$D$17*(Parameters!$D$23)*Parameters!$D$26*(1-Parameters!$D$27)*(1-(Parameters!$B$94 + Parameters!$B$95))*Parameters!$D$28*Parameters!$D$30))+(AM81*(1-Parameters!$D$40)*ART_drop_factor)+(AJ81*(1-Parameters!$D$40)*(1/Parameters!$D$38))+(AG81*(1-Parameters!$D$40)*ART_drop_factor)),0)</f>
        <v>0</v>
      </c>
      <c r="AN82" s="24">
        <f>IF(AND(C82&gt;=('Input for base case'!$F$14+'Input for base case'!$F$17), C82&lt;('Input for base case'!$F$14+'Input for base case'!$F$18)),((AH81*(1-Parameters!$D$40)*(1-(Parameters!$D$11*(1-('Input for base case'!$F$22*Parameters!$D$7))))) + (AN81*(1-Parameters!$D$40)*(1-(Parameters!$D$11*(1-('Input for base case'!$F$22*Parameters!$D$7)))))),0)</f>
        <v>0</v>
      </c>
      <c r="AO82" s="22">
        <f>IF(AND(C82&gt;=('Input for base case'!$F$14+'Input for base case'!$F$17), C82&lt;('Input for base case'!$F$14+'Input for base case'!$F$18)),((AH81*(1-Parameters!$D$40)*Parameters!$D$11*(1-('Input for base case'!$F$22*Parameters!$D$7)))+(AI81*(1-Parameters!$D$40)*(1-1/Parameters!$D$38)*(1-('Input for base case'!$F$8*Parameters!$D$18*(1-Parameters!$D$27)*Parameters!$D$26*(Parameters!$D$24)*Parameters!$D$28*Parameters!$D$30))) + (AJ81*(1-Parameters!$D$40)*(1-(1/Parameters!$D$38))*(1-ART_drop_factor)) +(AN81*(1-Parameters!$D$40)*Parameters!$D$11*(1-('Input for base case'!$F$22*Parameters!$D$7)))+(AO81*(1-Parameters!$D$40)*(1-1/Parameters!$D$38)) + (AP81*(1-Parameters!$D$40)*(1-(1/Parameters!$D$38))*(1-ART_drop_factor))),0)</f>
        <v>0</v>
      </c>
      <c r="AP82" s="24">
        <f>IF(AND(C82&gt;=('Input for base case'!$F$14+'Input for base case'!$F$17), C82&lt;('Input for base case'!$F$14+'Input for base case'!$F$18)),((AI81*(1-Parameters!$D$40)*(1-1/Parameters!$D$38)*('Input for base case'!$F$8*Parameters!$D$18*Parameters!$D$26*(1-Parameters!$D$27)*(Parameters!$D$24)*Parameters!$D$28*Parameters!$D$30))+(AJ81*(1-Parameters!$D$40)*(1-(1/Parameters!$D$38))*ART_drop_factor)+(AP81*(1-Parameters!$D$40)*(1-(1/Parameters!$D$38))*ART_drop_factor)),0)</f>
        <v>0</v>
      </c>
      <c r="AQ82" s="22">
        <f>IF(AND(C82&gt;=('Input for base case'!$F$14+'Input for base case'!$F$17), C82&lt;('Input for base case'!$F$14+'Input for base case'!$F$18)),((AI81*(1-Parameters!$D$40)*(1/Parameters!$D$38)*(1-('Input for base case'!$F$8*Parameters!$D$18*(1-Parameters!$D$27)*Parameters!$D$26*(Parameters!$D$23)*Parameters!$D$28)))+(AK81*(1-Parameters!$D$40)*(1-('Input for base case'!$F$8*Parameters!$D$18*(1-Parameters!$D$27)*Parameters!$D$26*(Parameters!$D$23)*Parameters!$D$28)))+(AO81*(1-Parameters!$D$40)*(1/Parameters!$D$38))+(AQ81*(1-Parameters!$D$40))),0)</f>
        <v>0</v>
      </c>
      <c r="AR82" s="24">
        <f>IF(AND(C82&gt;=('Input for base case'!$F$14+'Input for base case'!$F$17), C82&lt;('Input for base case'!$F$14+'Input for base case'!$F$18)),((AI81*(1-Parameters!$D$40)*(1/Parameters!$D$38)*'Input for base case'!$F$8*Parameters!$D$18*Parameters!$D$26*(1-Parameters!$D$27)*Parameters!$D$28*(Parameters!$D$23)*(1-Parameters!$D$30))+(AK81*(1-Parameters!$D$40)*'Input for base case'!$F$8*Parameters!$D$18*Parameters!$D$26*(1-Parameters!$D$27)*Parameters!$D$28*(Parameters!$D$23)*(1-Parameters!$D$30))+(AL81*(1-Parameters!$D$40)) + (AM81*(1-Parameters!$D$40)*(1-ART_drop_factor)) +(AR81*(1-Parameters!$D$40)) + (AS81*(1-Parameters!$D$40)*(1-ART_drop_factor))),0)</f>
        <v>0</v>
      </c>
      <c r="AS82" s="22">
        <f>IF(AND(C82&gt;=('Input for base case'!$F$14+'Input for base case'!$F$17), C82&lt;('Input for base case'!$F$14+'Input for base case'!$F$18)),((AI81*(1-Parameters!$D$40)*(1/Parameters!$D$38)*('Input for base case'!$F$8*Parameters!$D$18*(Parameters!$D$23)*Parameters!$D$26*(1-Parameters!$D$27)*Parameters!$D$28*Parameters!$D$30))+(AJ81*(1-Parameters!$D$40)*(1/Parameters!$D$38))+(AK81*(1-Parameters!$D$40)*('Input for base case'!$F$8*Parameters!$D$18*(Parameters!$D$23)*Parameters!$D$26*(1-Parameters!$D$27)*Parameters!$D$28*Parameters!$D$30))+(AS81*(1-Parameters!$D$40)*ART_drop_factor)+(AP81*(1-Parameters!$D$40)*(1/Parameters!$D$38))+(AM81*(1-Parameters!$D$40)*ART_drop_factor)),0)</f>
        <v>0</v>
      </c>
      <c r="AT82" s="24">
        <f>IF(AND(C82&gt;=('Input for base case'!$F$14+'Input for base case'!$F$18), C82&lt;('Input for base case'!$F$14+'Input for base case'!$F$19)),((AN81*(1-Parameters!$D$40)*(1-(Parameters!$D$11*(1-('Input for base case'!$F$22*Parameters!$D$7))))) + (AT81*(1-Parameters!$D$40)*(1-(Parameters!$D$12*(1-('Input for base case'!$F$22*Parameters!$D$7)))))),0)</f>
        <v>1483476.1285174105</v>
      </c>
      <c r="AU82" s="22">
        <f>IF(AND(C82&gt;=('Input for base case'!$F$14+'Input for base case'!$F$18), C82&lt;('Input for base case'!$F$14+'Input for base case'!$F$19)),((AN81*(1-Parameters!$D$40)*Parameters!$D$11*(1-('Input for base case'!$F$22*Parameters!$D$7)))+(AO81*(1-Parameters!$D$40)*(1-1/Parameters!$D$38)*(1-('Input for base case'!$F$9*Parameters!$D$19*(1-Parameters!$D$27)*Parameters!$D$26*(Parameters!$D$24)*Parameters!$D$28*Parameters!$D$30))) + (AP81*(1-Parameters!$D$40)*(1-(1/Parameters!$D$38))*(1-ART_drop_factor)) +(AT81*(1-Parameters!$D$40)*Parameters!$D$12*(1-('Input for base case'!$F$22*Parameters!$D$7)))+(AU81*(1-Parameters!$D$40)*(1-1/Parameters!$D$38)) + (AV81*(1-Parameters!$D$40)*(1-(1/Parameters!$D$38))*(1-ART_drop_factor))),0)</f>
        <v>3574.3542664857828</v>
      </c>
      <c r="AV82" s="24">
        <f>IF(AND(C82&gt;=('Input for base case'!$F$14+'Input for base case'!$F$18), C82&lt;('Input for base case'!$F$14+'Input for base case'!$F$19)),((AO81*(1-Parameters!$D$40)*(1-1/Parameters!$D$38)*('Input for base case'!$F$9*Parameters!$D$19*Parameters!$D$26*(1-Parameters!$D$27)*(Parameters!$D$24)*Parameters!$D$28*Parameters!$D$30))+(AP81*(1-Parameters!$D$40)*(1-(1/Parameters!$D$38))*ART_drop_factor)+(AV81*(1-Parameters!$D$40)*(1-(1/Parameters!$D$38))*ART_drop_factor)),0)</f>
        <v>2.3363001154275773</v>
      </c>
      <c r="AW82" s="22">
        <f>IF(AND(C82&gt;=('Input for base case'!$F$14+'Input for base case'!$F$18), C82&lt;('Input for base case'!$F$14+'Input for base case'!$F$19)),((AO81*(1-Parameters!$D$40)*(1/Parameters!$D$38)*(1-('Input for base case'!$F$9*Parameters!$D$19*(1-Parameters!$D$27)*Parameters!$D$26*(Parameters!$D$23)*Parameters!$D$28)))+(AQ81*(1-Parameters!$D$40)*(1-('Input for base case'!$F$9*Parameters!$D$19*(1-Parameters!$D$27)*Parameters!$D$26*(Parameters!$D$23)*Parameters!$D$28)))+(AU81*(1-Parameters!$D$40)*(1/Parameters!$D$38))+(AW81*(1-Parameters!$D$40))),0)</f>
        <v>34322.49617096701</v>
      </c>
      <c r="AX82" s="24">
        <f>IF(AND(C82&gt;=('Input for base case'!$F$14+'Input for base case'!$F$18), C82&lt;('Input for base case'!$F$14+'Input for base case'!$F$19)),((AO81*(1-Parameters!$D$40)*(1/Parameters!$D$38)*'Input for base case'!$F$9*Parameters!$D$19*Parameters!$D$26*(1-Parameters!$D$27)*Parameters!$D$28*(Parameters!$D$23)*(1-Parameters!$D$30))+(AQ81*(1-Parameters!$D$40)*'Input for base case'!$F$9*Parameters!$D$19*Parameters!$D$26*(1-Parameters!$D$27)*Parameters!$D$28*(Parameters!$D$23)*(1-Parameters!$D$30)) + (AS81*(1-Parameters!$D$40)*(1-ART_drop_factor)) +(AR81*(1-Parameters!$D$40))+ (AY81*(1-Parameters!$D$40)*(1-ART_drop_factor)) + (AX81*(1-Parameters!$D$40))),0)</f>
        <v>26482.68527517698</v>
      </c>
      <c r="AY82" s="22">
        <f>IF(AND(C82&gt;=('Input for base case'!$F$14+'Input for base case'!$F$18), C82&lt;('Input for base case'!$F$14+'Input for base case'!$F$19)),((AO81*(1-Parameters!$D$40)*(1/Parameters!$D$38)*('Input for base case'!$F$9*Parameters!$D$19*(Parameters!$D$23)*Parameters!$D$26*(1-Parameters!$D$27)*Parameters!$D$28*Parameters!$D$30))+(AP81*(1-Parameters!$D$40)*(1/Parameters!$D$38))+(AQ81*(1-Parameters!$D$40)*('Input for base case'!$F$9*Parameters!$D$19*(Parameters!$D$23)*Parameters!$D$26*(1-Parameters!$D$27)*Parameters!$D$28*Parameters!$D$30))+(AY81*(1-Parameters!$D$40)*ART_drop_factor)+(AV81*(1-Parameters!$D$40)*(1/Parameters!$D$38))+(AS81*(1-Parameters!$D$40)*ART_drop_factor)),0)</f>
        <v>71487.241223861056</v>
      </c>
      <c r="AZ82" s="24">
        <f>IF(C82&gt;=('Input for base case'!$F$14+'Input for base case'!$F$19),((AT81*(1-Parameters!$D$40)*(1-(Parameters!$D$12*(1-('Input for base case'!$F$22*Parameters!$D$7))))) + (AZ81*(1-Parameters!$D$40)*(1-(Parameters!$D$12*(1-('Input for base case'!$F$22*Parameters!$D$7)))))),0)</f>
        <v>0</v>
      </c>
      <c r="BA82" s="22">
        <f>IF(C82&gt;=('Input for base case'!$F$14+'Input for base case'!$F$19),((AT81*(1-Parameters!$D$40)*Parameters!$D$12*(1-('Input for base case'!$F$22*Parameters!$D$7)))+(AU81*(1-Parameters!$D$40)*(1-1/Parameters!$D$38)*(1-('Input for base case'!$F$10*Parameters!$D$20*(1-Parameters!$D$27)*Parameters!$D$26*(Parameters!$D$24)*Parameters!$D$28*Parameters!$D$30))) + (AV81*(1-Parameters!$D$40)*(1-(1/Parameters!$D$38))*(1-ART_drop_factor)) +(AZ81*(1-Parameters!$D$40)*Parameters!$D$12*(1-('Input for base case'!$F$22*Parameters!$D$7)))+(BA81*(1-Parameters!$D$40)*(1-1/Parameters!$D$38)) + (BB81*(1-Parameters!$D$40)*(1-(1/Parameters!$D$38))*(1-ART_drop_factor))),0)</f>
        <v>0</v>
      </c>
      <c r="BB82" s="24">
        <f>IF(C82&gt;=('Input for base case'!$F$14+'Input for base case'!$F$19),((AU81*(1-Parameters!$D$40)*(1-1/Parameters!$D$38)*('Input for base case'!$F$10*Parameters!$D$20*Parameters!$D$26*(1-Parameters!$D$27)*(Parameters!$D$24)*Parameters!$D$28*Parameters!$D$30))+(AV81*(1-Parameters!$D$40)*(1-(1/Parameters!$D$38))*ART_drop_factor)+(BB81*(1-Parameters!$D$40)*(1-(1/Parameters!$D$38))*ART_drop_factor)),0)</f>
        <v>0</v>
      </c>
      <c r="BC82" s="22">
        <f>IF(C82&gt;=('Input for base case'!$F$14+'Input for base case'!$F$19),((AU81*(1-Parameters!$D$40)*(1/Parameters!$D$38)*(1-('Input for base case'!$F$10*Parameters!$D$20*(1-Parameters!$D$27)*Parameters!$D$26*(Parameters!$D$23)*Parameters!$D$28)))+(AW81*(1-Parameters!$D$40)*(1-('Input for base case'!$F$10*Parameters!$D$20*(1-Parameters!$D$27)*Parameters!$D$26*(Parameters!$D$23)*Parameters!$D$28)))+(BA81*(1-Parameters!$D$40)*(1/Parameters!$D$38))+(BC81*(1-Parameters!$D$40))),0)</f>
        <v>0</v>
      </c>
      <c r="BD82" s="24">
        <f>IF(C82&gt;=('Input for base case'!$F$14+'Input for base case'!$F$19),((AU81*(1-Parameters!$D$40)*(1/Parameters!$D$38)*'Input for base case'!$F$10*Parameters!$D$20*Parameters!$D$26*(1-Parameters!$D$27)*Parameters!$D$28*(Parameters!$D$23)*(1-Parameters!$D$30))+(AW81*(1-Parameters!$D$40)*'Input for base case'!$F$10*Parameters!$D$20*Parameters!$D$26*(1-Parameters!$D$27)*Parameters!$D$28*(Parameters!$D$23)*(1-Parameters!$D$30))+(AX81*(1-Parameters!$D$40)) + (AY81*(1-Parameters!$D$40)*(1-ART_drop_factor)) +(BD81*(1-Parameters!$D$40)) + (BE81*(1-Parameters!$D$40)*(1-ART_drop_factor))),0)</f>
        <v>0</v>
      </c>
      <c r="BE82" s="25">
        <f>IF(C82&gt;=('Input for base case'!$F$14+'Input for base case'!$F$19),((AU81*(1-Parameters!$D$40)*(1/Parameters!$D$38)*('Input for base case'!$F$10*Parameters!$D$20*(Parameters!$D$23)*Parameters!$D$26*(1-Parameters!$D$27)*Parameters!$D$28*Parameters!$D$30))+(AV81*(1-Parameters!$D$40)*(1/Parameters!$D$38))+(AW81*(1-Parameters!$D$40)*('Input for base case'!$F$10*Parameters!$D$20*(Parameters!$D$23)*Parameters!$D$26*(1-Parameters!$D$27)*Parameters!$D$28*Parameters!$D$30))+(BE81*(1-Parameters!$D$40)*ART_drop_factor)+(BB81*(1-Parameters!$D$40)*(1/Parameters!$D$38))+(AY81*(1-Parameters!$D$40)*ART_drop_factor)),0)</f>
        <v>0</v>
      </c>
      <c r="BF82" s="135">
        <f>(Parameters!$D$40*(SUM(Model!D81:U81,Model!AH81:BE81)))+(Parameters!$D$41*(SUM(Model!V81:AG81)))</f>
        <v>93.429154090852364</v>
      </c>
      <c r="BG82" s="60"/>
      <c r="BJ82" s="66"/>
    </row>
    <row r="83" spans="3:62" x14ac:dyDescent="0.2">
      <c r="C83" s="20">
        <v>78</v>
      </c>
      <c r="D83" s="21">
        <f>IF((C83&gt;='Input for base case'!$F$12),0,(D82*(1-Parameters!$D$40)*(1-(Parameters!$D$8*(1-('Input for base case'!$F$22*Parameters!$D$7))))))</f>
        <v>0</v>
      </c>
      <c r="E83" s="21">
        <f>IF((C83&gt;='Input for base case'!$F$12),0,(D82*(1-Parameters!$D$40)*Parameters!$D$8*(1-('Input for base case'!$F$22*Parameters!$D$7))+(E82*(1-Parameters!$D$40)*(1-1/Parameters!$D$38)) + (F82*(1-Parameters!$D$40)*(1-(1/Parameters!$D$38))*(1-ART_drop_factor))))</f>
        <v>0</v>
      </c>
      <c r="F83" s="26">
        <f>IF((C83&gt;='Input for base case'!$F$12),0,(F82*(1-Parameters!$D$40)*(1-(1/Parameters!$D$38))*ART_drop_factor))</f>
        <v>0</v>
      </c>
      <c r="G83" s="21">
        <f>IF((C83&gt;='Input for base case'!$F$12),0,((G82*(1-Parameters!$D$40)+(E82*(1-Parameters!$D$40)*(1/Parameters!$D$38)))))</f>
        <v>0</v>
      </c>
      <c r="H83" s="21">
        <f>IF((C83&gt;='Input for base case'!$F$12),0,(H82*(1-Parameters!$D$40) + I82*(1-Parameters!$D$40)*(1-ART_drop_factor)))</f>
        <v>0</v>
      </c>
      <c r="I83" s="21">
        <f>IF((C83&gt;='Input for base case'!$F$12),0,(((F82*(1-Parameters!$D$40)*(1/Parameters!$D$38)) + I82*(1-Parameters!$D$40)*ART_drop_factor)))</f>
        <v>0</v>
      </c>
      <c r="J83" s="23">
        <f>IF(AND(C83&gt;='Input for base case'!$F$12,C83&lt;'Input for base case'!$F$13),((D82*(1-Parameters!$D$40)*(1-(Parameters!$D$8*(1-('Input for base case'!$F$22*Parameters!$D$7))))) + (J82*(1-Parameters!$D$40)*(1-(Parameters!$D$9*(1-('Input for base case'!$F$22*Parameters!$D$7)))))),0)</f>
        <v>0</v>
      </c>
      <c r="K83" s="23">
        <f>IF(AND(C83&gt;='Input for base case'!$F$12,C83&lt;'Input for base case'!$F$13),((D82*(1-Parameters!$D$40)*(Parameters!$D$8*(1-('Input for base case'!$F$22*Parameters!$D$7))))+(E82*(1-Parameters!$D$40)*(1-1/Parameters!$D$38)*(1-('Input for base case'!$F$5*Parameters!$D$14*(1-Parameters!$D$27)*Parameters!$D$26*(Parameters!$D$24))*Parameters!$D$28*Parameters!$D$30)))+ (F82*(1-Parameters!$D$40)*(1-(1/Parameters!$D$38))*(1-ART_drop_factor)) + (J82*(1-Parameters!$D$40)*Parameters!$D$9*(1-('Input for base case'!$F$22*Parameters!$D$7)))+(K82*(1-Parameters!$D$40)*(1-1/Parameters!$D$38)) + (L82*(1-Parameters!$D$40)*(1-(1/Parameters!$D$38))*(1-ART_drop_factor)),0)</f>
        <v>0</v>
      </c>
      <c r="L83" s="23">
        <f>IF(AND(C83&gt;='Input for base case'!$F$12,C83&lt;'Input for base case'!$F$13),((E82*(1-Parameters!$D$40)*(1-1/Parameters!$D$38)*('Input for base case'!$F$5*Parameters!$D$14*Parameters!$D$26*(1-Parameters!$D$27)*(Parameters!$D$24)*Parameters!$D$28*Parameters!$D$30))+(F82*(1-Parameters!$D$40)*(1-(1/Parameters!$D$38))*ART_drop_factor)+(L82*(1-Parameters!$D$40)*(1-(1/Parameters!$D$38))*ART_drop_factor)),0)</f>
        <v>0</v>
      </c>
      <c r="M83" s="23">
        <f>IF(AND(C83&gt;='Input for base case'!$F$12,C83&lt;'Input for base case'!$F$13),((E82*(1-Parameters!$D$40)*(1/Parameters!$D$38)*(1-('Input for base case'!$F$5*Parameters!$D$14*(1-Parameters!$D$27)*Parameters!$D$26*(Parameters!$D$23))*Parameters!$D$28))+(G82*(1-Parameters!$D$40)*(1-('Input for base case'!$F$5*Parameters!$D$14*(1-Parameters!$D$27)*Parameters!$D$26*(Parameters!$D$23)*Parameters!$D$28)))+(K82*(1-Parameters!$D$40)*(1/Parameters!$D$38))+(M82*(1-Parameters!$D$40))),0)</f>
        <v>0</v>
      </c>
      <c r="N83" s="23">
        <f>IF(AND(C83&gt;='Input for base case'!$F$12,C83&lt;'Input for base case'!$F$13),((E82*(1-Parameters!$D$40)*(1/Parameters!$D$38)*'Input for base case'!$F$5*Parameters!$D$14*Parameters!$D$26*(1-Parameters!$D$27)*Parameters!$D$28*(Parameters!$D$23)*(1-Parameters!$D$30))+(G82*(1-Parameters!$D$40)*'Input for base case'!$F$5*Parameters!$D$14*Parameters!$D$26*(1-Parameters!$D$27)*Parameters!$D$28*(Parameters!$D$23)*(1-Parameters!$D$30))+(H82*(1-Parameters!$D$40)) +(N82*(1-Parameters!$D$40)) + (O82*(1-Parameters!$D$40)*(1-ART_drop_factor)) + (I82*(1-Parameters!$D$40)*(1-ART_drop_factor))),0)</f>
        <v>0</v>
      </c>
      <c r="O83" s="23">
        <f>IF(AND(C83&gt;='Input for base case'!$F$12,C83&lt;'Input for base case'!$F$13),((E82*(1-Parameters!$D$40)*(1/Parameters!$D$38)*('Input for base case'!$F$5*Parameters!$D$14*(Parameters!$D$23)*Parameters!$D$26*(1-Parameters!$D$27)*Parameters!$D$28*Parameters!$D$30))+(F82*(1-Parameters!$D$40)*(1/Parameters!$D$38))+(G82*(1-Parameters!$D$40)*('Input for base case'!$F$5*Parameters!$D$14*(Parameters!$D$23)*Parameters!$D$26*(1-Parameters!$D$27)*Parameters!$D$28*Parameters!$D$30))+(O82*(1-Parameters!$D$40)*ART_drop_factor)+(L82*(1-Parameters!$D$40)*(1/Parameters!$D$38))+(I82*(1-Parameters!$D$40)*ART_drop_factor)),0)</f>
        <v>0</v>
      </c>
      <c r="P83" s="24">
        <f>IF(AND(C83&gt;='Input for base case'!$F$13,C83&lt;'Input for base case'!$F$14),((J82*(1-Parameters!$D$40)*(1-(Parameters!$D$9*(1-('Input for base case'!$F$22*Parameters!$D$7))))) + (P82*(1-Parameters!$D$40)*(1-(Parameters!$D$9*(1-('Input for base case'!$F$22*Parameters!$D$7)))))),0)</f>
        <v>0</v>
      </c>
      <c r="Q83" s="22">
        <f>IF(AND(C83&gt;='Input for base case'!$F$13,C83&lt;'Input for base case'!$F$14),((J82*(1-Parameters!$D$40)*Parameters!$D$9*(1-('Input for base case'!$F$22*Parameters!$D$7)))+(K82*(1-Parameters!$D$40)*(1-1/Parameters!$D$38)*(1-('Input for base case'!$F$6*Parameters!$D$15*(1-Parameters!$D$27)*Parameters!$D$26*(Parameters!$D$24))*Parameters!$D$28*Parameters!$D$30))) + (L82*(1-Parameters!$D$40)*(1-(1/Parameters!$D$38))*(1-ART_drop_factor)) +(P82*(1-Parameters!$D$40)*Parameters!$D$9*(1-('Input for base case'!$F$22*Parameters!$D$7)))+(Q82*(1-Parameters!$D$40)*(1-1/Parameters!$D$38)) + (R82*(1-Parameters!$D$40)*(1-(1/Parameters!$D$38))*(1-ART_drop_factor)),0)</f>
        <v>0</v>
      </c>
      <c r="R83" s="24">
        <f>IF(AND(C83&gt;='Input for base case'!$F$13,C83&lt;'Input for base case'!$F$14),((K82*(1-Parameters!$D$40)*(1-1/Parameters!$D$38)*('Input for base case'!$F$6*Parameters!$D$15*Parameters!$D$26*(1-Parameters!$D$27)*(Parameters!$D$24)*Parameters!$D$28*Parameters!$D$30))+(L82*(1-Parameters!$D$40)*(1-(1/Parameters!$D$38))*ART_drop_factor)+(R82*(1-Parameters!$D$40)*(1-(1/Parameters!$D$38))*ART_drop_factor)),0)</f>
        <v>0</v>
      </c>
      <c r="S83" s="22">
        <f>IF(AND(C83&gt;='Input for base case'!$F$13,C83&lt;'Input for base case'!$F$14),((K82*(1-Parameters!$D$40)*(1/Parameters!$D$38)*(1-('Input for base case'!$F$6*Parameters!$D$15*(1-Parameters!$D$27)*Parameters!$D$26*(Parameters!$D$23)*Parameters!$D$28)))+(M82*(1-Parameters!$D$40)*(1-('Input for base case'!$F$6*Parameters!$D$15*(1-Parameters!$D$27)*Parameters!$D$26*(Parameters!$D$23)*Parameters!$D$28)))+(Q82*(1-Parameters!$D$40)*(1/Parameters!$D$38))+(S82*(1-Parameters!$D$40))),0)</f>
        <v>0</v>
      </c>
      <c r="T83" s="24">
        <f>IF(AND(C83&gt;='Input for base case'!$F$13,C83&lt;'Input for base case'!$F$14),((K82*(1-Parameters!$D$40)*(1/Parameters!$D$38)*'Input for base case'!$F$6*Parameters!$D$15*Parameters!$D$26*(1-Parameters!$D$27)*Parameters!$D$28*(Parameters!$D$23)*(1-Parameters!$D$30))+(M82*(1-Parameters!$D$40)*'Input for base case'!$F$6*Parameters!$D$15*Parameters!$D$26*(1-Parameters!$D$27)*Parameters!$D$28*(Parameters!$D$23)*(1-Parameters!$D$30))+(N82*(1-Parameters!$D$40))+(T82*(1-Parameters!$D$40)) + (U82*(1-Parameters!$D$40)*(1-ART_drop_factor)) + (O82*(1-Parameters!$D$40)*(1-ART_drop_factor))),0)</f>
        <v>0</v>
      </c>
      <c r="U83" s="22">
        <f>IF(AND(C83&gt;='Input for base case'!$F$13,C83&lt;'Input for base case'!$F$14),((K82*(1-Parameters!$D$40)*(1/Parameters!$D$38)*('Input for base case'!$F$6*Parameters!$D$15*(Parameters!$D$23)*Parameters!$D$26*(1-Parameters!$D$27)*Parameters!$D$28*Parameters!$D$30))+(L82*(1-Parameters!$D$40)*(1/Parameters!$D$38))+(M82*(1-Parameters!$D$40)*('Input for base case'!$F$6*Parameters!$D$15*(Parameters!$D$23)*Parameters!$D$26*(1-Parameters!$D$27)*Parameters!$D$28*Parameters!$D$30))+(U82*(1-Parameters!$D$40)*ART_drop_factor)+(R82*(1-Parameters!$D$40)*(1/Parameters!$D$38))+(O82*(1-Parameters!$D$40))*ART_drop_factor),0)</f>
        <v>0</v>
      </c>
      <c r="V83" s="24">
        <f>IF(C83='Input for base case'!$F$14,((P82*(1-Parameters!$D$41)*(1-(Parameters!$D$9*(1-('Input for base case'!$F$22*Parameters!$D$7))))) + (V82*(1-Parameters!$D$41)*(1-(Parameters!$D$9*(1-('Input for base case'!$F$22*Parameters!$D$7)))))),0)</f>
        <v>0</v>
      </c>
      <c r="W83" s="22">
        <f>IF(C83='Input for base case'!$F$14,((P82*(1-Parameters!$D$41)*Parameters!$D$9*(1-('Input for base case'!$F$22*Parameters!$D$7)))+(Q82*(1-Parameters!$D$41)*(1-1/Parameters!$D$38)*(1-('Input for base case'!$F$6*Parameters!$D$16*(1-Parameters!$D$27)*Parameters!$D$26*(1-Parameters!$B$94)*(Parameters!$D$24))*Parameters!$D$28*Parameters!$D$30)))+(V82*(1-Parameters!$D$41)*Parameters!$D$9*(1-('Input for base case'!$F$22*Parameters!$D$7)))+ (R82*(1-Parameters!$D$41)*(1-(1/Parameters!$D$38))*(1-ART_drop_factor)) + (W82*(1-Parameters!$D$41)*(1-1/Parameters!$D$38)) + (X82*(1-Parameters!$D$41)*(1-(1/Parameters!$D$38))*(1-ART_drop_factor)),0)</f>
        <v>0</v>
      </c>
      <c r="X83" s="24">
        <f>IF(C83='Input for base case'!$F$14,((Q82*(1-Parameters!$D$41)*(1-1/Parameters!$D$38)*('Input for base case'!$F$6*Parameters!$D$16*Parameters!$D$26*(1-Parameters!$D$27)*(1-Parameters!$B$94)*(Parameters!$D$24)*Parameters!$D$28*Parameters!$D$30))+(R82*(1-Parameters!$D$41)*(1-(1/Parameters!$D$38))*ART_drop_factor)+(X82*(1-Parameters!$D$41)*(1-(1/Parameters!$D$38))*ART_drop_factor)),0)</f>
        <v>0</v>
      </c>
      <c r="Y83" s="22">
        <f>IF(C83='Input for base case'!$F$14,((Q82*(1-Parameters!$D$41)*(1/Parameters!$D$38)*(1-('Input for base case'!$F$6*Parameters!$D$16*(1-Parameters!$D$27)*Parameters!$D$26*(1-Parameters!$B$94)*(Parameters!$D$23)*Parameters!$D$28)))+(S82*(1-Parameters!$D$41)*(1-('Input for base case'!$F$6*Parameters!$D$16*(1-Parameters!$D$27)*Parameters!$D$26*(1-Parameters!$B$94)*(Parameters!$D$23)*Parameters!$D$28)))+(W82*(1-Parameters!$D$41)*(1/Parameters!$D$38))+(Y82*(1-Parameters!$D$41))),0)</f>
        <v>0</v>
      </c>
      <c r="Z83" s="24">
        <f>IF(C83='Input for base case'!$F$14,((Q82*(1-Parameters!$D$41)*(1/Parameters!$D$38)*'Input for base case'!$F$6*Parameters!$D$16*Parameters!$D$26*(1-Parameters!$D$27)*(1-Parameters!$B$94)*Parameters!$D$28*(Parameters!$D$23)*(1-Parameters!$D$30))+(S82*(1-Parameters!$D$41)*'Input for base case'!$F$6*Parameters!$D$16*Parameters!$D$26*(1-Parameters!$D$27)*(1-Parameters!$B$94)*Parameters!$D$28*(Parameters!$D$23)*(1-Parameters!$D$30))+(T82*(1-Parameters!$D$41)) + (U82*(1-Parameters!$D$41)*(1-ART_drop_factor)) + (Z82*(1-Parameters!$D$41)) + (AA82*(1-Parameters!$D$41)*(1-ART_drop_factor))),0)</f>
        <v>0</v>
      </c>
      <c r="AA83" s="22">
        <f>IF(C83='Input for base case'!$F$14,((Q82*(1-Parameters!$D$41)*(1/Parameters!$D$38)*('Input for base case'!$F$6*Parameters!$D$16*(Parameters!$D$23)*Parameters!$D$26*(1-Parameters!$D$27)*(1-Parameters!$B$94)*Parameters!$D$28*Parameters!$D$30))+(R82*(1-Parameters!$D$41)*(1/Parameters!$D$38))+(S82*(1-Parameters!$D$41)*('Input for base case'!$F$6*Parameters!$D$16*(1-Parameters!$B$94)*(Parameters!$D$23)*Parameters!$D$26*(1-Parameters!$D$27)*Parameters!$D$28*Parameters!$D$30))+(AA82*(1-Parameters!$D$41)*ART_drop_factor)+(X82*(1-Parameters!$D$41)*(1/Parameters!$D$38))+(U82*(1-Parameters!$D$41)*ART_drop_factor)),0)</f>
        <v>0</v>
      </c>
      <c r="AB83" s="24">
        <f>IF(AND(C83&gt;'Input for base case'!$F$14,C83&lt;('Input for base case'!$F$14+'Input for base case'!$F$16)),((V82*(1-Parameters!$D$41)*(1-(Parameters!$D$9*(1-('Input for base case'!$F$22*Parameters!$D$7)))))+(AB82*(1-Parameters!$D$41)*(1-(Parameters!$D$10*(1-('Input for base case'!$F$22*Parameters!$D$7)))))),0)</f>
        <v>0</v>
      </c>
      <c r="AC83" s="24">
        <f>IF(AND(C83&gt;'Input for base case'!$F$14, C83&lt;('Input for base case'!$F$14+'Input for base case'!$F$16)),((V82*(1-Parameters!$D$41)*Parameters!$D$9*(1-('Input for base case'!$F$22*Parameters!$D$7)))+(W82*(1-Parameters!$D$41)*(1-1/Parameters!$D$38)) + (X82*(1-Parameters!$D$41)*(1-(1/Parameters!$D$38))*(1-ART_drop_factor)) +(AB82*(1-Parameters!$D$41)*Parameters!$D$10*(1-('Input for base case'!$F$22*Parameters!$D$7))))+(AC82*(1-Parameters!$D$41)*(1-1/Parameters!$D$38)) + (AD82*(1-Parameters!$D$41)*(1-(1/Parameters!$D$38))*(1-ART_drop_factor)),0)</f>
        <v>0</v>
      </c>
      <c r="AD83" s="24">
        <f>IF(AND(C83&gt;'Input for base case'!$F$14, C83&lt;('Input for base case'!$F$14+'Input for base case'!$F$16)),((X82*(1-Parameters!$D$41)*(1-(1/Parameters!$D$38))*ART_drop_factor)+(AD82*(1-Parameters!$D$41)*(1-(1/Parameters!$D$38))*ART_drop_factor)),0)</f>
        <v>0</v>
      </c>
      <c r="AE83" s="24">
        <f>IF(AND(C83&gt;'Input for base case'!$F$14, C83&lt;('Input for base case'!$F$14+'Input for base case'!$F$16)),((W82*(1-Parameters!$D$41)*(1/Parameters!$D$38))+(Y82*(1-Parameters!$D$41))+(AC82*(1-Parameters!$D$41)*(1/Parameters!$D$38))+(AE82*(1-Parameters!$D$41))),0)</f>
        <v>0</v>
      </c>
      <c r="AF83" s="24">
        <f>IF(AND(C83&gt;'Input for base case'!$F$14, C83&lt;('Input for base case'!$F$14+'Input for base case'!$F$16)),((Z82*(1-Parameters!$D$41)) + (AA82*(1-Parameters!$D$41)*(1-ART_drop_factor)) +(AF82*(1-Parameters!$D$41)) + (AG82*(1-Parameters!$D$41)*(1-ART_drop_factor))),0)</f>
        <v>0</v>
      </c>
      <c r="AG83" s="24">
        <f>IF(AND(C83&gt;'Input for base case'!$F$14, C83&lt;('Input for base case'!$F$14+'Input for base case'!$F$16)),((X82*(1-Parameters!$D$41)*(1/Parameters!$D$38))+(AG82*(1-Parameters!$D$41)*ART_drop_factor)+(AD82*(1-Parameters!$D$41)*(1/Parameters!$D$38))+(AA82*(1-Parameters!$D$41)*ART_drop_factor)),0)</f>
        <v>0</v>
      </c>
      <c r="AH83" s="24">
        <f>IF(AND(C83&gt;=('Input for base case'!$F$14+'Input for base case'!$F$16),C83&lt;('Input for base case'!$F$14+'Input for base case'!$F$17)),((AB82*(1-Parameters!$D$40)*(1-(Parameters!$D$10*(1-('Input for base case'!$F$22*Parameters!$D$7)))))+(AH82*(1-Parameters!$D$40)*(1-(Parameters!$D$11*(1-('Input for base case'!$F$22*Parameters!$D$7)))))),0)</f>
        <v>0</v>
      </c>
      <c r="AI83" s="24">
        <f>IF(AND(C83&gt;=('Input for base case'!$F$14+'Input for base case'!$F$16), C83&lt;('Input for base case'!$F$14+'Input for base case'!$F$17)),((AB82*(1-Parameters!$D$40)*Parameters!$D$10*(1-('Input for base case'!$F$22*Parameters!$D$7)))+(AC82*(1-Parameters!$D$40)*(1-1/Parameters!$D$38)*(1-('Input for base case'!$F$7*Parameters!$D$17*(1-Parameters!$D$27)*Parameters!$D$26*(1-(Parameters!$B$94 + Parameters!$B$95))*(Parameters!$D$24)*Parameters!$D$28*Parameters!$D$30))) + (AD82*(1-Parameters!$D$40)*(1-(1/Parameters!$D$38))*(1-ART_drop_factor)) +(AH82*(1-Parameters!$D$40)*Parameters!$D$11*(1-('Input for base case'!$F$22*Parameters!$D$7)))+(AI82*(1-Parameters!$D$40)*(1-1/Parameters!$D$38)) + (AJ82*(1-Parameters!$D$40)*(1-(1/Parameters!$D$38))*(1-ART_drop_factor))),0)</f>
        <v>0</v>
      </c>
      <c r="AJ83" s="24">
        <f>IF(AND(C83&gt;=('Input for base case'!$F$14+'Input for base case'!$F$16), C83&lt;('Input for base case'!$F$14+'Input for base case'!$F$17)),((AC82*(1-Parameters!$D$40)*(1-1/Parameters!$D$38)*('Input for base case'!$F$7*Parameters!$D$17*Parameters!$D$26*(1-Parameters!$D$27)*(1-(Parameters!$B$94 + Parameters!$B$95))*(Parameters!$D$24)*Parameters!$D$28*Parameters!$D$30))+(AD82*(1-Parameters!$D$40)*(1-(1/Parameters!$D$38))*ART_drop_factor)+(AJ82*(1-Parameters!$D$40)*(1-(1/Parameters!$D$38))*ART_drop_factor)),0)</f>
        <v>0</v>
      </c>
      <c r="AK83" s="22">
        <f>IF(AND(C83&gt;=('Input for base case'!$F$14+'Input for base case'!$F$16), C83&lt;('Input for base case'!$F$14+'Input for base case'!$F$17)),((AC82*(1-Parameters!$D$40)*(1/Parameters!$D$38)*(1-('Input for base case'!$F$7*Parameters!$D$17*(1-Parameters!$D$27)*Parameters!$D$26*(1-(Parameters!$B$94 + Parameters!$B$95))*(Parameters!$D$23)*Parameters!$D$28)))+(AE82*(1-Parameters!$D$40)*(1-('Input for base case'!$F$7*Parameters!$D$17*(1-Parameters!$D$27)*Parameters!$D$26*(1-(Parameters!$B$94 + Parameters!$B$95))*(Parameters!$D$23)*Parameters!$D$28)))+(AI82*(1-Parameters!$D$40)*(1/Parameters!$D$38))+(AK82*(1-Parameters!$D$40))),0)</f>
        <v>0</v>
      </c>
      <c r="AL83" s="24">
        <f>IF(AND(C83&gt;=('Input for base case'!$F$14+'Input for base case'!$F$16), C83&lt;('Input for base case'!$F$14+'Input for base case'!$F$17)),((AC82*(1-Parameters!$D$40)*(1/Parameters!$D$38)*'Input for base case'!$F$7*Parameters!$D$17*Parameters!$D$26*(1-Parameters!$D$27)*(1-(Parameters!$B$94 + Parameters!$B$95))*Parameters!$D$28*(Parameters!$D$23)*(1-Parameters!$D$30))+(AE82*(1-Parameters!$D$40)*'Input for base case'!$F$7*Parameters!$D$17*Parameters!$D$26*(1-Parameters!$D$27)*(1-(Parameters!$B$94 + Parameters!$B$95))*Parameters!$D$28*(Parameters!$D$23)*(1-Parameters!$D$30))+(AF82*(1-Parameters!$D$40)) + (AG82*(1-Parameters!$D$40)*(1-ART_drop_factor)) +(AL82*(1-Parameters!$D$40)) + (AM82*(1-Parameters!$D$40)*(1-ART_drop_factor))),0)</f>
        <v>0</v>
      </c>
      <c r="AM83" s="22">
        <f>IF(AND(C83&gt;=('Input for base case'!$F$14+'Input for base case'!$F$16), C83&lt;('Input for base case'!$F$14+'Input for base case'!$F$17)),((AC82*(1-Parameters!$D$40)*(1/Parameters!$D$38)*('Input for base case'!$F$7*Parameters!$D$17*(Parameters!$D$23)*Parameters!$D$26*(1-Parameters!$D$27)*(1-(Parameters!$B$94 + Parameters!$B$95))*Parameters!$D$28*Parameters!$D$30))+(AD82*(1-Parameters!$D$40)*(1/Parameters!$D$38))+(AE82*(1-Parameters!$D$40)*('Input for base case'!$F$7*Parameters!$D$17*(Parameters!$D$23)*Parameters!$D$26*(1-Parameters!$D$27)*(1-(Parameters!$B$94 + Parameters!$B$95))*Parameters!$D$28*Parameters!$D$30))+(AM82*(1-Parameters!$D$40)*ART_drop_factor)+(AJ82*(1-Parameters!$D$40)*(1/Parameters!$D$38))+(AG82*(1-Parameters!$D$40)*ART_drop_factor)),0)</f>
        <v>0</v>
      </c>
      <c r="AN83" s="24">
        <f>IF(AND(C83&gt;=('Input for base case'!$F$14+'Input for base case'!$F$17), C83&lt;('Input for base case'!$F$14+'Input for base case'!$F$18)),((AH82*(1-Parameters!$D$40)*(1-(Parameters!$D$11*(1-('Input for base case'!$F$22*Parameters!$D$7))))) + (AN82*(1-Parameters!$D$40)*(1-(Parameters!$D$11*(1-('Input for base case'!$F$22*Parameters!$D$7)))))),0)</f>
        <v>0</v>
      </c>
      <c r="AO83" s="22">
        <f>IF(AND(C83&gt;=('Input for base case'!$F$14+'Input for base case'!$F$17), C83&lt;('Input for base case'!$F$14+'Input for base case'!$F$18)),((AH82*(1-Parameters!$D$40)*Parameters!$D$11*(1-('Input for base case'!$F$22*Parameters!$D$7)))+(AI82*(1-Parameters!$D$40)*(1-1/Parameters!$D$38)*(1-('Input for base case'!$F$8*Parameters!$D$18*(1-Parameters!$D$27)*Parameters!$D$26*(Parameters!$D$24)*Parameters!$D$28*Parameters!$D$30))) + (AJ82*(1-Parameters!$D$40)*(1-(1/Parameters!$D$38))*(1-ART_drop_factor)) +(AN82*(1-Parameters!$D$40)*Parameters!$D$11*(1-('Input for base case'!$F$22*Parameters!$D$7)))+(AO82*(1-Parameters!$D$40)*(1-1/Parameters!$D$38)) + (AP82*(1-Parameters!$D$40)*(1-(1/Parameters!$D$38))*(1-ART_drop_factor))),0)</f>
        <v>0</v>
      </c>
      <c r="AP83" s="24">
        <f>IF(AND(C83&gt;=('Input for base case'!$F$14+'Input for base case'!$F$17), C83&lt;('Input for base case'!$F$14+'Input for base case'!$F$18)),((AI82*(1-Parameters!$D$40)*(1-1/Parameters!$D$38)*('Input for base case'!$F$8*Parameters!$D$18*Parameters!$D$26*(1-Parameters!$D$27)*(Parameters!$D$24)*Parameters!$D$28*Parameters!$D$30))+(AJ82*(1-Parameters!$D$40)*(1-(1/Parameters!$D$38))*ART_drop_factor)+(AP82*(1-Parameters!$D$40)*(1-(1/Parameters!$D$38))*ART_drop_factor)),0)</f>
        <v>0</v>
      </c>
      <c r="AQ83" s="22">
        <f>IF(AND(C83&gt;=('Input for base case'!$F$14+'Input for base case'!$F$17), C83&lt;('Input for base case'!$F$14+'Input for base case'!$F$18)),((AI82*(1-Parameters!$D$40)*(1/Parameters!$D$38)*(1-('Input for base case'!$F$8*Parameters!$D$18*(1-Parameters!$D$27)*Parameters!$D$26*(Parameters!$D$23)*Parameters!$D$28)))+(AK82*(1-Parameters!$D$40)*(1-('Input for base case'!$F$8*Parameters!$D$18*(1-Parameters!$D$27)*Parameters!$D$26*(Parameters!$D$23)*Parameters!$D$28)))+(AO82*(1-Parameters!$D$40)*(1/Parameters!$D$38))+(AQ82*(1-Parameters!$D$40))),0)</f>
        <v>0</v>
      </c>
      <c r="AR83" s="24">
        <f>IF(AND(C83&gt;=('Input for base case'!$F$14+'Input for base case'!$F$17), C83&lt;('Input for base case'!$F$14+'Input for base case'!$F$18)),((AI82*(1-Parameters!$D$40)*(1/Parameters!$D$38)*'Input for base case'!$F$8*Parameters!$D$18*Parameters!$D$26*(1-Parameters!$D$27)*Parameters!$D$28*(Parameters!$D$23)*(1-Parameters!$D$30))+(AK82*(1-Parameters!$D$40)*'Input for base case'!$F$8*Parameters!$D$18*Parameters!$D$26*(1-Parameters!$D$27)*Parameters!$D$28*(Parameters!$D$23)*(1-Parameters!$D$30))+(AL82*(1-Parameters!$D$40)) + (AM82*(1-Parameters!$D$40)*(1-ART_drop_factor)) +(AR82*(1-Parameters!$D$40)) + (AS82*(1-Parameters!$D$40)*(1-ART_drop_factor))),0)</f>
        <v>0</v>
      </c>
      <c r="AS83" s="22">
        <f>IF(AND(C83&gt;=('Input for base case'!$F$14+'Input for base case'!$F$17), C83&lt;('Input for base case'!$F$14+'Input for base case'!$F$18)),((AI82*(1-Parameters!$D$40)*(1/Parameters!$D$38)*('Input for base case'!$F$8*Parameters!$D$18*(Parameters!$D$23)*Parameters!$D$26*(1-Parameters!$D$27)*Parameters!$D$28*Parameters!$D$30))+(AJ82*(1-Parameters!$D$40)*(1/Parameters!$D$38))+(AK82*(1-Parameters!$D$40)*('Input for base case'!$F$8*Parameters!$D$18*(Parameters!$D$23)*Parameters!$D$26*(1-Parameters!$D$27)*Parameters!$D$28*Parameters!$D$30))+(AS82*(1-Parameters!$D$40)*ART_drop_factor)+(AP82*(1-Parameters!$D$40)*(1/Parameters!$D$38))+(AM82*(1-Parameters!$D$40)*ART_drop_factor)),0)</f>
        <v>0</v>
      </c>
      <c r="AT83" s="24">
        <f>IF(AND(C83&gt;=('Input for base case'!$F$14+'Input for base case'!$F$18), C83&lt;('Input for base case'!$F$14+'Input for base case'!$F$19)),((AN82*(1-Parameters!$D$40)*(1-(Parameters!$D$11*(1-('Input for base case'!$F$22*Parameters!$D$7))))) + (AT82*(1-Parameters!$D$40)*(1-(Parameters!$D$12*(1-('Input for base case'!$F$22*Parameters!$D$7)))))),0)</f>
        <v>0</v>
      </c>
      <c r="AU83" s="22">
        <f>IF(AND(C83&gt;=('Input for base case'!$F$14+'Input for base case'!$F$18), C83&lt;('Input for base case'!$F$14+'Input for base case'!$F$19)),((AN82*(1-Parameters!$D$40)*Parameters!$D$11*(1-('Input for base case'!$F$22*Parameters!$D$7)))+(AO82*(1-Parameters!$D$40)*(1-1/Parameters!$D$38)*(1-('Input for base case'!$F$9*Parameters!$D$19*(1-Parameters!$D$27)*Parameters!$D$26*(Parameters!$D$24)*Parameters!$D$28*Parameters!$D$30))) + (AP82*(1-Parameters!$D$40)*(1-(1/Parameters!$D$38))*(1-ART_drop_factor)) +(AT82*(1-Parameters!$D$40)*Parameters!$D$12*(1-('Input for base case'!$F$22*Parameters!$D$7)))+(AU82*(1-Parameters!$D$40)*(1-1/Parameters!$D$38)) + (AV82*(1-Parameters!$D$40)*(1-(1/Parameters!$D$38))*(1-ART_drop_factor))),0)</f>
        <v>0</v>
      </c>
      <c r="AV83" s="24">
        <f>IF(AND(C83&gt;=('Input for base case'!$F$14+'Input for base case'!$F$18), C83&lt;('Input for base case'!$F$14+'Input for base case'!$F$19)),((AO82*(1-Parameters!$D$40)*(1-1/Parameters!$D$38)*('Input for base case'!$F$9*Parameters!$D$19*Parameters!$D$26*(1-Parameters!$D$27)*(Parameters!$D$24)*Parameters!$D$28*Parameters!$D$30))+(AP82*(1-Parameters!$D$40)*(1-(1/Parameters!$D$38))*ART_drop_factor)+(AV82*(1-Parameters!$D$40)*(1-(1/Parameters!$D$38))*ART_drop_factor)),0)</f>
        <v>0</v>
      </c>
      <c r="AW83" s="22">
        <f>IF(AND(C83&gt;=('Input for base case'!$F$14+'Input for base case'!$F$18), C83&lt;('Input for base case'!$F$14+'Input for base case'!$F$19)),((AO82*(1-Parameters!$D$40)*(1/Parameters!$D$38)*(1-('Input for base case'!$F$9*Parameters!$D$19*(1-Parameters!$D$27)*Parameters!$D$26*(Parameters!$D$23)*Parameters!$D$28)))+(AQ82*(1-Parameters!$D$40)*(1-('Input for base case'!$F$9*Parameters!$D$19*(1-Parameters!$D$27)*Parameters!$D$26*(Parameters!$D$23)*Parameters!$D$28)))+(AU82*(1-Parameters!$D$40)*(1/Parameters!$D$38))+(AW82*(1-Parameters!$D$40))),0)</f>
        <v>0</v>
      </c>
      <c r="AX83" s="24">
        <f>IF(AND(C83&gt;=('Input for base case'!$F$14+'Input for base case'!$F$18), C83&lt;('Input for base case'!$F$14+'Input for base case'!$F$19)),((AO82*(1-Parameters!$D$40)*(1/Parameters!$D$38)*'Input for base case'!$F$9*Parameters!$D$19*Parameters!$D$26*(1-Parameters!$D$27)*Parameters!$D$28*(Parameters!$D$23)*(1-Parameters!$D$30))+(AQ82*(1-Parameters!$D$40)*'Input for base case'!$F$9*Parameters!$D$19*Parameters!$D$26*(1-Parameters!$D$27)*Parameters!$D$28*(Parameters!$D$23)*(1-Parameters!$D$30)) + (AS82*(1-Parameters!$D$40)*(1-ART_drop_factor)) +(AR82*(1-Parameters!$D$40))+ (AY82*(1-Parameters!$D$40)*(1-ART_drop_factor)) + (AX82*(1-Parameters!$D$40))),0)</f>
        <v>0</v>
      </c>
      <c r="AY83" s="22">
        <f>IF(AND(C83&gt;=('Input for base case'!$F$14+'Input for base case'!$F$18), C83&lt;('Input for base case'!$F$14+'Input for base case'!$F$19)),((AO82*(1-Parameters!$D$40)*(1/Parameters!$D$38)*('Input for base case'!$F$9*Parameters!$D$19*(Parameters!$D$23)*Parameters!$D$26*(1-Parameters!$D$27)*Parameters!$D$28*Parameters!$D$30))+(AP82*(1-Parameters!$D$40)*(1/Parameters!$D$38))+(AQ82*(1-Parameters!$D$40)*('Input for base case'!$F$9*Parameters!$D$19*(Parameters!$D$23)*Parameters!$D$26*(1-Parameters!$D$27)*Parameters!$D$28*Parameters!$D$30))+(AY82*(1-Parameters!$D$40)*ART_drop_factor)+(AV82*(1-Parameters!$D$40)*(1/Parameters!$D$38))+(AS82*(1-Parameters!$D$40)*ART_drop_factor)),0)</f>
        <v>0</v>
      </c>
      <c r="AZ83" s="24">
        <f>IF(C83&gt;=('Input for base case'!$F$14+'Input for base case'!$F$19),((AT82*(1-Parameters!$D$40)*(1-(Parameters!$D$12*(1-('Input for base case'!$F$22*Parameters!$D$7))))) + (AZ82*(1-Parameters!$D$40)*(1-(Parameters!$D$12*(1-('Input for base case'!$F$22*Parameters!$D$7)))))),0)</f>
        <v>1482991.1689790925</v>
      </c>
      <c r="BA83" s="22">
        <f>IF(C83&gt;=('Input for base case'!$F$14+'Input for base case'!$F$19),((AT82*(1-Parameters!$D$40)*Parameters!$D$12*(1-('Input for base case'!$F$22*Parameters!$D$7)))+(AU82*(1-Parameters!$D$40)*(1-1/Parameters!$D$38)*(1-('Input for base case'!$F$10*Parameters!$D$20*(1-Parameters!$D$27)*Parameters!$D$26*(Parameters!$D$24)*Parameters!$D$28*Parameters!$D$30))) + (AV82*(1-Parameters!$D$40)*(1-(1/Parameters!$D$38))*(1-ART_drop_factor)) +(AZ82*(1-Parameters!$D$40)*Parameters!$D$12*(1-('Input for base case'!$F$22*Parameters!$D$7)))+(BA82*(1-Parameters!$D$40)*(1-1/Parameters!$D$38)) + (BB82*(1-Parameters!$D$40)*(1-(1/Parameters!$D$38))*(1-ART_drop_factor))),0)</f>
        <v>3576.4017905922074</v>
      </c>
      <c r="BB83" s="24">
        <f>IF(C83&gt;=('Input for base case'!$F$14+'Input for base case'!$F$19),((AU82*(1-Parameters!$D$40)*(1-1/Parameters!$D$38)*('Input for base case'!$F$10*Parameters!$D$20*Parameters!$D$26*(1-Parameters!$D$27)*(Parameters!$D$24)*Parameters!$D$28*Parameters!$D$30))+(AV82*(1-Parameters!$D$40)*(1-(1/Parameters!$D$38))*ART_drop_factor)+(BB82*(1-Parameters!$D$40)*(1-(1/Parameters!$D$38))*ART_drop_factor)),0)</f>
        <v>2.0696700816818723</v>
      </c>
      <c r="BC83" s="22">
        <f>IF(C83&gt;=('Input for base case'!$F$14+'Input for base case'!$F$19),((AU82*(1-Parameters!$D$40)*(1/Parameters!$D$38)*(1-('Input for base case'!$F$10*Parameters!$D$20*(1-Parameters!$D$27)*Parameters!$D$26*(Parameters!$D$23)*Parameters!$D$28)))+(AW82*(1-Parameters!$D$40)*(1-('Input for base case'!$F$10*Parameters!$D$20*(1-Parameters!$D$27)*Parameters!$D$26*(Parameters!$D$23)*Parameters!$D$28)))+(BA82*(1-Parameters!$D$40)*(1/Parameters!$D$38))+(BC82*(1-Parameters!$D$40))),0)</f>
        <v>34717.643588483777</v>
      </c>
      <c r="BD83" s="24">
        <f>IF(C83&gt;=('Input for base case'!$F$14+'Input for base case'!$F$19),((AU82*(1-Parameters!$D$40)*(1/Parameters!$D$38)*'Input for base case'!$F$10*Parameters!$D$20*Parameters!$D$26*(1-Parameters!$D$27)*Parameters!$D$28*(Parameters!$D$23)*(1-Parameters!$D$30))+(AW82*(1-Parameters!$D$40)*'Input for base case'!$F$10*Parameters!$D$20*Parameters!$D$26*(1-Parameters!$D$27)*Parameters!$D$28*(Parameters!$D$23)*(1-Parameters!$D$30))+(AX82*(1-Parameters!$D$40)) + (AY82*(1-Parameters!$D$40)*(1-ART_drop_factor)) +(BD82*(1-Parameters!$D$40)) + (BE82*(1-Parameters!$D$40)*(1-ART_drop_factor))),0)</f>
        <v>26719.412123949423</v>
      </c>
      <c r="BE83" s="25">
        <f>IF(C83&gt;=('Input for base case'!$F$14+'Input for base case'!$F$19),((AU82*(1-Parameters!$D$40)*(1/Parameters!$D$38)*('Input for base case'!$F$10*Parameters!$D$20*(Parameters!$D$23)*Parameters!$D$26*(1-Parameters!$D$27)*Parameters!$D$28*Parameters!$D$30))+(AV82*(1-Parameters!$D$40)*(1/Parameters!$D$38))+(AW82*(1-Parameters!$D$40)*('Input for base case'!$F$10*Parameters!$D$20*(Parameters!$D$23)*Parameters!$D$26*(1-Parameters!$D$27)*Parameters!$D$28*Parameters!$D$30))+(BE82*(1-Parameters!$D$40)*ART_drop_factor)+(BB82*(1-Parameters!$D$40)*(1/Parameters!$D$38))+(AY82*(1-Parameters!$D$40)*ART_drop_factor)),0)</f>
        <v>71245.121837869869</v>
      </c>
      <c r="BF83" s="135">
        <f>(Parameters!$D$40*(SUM(Model!D82:U82,Model!AH82:BE82)))+(Parameters!$D$41*(SUM(Model!V82:AG82)))</f>
        <v>93.42376394734714</v>
      </c>
      <c r="BG83" s="60"/>
      <c r="BJ83" s="66"/>
    </row>
    <row r="84" spans="3:62" x14ac:dyDescent="0.2">
      <c r="C84" s="20">
        <v>79</v>
      </c>
      <c r="D84" s="21">
        <f>IF((C84&gt;='Input for base case'!$F$12),0,(D83*(1-Parameters!$D$40)*(1-(Parameters!$D$8*(1-('Input for base case'!$F$22*Parameters!$D$7))))))</f>
        <v>0</v>
      </c>
      <c r="E84" s="21">
        <f>IF((C84&gt;='Input for base case'!$F$12),0,(D83*(1-Parameters!$D$40)*Parameters!$D$8*(1-('Input for base case'!$F$22*Parameters!$D$7))+(E83*(1-Parameters!$D$40)*(1-1/Parameters!$D$38)) + (F83*(1-Parameters!$D$40)*(1-(1/Parameters!$D$38))*(1-ART_drop_factor))))</f>
        <v>0</v>
      </c>
      <c r="F84" s="26">
        <f>IF((C84&gt;='Input for base case'!$F$12),0,(F83*(1-Parameters!$D$40)*(1-(1/Parameters!$D$38))*ART_drop_factor))</f>
        <v>0</v>
      </c>
      <c r="G84" s="21">
        <f>IF((C84&gt;='Input for base case'!$F$12),0,((G83*(1-Parameters!$D$40)+(E83*(1-Parameters!$D$40)*(1/Parameters!$D$38)))))</f>
        <v>0</v>
      </c>
      <c r="H84" s="21">
        <f>IF((C84&gt;='Input for base case'!$F$12),0,(H83*(1-Parameters!$D$40) + I83*(1-Parameters!$D$40)*(1-ART_drop_factor)))</f>
        <v>0</v>
      </c>
      <c r="I84" s="21">
        <f>IF((C84&gt;='Input for base case'!$F$12),0,(((F83*(1-Parameters!$D$40)*(1/Parameters!$D$38)) + I83*(1-Parameters!$D$40)*ART_drop_factor)))</f>
        <v>0</v>
      </c>
      <c r="J84" s="23">
        <f>IF(AND(C84&gt;='Input for base case'!$F$12,C84&lt;'Input for base case'!$F$13),((D83*(1-Parameters!$D$40)*(1-(Parameters!$D$8*(1-('Input for base case'!$F$22*Parameters!$D$7))))) + (J83*(1-Parameters!$D$40)*(1-(Parameters!$D$9*(1-('Input for base case'!$F$22*Parameters!$D$7)))))),0)</f>
        <v>0</v>
      </c>
      <c r="K84" s="23">
        <f>IF(AND(C84&gt;='Input for base case'!$F$12,C84&lt;'Input for base case'!$F$13),((D83*(1-Parameters!$D$40)*(Parameters!$D$8*(1-('Input for base case'!$F$22*Parameters!$D$7))))+(E83*(1-Parameters!$D$40)*(1-1/Parameters!$D$38)*(1-('Input for base case'!$F$5*Parameters!$D$14*(1-Parameters!$D$27)*Parameters!$D$26*(Parameters!$D$24))*Parameters!$D$28*Parameters!$D$30)))+ (F83*(1-Parameters!$D$40)*(1-(1/Parameters!$D$38))*(1-ART_drop_factor)) + (J83*(1-Parameters!$D$40)*Parameters!$D$9*(1-('Input for base case'!$F$22*Parameters!$D$7)))+(K83*(1-Parameters!$D$40)*(1-1/Parameters!$D$38)) + (L83*(1-Parameters!$D$40)*(1-(1/Parameters!$D$38))*(1-ART_drop_factor)),0)</f>
        <v>0</v>
      </c>
      <c r="L84" s="23">
        <f>IF(AND(C84&gt;='Input for base case'!$F$12,C84&lt;'Input for base case'!$F$13),((E83*(1-Parameters!$D$40)*(1-1/Parameters!$D$38)*('Input for base case'!$F$5*Parameters!$D$14*Parameters!$D$26*(1-Parameters!$D$27)*(Parameters!$D$24)*Parameters!$D$28*Parameters!$D$30))+(F83*(1-Parameters!$D$40)*(1-(1/Parameters!$D$38))*ART_drop_factor)+(L83*(1-Parameters!$D$40)*(1-(1/Parameters!$D$38))*ART_drop_factor)),0)</f>
        <v>0</v>
      </c>
      <c r="M84" s="23">
        <f>IF(AND(C84&gt;='Input for base case'!$F$12,C84&lt;'Input for base case'!$F$13),((E83*(1-Parameters!$D$40)*(1/Parameters!$D$38)*(1-('Input for base case'!$F$5*Parameters!$D$14*(1-Parameters!$D$27)*Parameters!$D$26*(Parameters!$D$23))*Parameters!$D$28))+(G83*(1-Parameters!$D$40)*(1-('Input for base case'!$F$5*Parameters!$D$14*(1-Parameters!$D$27)*Parameters!$D$26*(Parameters!$D$23)*Parameters!$D$28)))+(K83*(1-Parameters!$D$40)*(1/Parameters!$D$38))+(M83*(1-Parameters!$D$40))),0)</f>
        <v>0</v>
      </c>
      <c r="N84" s="23">
        <f>IF(AND(C84&gt;='Input for base case'!$F$12,C84&lt;'Input for base case'!$F$13),((E83*(1-Parameters!$D$40)*(1/Parameters!$D$38)*'Input for base case'!$F$5*Parameters!$D$14*Parameters!$D$26*(1-Parameters!$D$27)*Parameters!$D$28*(Parameters!$D$23)*(1-Parameters!$D$30))+(G83*(1-Parameters!$D$40)*'Input for base case'!$F$5*Parameters!$D$14*Parameters!$D$26*(1-Parameters!$D$27)*Parameters!$D$28*(Parameters!$D$23)*(1-Parameters!$D$30))+(H83*(1-Parameters!$D$40)) +(N83*(1-Parameters!$D$40)) + (O83*(1-Parameters!$D$40)*(1-ART_drop_factor)) + (I83*(1-Parameters!$D$40)*(1-ART_drop_factor))),0)</f>
        <v>0</v>
      </c>
      <c r="O84" s="23">
        <f>IF(AND(C84&gt;='Input for base case'!$F$12,C84&lt;'Input for base case'!$F$13),((E83*(1-Parameters!$D$40)*(1/Parameters!$D$38)*('Input for base case'!$F$5*Parameters!$D$14*(Parameters!$D$23)*Parameters!$D$26*(1-Parameters!$D$27)*Parameters!$D$28*Parameters!$D$30))+(F83*(1-Parameters!$D$40)*(1/Parameters!$D$38))+(G83*(1-Parameters!$D$40)*('Input for base case'!$F$5*Parameters!$D$14*(Parameters!$D$23)*Parameters!$D$26*(1-Parameters!$D$27)*Parameters!$D$28*Parameters!$D$30))+(O83*(1-Parameters!$D$40)*ART_drop_factor)+(L83*(1-Parameters!$D$40)*(1/Parameters!$D$38))+(I83*(1-Parameters!$D$40)*ART_drop_factor)),0)</f>
        <v>0</v>
      </c>
      <c r="P84" s="24">
        <f>IF(AND(C84&gt;='Input for base case'!$F$13,C84&lt;'Input for base case'!$F$14),((J83*(1-Parameters!$D$40)*(1-(Parameters!$D$9*(1-('Input for base case'!$F$22*Parameters!$D$7))))) + (P83*(1-Parameters!$D$40)*(1-(Parameters!$D$9*(1-('Input for base case'!$F$22*Parameters!$D$7)))))),0)</f>
        <v>0</v>
      </c>
      <c r="Q84" s="22">
        <f>IF(AND(C84&gt;='Input for base case'!$F$13,C84&lt;'Input for base case'!$F$14),((J83*(1-Parameters!$D$40)*Parameters!$D$9*(1-('Input for base case'!$F$22*Parameters!$D$7)))+(K83*(1-Parameters!$D$40)*(1-1/Parameters!$D$38)*(1-('Input for base case'!$F$6*Parameters!$D$15*(1-Parameters!$D$27)*Parameters!$D$26*(Parameters!$D$24))*Parameters!$D$28*Parameters!$D$30))) + (L83*(1-Parameters!$D$40)*(1-(1/Parameters!$D$38))*(1-ART_drop_factor)) +(P83*(1-Parameters!$D$40)*Parameters!$D$9*(1-('Input for base case'!$F$22*Parameters!$D$7)))+(Q83*(1-Parameters!$D$40)*(1-1/Parameters!$D$38)) + (R83*(1-Parameters!$D$40)*(1-(1/Parameters!$D$38))*(1-ART_drop_factor)),0)</f>
        <v>0</v>
      </c>
      <c r="R84" s="24">
        <f>IF(AND(C84&gt;='Input for base case'!$F$13,C84&lt;'Input for base case'!$F$14),((K83*(1-Parameters!$D$40)*(1-1/Parameters!$D$38)*('Input for base case'!$F$6*Parameters!$D$15*Parameters!$D$26*(1-Parameters!$D$27)*(Parameters!$D$24)*Parameters!$D$28*Parameters!$D$30))+(L83*(1-Parameters!$D$40)*(1-(1/Parameters!$D$38))*ART_drop_factor)+(R83*(1-Parameters!$D$40)*(1-(1/Parameters!$D$38))*ART_drop_factor)),0)</f>
        <v>0</v>
      </c>
      <c r="S84" s="22">
        <f>IF(AND(C84&gt;='Input for base case'!$F$13,C84&lt;'Input for base case'!$F$14),((K83*(1-Parameters!$D$40)*(1/Parameters!$D$38)*(1-('Input for base case'!$F$6*Parameters!$D$15*(1-Parameters!$D$27)*Parameters!$D$26*(Parameters!$D$23)*Parameters!$D$28)))+(M83*(1-Parameters!$D$40)*(1-('Input for base case'!$F$6*Parameters!$D$15*(1-Parameters!$D$27)*Parameters!$D$26*(Parameters!$D$23)*Parameters!$D$28)))+(Q83*(1-Parameters!$D$40)*(1/Parameters!$D$38))+(S83*(1-Parameters!$D$40))),0)</f>
        <v>0</v>
      </c>
      <c r="T84" s="24">
        <f>IF(AND(C84&gt;='Input for base case'!$F$13,C84&lt;'Input for base case'!$F$14),((K83*(1-Parameters!$D$40)*(1/Parameters!$D$38)*'Input for base case'!$F$6*Parameters!$D$15*Parameters!$D$26*(1-Parameters!$D$27)*Parameters!$D$28*(Parameters!$D$23)*(1-Parameters!$D$30))+(M83*(1-Parameters!$D$40)*'Input for base case'!$F$6*Parameters!$D$15*Parameters!$D$26*(1-Parameters!$D$27)*Parameters!$D$28*(Parameters!$D$23)*(1-Parameters!$D$30))+(N83*(1-Parameters!$D$40))+(T83*(1-Parameters!$D$40)) + (U83*(1-Parameters!$D$40)*(1-ART_drop_factor)) + (O83*(1-Parameters!$D$40)*(1-ART_drop_factor))),0)</f>
        <v>0</v>
      </c>
      <c r="U84" s="22">
        <f>IF(AND(C84&gt;='Input for base case'!$F$13,C84&lt;'Input for base case'!$F$14),((K83*(1-Parameters!$D$40)*(1/Parameters!$D$38)*('Input for base case'!$F$6*Parameters!$D$15*(Parameters!$D$23)*Parameters!$D$26*(1-Parameters!$D$27)*Parameters!$D$28*Parameters!$D$30))+(L83*(1-Parameters!$D$40)*(1/Parameters!$D$38))+(M83*(1-Parameters!$D$40)*('Input for base case'!$F$6*Parameters!$D$15*(Parameters!$D$23)*Parameters!$D$26*(1-Parameters!$D$27)*Parameters!$D$28*Parameters!$D$30))+(U83*(1-Parameters!$D$40)*ART_drop_factor)+(R83*(1-Parameters!$D$40)*(1/Parameters!$D$38))+(O83*(1-Parameters!$D$40))*ART_drop_factor),0)</f>
        <v>0</v>
      </c>
      <c r="V84" s="24">
        <f>IF(C84='Input for base case'!$F$14,((P83*(1-Parameters!$D$41)*(1-(Parameters!$D$9*(1-('Input for base case'!$F$22*Parameters!$D$7))))) + (V83*(1-Parameters!$D$41)*(1-(Parameters!$D$9*(1-('Input for base case'!$F$22*Parameters!$D$7)))))),0)</f>
        <v>0</v>
      </c>
      <c r="W84" s="22">
        <f>IF(C84='Input for base case'!$F$14,((P83*(1-Parameters!$D$41)*Parameters!$D$9*(1-('Input for base case'!$F$22*Parameters!$D$7)))+(Q83*(1-Parameters!$D$41)*(1-1/Parameters!$D$38)*(1-('Input for base case'!$F$6*Parameters!$D$16*(1-Parameters!$D$27)*Parameters!$D$26*(1-Parameters!$B$94)*(Parameters!$D$24))*Parameters!$D$28*Parameters!$D$30)))+(V83*(1-Parameters!$D$41)*Parameters!$D$9*(1-('Input for base case'!$F$22*Parameters!$D$7)))+ (R83*(1-Parameters!$D$41)*(1-(1/Parameters!$D$38))*(1-ART_drop_factor)) + (W83*(1-Parameters!$D$41)*(1-1/Parameters!$D$38)) + (X83*(1-Parameters!$D$41)*(1-(1/Parameters!$D$38))*(1-ART_drop_factor)),0)</f>
        <v>0</v>
      </c>
      <c r="X84" s="24">
        <f>IF(C84='Input for base case'!$F$14,((Q83*(1-Parameters!$D$41)*(1-1/Parameters!$D$38)*('Input for base case'!$F$6*Parameters!$D$16*Parameters!$D$26*(1-Parameters!$D$27)*(1-Parameters!$B$94)*(Parameters!$D$24)*Parameters!$D$28*Parameters!$D$30))+(R83*(1-Parameters!$D$41)*(1-(1/Parameters!$D$38))*ART_drop_factor)+(X83*(1-Parameters!$D$41)*(1-(1/Parameters!$D$38))*ART_drop_factor)),0)</f>
        <v>0</v>
      </c>
      <c r="Y84" s="22">
        <f>IF(C84='Input for base case'!$F$14,((Q83*(1-Parameters!$D$41)*(1/Parameters!$D$38)*(1-('Input for base case'!$F$6*Parameters!$D$16*(1-Parameters!$D$27)*Parameters!$D$26*(1-Parameters!$B$94)*(Parameters!$D$23)*Parameters!$D$28)))+(S83*(1-Parameters!$D$41)*(1-('Input for base case'!$F$6*Parameters!$D$16*(1-Parameters!$D$27)*Parameters!$D$26*(1-Parameters!$B$94)*(Parameters!$D$23)*Parameters!$D$28)))+(W83*(1-Parameters!$D$41)*(1/Parameters!$D$38))+(Y83*(1-Parameters!$D$41))),0)</f>
        <v>0</v>
      </c>
      <c r="Z84" s="24">
        <f>IF(C84='Input for base case'!$F$14,((Q83*(1-Parameters!$D$41)*(1/Parameters!$D$38)*'Input for base case'!$F$6*Parameters!$D$16*Parameters!$D$26*(1-Parameters!$D$27)*(1-Parameters!$B$94)*Parameters!$D$28*(Parameters!$D$23)*(1-Parameters!$D$30))+(S83*(1-Parameters!$D$41)*'Input for base case'!$F$6*Parameters!$D$16*Parameters!$D$26*(1-Parameters!$D$27)*(1-Parameters!$B$94)*Parameters!$D$28*(Parameters!$D$23)*(1-Parameters!$D$30))+(T83*(1-Parameters!$D$41)) + (U83*(1-Parameters!$D$41)*(1-ART_drop_factor)) + (Z83*(1-Parameters!$D$41)) + (AA83*(1-Parameters!$D$41)*(1-ART_drop_factor))),0)</f>
        <v>0</v>
      </c>
      <c r="AA84" s="22">
        <f>IF(C84='Input for base case'!$F$14,((Q83*(1-Parameters!$D$41)*(1/Parameters!$D$38)*('Input for base case'!$F$6*Parameters!$D$16*(Parameters!$D$23)*Parameters!$D$26*(1-Parameters!$D$27)*(1-Parameters!$B$94)*Parameters!$D$28*Parameters!$D$30))+(R83*(1-Parameters!$D$41)*(1/Parameters!$D$38))+(S83*(1-Parameters!$D$41)*('Input for base case'!$F$6*Parameters!$D$16*(1-Parameters!$B$94)*(Parameters!$D$23)*Parameters!$D$26*(1-Parameters!$D$27)*Parameters!$D$28*Parameters!$D$30))+(AA83*(1-Parameters!$D$41)*ART_drop_factor)+(X83*(1-Parameters!$D$41)*(1/Parameters!$D$38))+(U83*(1-Parameters!$D$41)*ART_drop_factor)),0)</f>
        <v>0</v>
      </c>
      <c r="AB84" s="24">
        <f>IF(AND(C84&gt;'Input for base case'!$F$14,C84&lt;('Input for base case'!$F$14+'Input for base case'!$F$16)),((V83*(1-Parameters!$D$41)*(1-(Parameters!$D$9*(1-('Input for base case'!$F$22*Parameters!$D$7)))))+(AB83*(1-Parameters!$D$41)*(1-(Parameters!$D$10*(1-('Input for base case'!$F$22*Parameters!$D$7)))))),0)</f>
        <v>0</v>
      </c>
      <c r="AC84" s="24">
        <f>IF(AND(C84&gt;'Input for base case'!$F$14, C84&lt;('Input for base case'!$F$14+'Input for base case'!$F$16)),((V83*(1-Parameters!$D$41)*Parameters!$D$9*(1-('Input for base case'!$F$22*Parameters!$D$7)))+(W83*(1-Parameters!$D$41)*(1-1/Parameters!$D$38)) + (X83*(1-Parameters!$D$41)*(1-(1/Parameters!$D$38))*(1-ART_drop_factor)) +(AB83*(1-Parameters!$D$41)*Parameters!$D$10*(1-('Input for base case'!$F$22*Parameters!$D$7))))+(AC83*(1-Parameters!$D$41)*(1-1/Parameters!$D$38)) + (AD83*(1-Parameters!$D$41)*(1-(1/Parameters!$D$38))*(1-ART_drop_factor)),0)</f>
        <v>0</v>
      </c>
      <c r="AD84" s="24">
        <f>IF(AND(C84&gt;'Input for base case'!$F$14, C84&lt;('Input for base case'!$F$14+'Input for base case'!$F$16)),((X83*(1-Parameters!$D$41)*(1-(1/Parameters!$D$38))*ART_drop_factor)+(AD83*(1-Parameters!$D$41)*(1-(1/Parameters!$D$38))*ART_drop_factor)),0)</f>
        <v>0</v>
      </c>
      <c r="AE84" s="24">
        <f>IF(AND(C84&gt;'Input for base case'!$F$14, C84&lt;('Input for base case'!$F$14+'Input for base case'!$F$16)),((W83*(1-Parameters!$D$41)*(1/Parameters!$D$38))+(Y83*(1-Parameters!$D$41))+(AC83*(1-Parameters!$D$41)*(1/Parameters!$D$38))+(AE83*(1-Parameters!$D$41))),0)</f>
        <v>0</v>
      </c>
      <c r="AF84" s="24">
        <f>IF(AND(C84&gt;'Input for base case'!$F$14, C84&lt;('Input for base case'!$F$14+'Input for base case'!$F$16)),((Z83*(1-Parameters!$D$41)) + (AA83*(1-Parameters!$D$41)*(1-ART_drop_factor)) +(AF83*(1-Parameters!$D$41)) + (AG83*(1-Parameters!$D$41)*(1-ART_drop_factor))),0)</f>
        <v>0</v>
      </c>
      <c r="AG84" s="24">
        <f>IF(AND(C84&gt;'Input for base case'!$F$14, C84&lt;('Input for base case'!$F$14+'Input for base case'!$F$16)),((X83*(1-Parameters!$D$41)*(1/Parameters!$D$38))+(AG83*(1-Parameters!$D$41)*ART_drop_factor)+(AD83*(1-Parameters!$D$41)*(1/Parameters!$D$38))+(AA83*(1-Parameters!$D$41)*ART_drop_factor)),0)</f>
        <v>0</v>
      </c>
      <c r="AH84" s="24">
        <f>IF(AND(C84&gt;=('Input for base case'!$F$14+'Input for base case'!$F$16),C84&lt;('Input for base case'!$F$14+'Input for base case'!$F$17)),((AB83*(1-Parameters!$D$40)*(1-(Parameters!$D$10*(1-('Input for base case'!$F$22*Parameters!$D$7)))))+(AH83*(1-Parameters!$D$40)*(1-(Parameters!$D$11*(1-('Input for base case'!$F$22*Parameters!$D$7)))))),0)</f>
        <v>0</v>
      </c>
      <c r="AI84" s="24">
        <f>IF(AND(C84&gt;=('Input for base case'!$F$14+'Input for base case'!$F$16), C84&lt;('Input for base case'!$F$14+'Input for base case'!$F$17)),((AB83*(1-Parameters!$D$40)*Parameters!$D$10*(1-('Input for base case'!$F$22*Parameters!$D$7)))+(AC83*(1-Parameters!$D$40)*(1-1/Parameters!$D$38)*(1-('Input for base case'!$F$7*Parameters!$D$17*(1-Parameters!$D$27)*Parameters!$D$26*(1-(Parameters!$B$94 + Parameters!$B$95))*(Parameters!$D$24)*Parameters!$D$28*Parameters!$D$30))) + (AD83*(1-Parameters!$D$40)*(1-(1/Parameters!$D$38))*(1-ART_drop_factor)) +(AH83*(1-Parameters!$D$40)*Parameters!$D$11*(1-('Input for base case'!$F$22*Parameters!$D$7)))+(AI83*(1-Parameters!$D$40)*(1-1/Parameters!$D$38)) + (AJ83*(1-Parameters!$D$40)*(1-(1/Parameters!$D$38))*(1-ART_drop_factor))),0)</f>
        <v>0</v>
      </c>
      <c r="AJ84" s="24">
        <f>IF(AND(C84&gt;=('Input for base case'!$F$14+'Input for base case'!$F$16), C84&lt;('Input for base case'!$F$14+'Input for base case'!$F$17)),((AC83*(1-Parameters!$D$40)*(1-1/Parameters!$D$38)*('Input for base case'!$F$7*Parameters!$D$17*Parameters!$D$26*(1-Parameters!$D$27)*(1-(Parameters!$B$94 + Parameters!$B$95))*(Parameters!$D$24)*Parameters!$D$28*Parameters!$D$30))+(AD83*(1-Parameters!$D$40)*(1-(1/Parameters!$D$38))*ART_drop_factor)+(AJ83*(1-Parameters!$D$40)*(1-(1/Parameters!$D$38))*ART_drop_factor)),0)</f>
        <v>0</v>
      </c>
      <c r="AK84" s="22">
        <f>IF(AND(C84&gt;=('Input for base case'!$F$14+'Input for base case'!$F$16), C84&lt;('Input for base case'!$F$14+'Input for base case'!$F$17)),((AC83*(1-Parameters!$D$40)*(1/Parameters!$D$38)*(1-('Input for base case'!$F$7*Parameters!$D$17*(1-Parameters!$D$27)*Parameters!$D$26*(1-(Parameters!$B$94 + Parameters!$B$95))*(Parameters!$D$23)*Parameters!$D$28)))+(AE83*(1-Parameters!$D$40)*(1-('Input for base case'!$F$7*Parameters!$D$17*(1-Parameters!$D$27)*Parameters!$D$26*(1-(Parameters!$B$94 + Parameters!$B$95))*(Parameters!$D$23)*Parameters!$D$28)))+(AI83*(1-Parameters!$D$40)*(1/Parameters!$D$38))+(AK83*(1-Parameters!$D$40))),0)</f>
        <v>0</v>
      </c>
      <c r="AL84" s="24">
        <f>IF(AND(C84&gt;=('Input for base case'!$F$14+'Input for base case'!$F$16), C84&lt;('Input for base case'!$F$14+'Input for base case'!$F$17)),((AC83*(1-Parameters!$D$40)*(1/Parameters!$D$38)*'Input for base case'!$F$7*Parameters!$D$17*Parameters!$D$26*(1-Parameters!$D$27)*(1-(Parameters!$B$94 + Parameters!$B$95))*Parameters!$D$28*(Parameters!$D$23)*(1-Parameters!$D$30))+(AE83*(1-Parameters!$D$40)*'Input for base case'!$F$7*Parameters!$D$17*Parameters!$D$26*(1-Parameters!$D$27)*(1-(Parameters!$B$94 + Parameters!$B$95))*Parameters!$D$28*(Parameters!$D$23)*(1-Parameters!$D$30))+(AF83*(1-Parameters!$D$40)) + (AG83*(1-Parameters!$D$40)*(1-ART_drop_factor)) +(AL83*(1-Parameters!$D$40)) + (AM83*(1-Parameters!$D$40)*(1-ART_drop_factor))),0)</f>
        <v>0</v>
      </c>
      <c r="AM84" s="22">
        <f>IF(AND(C84&gt;=('Input for base case'!$F$14+'Input for base case'!$F$16), C84&lt;('Input for base case'!$F$14+'Input for base case'!$F$17)),((AC83*(1-Parameters!$D$40)*(1/Parameters!$D$38)*('Input for base case'!$F$7*Parameters!$D$17*(Parameters!$D$23)*Parameters!$D$26*(1-Parameters!$D$27)*(1-(Parameters!$B$94 + Parameters!$B$95))*Parameters!$D$28*Parameters!$D$30))+(AD83*(1-Parameters!$D$40)*(1/Parameters!$D$38))+(AE83*(1-Parameters!$D$40)*('Input for base case'!$F$7*Parameters!$D$17*(Parameters!$D$23)*Parameters!$D$26*(1-Parameters!$D$27)*(1-(Parameters!$B$94 + Parameters!$B$95))*Parameters!$D$28*Parameters!$D$30))+(AM83*(1-Parameters!$D$40)*ART_drop_factor)+(AJ83*(1-Parameters!$D$40)*(1/Parameters!$D$38))+(AG83*(1-Parameters!$D$40)*ART_drop_factor)),0)</f>
        <v>0</v>
      </c>
      <c r="AN84" s="24">
        <f>IF(AND(C84&gt;=('Input for base case'!$F$14+'Input for base case'!$F$17), C84&lt;('Input for base case'!$F$14+'Input for base case'!$F$18)),((AH83*(1-Parameters!$D$40)*(1-(Parameters!$D$11*(1-('Input for base case'!$F$22*Parameters!$D$7))))) + (AN83*(1-Parameters!$D$40)*(1-(Parameters!$D$11*(1-('Input for base case'!$F$22*Parameters!$D$7)))))),0)</f>
        <v>0</v>
      </c>
      <c r="AO84" s="22">
        <f>IF(AND(C84&gt;=('Input for base case'!$F$14+'Input for base case'!$F$17), C84&lt;('Input for base case'!$F$14+'Input for base case'!$F$18)),((AH83*(1-Parameters!$D$40)*Parameters!$D$11*(1-('Input for base case'!$F$22*Parameters!$D$7)))+(AI83*(1-Parameters!$D$40)*(1-1/Parameters!$D$38)*(1-('Input for base case'!$F$8*Parameters!$D$18*(1-Parameters!$D$27)*Parameters!$D$26*(Parameters!$D$24)*Parameters!$D$28*Parameters!$D$30))) + (AJ83*(1-Parameters!$D$40)*(1-(1/Parameters!$D$38))*(1-ART_drop_factor)) +(AN83*(1-Parameters!$D$40)*Parameters!$D$11*(1-('Input for base case'!$F$22*Parameters!$D$7)))+(AO83*(1-Parameters!$D$40)*(1-1/Parameters!$D$38)) + (AP83*(1-Parameters!$D$40)*(1-(1/Parameters!$D$38))*(1-ART_drop_factor))),0)</f>
        <v>0</v>
      </c>
      <c r="AP84" s="24">
        <f>IF(AND(C84&gt;=('Input for base case'!$F$14+'Input for base case'!$F$17), C84&lt;('Input for base case'!$F$14+'Input for base case'!$F$18)),((AI83*(1-Parameters!$D$40)*(1-1/Parameters!$D$38)*('Input for base case'!$F$8*Parameters!$D$18*Parameters!$D$26*(1-Parameters!$D$27)*(Parameters!$D$24)*Parameters!$D$28*Parameters!$D$30))+(AJ83*(1-Parameters!$D$40)*(1-(1/Parameters!$D$38))*ART_drop_factor)+(AP83*(1-Parameters!$D$40)*(1-(1/Parameters!$D$38))*ART_drop_factor)),0)</f>
        <v>0</v>
      </c>
      <c r="AQ84" s="22">
        <f>IF(AND(C84&gt;=('Input for base case'!$F$14+'Input for base case'!$F$17), C84&lt;('Input for base case'!$F$14+'Input for base case'!$F$18)),((AI83*(1-Parameters!$D$40)*(1/Parameters!$D$38)*(1-('Input for base case'!$F$8*Parameters!$D$18*(1-Parameters!$D$27)*Parameters!$D$26*(Parameters!$D$23)*Parameters!$D$28)))+(AK83*(1-Parameters!$D$40)*(1-('Input for base case'!$F$8*Parameters!$D$18*(1-Parameters!$D$27)*Parameters!$D$26*(Parameters!$D$23)*Parameters!$D$28)))+(AO83*(1-Parameters!$D$40)*(1/Parameters!$D$38))+(AQ83*(1-Parameters!$D$40))),0)</f>
        <v>0</v>
      </c>
      <c r="AR84" s="24">
        <f>IF(AND(C84&gt;=('Input for base case'!$F$14+'Input for base case'!$F$17), C84&lt;('Input for base case'!$F$14+'Input for base case'!$F$18)),((AI83*(1-Parameters!$D$40)*(1/Parameters!$D$38)*'Input for base case'!$F$8*Parameters!$D$18*Parameters!$D$26*(1-Parameters!$D$27)*Parameters!$D$28*(Parameters!$D$23)*(1-Parameters!$D$30))+(AK83*(1-Parameters!$D$40)*'Input for base case'!$F$8*Parameters!$D$18*Parameters!$D$26*(1-Parameters!$D$27)*Parameters!$D$28*(Parameters!$D$23)*(1-Parameters!$D$30))+(AL83*(1-Parameters!$D$40)) + (AM83*(1-Parameters!$D$40)*(1-ART_drop_factor)) +(AR83*(1-Parameters!$D$40)) + (AS83*(1-Parameters!$D$40)*(1-ART_drop_factor))),0)</f>
        <v>0</v>
      </c>
      <c r="AS84" s="22">
        <f>IF(AND(C84&gt;=('Input for base case'!$F$14+'Input for base case'!$F$17), C84&lt;('Input for base case'!$F$14+'Input for base case'!$F$18)),((AI83*(1-Parameters!$D$40)*(1/Parameters!$D$38)*('Input for base case'!$F$8*Parameters!$D$18*(Parameters!$D$23)*Parameters!$D$26*(1-Parameters!$D$27)*Parameters!$D$28*Parameters!$D$30))+(AJ83*(1-Parameters!$D$40)*(1/Parameters!$D$38))+(AK83*(1-Parameters!$D$40)*('Input for base case'!$F$8*Parameters!$D$18*(Parameters!$D$23)*Parameters!$D$26*(1-Parameters!$D$27)*Parameters!$D$28*Parameters!$D$30))+(AS83*(1-Parameters!$D$40)*ART_drop_factor)+(AP83*(1-Parameters!$D$40)*(1/Parameters!$D$38))+(AM83*(1-Parameters!$D$40)*ART_drop_factor)),0)</f>
        <v>0</v>
      </c>
      <c r="AT84" s="24">
        <f>IF(AND(C84&gt;=('Input for base case'!$F$14+'Input for base case'!$F$18), C84&lt;('Input for base case'!$F$14+'Input for base case'!$F$19)),((AN83*(1-Parameters!$D$40)*(1-(Parameters!$D$11*(1-('Input for base case'!$F$22*Parameters!$D$7))))) + (AT83*(1-Parameters!$D$40)*(1-(Parameters!$D$12*(1-('Input for base case'!$F$22*Parameters!$D$7)))))),0)</f>
        <v>0</v>
      </c>
      <c r="AU84" s="22">
        <f>IF(AND(C84&gt;=('Input for base case'!$F$14+'Input for base case'!$F$18), C84&lt;('Input for base case'!$F$14+'Input for base case'!$F$19)),((AN83*(1-Parameters!$D$40)*Parameters!$D$11*(1-('Input for base case'!$F$22*Parameters!$D$7)))+(AO83*(1-Parameters!$D$40)*(1-1/Parameters!$D$38)*(1-('Input for base case'!$F$9*Parameters!$D$19*(1-Parameters!$D$27)*Parameters!$D$26*(Parameters!$D$24)*Parameters!$D$28*Parameters!$D$30))) + (AP83*(1-Parameters!$D$40)*(1-(1/Parameters!$D$38))*(1-ART_drop_factor)) +(AT83*(1-Parameters!$D$40)*Parameters!$D$12*(1-('Input for base case'!$F$22*Parameters!$D$7)))+(AU83*(1-Parameters!$D$40)*(1-1/Parameters!$D$38)) + (AV83*(1-Parameters!$D$40)*(1-(1/Parameters!$D$38))*(1-ART_drop_factor))),0)</f>
        <v>0</v>
      </c>
      <c r="AV84" s="24">
        <f>IF(AND(C84&gt;=('Input for base case'!$F$14+'Input for base case'!$F$18), C84&lt;('Input for base case'!$F$14+'Input for base case'!$F$19)),((AO83*(1-Parameters!$D$40)*(1-1/Parameters!$D$38)*('Input for base case'!$F$9*Parameters!$D$19*Parameters!$D$26*(1-Parameters!$D$27)*(Parameters!$D$24)*Parameters!$D$28*Parameters!$D$30))+(AP83*(1-Parameters!$D$40)*(1-(1/Parameters!$D$38))*ART_drop_factor)+(AV83*(1-Parameters!$D$40)*(1-(1/Parameters!$D$38))*ART_drop_factor)),0)</f>
        <v>0</v>
      </c>
      <c r="AW84" s="22">
        <f>IF(AND(C84&gt;=('Input for base case'!$F$14+'Input for base case'!$F$18), C84&lt;('Input for base case'!$F$14+'Input for base case'!$F$19)),((AO83*(1-Parameters!$D$40)*(1/Parameters!$D$38)*(1-('Input for base case'!$F$9*Parameters!$D$19*(1-Parameters!$D$27)*Parameters!$D$26*(Parameters!$D$23)*Parameters!$D$28)))+(AQ83*(1-Parameters!$D$40)*(1-('Input for base case'!$F$9*Parameters!$D$19*(1-Parameters!$D$27)*Parameters!$D$26*(Parameters!$D$23)*Parameters!$D$28)))+(AU83*(1-Parameters!$D$40)*(1/Parameters!$D$38))+(AW83*(1-Parameters!$D$40))),0)</f>
        <v>0</v>
      </c>
      <c r="AX84" s="24">
        <f>IF(AND(C84&gt;=('Input for base case'!$F$14+'Input for base case'!$F$18), C84&lt;('Input for base case'!$F$14+'Input for base case'!$F$19)),((AO83*(1-Parameters!$D$40)*(1/Parameters!$D$38)*'Input for base case'!$F$9*Parameters!$D$19*Parameters!$D$26*(1-Parameters!$D$27)*Parameters!$D$28*(Parameters!$D$23)*(1-Parameters!$D$30))+(AQ83*(1-Parameters!$D$40)*'Input for base case'!$F$9*Parameters!$D$19*Parameters!$D$26*(1-Parameters!$D$27)*Parameters!$D$28*(Parameters!$D$23)*(1-Parameters!$D$30)) + (AS83*(1-Parameters!$D$40)*(1-ART_drop_factor)) +(AR83*(1-Parameters!$D$40))+ (AY83*(1-Parameters!$D$40)*(1-ART_drop_factor)) + (AX83*(1-Parameters!$D$40))),0)</f>
        <v>0</v>
      </c>
      <c r="AY84" s="22">
        <f>IF(AND(C84&gt;=('Input for base case'!$F$14+'Input for base case'!$F$18), C84&lt;('Input for base case'!$F$14+'Input for base case'!$F$19)),((AO83*(1-Parameters!$D$40)*(1/Parameters!$D$38)*('Input for base case'!$F$9*Parameters!$D$19*(Parameters!$D$23)*Parameters!$D$26*(1-Parameters!$D$27)*Parameters!$D$28*Parameters!$D$30))+(AP83*(1-Parameters!$D$40)*(1/Parameters!$D$38))+(AQ83*(1-Parameters!$D$40)*('Input for base case'!$F$9*Parameters!$D$19*(Parameters!$D$23)*Parameters!$D$26*(1-Parameters!$D$27)*Parameters!$D$28*Parameters!$D$30))+(AY83*(1-Parameters!$D$40)*ART_drop_factor)+(AV83*(1-Parameters!$D$40)*(1/Parameters!$D$38))+(AS83*(1-Parameters!$D$40)*ART_drop_factor)),0)</f>
        <v>0</v>
      </c>
      <c r="AZ84" s="24">
        <f>IF(C84&gt;=('Input for base case'!$F$14+'Input for base case'!$F$19),((AT83*(1-Parameters!$D$40)*(1-(Parameters!$D$12*(1-('Input for base case'!$F$22*Parameters!$D$7))))) + (AZ83*(1-Parameters!$D$40)*(1-(Parameters!$D$12*(1-('Input for base case'!$F$22*Parameters!$D$7)))))),0)</f>
        <v>1482506.3679777062</v>
      </c>
      <c r="BA84" s="22">
        <f>IF(C84&gt;=('Input for base case'!$F$14+'Input for base case'!$F$19),((AT83*(1-Parameters!$D$40)*Parameters!$D$12*(1-('Input for base case'!$F$22*Parameters!$D$7)))+(AU83*(1-Parameters!$D$40)*(1-1/Parameters!$D$38)*(1-('Input for base case'!$F$10*Parameters!$D$20*(1-Parameters!$D$27)*Parameters!$D$26*(Parameters!$D$24)*Parameters!$D$28*Parameters!$D$30))) + (AV83*(1-Parameters!$D$40)*(1-(1/Parameters!$D$38))*(1-ART_drop_factor)) +(AZ83*(1-Parameters!$D$40)*Parameters!$D$12*(1-('Input for base case'!$F$22*Parameters!$D$7)))+(BA83*(1-Parameters!$D$40)*(1-1/Parameters!$D$38)) + (BB83*(1-Parameters!$D$40)*(1-(1/Parameters!$D$38))*(1-ART_drop_factor))),0)</f>
        <v>3578.0903586268078</v>
      </c>
      <c r="BB84" s="24">
        <f>IF(C84&gt;=('Input for base case'!$F$14+'Input for base case'!$F$19),((AU83*(1-Parameters!$D$40)*(1-1/Parameters!$D$38)*('Input for base case'!$F$10*Parameters!$D$20*Parameters!$D$26*(1-Parameters!$D$27)*(Parameters!$D$24)*Parameters!$D$28*Parameters!$D$30))+(AV83*(1-Parameters!$D$40)*(1-(1/Parameters!$D$38))*ART_drop_factor)+(BB83*(1-Parameters!$D$40)*(1-(1/Parameters!$D$38))*ART_drop_factor)),0)</f>
        <v>1.8334691757805686</v>
      </c>
      <c r="BC84" s="22">
        <f>IF(C84&gt;=('Input for base case'!$F$14+'Input for base case'!$F$19),((AU83*(1-Parameters!$D$40)*(1/Parameters!$D$38)*(1-('Input for base case'!$F$10*Parameters!$D$20*(1-Parameters!$D$27)*Parameters!$D$26*(Parameters!$D$23)*Parameters!$D$28)))+(AW83*(1-Parameters!$D$40)*(1-('Input for base case'!$F$10*Parameters!$D$20*(1-Parameters!$D$27)*Parameters!$D$26*(Parameters!$D$23)*Parameters!$D$28)))+(BA83*(1-Parameters!$D$40)*(1/Parameters!$D$38))+(BC83*(1-Parameters!$D$40))),0)</f>
        <v>35112.995698587481</v>
      </c>
      <c r="BD84" s="24">
        <f>IF(C84&gt;=('Input for base case'!$F$14+'Input for base case'!$F$19),((AU83*(1-Parameters!$D$40)*(1/Parameters!$D$38)*'Input for base case'!$F$10*Parameters!$D$20*Parameters!$D$26*(1-Parameters!$D$27)*Parameters!$D$28*(Parameters!$D$23)*(1-Parameters!$D$30))+(AW83*(1-Parameters!$D$40)*'Input for base case'!$F$10*Parameters!$D$20*Parameters!$D$26*(1-Parameters!$D$27)*Parameters!$D$28*(Parameters!$D$23)*(1-Parameters!$D$30))+(AX83*(1-Parameters!$D$40)) + (AY83*(1-Parameters!$D$40)*(1-ART_drop_factor)) +(BD83*(1-Parameters!$D$40)) + (BE83*(1-Parameters!$D$40)*(1-ART_drop_factor))),0)</f>
        <v>26955.318373077775</v>
      </c>
      <c r="BE84" s="25">
        <f>IF(C84&gt;=('Input for base case'!$F$14+'Input for base case'!$F$19),((AU83*(1-Parameters!$D$40)*(1/Parameters!$D$38)*('Input for base case'!$F$10*Parameters!$D$20*(Parameters!$D$23)*Parameters!$D$26*(1-Parameters!$D$27)*Parameters!$D$28*Parameters!$D$30))+(AV83*(1-Parameters!$D$40)*(1/Parameters!$D$38))+(AW83*(1-Parameters!$D$40)*('Input for base case'!$F$10*Parameters!$D$20*(Parameters!$D$23)*Parameters!$D$26*(1-Parameters!$D$27)*Parameters!$D$28*Parameters!$D$30))+(BE83*(1-Parameters!$D$40)*ART_drop_factor)+(BB83*(1-Parameters!$D$40)*(1/Parameters!$D$38))+(AY83*(1-Parameters!$D$40)*ART_drop_factor)),0)</f>
        <v>71003.793738780572</v>
      </c>
      <c r="BF84" s="135">
        <f>(Parameters!$D$40*(SUM(Model!D83:U83,Model!AH83:BE83)))+(Parameters!$D$41*(SUM(Model!V83:AG83)))</f>
        <v>93.418374114811726</v>
      </c>
      <c r="BG84" s="60"/>
      <c r="BJ84" s="66"/>
    </row>
    <row r="85" spans="3:62" x14ac:dyDescent="0.2">
      <c r="C85" s="20">
        <v>80</v>
      </c>
      <c r="D85" s="21">
        <f>IF((C85&gt;='Input for base case'!$F$12),0,(D84*(1-Parameters!$D$40)*(1-(Parameters!$D$8*(1-('Input for base case'!$F$22*Parameters!$D$7))))))</f>
        <v>0</v>
      </c>
      <c r="E85" s="21">
        <f>IF((C85&gt;='Input for base case'!$F$12),0,(D84*(1-Parameters!$D$40)*Parameters!$D$8*(1-('Input for base case'!$F$22*Parameters!$D$7))+(E84*(1-Parameters!$D$40)*(1-1/Parameters!$D$38)) + (F84*(1-Parameters!$D$40)*(1-(1/Parameters!$D$38))*(1-ART_drop_factor))))</f>
        <v>0</v>
      </c>
      <c r="F85" s="26">
        <f>IF((C85&gt;='Input for base case'!$F$12),0,(F84*(1-Parameters!$D$40)*(1-(1/Parameters!$D$38))*ART_drop_factor))</f>
        <v>0</v>
      </c>
      <c r="G85" s="21">
        <f>IF((C85&gt;='Input for base case'!$F$12),0,((G84*(1-Parameters!$D$40)+(E84*(1-Parameters!$D$40)*(1/Parameters!$D$38)))))</f>
        <v>0</v>
      </c>
      <c r="H85" s="21">
        <f>IF((C85&gt;='Input for base case'!$F$12),0,(H84*(1-Parameters!$D$40) + I84*(1-Parameters!$D$40)*(1-ART_drop_factor)))</f>
        <v>0</v>
      </c>
      <c r="I85" s="21">
        <f>IF((C85&gt;='Input for base case'!$F$12),0,(((F84*(1-Parameters!$D$40)*(1/Parameters!$D$38)) + I84*(1-Parameters!$D$40)*ART_drop_factor)))</f>
        <v>0</v>
      </c>
      <c r="J85" s="23">
        <f>IF(AND(C85&gt;='Input for base case'!$F$12,C85&lt;'Input for base case'!$F$13),((D84*(1-Parameters!$D$40)*(1-(Parameters!$D$8*(1-('Input for base case'!$F$22*Parameters!$D$7))))) + (J84*(1-Parameters!$D$40)*(1-(Parameters!$D$9*(1-('Input for base case'!$F$22*Parameters!$D$7)))))),0)</f>
        <v>0</v>
      </c>
      <c r="K85" s="23">
        <f>IF(AND(C85&gt;='Input for base case'!$F$12,C85&lt;'Input for base case'!$F$13),((D84*(1-Parameters!$D$40)*(Parameters!$D$8*(1-('Input for base case'!$F$22*Parameters!$D$7))))+(E84*(1-Parameters!$D$40)*(1-1/Parameters!$D$38)*(1-('Input for base case'!$F$5*Parameters!$D$14*(1-Parameters!$D$27)*Parameters!$D$26*(Parameters!$D$24))*Parameters!$D$28*Parameters!$D$30)))+ (F84*(1-Parameters!$D$40)*(1-(1/Parameters!$D$38))*(1-ART_drop_factor)) + (J84*(1-Parameters!$D$40)*Parameters!$D$9*(1-('Input for base case'!$F$22*Parameters!$D$7)))+(K84*(1-Parameters!$D$40)*(1-1/Parameters!$D$38)) + (L84*(1-Parameters!$D$40)*(1-(1/Parameters!$D$38))*(1-ART_drop_factor)),0)</f>
        <v>0</v>
      </c>
      <c r="L85" s="23">
        <f>IF(AND(C85&gt;='Input for base case'!$F$12,C85&lt;'Input for base case'!$F$13),((E84*(1-Parameters!$D$40)*(1-1/Parameters!$D$38)*('Input for base case'!$F$5*Parameters!$D$14*Parameters!$D$26*(1-Parameters!$D$27)*(Parameters!$D$24)*Parameters!$D$28*Parameters!$D$30))+(F84*(1-Parameters!$D$40)*(1-(1/Parameters!$D$38))*ART_drop_factor)+(L84*(1-Parameters!$D$40)*(1-(1/Parameters!$D$38))*ART_drop_factor)),0)</f>
        <v>0</v>
      </c>
      <c r="M85" s="23">
        <f>IF(AND(C85&gt;='Input for base case'!$F$12,C85&lt;'Input for base case'!$F$13),((E84*(1-Parameters!$D$40)*(1/Parameters!$D$38)*(1-('Input for base case'!$F$5*Parameters!$D$14*(1-Parameters!$D$27)*Parameters!$D$26*(Parameters!$D$23))*Parameters!$D$28))+(G84*(1-Parameters!$D$40)*(1-('Input for base case'!$F$5*Parameters!$D$14*(1-Parameters!$D$27)*Parameters!$D$26*(Parameters!$D$23)*Parameters!$D$28)))+(K84*(1-Parameters!$D$40)*(1/Parameters!$D$38))+(M84*(1-Parameters!$D$40))),0)</f>
        <v>0</v>
      </c>
      <c r="N85" s="23">
        <f>IF(AND(C85&gt;='Input for base case'!$F$12,C85&lt;'Input for base case'!$F$13),((E84*(1-Parameters!$D$40)*(1/Parameters!$D$38)*'Input for base case'!$F$5*Parameters!$D$14*Parameters!$D$26*(1-Parameters!$D$27)*Parameters!$D$28*(Parameters!$D$23)*(1-Parameters!$D$30))+(G84*(1-Parameters!$D$40)*'Input for base case'!$F$5*Parameters!$D$14*Parameters!$D$26*(1-Parameters!$D$27)*Parameters!$D$28*(Parameters!$D$23)*(1-Parameters!$D$30))+(H84*(1-Parameters!$D$40)) +(N84*(1-Parameters!$D$40)) + (O84*(1-Parameters!$D$40)*(1-ART_drop_factor)) + (I84*(1-Parameters!$D$40)*(1-ART_drop_factor))),0)</f>
        <v>0</v>
      </c>
      <c r="O85" s="23">
        <f>IF(AND(C85&gt;='Input for base case'!$F$12,C85&lt;'Input for base case'!$F$13),((E84*(1-Parameters!$D$40)*(1/Parameters!$D$38)*('Input for base case'!$F$5*Parameters!$D$14*(Parameters!$D$23)*Parameters!$D$26*(1-Parameters!$D$27)*Parameters!$D$28*Parameters!$D$30))+(F84*(1-Parameters!$D$40)*(1/Parameters!$D$38))+(G84*(1-Parameters!$D$40)*('Input for base case'!$F$5*Parameters!$D$14*(Parameters!$D$23)*Parameters!$D$26*(1-Parameters!$D$27)*Parameters!$D$28*Parameters!$D$30))+(O84*(1-Parameters!$D$40)*ART_drop_factor)+(L84*(1-Parameters!$D$40)*(1/Parameters!$D$38))+(I84*(1-Parameters!$D$40)*ART_drop_factor)),0)</f>
        <v>0</v>
      </c>
      <c r="P85" s="24">
        <f>IF(AND(C85&gt;='Input for base case'!$F$13,C85&lt;'Input for base case'!$F$14),((J84*(1-Parameters!$D$40)*(1-(Parameters!$D$9*(1-('Input for base case'!$F$22*Parameters!$D$7))))) + (P84*(1-Parameters!$D$40)*(1-(Parameters!$D$9*(1-('Input for base case'!$F$22*Parameters!$D$7)))))),0)</f>
        <v>0</v>
      </c>
      <c r="Q85" s="22">
        <f>IF(AND(C85&gt;='Input for base case'!$F$13,C85&lt;'Input for base case'!$F$14),((J84*(1-Parameters!$D$40)*Parameters!$D$9*(1-('Input for base case'!$F$22*Parameters!$D$7)))+(K84*(1-Parameters!$D$40)*(1-1/Parameters!$D$38)*(1-('Input for base case'!$F$6*Parameters!$D$15*(1-Parameters!$D$27)*Parameters!$D$26*(Parameters!$D$24))*Parameters!$D$28*Parameters!$D$30))) + (L84*(1-Parameters!$D$40)*(1-(1/Parameters!$D$38))*(1-ART_drop_factor)) +(P84*(1-Parameters!$D$40)*Parameters!$D$9*(1-('Input for base case'!$F$22*Parameters!$D$7)))+(Q84*(1-Parameters!$D$40)*(1-1/Parameters!$D$38)) + (R84*(1-Parameters!$D$40)*(1-(1/Parameters!$D$38))*(1-ART_drop_factor)),0)</f>
        <v>0</v>
      </c>
      <c r="R85" s="24">
        <f>IF(AND(C85&gt;='Input for base case'!$F$13,C85&lt;'Input for base case'!$F$14),((K84*(1-Parameters!$D$40)*(1-1/Parameters!$D$38)*('Input for base case'!$F$6*Parameters!$D$15*Parameters!$D$26*(1-Parameters!$D$27)*(Parameters!$D$24)*Parameters!$D$28*Parameters!$D$30))+(L84*(1-Parameters!$D$40)*(1-(1/Parameters!$D$38))*ART_drop_factor)+(R84*(1-Parameters!$D$40)*(1-(1/Parameters!$D$38))*ART_drop_factor)),0)</f>
        <v>0</v>
      </c>
      <c r="S85" s="22">
        <f>IF(AND(C85&gt;='Input for base case'!$F$13,C85&lt;'Input for base case'!$F$14),((K84*(1-Parameters!$D$40)*(1/Parameters!$D$38)*(1-('Input for base case'!$F$6*Parameters!$D$15*(1-Parameters!$D$27)*Parameters!$D$26*(Parameters!$D$23)*Parameters!$D$28)))+(M84*(1-Parameters!$D$40)*(1-('Input for base case'!$F$6*Parameters!$D$15*(1-Parameters!$D$27)*Parameters!$D$26*(Parameters!$D$23)*Parameters!$D$28)))+(Q84*(1-Parameters!$D$40)*(1/Parameters!$D$38))+(S84*(1-Parameters!$D$40))),0)</f>
        <v>0</v>
      </c>
      <c r="T85" s="24">
        <f>IF(AND(C85&gt;='Input for base case'!$F$13,C85&lt;'Input for base case'!$F$14),((K84*(1-Parameters!$D$40)*(1/Parameters!$D$38)*'Input for base case'!$F$6*Parameters!$D$15*Parameters!$D$26*(1-Parameters!$D$27)*Parameters!$D$28*(Parameters!$D$23)*(1-Parameters!$D$30))+(M84*(1-Parameters!$D$40)*'Input for base case'!$F$6*Parameters!$D$15*Parameters!$D$26*(1-Parameters!$D$27)*Parameters!$D$28*(Parameters!$D$23)*(1-Parameters!$D$30))+(N84*(1-Parameters!$D$40))+(T84*(1-Parameters!$D$40)) + (U84*(1-Parameters!$D$40)*(1-ART_drop_factor)) + (O84*(1-Parameters!$D$40)*(1-ART_drop_factor))),0)</f>
        <v>0</v>
      </c>
      <c r="U85" s="22">
        <f>IF(AND(C85&gt;='Input for base case'!$F$13,C85&lt;'Input for base case'!$F$14),((K84*(1-Parameters!$D$40)*(1/Parameters!$D$38)*('Input for base case'!$F$6*Parameters!$D$15*(Parameters!$D$23)*Parameters!$D$26*(1-Parameters!$D$27)*Parameters!$D$28*Parameters!$D$30))+(L84*(1-Parameters!$D$40)*(1/Parameters!$D$38))+(M84*(1-Parameters!$D$40)*('Input for base case'!$F$6*Parameters!$D$15*(Parameters!$D$23)*Parameters!$D$26*(1-Parameters!$D$27)*Parameters!$D$28*Parameters!$D$30))+(U84*(1-Parameters!$D$40)*ART_drop_factor)+(R84*(1-Parameters!$D$40)*(1/Parameters!$D$38))+(O84*(1-Parameters!$D$40))*ART_drop_factor),0)</f>
        <v>0</v>
      </c>
      <c r="V85" s="24">
        <f>IF(C85='Input for base case'!$F$14,((P84*(1-Parameters!$D$41)*(1-(Parameters!$D$9*(1-('Input for base case'!$F$22*Parameters!$D$7))))) + (V84*(1-Parameters!$D$41)*(1-(Parameters!$D$9*(1-('Input for base case'!$F$22*Parameters!$D$7)))))),0)</f>
        <v>0</v>
      </c>
      <c r="W85" s="22">
        <f>IF(C85='Input for base case'!$F$14,((P84*(1-Parameters!$D$41)*Parameters!$D$9*(1-('Input for base case'!$F$22*Parameters!$D$7)))+(Q84*(1-Parameters!$D$41)*(1-1/Parameters!$D$38)*(1-('Input for base case'!$F$6*Parameters!$D$16*(1-Parameters!$D$27)*Parameters!$D$26*(1-Parameters!$B$94)*(Parameters!$D$24))*Parameters!$D$28*Parameters!$D$30)))+(V84*(1-Parameters!$D$41)*Parameters!$D$9*(1-('Input for base case'!$F$22*Parameters!$D$7)))+ (R84*(1-Parameters!$D$41)*(1-(1/Parameters!$D$38))*(1-ART_drop_factor)) + (W84*(1-Parameters!$D$41)*(1-1/Parameters!$D$38)) + (X84*(1-Parameters!$D$41)*(1-(1/Parameters!$D$38))*(1-ART_drop_factor)),0)</f>
        <v>0</v>
      </c>
      <c r="X85" s="24">
        <f>IF(C85='Input for base case'!$F$14,((Q84*(1-Parameters!$D$41)*(1-1/Parameters!$D$38)*('Input for base case'!$F$6*Parameters!$D$16*Parameters!$D$26*(1-Parameters!$D$27)*(1-Parameters!$B$94)*(Parameters!$D$24)*Parameters!$D$28*Parameters!$D$30))+(R84*(1-Parameters!$D$41)*(1-(1/Parameters!$D$38))*ART_drop_factor)+(X84*(1-Parameters!$D$41)*(1-(1/Parameters!$D$38))*ART_drop_factor)),0)</f>
        <v>0</v>
      </c>
      <c r="Y85" s="22">
        <f>IF(C85='Input for base case'!$F$14,((Q84*(1-Parameters!$D$41)*(1/Parameters!$D$38)*(1-('Input for base case'!$F$6*Parameters!$D$16*(1-Parameters!$D$27)*Parameters!$D$26*(1-Parameters!$B$94)*(Parameters!$D$23)*Parameters!$D$28)))+(S84*(1-Parameters!$D$41)*(1-('Input for base case'!$F$6*Parameters!$D$16*(1-Parameters!$D$27)*Parameters!$D$26*(1-Parameters!$B$94)*(Parameters!$D$23)*Parameters!$D$28)))+(W84*(1-Parameters!$D$41)*(1/Parameters!$D$38))+(Y84*(1-Parameters!$D$41))),0)</f>
        <v>0</v>
      </c>
      <c r="Z85" s="24">
        <f>IF(C85='Input for base case'!$F$14,((Q84*(1-Parameters!$D$41)*(1/Parameters!$D$38)*'Input for base case'!$F$6*Parameters!$D$16*Parameters!$D$26*(1-Parameters!$D$27)*(1-Parameters!$B$94)*Parameters!$D$28*(Parameters!$D$23)*(1-Parameters!$D$30))+(S84*(1-Parameters!$D$41)*'Input for base case'!$F$6*Parameters!$D$16*Parameters!$D$26*(1-Parameters!$D$27)*(1-Parameters!$B$94)*Parameters!$D$28*(Parameters!$D$23)*(1-Parameters!$D$30))+(T84*(1-Parameters!$D$41)) + (U84*(1-Parameters!$D$41)*(1-ART_drop_factor)) + (Z84*(1-Parameters!$D$41)) + (AA84*(1-Parameters!$D$41)*(1-ART_drop_factor))),0)</f>
        <v>0</v>
      </c>
      <c r="AA85" s="22">
        <f>IF(C85='Input for base case'!$F$14,((Q84*(1-Parameters!$D$41)*(1/Parameters!$D$38)*('Input for base case'!$F$6*Parameters!$D$16*(Parameters!$D$23)*Parameters!$D$26*(1-Parameters!$D$27)*(1-Parameters!$B$94)*Parameters!$D$28*Parameters!$D$30))+(R84*(1-Parameters!$D$41)*(1/Parameters!$D$38))+(S84*(1-Parameters!$D$41)*('Input for base case'!$F$6*Parameters!$D$16*(1-Parameters!$B$94)*(Parameters!$D$23)*Parameters!$D$26*(1-Parameters!$D$27)*Parameters!$D$28*Parameters!$D$30))+(AA84*(1-Parameters!$D$41)*ART_drop_factor)+(X84*(1-Parameters!$D$41)*(1/Parameters!$D$38))+(U84*(1-Parameters!$D$41)*ART_drop_factor)),0)</f>
        <v>0</v>
      </c>
      <c r="AB85" s="24">
        <f>IF(AND(C85&gt;'Input for base case'!$F$14,C85&lt;('Input for base case'!$F$14+'Input for base case'!$F$16)),((V84*(1-Parameters!$D$41)*(1-(Parameters!$D$9*(1-('Input for base case'!$F$22*Parameters!$D$7)))))+(AB84*(1-Parameters!$D$41)*(1-(Parameters!$D$10*(1-('Input for base case'!$F$22*Parameters!$D$7)))))),0)</f>
        <v>0</v>
      </c>
      <c r="AC85" s="24">
        <f>IF(AND(C85&gt;'Input for base case'!$F$14, C85&lt;('Input for base case'!$F$14+'Input for base case'!$F$16)),((V84*(1-Parameters!$D$41)*Parameters!$D$9*(1-('Input for base case'!$F$22*Parameters!$D$7)))+(W84*(1-Parameters!$D$41)*(1-1/Parameters!$D$38)) + (X84*(1-Parameters!$D$41)*(1-(1/Parameters!$D$38))*(1-ART_drop_factor)) +(AB84*(1-Parameters!$D$41)*Parameters!$D$10*(1-('Input for base case'!$F$22*Parameters!$D$7))))+(AC84*(1-Parameters!$D$41)*(1-1/Parameters!$D$38)) + (AD84*(1-Parameters!$D$41)*(1-(1/Parameters!$D$38))*(1-ART_drop_factor)),0)</f>
        <v>0</v>
      </c>
      <c r="AD85" s="24">
        <f>IF(AND(C85&gt;'Input for base case'!$F$14, C85&lt;('Input for base case'!$F$14+'Input for base case'!$F$16)),((X84*(1-Parameters!$D$41)*(1-(1/Parameters!$D$38))*ART_drop_factor)+(AD84*(1-Parameters!$D$41)*(1-(1/Parameters!$D$38))*ART_drop_factor)),0)</f>
        <v>0</v>
      </c>
      <c r="AE85" s="24">
        <f>IF(AND(C85&gt;'Input for base case'!$F$14, C85&lt;('Input for base case'!$F$14+'Input for base case'!$F$16)),((W84*(1-Parameters!$D$41)*(1/Parameters!$D$38))+(Y84*(1-Parameters!$D$41))+(AC84*(1-Parameters!$D$41)*(1/Parameters!$D$38))+(AE84*(1-Parameters!$D$41))),0)</f>
        <v>0</v>
      </c>
      <c r="AF85" s="24">
        <f>IF(AND(C85&gt;'Input for base case'!$F$14, C85&lt;('Input for base case'!$F$14+'Input for base case'!$F$16)),((Z84*(1-Parameters!$D$41)) + (AA84*(1-Parameters!$D$41)*(1-ART_drop_factor)) +(AF84*(1-Parameters!$D$41)) + (AG84*(1-Parameters!$D$41)*(1-ART_drop_factor))),0)</f>
        <v>0</v>
      </c>
      <c r="AG85" s="24">
        <f>IF(AND(C85&gt;'Input for base case'!$F$14, C85&lt;('Input for base case'!$F$14+'Input for base case'!$F$16)),((X84*(1-Parameters!$D$41)*(1/Parameters!$D$38))+(AG84*(1-Parameters!$D$41)*ART_drop_factor)+(AD84*(1-Parameters!$D$41)*(1/Parameters!$D$38))+(AA84*(1-Parameters!$D$41)*ART_drop_factor)),0)</f>
        <v>0</v>
      </c>
      <c r="AH85" s="24">
        <f>IF(AND(C85&gt;=('Input for base case'!$F$14+'Input for base case'!$F$16),C85&lt;('Input for base case'!$F$14+'Input for base case'!$F$17)),((AB84*(1-Parameters!$D$40)*(1-(Parameters!$D$10*(1-('Input for base case'!$F$22*Parameters!$D$7)))))+(AH84*(1-Parameters!$D$40)*(1-(Parameters!$D$11*(1-('Input for base case'!$F$22*Parameters!$D$7)))))),0)</f>
        <v>0</v>
      </c>
      <c r="AI85" s="24">
        <f>IF(AND(C85&gt;=('Input for base case'!$F$14+'Input for base case'!$F$16), C85&lt;('Input for base case'!$F$14+'Input for base case'!$F$17)),((AB84*(1-Parameters!$D$40)*Parameters!$D$10*(1-('Input for base case'!$F$22*Parameters!$D$7)))+(AC84*(1-Parameters!$D$40)*(1-1/Parameters!$D$38)*(1-('Input for base case'!$F$7*Parameters!$D$17*(1-Parameters!$D$27)*Parameters!$D$26*(1-(Parameters!$B$94 + Parameters!$B$95))*(Parameters!$D$24)*Parameters!$D$28*Parameters!$D$30))) + (AD84*(1-Parameters!$D$40)*(1-(1/Parameters!$D$38))*(1-ART_drop_factor)) +(AH84*(1-Parameters!$D$40)*Parameters!$D$11*(1-('Input for base case'!$F$22*Parameters!$D$7)))+(AI84*(1-Parameters!$D$40)*(1-1/Parameters!$D$38)) + (AJ84*(1-Parameters!$D$40)*(1-(1/Parameters!$D$38))*(1-ART_drop_factor))),0)</f>
        <v>0</v>
      </c>
      <c r="AJ85" s="24">
        <f>IF(AND(C85&gt;=('Input for base case'!$F$14+'Input for base case'!$F$16), C85&lt;('Input for base case'!$F$14+'Input for base case'!$F$17)),((AC84*(1-Parameters!$D$40)*(1-1/Parameters!$D$38)*('Input for base case'!$F$7*Parameters!$D$17*Parameters!$D$26*(1-Parameters!$D$27)*(1-(Parameters!$B$94 + Parameters!$B$95))*(Parameters!$D$24)*Parameters!$D$28*Parameters!$D$30))+(AD84*(1-Parameters!$D$40)*(1-(1/Parameters!$D$38))*ART_drop_factor)+(AJ84*(1-Parameters!$D$40)*(1-(1/Parameters!$D$38))*ART_drop_factor)),0)</f>
        <v>0</v>
      </c>
      <c r="AK85" s="22">
        <f>IF(AND(C85&gt;=('Input for base case'!$F$14+'Input for base case'!$F$16), C85&lt;('Input for base case'!$F$14+'Input for base case'!$F$17)),((AC84*(1-Parameters!$D$40)*(1/Parameters!$D$38)*(1-('Input for base case'!$F$7*Parameters!$D$17*(1-Parameters!$D$27)*Parameters!$D$26*(1-(Parameters!$B$94 + Parameters!$B$95))*(Parameters!$D$23)*Parameters!$D$28)))+(AE84*(1-Parameters!$D$40)*(1-('Input for base case'!$F$7*Parameters!$D$17*(1-Parameters!$D$27)*Parameters!$D$26*(1-(Parameters!$B$94 + Parameters!$B$95))*(Parameters!$D$23)*Parameters!$D$28)))+(AI84*(1-Parameters!$D$40)*(1/Parameters!$D$38))+(AK84*(1-Parameters!$D$40))),0)</f>
        <v>0</v>
      </c>
      <c r="AL85" s="24">
        <f>IF(AND(C85&gt;=('Input for base case'!$F$14+'Input for base case'!$F$16), C85&lt;('Input for base case'!$F$14+'Input for base case'!$F$17)),((AC84*(1-Parameters!$D$40)*(1/Parameters!$D$38)*'Input for base case'!$F$7*Parameters!$D$17*Parameters!$D$26*(1-Parameters!$D$27)*(1-(Parameters!$B$94 + Parameters!$B$95))*Parameters!$D$28*(Parameters!$D$23)*(1-Parameters!$D$30))+(AE84*(1-Parameters!$D$40)*'Input for base case'!$F$7*Parameters!$D$17*Parameters!$D$26*(1-Parameters!$D$27)*(1-(Parameters!$B$94 + Parameters!$B$95))*Parameters!$D$28*(Parameters!$D$23)*(1-Parameters!$D$30))+(AF84*(1-Parameters!$D$40)) + (AG84*(1-Parameters!$D$40)*(1-ART_drop_factor)) +(AL84*(1-Parameters!$D$40)) + (AM84*(1-Parameters!$D$40)*(1-ART_drop_factor))),0)</f>
        <v>0</v>
      </c>
      <c r="AM85" s="22">
        <f>IF(AND(C85&gt;=('Input for base case'!$F$14+'Input for base case'!$F$16), C85&lt;('Input for base case'!$F$14+'Input for base case'!$F$17)),((AC84*(1-Parameters!$D$40)*(1/Parameters!$D$38)*('Input for base case'!$F$7*Parameters!$D$17*(Parameters!$D$23)*Parameters!$D$26*(1-Parameters!$D$27)*(1-(Parameters!$B$94 + Parameters!$B$95))*Parameters!$D$28*Parameters!$D$30))+(AD84*(1-Parameters!$D$40)*(1/Parameters!$D$38))+(AE84*(1-Parameters!$D$40)*('Input for base case'!$F$7*Parameters!$D$17*(Parameters!$D$23)*Parameters!$D$26*(1-Parameters!$D$27)*(1-(Parameters!$B$94 + Parameters!$B$95))*Parameters!$D$28*Parameters!$D$30))+(AM84*(1-Parameters!$D$40)*ART_drop_factor)+(AJ84*(1-Parameters!$D$40)*(1/Parameters!$D$38))+(AG84*(1-Parameters!$D$40)*ART_drop_factor)),0)</f>
        <v>0</v>
      </c>
      <c r="AN85" s="24">
        <f>IF(AND(C85&gt;=('Input for base case'!$F$14+'Input for base case'!$F$17), C85&lt;('Input for base case'!$F$14+'Input for base case'!$F$18)),((AH84*(1-Parameters!$D$40)*(1-(Parameters!$D$11*(1-('Input for base case'!$F$22*Parameters!$D$7))))) + (AN84*(1-Parameters!$D$40)*(1-(Parameters!$D$11*(1-('Input for base case'!$F$22*Parameters!$D$7)))))),0)</f>
        <v>0</v>
      </c>
      <c r="AO85" s="22">
        <f>IF(AND(C85&gt;=('Input for base case'!$F$14+'Input for base case'!$F$17), C85&lt;('Input for base case'!$F$14+'Input for base case'!$F$18)),((AH84*(1-Parameters!$D$40)*Parameters!$D$11*(1-('Input for base case'!$F$22*Parameters!$D$7)))+(AI84*(1-Parameters!$D$40)*(1-1/Parameters!$D$38)*(1-('Input for base case'!$F$8*Parameters!$D$18*(1-Parameters!$D$27)*Parameters!$D$26*(Parameters!$D$24)*Parameters!$D$28*Parameters!$D$30))) + (AJ84*(1-Parameters!$D$40)*(1-(1/Parameters!$D$38))*(1-ART_drop_factor)) +(AN84*(1-Parameters!$D$40)*Parameters!$D$11*(1-('Input for base case'!$F$22*Parameters!$D$7)))+(AO84*(1-Parameters!$D$40)*(1-1/Parameters!$D$38)) + (AP84*(1-Parameters!$D$40)*(1-(1/Parameters!$D$38))*(1-ART_drop_factor))),0)</f>
        <v>0</v>
      </c>
      <c r="AP85" s="24">
        <f>IF(AND(C85&gt;=('Input for base case'!$F$14+'Input for base case'!$F$17), C85&lt;('Input for base case'!$F$14+'Input for base case'!$F$18)),((AI84*(1-Parameters!$D$40)*(1-1/Parameters!$D$38)*('Input for base case'!$F$8*Parameters!$D$18*Parameters!$D$26*(1-Parameters!$D$27)*(Parameters!$D$24)*Parameters!$D$28*Parameters!$D$30))+(AJ84*(1-Parameters!$D$40)*(1-(1/Parameters!$D$38))*ART_drop_factor)+(AP84*(1-Parameters!$D$40)*(1-(1/Parameters!$D$38))*ART_drop_factor)),0)</f>
        <v>0</v>
      </c>
      <c r="AQ85" s="22">
        <f>IF(AND(C85&gt;=('Input for base case'!$F$14+'Input for base case'!$F$17), C85&lt;('Input for base case'!$F$14+'Input for base case'!$F$18)),((AI84*(1-Parameters!$D$40)*(1/Parameters!$D$38)*(1-('Input for base case'!$F$8*Parameters!$D$18*(1-Parameters!$D$27)*Parameters!$D$26*(Parameters!$D$23)*Parameters!$D$28)))+(AK84*(1-Parameters!$D$40)*(1-('Input for base case'!$F$8*Parameters!$D$18*(1-Parameters!$D$27)*Parameters!$D$26*(Parameters!$D$23)*Parameters!$D$28)))+(AO84*(1-Parameters!$D$40)*(1/Parameters!$D$38))+(AQ84*(1-Parameters!$D$40))),0)</f>
        <v>0</v>
      </c>
      <c r="AR85" s="24">
        <f>IF(AND(C85&gt;=('Input for base case'!$F$14+'Input for base case'!$F$17), C85&lt;('Input for base case'!$F$14+'Input for base case'!$F$18)),((AI84*(1-Parameters!$D$40)*(1/Parameters!$D$38)*'Input for base case'!$F$8*Parameters!$D$18*Parameters!$D$26*(1-Parameters!$D$27)*Parameters!$D$28*(Parameters!$D$23)*(1-Parameters!$D$30))+(AK84*(1-Parameters!$D$40)*'Input for base case'!$F$8*Parameters!$D$18*Parameters!$D$26*(1-Parameters!$D$27)*Parameters!$D$28*(Parameters!$D$23)*(1-Parameters!$D$30))+(AL84*(1-Parameters!$D$40)) + (AM84*(1-Parameters!$D$40)*(1-ART_drop_factor)) +(AR84*(1-Parameters!$D$40)) + (AS84*(1-Parameters!$D$40)*(1-ART_drop_factor))),0)</f>
        <v>0</v>
      </c>
      <c r="AS85" s="22">
        <f>IF(AND(C85&gt;=('Input for base case'!$F$14+'Input for base case'!$F$17), C85&lt;('Input for base case'!$F$14+'Input for base case'!$F$18)),((AI84*(1-Parameters!$D$40)*(1/Parameters!$D$38)*('Input for base case'!$F$8*Parameters!$D$18*(Parameters!$D$23)*Parameters!$D$26*(1-Parameters!$D$27)*Parameters!$D$28*Parameters!$D$30))+(AJ84*(1-Parameters!$D$40)*(1/Parameters!$D$38))+(AK84*(1-Parameters!$D$40)*('Input for base case'!$F$8*Parameters!$D$18*(Parameters!$D$23)*Parameters!$D$26*(1-Parameters!$D$27)*Parameters!$D$28*Parameters!$D$30))+(AS84*(1-Parameters!$D$40)*ART_drop_factor)+(AP84*(1-Parameters!$D$40)*(1/Parameters!$D$38))+(AM84*(1-Parameters!$D$40)*ART_drop_factor)),0)</f>
        <v>0</v>
      </c>
      <c r="AT85" s="24">
        <f>IF(AND(C85&gt;=('Input for base case'!$F$14+'Input for base case'!$F$18), C85&lt;('Input for base case'!$F$14+'Input for base case'!$F$19)),((AN84*(1-Parameters!$D$40)*(1-(Parameters!$D$11*(1-('Input for base case'!$F$22*Parameters!$D$7))))) + (AT84*(1-Parameters!$D$40)*(1-(Parameters!$D$12*(1-('Input for base case'!$F$22*Parameters!$D$7)))))),0)</f>
        <v>0</v>
      </c>
      <c r="AU85" s="22">
        <f>IF(AND(C85&gt;=('Input for base case'!$F$14+'Input for base case'!$F$18), C85&lt;('Input for base case'!$F$14+'Input for base case'!$F$19)),((AN84*(1-Parameters!$D$40)*Parameters!$D$11*(1-('Input for base case'!$F$22*Parameters!$D$7)))+(AO84*(1-Parameters!$D$40)*(1-1/Parameters!$D$38)*(1-('Input for base case'!$F$9*Parameters!$D$19*(1-Parameters!$D$27)*Parameters!$D$26*(Parameters!$D$24)*Parameters!$D$28*Parameters!$D$30))) + (AP84*(1-Parameters!$D$40)*(1-(1/Parameters!$D$38))*(1-ART_drop_factor)) +(AT84*(1-Parameters!$D$40)*Parameters!$D$12*(1-('Input for base case'!$F$22*Parameters!$D$7)))+(AU84*(1-Parameters!$D$40)*(1-1/Parameters!$D$38)) + (AV84*(1-Parameters!$D$40)*(1-(1/Parameters!$D$38))*(1-ART_drop_factor))),0)</f>
        <v>0</v>
      </c>
      <c r="AV85" s="24">
        <f>IF(AND(C85&gt;=('Input for base case'!$F$14+'Input for base case'!$F$18), C85&lt;('Input for base case'!$F$14+'Input for base case'!$F$19)),((AO84*(1-Parameters!$D$40)*(1-1/Parameters!$D$38)*('Input for base case'!$F$9*Parameters!$D$19*Parameters!$D$26*(1-Parameters!$D$27)*(Parameters!$D$24)*Parameters!$D$28*Parameters!$D$30))+(AP84*(1-Parameters!$D$40)*(1-(1/Parameters!$D$38))*ART_drop_factor)+(AV84*(1-Parameters!$D$40)*(1-(1/Parameters!$D$38))*ART_drop_factor)),0)</f>
        <v>0</v>
      </c>
      <c r="AW85" s="22">
        <f>IF(AND(C85&gt;=('Input for base case'!$F$14+'Input for base case'!$F$18), C85&lt;('Input for base case'!$F$14+'Input for base case'!$F$19)),((AO84*(1-Parameters!$D$40)*(1/Parameters!$D$38)*(1-('Input for base case'!$F$9*Parameters!$D$19*(1-Parameters!$D$27)*Parameters!$D$26*(Parameters!$D$23)*Parameters!$D$28)))+(AQ84*(1-Parameters!$D$40)*(1-('Input for base case'!$F$9*Parameters!$D$19*(1-Parameters!$D$27)*Parameters!$D$26*(Parameters!$D$23)*Parameters!$D$28)))+(AU84*(1-Parameters!$D$40)*(1/Parameters!$D$38))+(AW84*(1-Parameters!$D$40))),0)</f>
        <v>0</v>
      </c>
      <c r="AX85" s="24">
        <f>IF(AND(C85&gt;=('Input for base case'!$F$14+'Input for base case'!$F$18), C85&lt;('Input for base case'!$F$14+'Input for base case'!$F$19)),((AO84*(1-Parameters!$D$40)*(1/Parameters!$D$38)*'Input for base case'!$F$9*Parameters!$D$19*Parameters!$D$26*(1-Parameters!$D$27)*Parameters!$D$28*(Parameters!$D$23)*(1-Parameters!$D$30))+(AQ84*(1-Parameters!$D$40)*'Input for base case'!$F$9*Parameters!$D$19*Parameters!$D$26*(1-Parameters!$D$27)*Parameters!$D$28*(Parameters!$D$23)*(1-Parameters!$D$30)) + (AS84*(1-Parameters!$D$40)*(1-ART_drop_factor)) +(AR84*(1-Parameters!$D$40))+ (AY84*(1-Parameters!$D$40)*(1-ART_drop_factor)) + (AX84*(1-Parameters!$D$40))),0)</f>
        <v>0</v>
      </c>
      <c r="AY85" s="22">
        <f>IF(AND(C85&gt;=('Input for base case'!$F$14+'Input for base case'!$F$18), C85&lt;('Input for base case'!$F$14+'Input for base case'!$F$19)),((AO84*(1-Parameters!$D$40)*(1/Parameters!$D$38)*('Input for base case'!$F$9*Parameters!$D$19*(Parameters!$D$23)*Parameters!$D$26*(1-Parameters!$D$27)*Parameters!$D$28*Parameters!$D$30))+(AP84*(1-Parameters!$D$40)*(1/Parameters!$D$38))+(AQ84*(1-Parameters!$D$40)*('Input for base case'!$F$9*Parameters!$D$19*(Parameters!$D$23)*Parameters!$D$26*(1-Parameters!$D$27)*Parameters!$D$28*Parameters!$D$30))+(AY84*(1-Parameters!$D$40)*ART_drop_factor)+(AV84*(1-Parameters!$D$40)*(1/Parameters!$D$38))+(AS84*(1-Parameters!$D$40)*ART_drop_factor)),0)</f>
        <v>0</v>
      </c>
      <c r="AZ85" s="24">
        <f>IF(C85&gt;=('Input for base case'!$F$14+'Input for base case'!$F$19),((AT84*(1-Parameters!$D$40)*(1-(Parameters!$D$12*(1-('Input for base case'!$F$22*Parameters!$D$7))))) + (AZ84*(1-Parameters!$D$40)*(1-(Parameters!$D$12*(1-('Input for base case'!$F$22*Parameters!$D$7)))))),0)</f>
        <v>1482021.725461425</v>
      </c>
      <c r="BA85" s="22">
        <f>IF(C85&gt;=('Input for base case'!$F$14+'Input for base case'!$F$19),((AT84*(1-Parameters!$D$40)*Parameters!$D$12*(1-('Input for base case'!$F$22*Parameters!$D$7)))+(AU84*(1-Parameters!$D$40)*(1-1/Parameters!$D$38)*(1-('Input for base case'!$F$10*Parameters!$D$20*(1-Parameters!$D$27)*Parameters!$D$26*(Parameters!$D$24)*Parameters!$D$28*Parameters!$D$30))) + (AV84*(1-Parameters!$D$40)*(1-(1/Parameters!$D$38))*(1-ART_drop_factor)) +(AZ84*(1-Parameters!$D$40)*Parameters!$D$12*(1-('Input for base case'!$F$22*Parameters!$D$7)))+(BA84*(1-Parameters!$D$40)*(1-1/Parameters!$D$38)) + (BB84*(1-Parameters!$D$40)*(1-(1/Parameters!$D$38))*(1-ART_drop_factor))),0)</f>
        <v>3579.4600058328429</v>
      </c>
      <c r="BB85" s="24">
        <f>IF(C85&gt;=('Input for base case'!$F$14+'Input for base case'!$F$19),((AU84*(1-Parameters!$D$40)*(1-1/Parameters!$D$38)*('Input for base case'!$F$10*Parameters!$D$20*Parameters!$D$26*(1-Parameters!$D$27)*(Parameters!$D$24)*Parameters!$D$28*Parameters!$D$30))+(AV84*(1-Parameters!$D$40)*(1-(1/Parameters!$D$38))*ART_drop_factor)+(BB84*(1-Parameters!$D$40)*(1-(1/Parameters!$D$38))*ART_drop_factor)),0)</f>
        <v>1.6242246763337949</v>
      </c>
      <c r="BC85" s="22">
        <f>IF(C85&gt;=('Input for base case'!$F$14+'Input for base case'!$F$19),((AU84*(1-Parameters!$D$40)*(1/Parameters!$D$38)*(1-('Input for base case'!$F$10*Parameters!$D$20*(1-Parameters!$D$27)*Parameters!$D$26*(Parameters!$D$23)*Parameters!$D$28)))+(AW84*(1-Parameters!$D$40)*(1-('Input for base case'!$F$10*Parameters!$D$20*(1-Parameters!$D$27)*Parameters!$D$26*(Parameters!$D$23)*Parameters!$D$28)))+(BA84*(1-Parameters!$D$40)*(1/Parameters!$D$38))+(BC84*(1-Parameters!$D$40))),0)</f>
        <v>35508.512607761964</v>
      </c>
      <c r="BD85" s="24">
        <f>IF(C85&gt;=('Input for base case'!$F$14+'Input for base case'!$F$19),((AU84*(1-Parameters!$D$40)*(1/Parameters!$D$38)*'Input for base case'!$F$10*Parameters!$D$20*Parameters!$D$26*(1-Parameters!$D$27)*Parameters!$D$28*(Parameters!$D$23)*(1-Parameters!$D$30))+(AW84*(1-Parameters!$D$40)*'Input for base case'!$F$10*Parameters!$D$20*Parameters!$D$26*(1-Parameters!$D$27)*Parameters!$D$28*(Parameters!$D$23)*(1-Parameters!$D$30))+(AX84*(1-Parameters!$D$40)) + (AY84*(1-Parameters!$D$40)*(1-ART_drop_factor)) +(BD84*(1-Parameters!$D$40)) + (BE84*(1-Parameters!$D$40)*(1-ART_drop_factor))),0)</f>
        <v>27190.406707127648</v>
      </c>
      <c r="BE85" s="25">
        <f>IF(C85&gt;=('Input for base case'!$F$14+'Input for base case'!$F$19),((AU84*(1-Parameters!$D$40)*(1/Parameters!$D$38)*('Input for base case'!$F$10*Parameters!$D$20*(Parameters!$D$23)*Parameters!$D$26*(1-Parameters!$D$27)*Parameters!$D$28*Parameters!$D$30))+(AV84*(1-Parameters!$D$40)*(1/Parameters!$D$38))+(AW84*(1-Parameters!$D$40)*('Input for base case'!$F$10*Parameters!$D$20*(Parameters!$D$23)*Parameters!$D$26*(1-Parameters!$D$27)*Parameters!$D$28*Parameters!$D$30))+(BE84*(1-Parameters!$D$40)*ART_drop_factor)+(BB84*(1-Parameters!$D$40)*(1/Parameters!$D$38))+(AY84*(1-Parameters!$D$40)*ART_drop_factor)),0)</f>
        <v>70763.257624537786</v>
      </c>
      <c r="BF85" s="135">
        <f>(Parameters!$D$40*(SUM(Model!D84:U84,Model!AH84:BE84)))+(Parameters!$D$41*(SUM(Model!V84:AG84)))</f>
        <v>93.412984593228174</v>
      </c>
      <c r="BG85" s="60"/>
      <c r="BJ85" s="66"/>
    </row>
    <row r="86" spans="3:62" x14ac:dyDescent="0.2">
      <c r="C86" s="20">
        <v>81</v>
      </c>
      <c r="D86" s="21">
        <f>IF((C86&gt;='Input for base case'!$F$12),0,(D85*(1-Parameters!$D$40)*(1-(Parameters!$D$8*(1-('Input for base case'!$F$22*Parameters!$D$7))))))</f>
        <v>0</v>
      </c>
      <c r="E86" s="21">
        <f>IF((C86&gt;='Input for base case'!$F$12),0,(D85*(1-Parameters!$D$40)*Parameters!$D$8*(1-('Input for base case'!$F$22*Parameters!$D$7))+(E85*(1-Parameters!$D$40)*(1-1/Parameters!$D$38)) + (F85*(1-Parameters!$D$40)*(1-(1/Parameters!$D$38))*(1-ART_drop_factor))))</f>
        <v>0</v>
      </c>
      <c r="F86" s="26">
        <f>IF((C86&gt;='Input for base case'!$F$12),0,(F85*(1-Parameters!$D$40)*(1-(1/Parameters!$D$38))*ART_drop_factor))</f>
        <v>0</v>
      </c>
      <c r="G86" s="21">
        <f>IF((C86&gt;='Input for base case'!$F$12),0,((G85*(1-Parameters!$D$40)+(E85*(1-Parameters!$D$40)*(1/Parameters!$D$38)))))</f>
        <v>0</v>
      </c>
      <c r="H86" s="21">
        <f>IF((C86&gt;='Input for base case'!$F$12),0,(H85*(1-Parameters!$D$40) + I85*(1-Parameters!$D$40)*(1-ART_drop_factor)))</f>
        <v>0</v>
      </c>
      <c r="I86" s="21">
        <f>IF((C86&gt;='Input for base case'!$F$12),0,(((F85*(1-Parameters!$D$40)*(1/Parameters!$D$38)) + I85*(1-Parameters!$D$40)*ART_drop_factor)))</f>
        <v>0</v>
      </c>
      <c r="J86" s="23">
        <f>IF(AND(C86&gt;='Input for base case'!$F$12,C86&lt;'Input for base case'!$F$13),((D85*(1-Parameters!$D$40)*(1-(Parameters!$D$8*(1-('Input for base case'!$F$22*Parameters!$D$7))))) + (J85*(1-Parameters!$D$40)*(1-(Parameters!$D$9*(1-('Input for base case'!$F$22*Parameters!$D$7)))))),0)</f>
        <v>0</v>
      </c>
      <c r="K86" s="23">
        <f>IF(AND(C86&gt;='Input for base case'!$F$12,C86&lt;'Input for base case'!$F$13),((D85*(1-Parameters!$D$40)*(Parameters!$D$8*(1-('Input for base case'!$F$22*Parameters!$D$7))))+(E85*(1-Parameters!$D$40)*(1-1/Parameters!$D$38)*(1-('Input for base case'!$F$5*Parameters!$D$14*(1-Parameters!$D$27)*Parameters!$D$26*(Parameters!$D$24))*Parameters!$D$28*Parameters!$D$30)))+ (F85*(1-Parameters!$D$40)*(1-(1/Parameters!$D$38))*(1-ART_drop_factor)) + (J85*(1-Parameters!$D$40)*Parameters!$D$9*(1-('Input for base case'!$F$22*Parameters!$D$7)))+(K85*(1-Parameters!$D$40)*(1-1/Parameters!$D$38)) + (L85*(1-Parameters!$D$40)*(1-(1/Parameters!$D$38))*(1-ART_drop_factor)),0)</f>
        <v>0</v>
      </c>
      <c r="L86" s="23">
        <f>IF(AND(C86&gt;='Input for base case'!$F$12,C86&lt;'Input for base case'!$F$13),((E85*(1-Parameters!$D$40)*(1-1/Parameters!$D$38)*('Input for base case'!$F$5*Parameters!$D$14*Parameters!$D$26*(1-Parameters!$D$27)*(Parameters!$D$24)*Parameters!$D$28*Parameters!$D$30))+(F85*(1-Parameters!$D$40)*(1-(1/Parameters!$D$38))*ART_drop_factor)+(L85*(1-Parameters!$D$40)*(1-(1/Parameters!$D$38))*ART_drop_factor)),0)</f>
        <v>0</v>
      </c>
      <c r="M86" s="23">
        <f>IF(AND(C86&gt;='Input for base case'!$F$12,C86&lt;'Input for base case'!$F$13),((E85*(1-Parameters!$D$40)*(1/Parameters!$D$38)*(1-('Input for base case'!$F$5*Parameters!$D$14*(1-Parameters!$D$27)*Parameters!$D$26*(Parameters!$D$23))*Parameters!$D$28))+(G85*(1-Parameters!$D$40)*(1-('Input for base case'!$F$5*Parameters!$D$14*(1-Parameters!$D$27)*Parameters!$D$26*(Parameters!$D$23)*Parameters!$D$28)))+(K85*(1-Parameters!$D$40)*(1/Parameters!$D$38))+(M85*(1-Parameters!$D$40))),0)</f>
        <v>0</v>
      </c>
      <c r="N86" s="23">
        <f>IF(AND(C86&gt;='Input for base case'!$F$12,C86&lt;'Input for base case'!$F$13),((E85*(1-Parameters!$D$40)*(1/Parameters!$D$38)*'Input for base case'!$F$5*Parameters!$D$14*Parameters!$D$26*(1-Parameters!$D$27)*Parameters!$D$28*(Parameters!$D$23)*(1-Parameters!$D$30))+(G85*(1-Parameters!$D$40)*'Input for base case'!$F$5*Parameters!$D$14*Parameters!$D$26*(1-Parameters!$D$27)*Parameters!$D$28*(Parameters!$D$23)*(1-Parameters!$D$30))+(H85*(1-Parameters!$D$40)) +(N85*(1-Parameters!$D$40)) + (O85*(1-Parameters!$D$40)*(1-ART_drop_factor)) + (I85*(1-Parameters!$D$40)*(1-ART_drop_factor))),0)</f>
        <v>0</v>
      </c>
      <c r="O86" s="23">
        <f>IF(AND(C86&gt;='Input for base case'!$F$12,C86&lt;'Input for base case'!$F$13),((E85*(1-Parameters!$D$40)*(1/Parameters!$D$38)*('Input for base case'!$F$5*Parameters!$D$14*(Parameters!$D$23)*Parameters!$D$26*(1-Parameters!$D$27)*Parameters!$D$28*Parameters!$D$30))+(F85*(1-Parameters!$D$40)*(1/Parameters!$D$38))+(G85*(1-Parameters!$D$40)*('Input for base case'!$F$5*Parameters!$D$14*(Parameters!$D$23)*Parameters!$D$26*(1-Parameters!$D$27)*Parameters!$D$28*Parameters!$D$30))+(O85*(1-Parameters!$D$40)*ART_drop_factor)+(L85*(1-Parameters!$D$40)*(1/Parameters!$D$38))+(I85*(1-Parameters!$D$40)*ART_drop_factor)),0)</f>
        <v>0</v>
      </c>
      <c r="P86" s="24">
        <f>IF(AND(C86&gt;='Input for base case'!$F$13,C86&lt;'Input for base case'!$F$14),((J85*(1-Parameters!$D$40)*(1-(Parameters!$D$9*(1-('Input for base case'!$F$22*Parameters!$D$7))))) + (P85*(1-Parameters!$D$40)*(1-(Parameters!$D$9*(1-('Input for base case'!$F$22*Parameters!$D$7)))))),0)</f>
        <v>0</v>
      </c>
      <c r="Q86" s="22">
        <f>IF(AND(C86&gt;='Input for base case'!$F$13,C86&lt;'Input for base case'!$F$14),((J85*(1-Parameters!$D$40)*Parameters!$D$9*(1-('Input for base case'!$F$22*Parameters!$D$7)))+(K85*(1-Parameters!$D$40)*(1-1/Parameters!$D$38)*(1-('Input for base case'!$F$6*Parameters!$D$15*(1-Parameters!$D$27)*Parameters!$D$26*(Parameters!$D$24))*Parameters!$D$28*Parameters!$D$30))) + (L85*(1-Parameters!$D$40)*(1-(1/Parameters!$D$38))*(1-ART_drop_factor)) +(P85*(1-Parameters!$D$40)*Parameters!$D$9*(1-('Input for base case'!$F$22*Parameters!$D$7)))+(Q85*(1-Parameters!$D$40)*(1-1/Parameters!$D$38)) + (R85*(1-Parameters!$D$40)*(1-(1/Parameters!$D$38))*(1-ART_drop_factor)),0)</f>
        <v>0</v>
      </c>
      <c r="R86" s="24">
        <f>IF(AND(C86&gt;='Input for base case'!$F$13,C86&lt;'Input for base case'!$F$14),((K85*(1-Parameters!$D$40)*(1-1/Parameters!$D$38)*('Input for base case'!$F$6*Parameters!$D$15*Parameters!$D$26*(1-Parameters!$D$27)*(Parameters!$D$24)*Parameters!$D$28*Parameters!$D$30))+(L85*(1-Parameters!$D$40)*(1-(1/Parameters!$D$38))*ART_drop_factor)+(R85*(1-Parameters!$D$40)*(1-(1/Parameters!$D$38))*ART_drop_factor)),0)</f>
        <v>0</v>
      </c>
      <c r="S86" s="22">
        <f>IF(AND(C86&gt;='Input for base case'!$F$13,C86&lt;'Input for base case'!$F$14),((K85*(1-Parameters!$D$40)*(1/Parameters!$D$38)*(1-('Input for base case'!$F$6*Parameters!$D$15*(1-Parameters!$D$27)*Parameters!$D$26*(Parameters!$D$23)*Parameters!$D$28)))+(M85*(1-Parameters!$D$40)*(1-('Input for base case'!$F$6*Parameters!$D$15*(1-Parameters!$D$27)*Parameters!$D$26*(Parameters!$D$23)*Parameters!$D$28)))+(Q85*(1-Parameters!$D$40)*(1/Parameters!$D$38))+(S85*(1-Parameters!$D$40))),0)</f>
        <v>0</v>
      </c>
      <c r="T86" s="24">
        <f>IF(AND(C86&gt;='Input for base case'!$F$13,C86&lt;'Input for base case'!$F$14),((K85*(1-Parameters!$D$40)*(1/Parameters!$D$38)*'Input for base case'!$F$6*Parameters!$D$15*Parameters!$D$26*(1-Parameters!$D$27)*Parameters!$D$28*(Parameters!$D$23)*(1-Parameters!$D$30))+(M85*(1-Parameters!$D$40)*'Input for base case'!$F$6*Parameters!$D$15*Parameters!$D$26*(1-Parameters!$D$27)*Parameters!$D$28*(Parameters!$D$23)*(1-Parameters!$D$30))+(N85*(1-Parameters!$D$40))+(T85*(1-Parameters!$D$40)) + (U85*(1-Parameters!$D$40)*(1-ART_drop_factor)) + (O85*(1-Parameters!$D$40)*(1-ART_drop_factor))),0)</f>
        <v>0</v>
      </c>
      <c r="U86" s="22">
        <f>IF(AND(C86&gt;='Input for base case'!$F$13,C86&lt;'Input for base case'!$F$14),((K85*(1-Parameters!$D$40)*(1/Parameters!$D$38)*('Input for base case'!$F$6*Parameters!$D$15*(Parameters!$D$23)*Parameters!$D$26*(1-Parameters!$D$27)*Parameters!$D$28*Parameters!$D$30))+(L85*(1-Parameters!$D$40)*(1/Parameters!$D$38))+(M85*(1-Parameters!$D$40)*('Input for base case'!$F$6*Parameters!$D$15*(Parameters!$D$23)*Parameters!$D$26*(1-Parameters!$D$27)*Parameters!$D$28*Parameters!$D$30))+(U85*(1-Parameters!$D$40)*ART_drop_factor)+(R85*(1-Parameters!$D$40)*(1/Parameters!$D$38))+(O85*(1-Parameters!$D$40))*ART_drop_factor),0)</f>
        <v>0</v>
      </c>
      <c r="V86" s="24">
        <f>IF(C86='Input for base case'!$F$14,((P85*(1-Parameters!$D$41)*(1-(Parameters!$D$9*(1-('Input for base case'!$F$22*Parameters!$D$7))))) + (V85*(1-Parameters!$D$41)*(1-(Parameters!$D$9*(1-('Input for base case'!$F$22*Parameters!$D$7)))))),0)</f>
        <v>0</v>
      </c>
      <c r="W86" s="22">
        <f>IF(C86='Input for base case'!$F$14,((P85*(1-Parameters!$D$41)*Parameters!$D$9*(1-('Input for base case'!$F$22*Parameters!$D$7)))+(Q85*(1-Parameters!$D$41)*(1-1/Parameters!$D$38)*(1-('Input for base case'!$F$6*Parameters!$D$16*(1-Parameters!$D$27)*Parameters!$D$26*(1-Parameters!$B$94)*(Parameters!$D$24))*Parameters!$D$28*Parameters!$D$30)))+(V85*(1-Parameters!$D$41)*Parameters!$D$9*(1-('Input for base case'!$F$22*Parameters!$D$7)))+ (R85*(1-Parameters!$D$41)*(1-(1/Parameters!$D$38))*(1-ART_drop_factor)) + (W85*(1-Parameters!$D$41)*(1-1/Parameters!$D$38)) + (X85*(1-Parameters!$D$41)*(1-(1/Parameters!$D$38))*(1-ART_drop_factor)),0)</f>
        <v>0</v>
      </c>
      <c r="X86" s="24">
        <f>IF(C86='Input for base case'!$F$14,((Q85*(1-Parameters!$D$41)*(1-1/Parameters!$D$38)*('Input for base case'!$F$6*Parameters!$D$16*Parameters!$D$26*(1-Parameters!$D$27)*(1-Parameters!$B$94)*(Parameters!$D$24)*Parameters!$D$28*Parameters!$D$30))+(R85*(1-Parameters!$D$41)*(1-(1/Parameters!$D$38))*ART_drop_factor)+(X85*(1-Parameters!$D$41)*(1-(1/Parameters!$D$38))*ART_drop_factor)),0)</f>
        <v>0</v>
      </c>
      <c r="Y86" s="22">
        <f>IF(C86='Input for base case'!$F$14,((Q85*(1-Parameters!$D$41)*(1/Parameters!$D$38)*(1-('Input for base case'!$F$6*Parameters!$D$16*(1-Parameters!$D$27)*Parameters!$D$26*(1-Parameters!$B$94)*(Parameters!$D$23)*Parameters!$D$28)))+(S85*(1-Parameters!$D$41)*(1-('Input for base case'!$F$6*Parameters!$D$16*(1-Parameters!$D$27)*Parameters!$D$26*(1-Parameters!$B$94)*(Parameters!$D$23)*Parameters!$D$28)))+(W85*(1-Parameters!$D$41)*(1/Parameters!$D$38))+(Y85*(1-Parameters!$D$41))),0)</f>
        <v>0</v>
      </c>
      <c r="Z86" s="24">
        <f>IF(C86='Input for base case'!$F$14,((Q85*(1-Parameters!$D$41)*(1/Parameters!$D$38)*'Input for base case'!$F$6*Parameters!$D$16*Parameters!$D$26*(1-Parameters!$D$27)*(1-Parameters!$B$94)*Parameters!$D$28*(Parameters!$D$23)*(1-Parameters!$D$30))+(S85*(1-Parameters!$D$41)*'Input for base case'!$F$6*Parameters!$D$16*Parameters!$D$26*(1-Parameters!$D$27)*(1-Parameters!$B$94)*Parameters!$D$28*(Parameters!$D$23)*(1-Parameters!$D$30))+(T85*(1-Parameters!$D$41)) + (U85*(1-Parameters!$D$41)*(1-ART_drop_factor)) + (Z85*(1-Parameters!$D$41)) + (AA85*(1-Parameters!$D$41)*(1-ART_drop_factor))),0)</f>
        <v>0</v>
      </c>
      <c r="AA86" s="22">
        <f>IF(C86='Input for base case'!$F$14,((Q85*(1-Parameters!$D$41)*(1/Parameters!$D$38)*('Input for base case'!$F$6*Parameters!$D$16*(Parameters!$D$23)*Parameters!$D$26*(1-Parameters!$D$27)*(1-Parameters!$B$94)*Parameters!$D$28*Parameters!$D$30))+(R85*(1-Parameters!$D$41)*(1/Parameters!$D$38))+(S85*(1-Parameters!$D$41)*('Input for base case'!$F$6*Parameters!$D$16*(1-Parameters!$B$94)*(Parameters!$D$23)*Parameters!$D$26*(1-Parameters!$D$27)*Parameters!$D$28*Parameters!$D$30))+(AA85*(1-Parameters!$D$41)*ART_drop_factor)+(X85*(1-Parameters!$D$41)*(1/Parameters!$D$38))+(U85*(1-Parameters!$D$41)*ART_drop_factor)),0)</f>
        <v>0</v>
      </c>
      <c r="AB86" s="24">
        <f>IF(AND(C86&gt;'Input for base case'!$F$14,C86&lt;('Input for base case'!$F$14+'Input for base case'!$F$16)),((V85*(1-Parameters!$D$41)*(1-(Parameters!$D$9*(1-('Input for base case'!$F$22*Parameters!$D$7)))))+(AB85*(1-Parameters!$D$41)*(1-(Parameters!$D$10*(1-('Input for base case'!$F$22*Parameters!$D$7)))))),0)</f>
        <v>0</v>
      </c>
      <c r="AC86" s="24">
        <f>IF(AND(C86&gt;'Input for base case'!$F$14, C86&lt;('Input for base case'!$F$14+'Input for base case'!$F$16)),((V85*(1-Parameters!$D$41)*Parameters!$D$9*(1-('Input for base case'!$F$22*Parameters!$D$7)))+(W85*(1-Parameters!$D$41)*(1-1/Parameters!$D$38)) + (X85*(1-Parameters!$D$41)*(1-(1/Parameters!$D$38))*(1-ART_drop_factor)) +(AB85*(1-Parameters!$D$41)*Parameters!$D$10*(1-('Input for base case'!$F$22*Parameters!$D$7))))+(AC85*(1-Parameters!$D$41)*(1-1/Parameters!$D$38)) + (AD85*(1-Parameters!$D$41)*(1-(1/Parameters!$D$38))*(1-ART_drop_factor)),0)</f>
        <v>0</v>
      </c>
      <c r="AD86" s="24">
        <f>IF(AND(C86&gt;'Input for base case'!$F$14, C86&lt;('Input for base case'!$F$14+'Input for base case'!$F$16)),((X85*(1-Parameters!$D$41)*(1-(1/Parameters!$D$38))*ART_drop_factor)+(AD85*(1-Parameters!$D$41)*(1-(1/Parameters!$D$38))*ART_drop_factor)),0)</f>
        <v>0</v>
      </c>
      <c r="AE86" s="24">
        <f>IF(AND(C86&gt;'Input for base case'!$F$14, C86&lt;('Input for base case'!$F$14+'Input for base case'!$F$16)),((W85*(1-Parameters!$D$41)*(1/Parameters!$D$38))+(Y85*(1-Parameters!$D$41))+(AC85*(1-Parameters!$D$41)*(1/Parameters!$D$38))+(AE85*(1-Parameters!$D$41))),0)</f>
        <v>0</v>
      </c>
      <c r="AF86" s="24">
        <f>IF(AND(C86&gt;'Input for base case'!$F$14, C86&lt;('Input for base case'!$F$14+'Input for base case'!$F$16)),((Z85*(1-Parameters!$D$41)) + (AA85*(1-Parameters!$D$41)*(1-ART_drop_factor)) +(AF85*(1-Parameters!$D$41)) + (AG85*(1-Parameters!$D$41)*(1-ART_drop_factor))),0)</f>
        <v>0</v>
      </c>
      <c r="AG86" s="24">
        <f>IF(AND(C86&gt;'Input for base case'!$F$14, C86&lt;('Input for base case'!$F$14+'Input for base case'!$F$16)),((X85*(1-Parameters!$D$41)*(1/Parameters!$D$38))+(AG85*(1-Parameters!$D$41)*ART_drop_factor)+(AD85*(1-Parameters!$D$41)*(1/Parameters!$D$38))+(AA85*(1-Parameters!$D$41)*ART_drop_factor)),0)</f>
        <v>0</v>
      </c>
      <c r="AH86" s="24">
        <f>IF(AND(C86&gt;=('Input for base case'!$F$14+'Input for base case'!$F$16),C86&lt;('Input for base case'!$F$14+'Input for base case'!$F$17)),((AB85*(1-Parameters!$D$40)*(1-(Parameters!$D$10*(1-('Input for base case'!$F$22*Parameters!$D$7)))))+(AH85*(1-Parameters!$D$40)*(1-(Parameters!$D$11*(1-('Input for base case'!$F$22*Parameters!$D$7)))))),0)</f>
        <v>0</v>
      </c>
      <c r="AI86" s="24">
        <f>IF(AND(C86&gt;=('Input for base case'!$F$14+'Input for base case'!$F$16), C86&lt;('Input for base case'!$F$14+'Input for base case'!$F$17)),((AB85*(1-Parameters!$D$40)*Parameters!$D$10*(1-('Input for base case'!$F$22*Parameters!$D$7)))+(AC85*(1-Parameters!$D$40)*(1-1/Parameters!$D$38)*(1-('Input for base case'!$F$7*Parameters!$D$17*(1-Parameters!$D$27)*Parameters!$D$26*(1-(Parameters!$B$94 + Parameters!$B$95))*(Parameters!$D$24)*Parameters!$D$28*Parameters!$D$30))) + (AD85*(1-Parameters!$D$40)*(1-(1/Parameters!$D$38))*(1-ART_drop_factor)) +(AH85*(1-Parameters!$D$40)*Parameters!$D$11*(1-('Input for base case'!$F$22*Parameters!$D$7)))+(AI85*(1-Parameters!$D$40)*(1-1/Parameters!$D$38)) + (AJ85*(1-Parameters!$D$40)*(1-(1/Parameters!$D$38))*(1-ART_drop_factor))),0)</f>
        <v>0</v>
      </c>
      <c r="AJ86" s="24">
        <f>IF(AND(C86&gt;=('Input for base case'!$F$14+'Input for base case'!$F$16), C86&lt;('Input for base case'!$F$14+'Input for base case'!$F$17)),((AC85*(1-Parameters!$D$40)*(1-1/Parameters!$D$38)*('Input for base case'!$F$7*Parameters!$D$17*Parameters!$D$26*(1-Parameters!$D$27)*(1-(Parameters!$B$94 + Parameters!$B$95))*(Parameters!$D$24)*Parameters!$D$28*Parameters!$D$30))+(AD85*(1-Parameters!$D$40)*(1-(1/Parameters!$D$38))*ART_drop_factor)+(AJ85*(1-Parameters!$D$40)*(1-(1/Parameters!$D$38))*ART_drop_factor)),0)</f>
        <v>0</v>
      </c>
      <c r="AK86" s="22">
        <f>IF(AND(C86&gt;=('Input for base case'!$F$14+'Input for base case'!$F$16), C86&lt;('Input for base case'!$F$14+'Input for base case'!$F$17)),((AC85*(1-Parameters!$D$40)*(1/Parameters!$D$38)*(1-('Input for base case'!$F$7*Parameters!$D$17*(1-Parameters!$D$27)*Parameters!$D$26*(1-(Parameters!$B$94 + Parameters!$B$95))*(Parameters!$D$23)*Parameters!$D$28)))+(AE85*(1-Parameters!$D$40)*(1-('Input for base case'!$F$7*Parameters!$D$17*(1-Parameters!$D$27)*Parameters!$D$26*(1-(Parameters!$B$94 + Parameters!$B$95))*(Parameters!$D$23)*Parameters!$D$28)))+(AI85*(1-Parameters!$D$40)*(1/Parameters!$D$38))+(AK85*(1-Parameters!$D$40))),0)</f>
        <v>0</v>
      </c>
      <c r="AL86" s="24">
        <f>IF(AND(C86&gt;=('Input for base case'!$F$14+'Input for base case'!$F$16), C86&lt;('Input for base case'!$F$14+'Input for base case'!$F$17)),((AC85*(1-Parameters!$D$40)*(1/Parameters!$D$38)*'Input for base case'!$F$7*Parameters!$D$17*Parameters!$D$26*(1-Parameters!$D$27)*(1-(Parameters!$B$94 + Parameters!$B$95))*Parameters!$D$28*(Parameters!$D$23)*(1-Parameters!$D$30))+(AE85*(1-Parameters!$D$40)*'Input for base case'!$F$7*Parameters!$D$17*Parameters!$D$26*(1-Parameters!$D$27)*(1-(Parameters!$B$94 + Parameters!$B$95))*Parameters!$D$28*(Parameters!$D$23)*(1-Parameters!$D$30))+(AF85*(1-Parameters!$D$40)) + (AG85*(1-Parameters!$D$40)*(1-ART_drop_factor)) +(AL85*(1-Parameters!$D$40)) + (AM85*(1-Parameters!$D$40)*(1-ART_drop_factor))),0)</f>
        <v>0</v>
      </c>
      <c r="AM86" s="22">
        <f>IF(AND(C86&gt;=('Input for base case'!$F$14+'Input for base case'!$F$16), C86&lt;('Input for base case'!$F$14+'Input for base case'!$F$17)),((AC85*(1-Parameters!$D$40)*(1/Parameters!$D$38)*('Input for base case'!$F$7*Parameters!$D$17*(Parameters!$D$23)*Parameters!$D$26*(1-Parameters!$D$27)*(1-(Parameters!$B$94 + Parameters!$B$95))*Parameters!$D$28*Parameters!$D$30))+(AD85*(1-Parameters!$D$40)*(1/Parameters!$D$38))+(AE85*(1-Parameters!$D$40)*('Input for base case'!$F$7*Parameters!$D$17*(Parameters!$D$23)*Parameters!$D$26*(1-Parameters!$D$27)*(1-(Parameters!$B$94 + Parameters!$B$95))*Parameters!$D$28*Parameters!$D$30))+(AM85*(1-Parameters!$D$40)*ART_drop_factor)+(AJ85*(1-Parameters!$D$40)*(1/Parameters!$D$38))+(AG85*(1-Parameters!$D$40)*ART_drop_factor)),0)</f>
        <v>0</v>
      </c>
      <c r="AN86" s="24">
        <f>IF(AND(C86&gt;=('Input for base case'!$F$14+'Input for base case'!$F$17), C86&lt;('Input for base case'!$F$14+'Input for base case'!$F$18)),((AH85*(1-Parameters!$D$40)*(1-(Parameters!$D$11*(1-('Input for base case'!$F$22*Parameters!$D$7))))) + (AN85*(1-Parameters!$D$40)*(1-(Parameters!$D$11*(1-('Input for base case'!$F$22*Parameters!$D$7)))))),0)</f>
        <v>0</v>
      </c>
      <c r="AO86" s="22">
        <f>IF(AND(C86&gt;=('Input for base case'!$F$14+'Input for base case'!$F$17), C86&lt;('Input for base case'!$F$14+'Input for base case'!$F$18)),((AH85*(1-Parameters!$D$40)*Parameters!$D$11*(1-('Input for base case'!$F$22*Parameters!$D$7)))+(AI85*(1-Parameters!$D$40)*(1-1/Parameters!$D$38)*(1-('Input for base case'!$F$8*Parameters!$D$18*(1-Parameters!$D$27)*Parameters!$D$26*(Parameters!$D$24)*Parameters!$D$28*Parameters!$D$30))) + (AJ85*(1-Parameters!$D$40)*(1-(1/Parameters!$D$38))*(1-ART_drop_factor)) +(AN85*(1-Parameters!$D$40)*Parameters!$D$11*(1-('Input for base case'!$F$22*Parameters!$D$7)))+(AO85*(1-Parameters!$D$40)*(1-1/Parameters!$D$38)) + (AP85*(1-Parameters!$D$40)*(1-(1/Parameters!$D$38))*(1-ART_drop_factor))),0)</f>
        <v>0</v>
      </c>
      <c r="AP86" s="24">
        <f>IF(AND(C86&gt;=('Input for base case'!$F$14+'Input for base case'!$F$17), C86&lt;('Input for base case'!$F$14+'Input for base case'!$F$18)),((AI85*(1-Parameters!$D$40)*(1-1/Parameters!$D$38)*('Input for base case'!$F$8*Parameters!$D$18*Parameters!$D$26*(1-Parameters!$D$27)*(Parameters!$D$24)*Parameters!$D$28*Parameters!$D$30))+(AJ85*(1-Parameters!$D$40)*(1-(1/Parameters!$D$38))*ART_drop_factor)+(AP85*(1-Parameters!$D$40)*(1-(1/Parameters!$D$38))*ART_drop_factor)),0)</f>
        <v>0</v>
      </c>
      <c r="AQ86" s="22">
        <f>IF(AND(C86&gt;=('Input for base case'!$F$14+'Input for base case'!$F$17), C86&lt;('Input for base case'!$F$14+'Input for base case'!$F$18)),((AI85*(1-Parameters!$D$40)*(1/Parameters!$D$38)*(1-('Input for base case'!$F$8*Parameters!$D$18*(1-Parameters!$D$27)*Parameters!$D$26*(Parameters!$D$23)*Parameters!$D$28)))+(AK85*(1-Parameters!$D$40)*(1-('Input for base case'!$F$8*Parameters!$D$18*(1-Parameters!$D$27)*Parameters!$D$26*(Parameters!$D$23)*Parameters!$D$28)))+(AO85*(1-Parameters!$D$40)*(1/Parameters!$D$38))+(AQ85*(1-Parameters!$D$40))),0)</f>
        <v>0</v>
      </c>
      <c r="AR86" s="24">
        <f>IF(AND(C86&gt;=('Input for base case'!$F$14+'Input for base case'!$F$17), C86&lt;('Input for base case'!$F$14+'Input for base case'!$F$18)),((AI85*(1-Parameters!$D$40)*(1/Parameters!$D$38)*'Input for base case'!$F$8*Parameters!$D$18*Parameters!$D$26*(1-Parameters!$D$27)*Parameters!$D$28*(Parameters!$D$23)*(1-Parameters!$D$30))+(AK85*(1-Parameters!$D$40)*'Input for base case'!$F$8*Parameters!$D$18*Parameters!$D$26*(1-Parameters!$D$27)*Parameters!$D$28*(Parameters!$D$23)*(1-Parameters!$D$30))+(AL85*(1-Parameters!$D$40)) + (AM85*(1-Parameters!$D$40)*(1-ART_drop_factor)) +(AR85*(1-Parameters!$D$40)) + (AS85*(1-Parameters!$D$40)*(1-ART_drop_factor))),0)</f>
        <v>0</v>
      </c>
      <c r="AS86" s="22">
        <f>IF(AND(C86&gt;=('Input for base case'!$F$14+'Input for base case'!$F$17), C86&lt;('Input for base case'!$F$14+'Input for base case'!$F$18)),((AI85*(1-Parameters!$D$40)*(1/Parameters!$D$38)*('Input for base case'!$F$8*Parameters!$D$18*(Parameters!$D$23)*Parameters!$D$26*(1-Parameters!$D$27)*Parameters!$D$28*Parameters!$D$30))+(AJ85*(1-Parameters!$D$40)*(1/Parameters!$D$38))+(AK85*(1-Parameters!$D$40)*('Input for base case'!$F$8*Parameters!$D$18*(Parameters!$D$23)*Parameters!$D$26*(1-Parameters!$D$27)*Parameters!$D$28*Parameters!$D$30))+(AS85*(1-Parameters!$D$40)*ART_drop_factor)+(AP85*(1-Parameters!$D$40)*(1/Parameters!$D$38))+(AM85*(1-Parameters!$D$40)*ART_drop_factor)),0)</f>
        <v>0</v>
      </c>
      <c r="AT86" s="24">
        <f>IF(AND(C86&gt;=('Input for base case'!$F$14+'Input for base case'!$F$18), C86&lt;('Input for base case'!$F$14+'Input for base case'!$F$19)),((AN85*(1-Parameters!$D$40)*(1-(Parameters!$D$11*(1-('Input for base case'!$F$22*Parameters!$D$7))))) + (AT85*(1-Parameters!$D$40)*(1-(Parameters!$D$12*(1-('Input for base case'!$F$22*Parameters!$D$7)))))),0)</f>
        <v>0</v>
      </c>
      <c r="AU86" s="22">
        <f>IF(AND(C86&gt;=('Input for base case'!$F$14+'Input for base case'!$F$18), C86&lt;('Input for base case'!$F$14+'Input for base case'!$F$19)),((AN85*(1-Parameters!$D$40)*Parameters!$D$11*(1-('Input for base case'!$F$22*Parameters!$D$7)))+(AO85*(1-Parameters!$D$40)*(1-1/Parameters!$D$38)*(1-('Input for base case'!$F$9*Parameters!$D$19*(1-Parameters!$D$27)*Parameters!$D$26*(Parameters!$D$24)*Parameters!$D$28*Parameters!$D$30))) + (AP85*(1-Parameters!$D$40)*(1-(1/Parameters!$D$38))*(1-ART_drop_factor)) +(AT85*(1-Parameters!$D$40)*Parameters!$D$12*(1-('Input for base case'!$F$22*Parameters!$D$7)))+(AU85*(1-Parameters!$D$40)*(1-1/Parameters!$D$38)) + (AV85*(1-Parameters!$D$40)*(1-(1/Parameters!$D$38))*(1-ART_drop_factor))),0)</f>
        <v>0</v>
      </c>
      <c r="AV86" s="24">
        <f>IF(AND(C86&gt;=('Input for base case'!$F$14+'Input for base case'!$F$18), C86&lt;('Input for base case'!$F$14+'Input for base case'!$F$19)),((AO85*(1-Parameters!$D$40)*(1-1/Parameters!$D$38)*('Input for base case'!$F$9*Parameters!$D$19*Parameters!$D$26*(1-Parameters!$D$27)*(Parameters!$D$24)*Parameters!$D$28*Parameters!$D$30))+(AP85*(1-Parameters!$D$40)*(1-(1/Parameters!$D$38))*ART_drop_factor)+(AV85*(1-Parameters!$D$40)*(1-(1/Parameters!$D$38))*ART_drop_factor)),0)</f>
        <v>0</v>
      </c>
      <c r="AW86" s="22">
        <f>IF(AND(C86&gt;=('Input for base case'!$F$14+'Input for base case'!$F$18), C86&lt;('Input for base case'!$F$14+'Input for base case'!$F$19)),((AO85*(1-Parameters!$D$40)*(1/Parameters!$D$38)*(1-('Input for base case'!$F$9*Parameters!$D$19*(1-Parameters!$D$27)*Parameters!$D$26*(Parameters!$D$23)*Parameters!$D$28)))+(AQ85*(1-Parameters!$D$40)*(1-('Input for base case'!$F$9*Parameters!$D$19*(1-Parameters!$D$27)*Parameters!$D$26*(Parameters!$D$23)*Parameters!$D$28)))+(AU85*(1-Parameters!$D$40)*(1/Parameters!$D$38))+(AW85*(1-Parameters!$D$40))),0)</f>
        <v>0</v>
      </c>
      <c r="AX86" s="24">
        <f>IF(AND(C86&gt;=('Input for base case'!$F$14+'Input for base case'!$F$18), C86&lt;('Input for base case'!$F$14+'Input for base case'!$F$19)),((AO85*(1-Parameters!$D$40)*(1/Parameters!$D$38)*'Input for base case'!$F$9*Parameters!$D$19*Parameters!$D$26*(1-Parameters!$D$27)*Parameters!$D$28*(Parameters!$D$23)*(1-Parameters!$D$30))+(AQ85*(1-Parameters!$D$40)*'Input for base case'!$F$9*Parameters!$D$19*Parameters!$D$26*(1-Parameters!$D$27)*Parameters!$D$28*(Parameters!$D$23)*(1-Parameters!$D$30)) + (AS85*(1-Parameters!$D$40)*(1-ART_drop_factor)) +(AR85*(1-Parameters!$D$40))+ (AY85*(1-Parameters!$D$40)*(1-ART_drop_factor)) + (AX85*(1-Parameters!$D$40))),0)</f>
        <v>0</v>
      </c>
      <c r="AY86" s="22">
        <f>IF(AND(C86&gt;=('Input for base case'!$F$14+'Input for base case'!$F$18), C86&lt;('Input for base case'!$F$14+'Input for base case'!$F$19)),((AO85*(1-Parameters!$D$40)*(1/Parameters!$D$38)*('Input for base case'!$F$9*Parameters!$D$19*(Parameters!$D$23)*Parameters!$D$26*(1-Parameters!$D$27)*Parameters!$D$28*Parameters!$D$30))+(AP85*(1-Parameters!$D$40)*(1/Parameters!$D$38))+(AQ85*(1-Parameters!$D$40)*('Input for base case'!$F$9*Parameters!$D$19*(Parameters!$D$23)*Parameters!$D$26*(1-Parameters!$D$27)*Parameters!$D$28*Parameters!$D$30))+(AY85*(1-Parameters!$D$40)*ART_drop_factor)+(AV85*(1-Parameters!$D$40)*(1/Parameters!$D$38))+(AS85*(1-Parameters!$D$40)*ART_drop_factor)),0)</f>
        <v>0</v>
      </c>
      <c r="AZ86" s="24">
        <f>IF(C86&gt;=('Input for base case'!$F$14+'Input for base case'!$F$19),((AT85*(1-Parameters!$D$40)*(1-(Parameters!$D$12*(1-('Input for base case'!$F$22*Parameters!$D$7))))) + (AZ85*(1-Parameters!$D$40)*(1-(Parameters!$D$12*(1-('Input for base case'!$F$22*Parameters!$D$7)))))),0)</f>
        <v>1481537.2413784387</v>
      </c>
      <c r="BA86" s="22">
        <f>IF(C86&gt;=('Input for base case'!$F$14+'Input for base case'!$F$19),((AT85*(1-Parameters!$D$40)*Parameters!$D$12*(1-('Input for base case'!$F$22*Parameters!$D$7)))+(AU85*(1-Parameters!$D$40)*(1-1/Parameters!$D$38)*(1-('Input for base case'!$F$10*Parameters!$D$20*(1-Parameters!$D$27)*Parameters!$D$26*(Parameters!$D$24)*Parameters!$D$28*Parameters!$D$30))) + (AV85*(1-Parameters!$D$40)*(1-(1/Parameters!$D$38))*(1-ART_drop_factor)) +(AZ85*(1-Parameters!$D$40)*Parameters!$D$12*(1-('Input for base case'!$F$22*Parameters!$D$7)))+(BA85*(1-Parameters!$D$40)*(1-1/Parameters!$D$38)) + (BB85*(1-Parameters!$D$40)*(1-(1/Parameters!$D$38))*(1-ART_drop_factor))),0)</f>
        <v>3580.546306738182</v>
      </c>
      <c r="BB86" s="24">
        <f>IF(C86&gt;=('Input for base case'!$F$14+'Input for base case'!$F$19),((AU85*(1-Parameters!$D$40)*(1-1/Parameters!$D$38)*('Input for base case'!$F$10*Parameters!$D$20*Parameters!$D$26*(1-Parameters!$D$27)*(Parameters!$D$24)*Parameters!$D$28*Parameters!$D$30))+(AV85*(1-Parameters!$D$40)*(1-(1/Parameters!$D$38))*ART_drop_factor)+(BB85*(1-Parameters!$D$40)*(1-(1/Parameters!$D$38))*ART_drop_factor)),0)</f>
        <v>1.4388601859578529</v>
      </c>
      <c r="BC86" s="22">
        <f>IF(C86&gt;=('Input for base case'!$F$14+'Input for base case'!$F$19),((AU85*(1-Parameters!$D$40)*(1/Parameters!$D$38)*(1-('Input for base case'!$F$10*Parameters!$D$20*(1-Parameters!$D$27)*Parameters!$D$26*(Parameters!$D$23)*Parameters!$D$28)))+(AW85*(1-Parameters!$D$40)*(1-('Input for base case'!$F$10*Parameters!$D$20*(1-Parameters!$D$27)*Parameters!$D$26*(Parameters!$D$23)*Parameters!$D$28)))+(BA85*(1-Parameters!$D$40)*(1/Parameters!$D$38))+(BC85*(1-Parameters!$D$40))),0)</f>
        <v>35904.158872896325</v>
      </c>
      <c r="BD86" s="24">
        <f>IF(C86&gt;=('Input for base case'!$F$14+'Input for base case'!$F$19),((AU85*(1-Parameters!$D$40)*(1/Parameters!$D$38)*'Input for base case'!$F$10*Parameters!$D$20*Parameters!$D$26*(1-Parameters!$D$27)*Parameters!$D$28*(Parameters!$D$23)*(1-Parameters!$D$30))+(AW85*(1-Parameters!$D$40)*'Input for base case'!$F$10*Parameters!$D$20*Parameters!$D$26*(1-Parameters!$D$27)*Parameters!$D$28*(Parameters!$D$23)*(1-Parameters!$D$30))+(AX85*(1-Parameters!$D$40)) + (AY85*(1-Parameters!$D$40)*(1-ART_drop_factor)) +(BD85*(1-Parameters!$D$40)) + (BE85*(1-Parameters!$D$40)*(1-ART_drop_factor))),0)</f>
        <v>27424.679812835911</v>
      </c>
      <c r="BE86" s="25">
        <f>IF(C86&gt;=('Input for base case'!$F$14+'Input for base case'!$F$19),((AU85*(1-Parameters!$D$40)*(1/Parameters!$D$38)*('Input for base case'!$F$10*Parameters!$D$20*(Parameters!$D$23)*Parameters!$D$26*(1-Parameters!$D$27)*Parameters!$D$28*Parameters!$D$30))+(AV85*(1-Parameters!$D$40)*(1/Parameters!$D$38))+(AW85*(1-Parameters!$D$40)*('Input for base case'!$F$10*Parameters!$D$20*(Parameters!$D$23)*Parameters!$D$26*(1-Parameters!$D$27)*Parameters!$D$28*Parameters!$D$30))+(BE85*(1-Parameters!$D$40)*ART_drop_factor)+(BB85*(1-Parameters!$D$40)*(1/Parameters!$D$38))+(AY85*(1-Parameters!$D$40)*ART_drop_factor)),0)</f>
        <v>70523.513804884089</v>
      </c>
      <c r="BF86" s="135">
        <f>(Parameters!$D$40*(SUM(Model!D85:U85,Model!AH85:BE85)))+(Parameters!$D$41*(SUM(Model!V85:AG85)))</f>
        <v>93.407595382578563</v>
      </c>
      <c r="BG86" s="60"/>
      <c r="BJ86" s="66"/>
    </row>
    <row r="87" spans="3:62" x14ac:dyDescent="0.2">
      <c r="C87" s="20">
        <v>82</v>
      </c>
      <c r="D87" s="21">
        <f>IF((C87&gt;='Input for base case'!$F$12),0,(D86*(1-Parameters!$D$40)*(1-(Parameters!$D$8*(1-('Input for base case'!$F$22*Parameters!$D$7))))))</f>
        <v>0</v>
      </c>
      <c r="E87" s="21">
        <f>IF((C87&gt;='Input for base case'!$F$12),0,(D86*(1-Parameters!$D$40)*Parameters!$D$8*(1-('Input for base case'!$F$22*Parameters!$D$7))+(E86*(1-Parameters!$D$40)*(1-1/Parameters!$D$38)) + (F86*(1-Parameters!$D$40)*(1-(1/Parameters!$D$38))*(1-ART_drop_factor))))</f>
        <v>0</v>
      </c>
      <c r="F87" s="26">
        <f>IF((C87&gt;='Input for base case'!$F$12),0,(F86*(1-Parameters!$D$40)*(1-(1/Parameters!$D$38))*ART_drop_factor))</f>
        <v>0</v>
      </c>
      <c r="G87" s="21">
        <f>IF((C87&gt;='Input for base case'!$F$12),0,((G86*(1-Parameters!$D$40)+(E86*(1-Parameters!$D$40)*(1/Parameters!$D$38)))))</f>
        <v>0</v>
      </c>
      <c r="H87" s="21">
        <f>IF((C87&gt;='Input for base case'!$F$12),0,(H86*(1-Parameters!$D$40) + I86*(1-Parameters!$D$40)*(1-ART_drop_factor)))</f>
        <v>0</v>
      </c>
      <c r="I87" s="21">
        <f>IF((C87&gt;='Input for base case'!$F$12),0,(((F86*(1-Parameters!$D$40)*(1/Parameters!$D$38)) + I86*(1-Parameters!$D$40)*ART_drop_factor)))</f>
        <v>0</v>
      </c>
      <c r="J87" s="23">
        <f>IF(AND(C87&gt;='Input for base case'!$F$12,C87&lt;'Input for base case'!$F$13),((D86*(1-Parameters!$D$40)*(1-(Parameters!$D$8*(1-('Input for base case'!$F$22*Parameters!$D$7))))) + (J86*(1-Parameters!$D$40)*(1-(Parameters!$D$9*(1-('Input for base case'!$F$22*Parameters!$D$7)))))),0)</f>
        <v>0</v>
      </c>
      <c r="K87" s="23">
        <f>IF(AND(C87&gt;='Input for base case'!$F$12,C87&lt;'Input for base case'!$F$13),((D86*(1-Parameters!$D$40)*(Parameters!$D$8*(1-('Input for base case'!$F$22*Parameters!$D$7))))+(E86*(1-Parameters!$D$40)*(1-1/Parameters!$D$38)*(1-('Input for base case'!$F$5*Parameters!$D$14*(1-Parameters!$D$27)*Parameters!$D$26*(Parameters!$D$24))*Parameters!$D$28*Parameters!$D$30)))+ (F86*(1-Parameters!$D$40)*(1-(1/Parameters!$D$38))*(1-ART_drop_factor)) + (J86*(1-Parameters!$D$40)*Parameters!$D$9*(1-('Input for base case'!$F$22*Parameters!$D$7)))+(K86*(1-Parameters!$D$40)*(1-1/Parameters!$D$38)) + (L86*(1-Parameters!$D$40)*(1-(1/Parameters!$D$38))*(1-ART_drop_factor)),0)</f>
        <v>0</v>
      </c>
      <c r="L87" s="23">
        <f>IF(AND(C87&gt;='Input for base case'!$F$12,C87&lt;'Input for base case'!$F$13),((E86*(1-Parameters!$D$40)*(1-1/Parameters!$D$38)*('Input for base case'!$F$5*Parameters!$D$14*Parameters!$D$26*(1-Parameters!$D$27)*(Parameters!$D$24)*Parameters!$D$28*Parameters!$D$30))+(F86*(1-Parameters!$D$40)*(1-(1/Parameters!$D$38))*ART_drop_factor)+(L86*(1-Parameters!$D$40)*(1-(1/Parameters!$D$38))*ART_drop_factor)),0)</f>
        <v>0</v>
      </c>
      <c r="M87" s="23">
        <f>IF(AND(C87&gt;='Input for base case'!$F$12,C87&lt;'Input for base case'!$F$13),((E86*(1-Parameters!$D$40)*(1/Parameters!$D$38)*(1-('Input for base case'!$F$5*Parameters!$D$14*(1-Parameters!$D$27)*Parameters!$D$26*(Parameters!$D$23))*Parameters!$D$28))+(G86*(1-Parameters!$D$40)*(1-('Input for base case'!$F$5*Parameters!$D$14*(1-Parameters!$D$27)*Parameters!$D$26*(Parameters!$D$23)*Parameters!$D$28)))+(K86*(1-Parameters!$D$40)*(1/Parameters!$D$38))+(M86*(1-Parameters!$D$40))),0)</f>
        <v>0</v>
      </c>
      <c r="N87" s="23">
        <f>IF(AND(C87&gt;='Input for base case'!$F$12,C87&lt;'Input for base case'!$F$13),((E86*(1-Parameters!$D$40)*(1/Parameters!$D$38)*'Input for base case'!$F$5*Parameters!$D$14*Parameters!$D$26*(1-Parameters!$D$27)*Parameters!$D$28*(Parameters!$D$23)*(1-Parameters!$D$30))+(G86*(1-Parameters!$D$40)*'Input for base case'!$F$5*Parameters!$D$14*Parameters!$D$26*(1-Parameters!$D$27)*Parameters!$D$28*(Parameters!$D$23)*(1-Parameters!$D$30))+(H86*(1-Parameters!$D$40)) +(N86*(1-Parameters!$D$40)) + (O86*(1-Parameters!$D$40)*(1-ART_drop_factor)) + (I86*(1-Parameters!$D$40)*(1-ART_drop_factor))),0)</f>
        <v>0</v>
      </c>
      <c r="O87" s="23">
        <f>IF(AND(C87&gt;='Input for base case'!$F$12,C87&lt;'Input for base case'!$F$13),((E86*(1-Parameters!$D$40)*(1/Parameters!$D$38)*('Input for base case'!$F$5*Parameters!$D$14*(Parameters!$D$23)*Parameters!$D$26*(1-Parameters!$D$27)*Parameters!$D$28*Parameters!$D$30))+(F86*(1-Parameters!$D$40)*(1/Parameters!$D$38))+(G86*(1-Parameters!$D$40)*('Input for base case'!$F$5*Parameters!$D$14*(Parameters!$D$23)*Parameters!$D$26*(1-Parameters!$D$27)*Parameters!$D$28*Parameters!$D$30))+(O86*(1-Parameters!$D$40)*ART_drop_factor)+(L86*(1-Parameters!$D$40)*(1/Parameters!$D$38))+(I86*(1-Parameters!$D$40)*ART_drop_factor)),0)</f>
        <v>0</v>
      </c>
      <c r="P87" s="24">
        <f>IF(AND(C87&gt;='Input for base case'!$F$13,C87&lt;'Input for base case'!$F$14),((J86*(1-Parameters!$D$40)*(1-(Parameters!$D$9*(1-('Input for base case'!$F$22*Parameters!$D$7))))) + (P86*(1-Parameters!$D$40)*(1-(Parameters!$D$9*(1-('Input for base case'!$F$22*Parameters!$D$7)))))),0)</f>
        <v>0</v>
      </c>
      <c r="Q87" s="22">
        <f>IF(AND(C87&gt;='Input for base case'!$F$13,C87&lt;'Input for base case'!$F$14),((J86*(1-Parameters!$D$40)*Parameters!$D$9*(1-('Input for base case'!$F$22*Parameters!$D$7)))+(K86*(1-Parameters!$D$40)*(1-1/Parameters!$D$38)*(1-('Input for base case'!$F$6*Parameters!$D$15*(1-Parameters!$D$27)*Parameters!$D$26*(Parameters!$D$24))*Parameters!$D$28*Parameters!$D$30))) + (L86*(1-Parameters!$D$40)*(1-(1/Parameters!$D$38))*(1-ART_drop_factor)) +(P86*(1-Parameters!$D$40)*Parameters!$D$9*(1-('Input for base case'!$F$22*Parameters!$D$7)))+(Q86*(1-Parameters!$D$40)*(1-1/Parameters!$D$38)) + (R86*(1-Parameters!$D$40)*(1-(1/Parameters!$D$38))*(1-ART_drop_factor)),0)</f>
        <v>0</v>
      </c>
      <c r="R87" s="24">
        <f>IF(AND(C87&gt;='Input for base case'!$F$13,C87&lt;'Input for base case'!$F$14),((K86*(1-Parameters!$D$40)*(1-1/Parameters!$D$38)*('Input for base case'!$F$6*Parameters!$D$15*Parameters!$D$26*(1-Parameters!$D$27)*(Parameters!$D$24)*Parameters!$D$28*Parameters!$D$30))+(L86*(1-Parameters!$D$40)*(1-(1/Parameters!$D$38))*ART_drop_factor)+(R86*(1-Parameters!$D$40)*(1-(1/Parameters!$D$38))*ART_drop_factor)),0)</f>
        <v>0</v>
      </c>
      <c r="S87" s="22">
        <f>IF(AND(C87&gt;='Input for base case'!$F$13,C87&lt;'Input for base case'!$F$14),((K86*(1-Parameters!$D$40)*(1/Parameters!$D$38)*(1-('Input for base case'!$F$6*Parameters!$D$15*(1-Parameters!$D$27)*Parameters!$D$26*(Parameters!$D$23)*Parameters!$D$28)))+(M86*(1-Parameters!$D$40)*(1-('Input for base case'!$F$6*Parameters!$D$15*(1-Parameters!$D$27)*Parameters!$D$26*(Parameters!$D$23)*Parameters!$D$28)))+(Q86*(1-Parameters!$D$40)*(1/Parameters!$D$38))+(S86*(1-Parameters!$D$40))),0)</f>
        <v>0</v>
      </c>
      <c r="T87" s="24">
        <f>IF(AND(C87&gt;='Input for base case'!$F$13,C87&lt;'Input for base case'!$F$14),((K86*(1-Parameters!$D$40)*(1/Parameters!$D$38)*'Input for base case'!$F$6*Parameters!$D$15*Parameters!$D$26*(1-Parameters!$D$27)*Parameters!$D$28*(Parameters!$D$23)*(1-Parameters!$D$30))+(M86*(1-Parameters!$D$40)*'Input for base case'!$F$6*Parameters!$D$15*Parameters!$D$26*(1-Parameters!$D$27)*Parameters!$D$28*(Parameters!$D$23)*(1-Parameters!$D$30))+(N86*(1-Parameters!$D$40))+(T86*(1-Parameters!$D$40)) + (U86*(1-Parameters!$D$40)*(1-ART_drop_factor)) + (O86*(1-Parameters!$D$40)*(1-ART_drop_factor))),0)</f>
        <v>0</v>
      </c>
      <c r="U87" s="22">
        <f>IF(AND(C87&gt;='Input for base case'!$F$13,C87&lt;'Input for base case'!$F$14),((K86*(1-Parameters!$D$40)*(1/Parameters!$D$38)*('Input for base case'!$F$6*Parameters!$D$15*(Parameters!$D$23)*Parameters!$D$26*(1-Parameters!$D$27)*Parameters!$D$28*Parameters!$D$30))+(L86*(1-Parameters!$D$40)*(1/Parameters!$D$38))+(M86*(1-Parameters!$D$40)*('Input for base case'!$F$6*Parameters!$D$15*(Parameters!$D$23)*Parameters!$D$26*(1-Parameters!$D$27)*Parameters!$D$28*Parameters!$D$30))+(U86*(1-Parameters!$D$40)*ART_drop_factor)+(R86*(1-Parameters!$D$40)*(1/Parameters!$D$38))+(O86*(1-Parameters!$D$40))*ART_drop_factor),0)</f>
        <v>0</v>
      </c>
      <c r="V87" s="24">
        <f>IF(C87='Input for base case'!$F$14,((P86*(1-Parameters!$D$41)*(1-(Parameters!$D$9*(1-('Input for base case'!$F$22*Parameters!$D$7))))) + (V86*(1-Parameters!$D$41)*(1-(Parameters!$D$9*(1-('Input for base case'!$F$22*Parameters!$D$7)))))),0)</f>
        <v>0</v>
      </c>
      <c r="W87" s="22">
        <f>IF(C87='Input for base case'!$F$14,((P86*(1-Parameters!$D$41)*Parameters!$D$9*(1-('Input for base case'!$F$22*Parameters!$D$7)))+(Q86*(1-Parameters!$D$41)*(1-1/Parameters!$D$38)*(1-('Input for base case'!$F$6*Parameters!$D$16*(1-Parameters!$D$27)*Parameters!$D$26*(1-Parameters!$B$94)*(Parameters!$D$24))*Parameters!$D$28*Parameters!$D$30)))+(V86*(1-Parameters!$D$41)*Parameters!$D$9*(1-('Input for base case'!$F$22*Parameters!$D$7)))+ (R86*(1-Parameters!$D$41)*(1-(1/Parameters!$D$38))*(1-ART_drop_factor)) + (W86*(1-Parameters!$D$41)*(1-1/Parameters!$D$38)) + (X86*(1-Parameters!$D$41)*(1-(1/Parameters!$D$38))*(1-ART_drop_factor)),0)</f>
        <v>0</v>
      </c>
      <c r="X87" s="24">
        <f>IF(C87='Input for base case'!$F$14,((Q86*(1-Parameters!$D$41)*(1-1/Parameters!$D$38)*('Input for base case'!$F$6*Parameters!$D$16*Parameters!$D$26*(1-Parameters!$D$27)*(1-Parameters!$B$94)*(Parameters!$D$24)*Parameters!$D$28*Parameters!$D$30))+(R86*(1-Parameters!$D$41)*(1-(1/Parameters!$D$38))*ART_drop_factor)+(X86*(1-Parameters!$D$41)*(1-(1/Parameters!$D$38))*ART_drop_factor)),0)</f>
        <v>0</v>
      </c>
      <c r="Y87" s="22">
        <f>IF(C87='Input for base case'!$F$14,((Q86*(1-Parameters!$D$41)*(1/Parameters!$D$38)*(1-('Input for base case'!$F$6*Parameters!$D$16*(1-Parameters!$D$27)*Parameters!$D$26*(1-Parameters!$B$94)*(Parameters!$D$23)*Parameters!$D$28)))+(S86*(1-Parameters!$D$41)*(1-('Input for base case'!$F$6*Parameters!$D$16*(1-Parameters!$D$27)*Parameters!$D$26*(1-Parameters!$B$94)*(Parameters!$D$23)*Parameters!$D$28)))+(W86*(1-Parameters!$D$41)*(1/Parameters!$D$38))+(Y86*(1-Parameters!$D$41))),0)</f>
        <v>0</v>
      </c>
      <c r="Z87" s="24">
        <f>IF(C87='Input for base case'!$F$14,((Q86*(1-Parameters!$D$41)*(1/Parameters!$D$38)*'Input for base case'!$F$6*Parameters!$D$16*Parameters!$D$26*(1-Parameters!$D$27)*(1-Parameters!$B$94)*Parameters!$D$28*(Parameters!$D$23)*(1-Parameters!$D$30))+(S86*(1-Parameters!$D$41)*'Input for base case'!$F$6*Parameters!$D$16*Parameters!$D$26*(1-Parameters!$D$27)*(1-Parameters!$B$94)*Parameters!$D$28*(Parameters!$D$23)*(1-Parameters!$D$30))+(T86*(1-Parameters!$D$41)) + (U86*(1-Parameters!$D$41)*(1-ART_drop_factor)) + (Z86*(1-Parameters!$D$41)) + (AA86*(1-Parameters!$D$41)*(1-ART_drop_factor))),0)</f>
        <v>0</v>
      </c>
      <c r="AA87" s="22">
        <f>IF(C87='Input for base case'!$F$14,((Q86*(1-Parameters!$D$41)*(1/Parameters!$D$38)*('Input for base case'!$F$6*Parameters!$D$16*(Parameters!$D$23)*Parameters!$D$26*(1-Parameters!$D$27)*(1-Parameters!$B$94)*Parameters!$D$28*Parameters!$D$30))+(R86*(1-Parameters!$D$41)*(1/Parameters!$D$38))+(S86*(1-Parameters!$D$41)*('Input for base case'!$F$6*Parameters!$D$16*(1-Parameters!$B$94)*(Parameters!$D$23)*Parameters!$D$26*(1-Parameters!$D$27)*Parameters!$D$28*Parameters!$D$30))+(AA86*(1-Parameters!$D$41)*ART_drop_factor)+(X86*(1-Parameters!$D$41)*(1/Parameters!$D$38))+(U86*(1-Parameters!$D$41)*ART_drop_factor)),0)</f>
        <v>0</v>
      </c>
      <c r="AB87" s="24">
        <f>IF(AND(C87&gt;'Input for base case'!$F$14,C87&lt;('Input for base case'!$F$14+'Input for base case'!$F$16)),((V86*(1-Parameters!$D$41)*(1-(Parameters!$D$9*(1-('Input for base case'!$F$22*Parameters!$D$7)))))+(AB86*(1-Parameters!$D$41)*(1-(Parameters!$D$10*(1-('Input for base case'!$F$22*Parameters!$D$7)))))),0)</f>
        <v>0</v>
      </c>
      <c r="AC87" s="24">
        <f>IF(AND(C87&gt;'Input for base case'!$F$14, C87&lt;('Input for base case'!$F$14+'Input for base case'!$F$16)),((V86*(1-Parameters!$D$41)*Parameters!$D$9*(1-('Input for base case'!$F$22*Parameters!$D$7)))+(W86*(1-Parameters!$D$41)*(1-1/Parameters!$D$38)) + (X86*(1-Parameters!$D$41)*(1-(1/Parameters!$D$38))*(1-ART_drop_factor)) +(AB86*(1-Parameters!$D$41)*Parameters!$D$10*(1-('Input for base case'!$F$22*Parameters!$D$7))))+(AC86*(1-Parameters!$D$41)*(1-1/Parameters!$D$38)) + (AD86*(1-Parameters!$D$41)*(1-(1/Parameters!$D$38))*(1-ART_drop_factor)),0)</f>
        <v>0</v>
      </c>
      <c r="AD87" s="24">
        <f>IF(AND(C87&gt;'Input for base case'!$F$14, C87&lt;('Input for base case'!$F$14+'Input for base case'!$F$16)),((X86*(1-Parameters!$D$41)*(1-(1/Parameters!$D$38))*ART_drop_factor)+(AD86*(1-Parameters!$D$41)*(1-(1/Parameters!$D$38))*ART_drop_factor)),0)</f>
        <v>0</v>
      </c>
      <c r="AE87" s="24">
        <f>IF(AND(C87&gt;'Input for base case'!$F$14, C87&lt;('Input for base case'!$F$14+'Input for base case'!$F$16)),((W86*(1-Parameters!$D$41)*(1/Parameters!$D$38))+(Y86*(1-Parameters!$D$41))+(AC86*(1-Parameters!$D$41)*(1/Parameters!$D$38))+(AE86*(1-Parameters!$D$41))),0)</f>
        <v>0</v>
      </c>
      <c r="AF87" s="24">
        <f>IF(AND(C87&gt;'Input for base case'!$F$14, C87&lt;('Input for base case'!$F$14+'Input for base case'!$F$16)),((Z86*(1-Parameters!$D$41)) + (AA86*(1-Parameters!$D$41)*(1-ART_drop_factor)) +(AF86*(1-Parameters!$D$41)) + (AG86*(1-Parameters!$D$41)*(1-ART_drop_factor))),0)</f>
        <v>0</v>
      </c>
      <c r="AG87" s="24">
        <f>IF(AND(C87&gt;'Input for base case'!$F$14, C87&lt;('Input for base case'!$F$14+'Input for base case'!$F$16)),((X86*(1-Parameters!$D$41)*(1/Parameters!$D$38))+(AG86*(1-Parameters!$D$41)*ART_drop_factor)+(AD86*(1-Parameters!$D$41)*(1/Parameters!$D$38))+(AA86*(1-Parameters!$D$41)*ART_drop_factor)),0)</f>
        <v>0</v>
      </c>
      <c r="AH87" s="24">
        <f>IF(AND(C87&gt;=('Input for base case'!$F$14+'Input for base case'!$F$16),C87&lt;('Input for base case'!$F$14+'Input for base case'!$F$17)),((AB86*(1-Parameters!$D$40)*(1-(Parameters!$D$10*(1-('Input for base case'!$F$22*Parameters!$D$7)))))+(AH86*(1-Parameters!$D$40)*(1-(Parameters!$D$11*(1-('Input for base case'!$F$22*Parameters!$D$7)))))),0)</f>
        <v>0</v>
      </c>
      <c r="AI87" s="24">
        <f>IF(AND(C87&gt;=('Input for base case'!$F$14+'Input for base case'!$F$16), C87&lt;('Input for base case'!$F$14+'Input for base case'!$F$17)),((AB86*(1-Parameters!$D$40)*Parameters!$D$10*(1-('Input for base case'!$F$22*Parameters!$D$7)))+(AC86*(1-Parameters!$D$40)*(1-1/Parameters!$D$38)*(1-('Input for base case'!$F$7*Parameters!$D$17*(1-Parameters!$D$27)*Parameters!$D$26*(1-(Parameters!$B$94 + Parameters!$B$95))*(Parameters!$D$24)*Parameters!$D$28*Parameters!$D$30))) + (AD86*(1-Parameters!$D$40)*(1-(1/Parameters!$D$38))*(1-ART_drop_factor)) +(AH86*(1-Parameters!$D$40)*Parameters!$D$11*(1-('Input for base case'!$F$22*Parameters!$D$7)))+(AI86*(1-Parameters!$D$40)*(1-1/Parameters!$D$38)) + (AJ86*(1-Parameters!$D$40)*(1-(1/Parameters!$D$38))*(1-ART_drop_factor))),0)</f>
        <v>0</v>
      </c>
      <c r="AJ87" s="24">
        <f>IF(AND(C87&gt;=('Input for base case'!$F$14+'Input for base case'!$F$16), C87&lt;('Input for base case'!$F$14+'Input for base case'!$F$17)),((AC86*(1-Parameters!$D$40)*(1-1/Parameters!$D$38)*('Input for base case'!$F$7*Parameters!$D$17*Parameters!$D$26*(1-Parameters!$D$27)*(1-(Parameters!$B$94 + Parameters!$B$95))*(Parameters!$D$24)*Parameters!$D$28*Parameters!$D$30))+(AD86*(1-Parameters!$D$40)*(1-(1/Parameters!$D$38))*ART_drop_factor)+(AJ86*(1-Parameters!$D$40)*(1-(1/Parameters!$D$38))*ART_drop_factor)),0)</f>
        <v>0</v>
      </c>
      <c r="AK87" s="22">
        <f>IF(AND(C87&gt;=('Input for base case'!$F$14+'Input for base case'!$F$16), C87&lt;('Input for base case'!$F$14+'Input for base case'!$F$17)),((AC86*(1-Parameters!$D$40)*(1/Parameters!$D$38)*(1-('Input for base case'!$F$7*Parameters!$D$17*(1-Parameters!$D$27)*Parameters!$D$26*(1-(Parameters!$B$94 + Parameters!$B$95))*(Parameters!$D$23)*Parameters!$D$28)))+(AE86*(1-Parameters!$D$40)*(1-('Input for base case'!$F$7*Parameters!$D$17*(1-Parameters!$D$27)*Parameters!$D$26*(1-(Parameters!$B$94 + Parameters!$B$95))*(Parameters!$D$23)*Parameters!$D$28)))+(AI86*(1-Parameters!$D$40)*(1/Parameters!$D$38))+(AK86*(1-Parameters!$D$40))),0)</f>
        <v>0</v>
      </c>
      <c r="AL87" s="24">
        <f>IF(AND(C87&gt;=('Input for base case'!$F$14+'Input for base case'!$F$16), C87&lt;('Input for base case'!$F$14+'Input for base case'!$F$17)),((AC86*(1-Parameters!$D$40)*(1/Parameters!$D$38)*'Input for base case'!$F$7*Parameters!$D$17*Parameters!$D$26*(1-Parameters!$D$27)*(1-(Parameters!$B$94 + Parameters!$B$95))*Parameters!$D$28*(Parameters!$D$23)*(1-Parameters!$D$30))+(AE86*(1-Parameters!$D$40)*'Input for base case'!$F$7*Parameters!$D$17*Parameters!$D$26*(1-Parameters!$D$27)*(1-(Parameters!$B$94 + Parameters!$B$95))*Parameters!$D$28*(Parameters!$D$23)*(1-Parameters!$D$30))+(AF86*(1-Parameters!$D$40)) + (AG86*(1-Parameters!$D$40)*(1-ART_drop_factor)) +(AL86*(1-Parameters!$D$40)) + (AM86*(1-Parameters!$D$40)*(1-ART_drop_factor))),0)</f>
        <v>0</v>
      </c>
      <c r="AM87" s="22">
        <f>IF(AND(C87&gt;=('Input for base case'!$F$14+'Input for base case'!$F$16), C87&lt;('Input for base case'!$F$14+'Input for base case'!$F$17)),((AC86*(1-Parameters!$D$40)*(1/Parameters!$D$38)*('Input for base case'!$F$7*Parameters!$D$17*(Parameters!$D$23)*Parameters!$D$26*(1-Parameters!$D$27)*(1-(Parameters!$B$94 + Parameters!$B$95))*Parameters!$D$28*Parameters!$D$30))+(AD86*(1-Parameters!$D$40)*(1/Parameters!$D$38))+(AE86*(1-Parameters!$D$40)*('Input for base case'!$F$7*Parameters!$D$17*(Parameters!$D$23)*Parameters!$D$26*(1-Parameters!$D$27)*(1-(Parameters!$B$94 + Parameters!$B$95))*Parameters!$D$28*Parameters!$D$30))+(AM86*(1-Parameters!$D$40)*ART_drop_factor)+(AJ86*(1-Parameters!$D$40)*(1/Parameters!$D$38))+(AG86*(1-Parameters!$D$40)*ART_drop_factor)),0)</f>
        <v>0</v>
      </c>
      <c r="AN87" s="24">
        <f>IF(AND(C87&gt;=('Input for base case'!$F$14+'Input for base case'!$F$17), C87&lt;('Input for base case'!$F$14+'Input for base case'!$F$18)),((AH86*(1-Parameters!$D$40)*(1-(Parameters!$D$11*(1-('Input for base case'!$F$22*Parameters!$D$7))))) + (AN86*(1-Parameters!$D$40)*(1-(Parameters!$D$11*(1-('Input for base case'!$F$22*Parameters!$D$7)))))),0)</f>
        <v>0</v>
      </c>
      <c r="AO87" s="22">
        <f>IF(AND(C87&gt;=('Input for base case'!$F$14+'Input for base case'!$F$17), C87&lt;('Input for base case'!$F$14+'Input for base case'!$F$18)),((AH86*(1-Parameters!$D$40)*Parameters!$D$11*(1-('Input for base case'!$F$22*Parameters!$D$7)))+(AI86*(1-Parameters!$D$40)*(1-1/Parameters!$D$38)*(1-('Input for base case'!$F$8*Parameters!$D$18*(1-Parameters!$D$27)*Parameters!$D$26*(Parameters!$D$24)*Parameters!$D$28*Parameters!$D$30))) + (AJ86*(1-Parameters!$D$40)*(1-(1/Parameters!$D$38))*(1-ART_drop_factor)) +(AN86*(1-Parameters!$D$40)*Parameters!$D$11*(1-('Input for base case'!$F$22*Parameters!$D$7)))+(AO86*(1-Parameters!$D$40)*(1-1/Parameters!$D$38)) + (AP86*(1-Parameters!$D$40)*(1-(1/Parameters!$D$38))*(1-ART_drop_factor))),0)</f>
        <v>0</v>
      </c>
      <c r="AP87" s="24">
        <f>IF(AND(C87&gt;=('Input for base case'!$F$14+'Input for base case'!$F$17), C87&lt;('Input for base case'!$F$14+'Input for base case'!$F$18)),((AI86*(1-Parameters!$D$40)*(1-1/Parameters!$D$38)*('Input for base case'!$F$8*Parameters!$D$18*Parameters!$D$26*(1-Parameters!$D$27)*(Parameters!$D$24)*Parameters!$D$28*Parameters!$D$30))+(AJ86*(1-Parameters!$D$40)*(1-(1/Parameters!$D$38))*ART_drop_factor)+(AP86*(1-Parameters!$D$40)*(1-(1/Parameters!$D$38))*ART_drop_factor)),0)</f>
        <v>0</v>
      </c>
      <c r="AQ87" s="22">
        <f>IF(AND(C87&gt;=('Input for base case'!$F$14+'Input for base case'!$F$17), C87&lt;('Input for base case'!$F$14+'Input for base case'!$F$18)),((AI86*(1-Parameters!$D$40)*(1/Parameters!$D$38)*(1-('Input for base case'!$F$8*Parameters!$D$18*(1-Parameters!$D$27)*Parameters!$D$26*(Parameters!$D$23)*Parameters!$D$28)))+(AK86*(1-Parameters!$D$40)*(1-('Input for base case'!$F$8*Parameters!$D$18*(1-Parameters!$D$27)*Parameters!$D$26*(Parameters!$D$23)*Parameters!$D$28)))+(AO86*(1-Parameters!$D$40)*(1/Parameters!$D$38))+(AQ86*(1-Parameters!$D$40))),0)</f>
        <v>0</v>
      </c>
      <c r="AR87" s="24">
        <f>IF(AND(C87&gt;=('Input for base case'!$F$14+'Input for base case'!$F$17), C87&lt;('Input for base case'!$F$14+'Input for base case'!$F$18)),((AI86*(1-Parameters!$D$40)*(1/Parameters!$D$38)*'Input for base case'!$F$8*Parameters!$D$18*Parameters!$D$26*(1-Parameters!$D$27)*Parameters!$D$28*(Parameters!$D$23)*(1-Parameters!$D$30))+(AK86*(1-Parameters!$D$40)*'Input for base case'!$F$8*Parameters!$D$18*Parameters!$D$26*(1-Parameters!$D$27)*Parameters!$D$28*(Parameters!$D$23)*(1-Parameters!$D$30))+(AL86*(1-Parameters!$D$40)) + (AM86*(1-Parameters!$D$40)*(1-ART_drop_factor)) +(AR86*(1-Parameters!$D$40)) + (AS86*(1-Parameters!$D$40)*(1-ART_drop_factor))),0)</f>
        <v>0</v>
      </c>
      <c r="AS87" s="22">
        <f>IF(AND(C87&gt;=('Input for base case'!$F$14+'Input for base case'!$F$17), C87&lt;('Input for base case'!$F$14+'Input for base case'!$F$18)),((AI86*(1-Parameters!$D$40)*(1/Parameters!$D$38)*('Input for base case'!$F$8*Parameters!$D$18*(Parameters!$D$23)*Parameters!$D$26*(1-Parameters!$D$27)*Parameters!$D$28*Parameters!$D$30))+(AJ86*(1-Parameters!$D$40)*(1/Parameters!$D$38))+(AK86*(1-Parameters!$D$40)*('Input for base case'!$F$8*Parameters!$D$18*(Parameters!$D$23)*Parameters!$D$26*(1-Parameters!$D$27)*Parameters!$D$28*Parameters!$D$30))+(AS86*(1-Parameters!$D$40)*ART_drop_factor)+(AP86*(1-Parameters!$D$40)*(1/Parameters!$D$38))+(AM86*(1-Parameters!$D$40)*ART_drop_factor)),0)</f>
        <v>0</v>
      </c>
      <c r="AT87" s="24">
        <f>IF(AND(C87&gt;=('Input for base case'!$F$14+'Input for base case'!$F$18), C87&lt;('Input for base case'!$F$14+'Input for base case'!$F$19)),((AN86*(1-Parameters!$D$40)*(1-(Parameters!$D$11*(1-('Input for base case'!$F$22*Parameters!$D$7))))) + (AT86*(1-Parameters!$D$40)*(1-(Parameters!$D$12*(1-('Input for base case'!$F$22*Parameters!$D$7)))))),0)</f>
        <v>0</v>
      </c>
      <c r="AU87" s="22">
        <f>IF(AND(C87&gt;=('Input for base case'!$F$14+'Input for base case'!$F$18), C87&lt;('Input for base case'!$F$14+'Input for base case'!$F$19)),((AN86*(1-Parameters!$D$40)*Parameters!$D$11*(1-('Input for base case'!$F$22*Parameters!$D$7)))+(AO86*(1-Parameters!$D$40)*(1-1/Parameters!$D$38)*(1-('Input for base case'!$F$9*Parameters!$D$19*(1-Parameters!$D$27)*Parameters!$D$26*(Parameters!$D$24)*Parameters!$D$28*Parameters!$D$30))) + (AP86*(1-Parameters!$D$40)*(1-(1/Parameters!$D$38))*(1-ART_drop_factor)) +(AT86*(1-Parameters!$D$40)*Parameters!$D$12*(1-('Input for base case'!$F$22*Parameters!$D$7)))+(AU86*(1-Parameters!$D$40)*(1-1/Parameters!$D$38)) + (AV86*(1-Parameters!$D$40)*(1-(1/Parameters!$D$38))*(1-ART_drop_factor))),0)</f>
        <v>0</v>
      </c>
      <c r="AV87" s="24">
        <f>IF(AND(C87&gt;=('Input for base case'!$F$14+'Input for base case'!$F$18), C87&lt;('Input for base case'!$F$14+'Input for base case'!$F$19)),((AO86*(1-Parameters!$D$40)*(1-1/Parameters!$D$38)*('Input for base case'!$F$9*Parameters!$D$19*Parameters!$D$26*(1-Parameters!$D$27)*(Parameters!$D$24)*Parameters!$D$28*Parameters!$D$30))+(AP86*(1-Parameters!$D$40)*(1-(1/Parameters!$D$38))*ART_drop_factor)+(AV86*(1-Parameters!$D$40)*(1-(1/Parameters!$D$38))*ART_drop_factor)),0)</f>
        <v>0</v>
      </c>
      <c r="AW87" s="22">
        <f>IF(AND(C87&gt;=('Input for base case'!$F$14+'Input for base case'!$F$18), C87&lt;('Input for base case'!$F$14+'Input for base case'!$F$19)),((AO86*(1-Parameters!$D$40)*(1/Parameters!$D$38)*(1-('Input for base case'!$F$9*Parameters!$D$19*(1-Parameters!$D$27)*Parameters!$D$26*(Parameters!$D$23)*Parameters!$D$28)))+(AQ86*(1-Parameters!$D$40)*(1-('Input for base case'!$F$9*Parameters!$D$19*(1-Parameters!$D$27)*Parameters!$D$26*(Parameters!$D$23)*Parameters!$D$28)))+(AU86*(1-Parameters!$D$40)*(1/Parameters!$D$38))+(AW86*(1-Parameters!$D$40))),0)</f>
        <v>0</v>
      </c>
      <c r="AX87" s="24">
        <f>IF(AND(C87&gt;=('Input for base case'!$F$14+'Input for base case'!$F$18), C87&lt;('Input for base case'!$F$14+'Input for base case'!$F$19)),((AO86*(1-Parameters!$D$40)*(1/Parameters!$D$38)*'Input for base case'!$F$9*Parameters!$D$19*Parameters!$D$26*(1-Parameters!$D$27)*Parameters!$D$28*(Parameters!$D$23)*(1-Parameters!$D$30))+(AQ86*(1-Parameters!$D$40)*'Input for base case'!$F$9*Parameters!$D$19*Parameters!$D$26*(1-Parameters!$D$27)*Parameters!$D$28*(Parameters!$D$23)*(1-Parameters!$D$30)) + (AS86*(1-Parameters!$D$40)*(1-ART_drop_factor)) +(AR86*(1-Parameters!$D$40))+ (AY86*(1-Parameters!$D$40)*(1-ART_drop_factor)) + (AX86*(1-Parameters!$D$40))),0)</f>
        <v>0</v>
      </c>
      <c r="AY87" s="22">
        <f>IF(AND(C87&gt;=('Input for base case'!$F$14+'Input for base case'!$F$18), C87&lt;('Input for base case'!$F$14+'Input for base case'!$F$19)),((AO86*(1-Parameters!$D$40)*(1/Parameters!$D$38)*('Input for base case'!$F$9*Parameters!$D$19*(Parameters!$D$23)*Parameters!$D$26*(1-Parameters!$D$27)*Parameters!$D$28*Parameters!$D$30))+(AP86*(1-Parameters!$D$40)*(1/Parameters!$D$38))+(AQ86*(1-Parameters!$D$40)*('Input for base case'!$F$9*Parameters!$D$19*(Parameters!$D$23)*Parameters!$D$26*(1-Parameters!$D$27)*Parameters!$D$28*Parameters!$D$30))+(AY86*(1-Parameters!$D$40)*ART_drop_factor)+(AV86*(1-Parameters!$D$40)*(1/Parameters!$D$38))+(AS86*(1-Parameters!$D$40)*ART_drop_factor)),0)</f>
        <v>0</v>
      </c>
      <c r="AZ87" s="24">
        <f>IF(C87&gt;=('Input for base case'!$F$14+'Input for base case'!$F$19),((AT86*(1-Parameters!$D$40)*(1-(Parameters!$D$12*(1-('Input for base case'!$F$22*Parameters!$D$7))))) + (AZ86*(1-Parameters!$D$40)*(1-(Parameters!$D$12*(1-('Input for base case'!$F$22*Parameters!$D$7)))))),0)</f>
        <v>1481052.915676954</v>
      </c>
      <c r="BA87" s="22">
        <f>IF(C87&gt;=('Input for base case'!$F$14+'Input for base case'!$F$19),((AT86*(1-Parameters!$D$40)*Parameters!$D$12*(1-('Input for base case'!$F$22*Parameters!$D$7)))+(AU86*(1-Parameters!$D$40)*(1-1/Parameters!$D$38)*(1-('Input for base case'!$F$10*Parameters!$D$20*(1-Parameters!$D$27)*Parameters!$D$26*(Parameters!$D$24)*Parameters!$D$28*Parameters!$D$30))) + (AV86*(1-Parameters!$D$40)*(1-(1/Parameters!$D$38))*(1-ART_drop_factor)) +(AZ86*(1-Parameters!$D$40)*Parameters!$D$12*(1-('Input for base case'!$F$22*Parameters!$D$7)))+(BA86*(1-Parameters!$D$40)*(1-1/Parameters!$D$38)) + (BB86*(1-Parameters!$D$40)*(1-(1/Parameters!$D$38))*(1-ART_drop_factor))),0)</f>
        <v>3581.3808721932219</v>
      </c>
      <c r="BB87" s="24">
        <f>IF(C87&gt;=('Input for base case'!$F$14+'Input for base case'!$F$19),((AU86*(1-Parameters!$D$40)*(1-1/Parameters!$D$38)*('Input for base case'!$F$10*Parameters!$D$20*Parameters!$D$26*(1-Parameters!$D$27)*(Parameters!$D$24)*Parameters!$D$28*Parameters!$D$30))+(AV86*(1-Parameters!$D$40)*(1-(1/Parameters!$D$38))*ART_drop_factor)+(BB86*(1-Parameters!$D$40)*(1-(1/Parameters!$D$38))*ART_drop_factor)),0)</f>
        <v>1.2746504008348138</v>
      </c>
      <c r="BC87" s="22">
        <f>IF(C87&gt;=('Input for base case'!$F$14+'Input for base case'!$F$19),((AU86*(1-Parameters!$D$40)*(1/Parameters!$D$38)*(1-('Input for base case'!$F$10*Parameters!$D$20*(1-Parameters!$D$27)*Parameters!$D$26*(Parameters!$D$23)*Parameters!$D$28)))+(AW86*(1-Parameters!$D$40)*(1-('Input for base case'!$F$10*Parameters!$D$20*(1-Parameters!$D$27)*Parameters!$D$26*(Parameters!$D$23)*Parameters!$D$28)))+(BA86*(1-Parameters!$D$40)*(1/Parameters!$D$38))+(BC86*(1-Parameters!$D$40))),0)</f>
        <v>36299.903005421751</v>
      </c>
      <c r="BD87" s="24">
        <f>IF(C87&gt;=('Input for base case'!$F$14+'Input for base case'!$F$19),((AU86*(1-Parameters!$D$40)*(1/Parameters!$D$38)*'Input for base case'!$F$10*Parameters!$D$20*Parameters!$D$26*(1-Parameters!$D$27)*Parameters!$D$28*(Parameters!$D$23)*(1-Parameters!$D$30))+(AW86*(1-Parameters!$D$40)*'Input for base case'!$F$10*Parameters!$D$20*Parameters!$D$26*(1-Parameters!$D$27)*Parameters!$D$28*(Parameters!$D$23)*(1-Parameters!$D$30))+(AX86*(1-Parameters!$D$40)) + (AY86*(1-Parameters!$D$40)*(1-ART_drop_factor)) +(BD86*(1-Parameters!$D$40)) + (BE86*(1-Parameters!$D$40)*(1-ART_drop_factor))),0)</f>
        <v>27658.140377816744</v>
      </c>
      <c r="BE87" s="25">
        <f>IF(C87&gt;=('Input for base case'!$F$14+'Input for base case'!$F$19),((AU86*(1-Parameters!$D$40)*(1/Parameters!$D$38)*('Input for base case'!$F$10*Parameters!$D$20*(Parameters!$D$23)*Parameters!$D$26*(1-Parameters!$D$27)*Parameters!$D$28*Parameters!$D$30))+(AV86*(1-Parameters!$D$40)*(1/Parameters!$D$38))+(AW86*(1-Parameters!$D$40)*('Input for base case'!$F$10*Parameters!$D$20*(Parameters!$D$23)*Parameters!$D$26*(1-Parameters!$D$27)*Parameters!$D$28*Parameters!$D$30))+(BE86*(1-Parameters!$D$40)*ART_drop_factor)+(BB86*(1-Parameters!$D$40)*(1/Parameters!$D$38))+(AY86*(1-Parameters!$D$40)*ART_drop_factor)),0)</f>
        <v>70284.562246709698</v>
      </c>
      <c r="BF87" s="135">
        <f>(Parameters!$D$40*(SUM(Model!D86:U86,Model!AH86:BE86)))+(Parameters!$D$41*(SUM(Model!V86:AG86)))</f>
        <v>93.402206482844974</v>
      </c>
      <c r="BG87" s="60"/>
      <c r="BJ87" s="66"/>
    </row>
    <row r="88" spans="3:62" x14ac:dyDescent="0.2">
      <c r="C88" s="20">
        <v>83</v>
      </c>
      <c r="D88" s="21">
        <f>IF((C88&gt;='Input for base case'!$F$12),0,(D87*(1-Parameters!$D$40)*(1-(Parameters!$D$8*(1-('Input for base case'!$F$22*Parameters!$D$7))))))</f>
        <v>0</v>
      </c>
      <c r="E88" s="21">
        <f>IF((C88&gt;='Input for base case'!$F$12),0,(D87*(1-Parameters!$D$40)*Parameters!$D$8*(1-('Input for base case'!$F$22*Parameters!$D$7))+(E87*(1-Parameters!$D$40)*(1-1/Parameters!$D$38)) + (F87*(1-Parameters!$D$40)*(1-(1/Parameters!$D$38))*(1-ART_drop_factor))))</f>
        <v>0</v>
      </c>
      <c r="F88" s="26">
        <f>IF((C88&gt;='Input for base case'!$F$12),0,(F87*(1-Parameters!$D$40)*(1-(1/Parameters!$D$38))*ART_drop_factor))</f>
        <v>0</v>
      </c>
      <c r="G88" s="21">
        <f>IF((C88&gt;='Input for base case'!$F$12),0,((G87*(1-Parameters!$D$40)+(E87*(1-Parameters!$D$40)*(1/Parameters!$D$38)))))</f>
        <v>0</v>
      </c>
      <c r="H88" s="21">
        <f>IF((C88&gt;='Input for base case'!$F$12),0,(H87*(1-Parameters!$D$40) + I87*(1-Parameters!$D$40)*(1-ART_drop_factor)))</f>
        <v>0</v>
      </c>
      <c r="I88" s="21">
        <f>IF((C88&gt;='Input for base case'!$F$12),0,(((F87*(1-Parameters!$D$40)*(1/Parameters!$D$38)) + I87*(1-Parameters!$D$40)*ART_drop_factor)))</f>
        <v>0</v>
      </c>
      <c r="J88" s="23">
        <f>IF(AND(C88&gt;='Input for base case'!$F$12,C88&lt;'Input for base case'!$F$13),((D87*(1-Parameters!$D$40)*(1-(Parameters!$D$8*(1-('Input for base case'!$F$22*Parameters!$D$7))))) + (J87*(1-Parameters!$D$40)*(1-(Parameters!$D$9*(1-('Input for base case'!$F$22*Parameters!$D$7)))))),0)</f>
        <v>0</v>
      </c>
      <c r="K88" s="23">
        <f>IF(AND(C88&gt;='Input for base case'!$F$12,C88&lt;'Input for base case'!$F$13),((D87*(1-Parameters!$D$40)*(Parameters!$D$8*(1-('Input for base case'!$F$22*Parameters!$D$7))))+(E87*(1-Parameters!$D$40)*(1-1/Parameters!$D$38)*(1-('Input for base case'!$F$5*Parameters!$D$14*(1-Parameters!$D$27)*Parameters!$D$26*(Parameters!$D$24))*Parameters!$D$28*Parameters!$D$30)))+ (F87*(1-Parameters!$D$40)*(1-(1/Parameters!$D$38))*(1-ART_drop_factor)) + (J87*(1-Parameters!$D$40)*Parameters!$D$9*(1-('Input for base case'!$F$22*Parameters!$D$7)))+(K87*(1-Parameters!$D$40)*(1-1/Parameters!$D$38)) + (L87*(1-Parameters!$D$40)*(1-(1/Parameters!$D$38))*(1-ART_drop_factor)),0)</f>
        <v>0</v>
      </c>
      <c r="L88" s="23">
        <f>IF(AND(C88&gt;='Input for base case'!$F$12,C88&lt;'Input for base case'!$F$13),((E87*(1-Parameters!$D$40)*(1-1/Parameters!$D$38)*('Input for base case'!$F$5*Parameters!$D$14*Parameters!$D$26*(1-Parameters!$D$27)*(Parameters!$D$24)*Parameters!$D$28*Parameters!$D$30))+(F87*(1-Parameters!$D$40)*(1-(1/Parameters!$D$38))*ART_drop_factor)+(L87*(1-Parameters!$D$40)*(1-(1/Parameters!$D$38))*ART_drop_factor)),0)</f>
        <v>0</v>
      </c>
      <c r="M88" s="23">
        <f>IF(AND(C88&gt;='Input for base case'!$F$12,C88&lt;'Input for base case'!$F$13),((E87*(1-Parameters!$D$40)*(1/Parameters!$D$38)*(1-('Input for base case'!$F$5*Parameters!$D$14*(1-Parameters!$D$27)*Parameters!$D$26*(Parameters!$D$23))*Parameters!$D$28))+(G87*(1-Parameters!$D$40)*(1-('Input for base case'!$F$5*Parameters!$D$14*(1-Parameters!$D$27)*Parameters!$D$26*(Parameters!$D$23)*Parameters!$D$28)))+(K87*(1-Parameters!$D$40)*(1/Parameters!$D$38))+(M87*(1-Parameters!$D$40))),0)</f>
        <v>0</v>
      </c>
      <c r="N88" s="23">
        <f>IF(AND(C88&gt;='Input for base case'!$F$12,C88&lt;'Input for base case'!$F$13),((E87*(1-Parameters!$D$40)*(1/Parameters!$D$38)*'Input for base case'!$F$5*Parameters!$D$14*Parameters!$D$26*(1-Parameters!$D$27)*Parameters!$D$28*(Parameters!$D$23)*(1-Parameters!$D$30))+(G87*(1-Parameters!$D$40)*'Input for base case'!$F$5*Parameters!$D$14*Parameters!$D$26*(1-Parameters!$D$27)*Parameters!$D$28*(Parameters!$D$23)*(1-Parameters!$D$30))+(H87*(1-Parameters!$D$40)) +(N87*(1-Parameters!$D$40)) + (O87*(1-Parameters!$D$40)*(1-ART_drop_factor)) + (I87*(1-Parameters!$D$40)*(1-ART_drop_factor))),0)</f>
        <v>0</v>
      </c>
      <c r="O88" s="23">
        <f>IF(AND(C88&gt;='Input for base case'!$F$12,C88&lt;'Input for base case'!$F$13),((E87*(1-Parameters!$D$40)*(1/Parameters!$D$38)*('Input for base case'!$F$5*Parameters!$D$14*(Parameters!$D$23)*Parameters!$D$26*(1-Parameters!$D$27)*Parameters!$D$28*Parameters!$D$30))+(F87*(1-Parameters!$D$40)*(1/Parameters!$D$38))+(G87*(1-Parameters!$D$40)*('Input for base case'!$F$5*Parameters!$D$14*(Parameters!$D$23)*Parameters!$D$26*(1-Parameters!$D$27)*Parameters!$D$28*Parameters!$D$30))+(O87*(1-Parameters!$D$40)*ART_drop_factor)+(L87*(1-Parameters!$D$40)*(1/Parameters!$D$38))+(I87*(1-Parameters!$D$40)*ART_drop_factor)),0)</f>
        <v>0</v>
      </c>
      <c r="P88" s="24">
        <f>IF(AND(C88&gt;='Input for base case'!$F$13,C88&lt;'Input for base case'!$F$14),((J87*(1-Parameters!$D$40)*(1-(Parameters!$D$9*(1-('Input for base case'!$F$22*Parameters!$D$7))))) + (P87*(1-Parameters!$D$40)*(1-(Parameters!$D$9*(1-('Input for base case'!$F$22*Parameters!$D$7)))))),0)</f>
        <v>0</v>
      </c>
      <c r="Q88" s="22">
        <f>IF(AND(C88&gt;='Input for base case'!$F$13,C88&lt;'Input for base case'!$F$14),((J87*(1-Parameters!$D$40)*Parameters!$D$9*(1-('Input for base case'!$F$22*Parameters!$D$7)))+(K87*(1-Parameters!$D$40)*(1-1/Parameters!$D$38)*(1-('Input for base case'!$F$6*Parameters!$D$15*(1-Parameters!$D$27)*Parameters!$D$26*(Parameters!$D$24))*Parameters!$D$28*Parameters!$D$30))) + (L87*(1-Parameters!$D$40)*(1-(1/Parameters!$D$38))*(1-ART_drop_factor)) +(P87*(1-Parameters!$D$40)*Parameters!$D$9*(1-('Input for base case'!$F$22*Parameters!$D$7)))+(Q87*(1-Parameters!$D$40)*(1-1/Parameters!$D$38)) + (R87*(1-Parameters!$D$40)*(1-(1/Parameters!$D$38))*(1-ART_drop_factor)),0)</f>
        <v>0</v>
      </c>
      <c r="R88" s="24">
        <f>IF(AND(C88&gt;='Input for base case'!$F$13,C88&lt;'Input for base case'!$F$14),((K87*(1-Parameters!$D$40)*(1-1/Parameters!$D$38)*('Input for base case'!$F$6*Parameters!$D$15*Parameters!$D$26*(1-Parameters!$D$27)*(Parameters!$D$24)*Parameters!$D$28*Parameters!$D$30))+(L87*(1-Parameters!$D$40)*(1-(1/Parameters!$D$38))*ART_drop_factor)+(R87*(1-Parameters!$D$40)*(1-(1/Parameters!$D$38))*ART_drop_factor)),0)</f>
        <v>0</v>
      </c>
      <c r="S88" s="22">
        <f>IF(AND(C88&gt;='Input for base case'!$F$13,C88&lt;'Input for base case'!$F$14),((K87*(1-Parameters!$D$40)*(1/Parameters!$D$38)*(1-('Input for base case'!$F$6*Parameters!$D$15*(1-Parameters!$D$27)*Parameters!$D$26*(Parameters!$D$23)*Parameters!$D$28)))+(M87*(1-Parameters!$D$40)*(1-('Input for base case'!$F$6*Parameters!$D$15*(1-Parameters!$D$27)*Parameters!$D$26*(Parameters!$D$23)*Parameters!$D$28)))+(Q87*(1-Parameters!$D$40)*(1/Parameters!$D$38))+(S87*(1-Parameters!$D$40))),0)</f>
        <v>0</v>
      </c>
      <c r="T88" s="24">
        <f>IF(AND(C88&gt;='Input for base case'!$F$13,C88&lt;'Input for base case'!$F$14),((K87*(1-Parameters!$D$40)*(1/Parameters!$D$38)*'Input for base case'!$F$6*Parameters!$D$15*Parameters!$D$26*(1-Parameters!$D$27)*Parameters!$D$28*(Parameters!$D$23)*(1-Parameters!$D$30))+(M87*(1-Parameters!$D$40)*'Input for base case'!$F$6*Parameters!$D$15*Parameters!$D$26*(1-Parameters!$D$27)*Parameters!$D$28*(Parameters!$D$23)*(1-Parameters!$D$30))+(N87*(1-Parameters!$D$40))+(T87*(1-Parameters!$D$40)) + (U87*(1-Parameters!$D$40)*(1-ART_drop_factor)) + (O87*(1-Parameters!$D$40)*(1-ART_drop_factor))),0)</f>
        <v>0</v>
      </c>
      <c r="U88" s="22">
        <f>IF(AND(C88&gt;='Input for base case'!$F$13,C88&lt;'Input for base case'!$F$14),((K87*(1-Parameters!$D$40)*(1/Parameters!$D$38)*('Input for base case'!$F$6*Parameters!$D$15*(Parameters!$D$23)*Parameters!$D$26*(1-Parameters!$D$27)*Parameters!$D$28*Parameters!$D$30))+(L87*(1-Parameters!$D$40)*(1/Parameters!$D$38))+(M87*(1-Parameters!$D$40)*('Input for base case'!$F$6*Parameters!$D$15*(Parameters!$D$23)*Parameters!$D$26*(1-Parameters!$D$27)*Parameters!$D$28*Parameters!$D$30))+(U87*(1-Parameters!$D$40)*ART_drop_factor)+(R87*(1-Parameters!$D$40)*(1/Parameters!$D$38))+(O87*(1-Parameters!$D$40))*ART_drop_factor),0)</f>
        <v>0</v>
      </c>
      <c r="V88" s="24">
        <f>IF(C88='Input for base case'!$F$14,((P87*(1-Parameters!$D$41)*(1-(Parameters!$D$9*(1-('Input for base case'!$F$22*Parameters!$D$7))))) + (V87*(1-Parameters!$D$41)*(1-(Parameters!$D$9*(1-('Input for base case'!$F$22*Parameters!$D$7)))))),0)</f>
        <v>0</v>
      </c>
      <c r="W88" s="22">
        <f>IF(C88='Input for base case'!$F$14,((P87*(1-Parameters!$D$41)*Parameters!$D$9*(1-('Input for base case'!$F$22*Parameters!$D$7)))+(Q87*(1-Parameters!$D$41)*(1-1/Parameters!$D$38)*(1-('Input for base case'!$F$6*Parameters!$D$16*(1-Parameters!$D$27)*Parameters!$D$26*(1-Parameters!$B$94)*(Parameters!$D$24))*Parameters!$D$28*Parameters!$D$30)))+(V87*(1-Parameters!$D$41)*Parameters!$D$9*(1-('Input for base case'!$F$22*Parameters!$D$7)))+ (R87*(1-Parameters!$D$41)*(1-(1/Parameters!$D$38))*(1-ART_drop_factor)) + (W87*(1-Parameters!$D$41)*(1-1/Parameters!$D$38)) + (X87*(1-Parameters!$D$41)*(1-(1/Parameters!$D$38))*(1-ART_drop_factor)),0)</f>
        <v>0</v>
      </c>
      <c r="X88" s="24">
        <f>IF(C88='Input for base case'!$F$14,((Q87*(1-Parameters!$D$41)*(1-1/Parameters!$D$38)*('Input for base case'!$F$6*Parameters!$D$16*Parameters!$D$26*(1-Parameters!$D$27)*(1-Parameters!$B$94)*(Parameters!$D$24)*Parameters!$D$28*Parameters!$D$30))+(R87*(1-Parameters!$D$41)*(1-(1/Parameters!$D$38))*ART_drop_factor)+(X87*(1-Parameters!$D$41)*(1-(1/Parameters!$D$38))*ART_drop_factor)),0)</f>
        <v>0</v>
      </c>
      <c r="Y88" s="22">
        <f>IF(C88='Input for base case'!$F$14,((Q87*(1-Parameters!$D$41)*(1/Parameters!$D$38)*(1-('Input for base case'!$F$6*Parameters!$D$16*(1-Parameters!$D$27)*Parameters!$D$26*(1-Parameters!$B$94)*(Parameters!$D$23)*Parameters!$D$28)))+(S87*(1-Parameters!$D$41)*(1-('Input for base case'!$F$6*Parameters!$D$16*(1-Parameters!$D$27)*Parameters!$D$26*(1-Parameters!$B$94)*(Parameters!$D$23)*Parameters!$D$28)))+(W87*(1-Parameters!$D$41)*(1/Parameters!$D$38))+(Y87*(1-Parameters!$D$41))),0)</f>
        <v>0</v>
      </c>
      <c r="Z88" s="24">
        <f>IF(C88='Input for base case'!$F$14,((Q87*(1-Parameters!$D$41)*(1/Parameters!$D$38)*'Input for base case'!$F$6*Parameters!$D$16*Parameters!$D$26*(1-Parameters!$D$27)*(1-Parameters!$B$94)*Parameters!$D$28*(Parameters!$D$23)*(1-Parameters!$D$30))+(S87*(1-Parameters!$D$41)*'Input for base case'!$F$6*Parameters!$D$16*Parameters!$D$26*(1-Parameters!$D$27)*(1-Parameters!$B$94)*Parameters!$D$28*(Parameters!$D$23)*(1-Parameters!$D$30))+(T87*(1-Parameters!$D$41)) + (U87*(1-Parameters!$D$41)*(1-ART_drop_factor)) + (Z87*(1-Parameters!$D$41)) + (AA87*(1-Parameters!$D$41)*(1-ART_drop_factor))),0)</f>
        <v>0</v>
      </c>
      <c r="AA88" s="22">
        <f>IF(C88='Input for base case'!$F$14,((Q87*(1-Parameters!$D$41)*(1/Parameters!$D$38)*('Input for base case'!$F$6*Parameters!$D$16*(Parameters!$D$23)*Parameters!$D$26*(1-Parameters!$D$27)*(1-Parameters!$B$94)*Parameters!$D$28*Parameters!$D$30))+(R87*(1-Parameters!$D$41)*(1/Parameters!$D$38))+(S87*(1-Parameters!$D$41)*('Input for base case'!$F$6*Parameters!$D$16*(1-Parameters!$B$94)*(Parameters!$D$23)*Parameters!$D$26*(1-Parameters!$D$27)*Parameters!$D$28*Parameters!$D$30))+(AA87*(1-Parameters!$D$41)*ART_drop_factor)+(X87*(1-Parameters!$D$41)*(1/Parameters!$D$38))+(U87*(1-Parameters!$D$41)*ART_drop_factor)),0)</f>
        <v>0</v>
      </c>
      <c r="AB88" s="24">
        <f>IF(AND(C88&gt;'Input for base case'!$F$14,C88&lt;('Input for base case'!$F$14+'Input for base case'!$F$16)),((V87*(1-Parameters!$D$41)*(1-(Parameters!$D$9*(1-('Input for base case'!$F$22*Parameters!$D$7)))))+(AB87*(1-Parameters!$D$41)*(1-(Parameters!$D$10*(1-('Input for base case'!$F$22*Parameters!$D$7)))))),0)</f>
        <v>0</v>
      </c>
      <c r="AC88" s="24">
        <f>IF(AND(C88&gt;'Input for base case'!$F$14, C88&lt;('Input for base case'!$F$14+'Input for base case'!$F$16)),((V87*(1-Parameters!$D$41)*Parameters!$D$9*(1-('Input for base case'!$F$22*Parameters!$D$7)))+(W87*(1-Parameters!$D$41)*(1-1/Parameters!$D$38)) + (X87*(1-Parameters!$D$41)*(1-(1/Parameters!$D$38))*(1-ART_drop_factor)) +(AB87*(1-Parameters!$D$41)*Parameters!$D$10*(1-('Input for base case'!$F$22*Parameters!$D$7))))+(AC87*(1-Parameters!$D$41)*(1-1/Parameters!$D$38)) + (AD87*(1-Parameters!$D$41)*(1-(1/Parameters!$D$38))*(1-ART_drop_factor)),0)</f>
        <v>0</v>
      </c>
      <c r="AD88" s="24">
        <f>IF(AND(C88&gt;'Input for base case'!$F$14, C88&lt;('Input for base case'!$F$14+'Input for base case'!$F$16)),((X87*(1-Parameters!$D$41)*(1-(1/Parameters!$D$38))*ART_drop_factor)+(AD87*(1-Parameters!$D$41)*(1-(1/Parameters!$D$38))*ART_drop_factor)),0)</f>
        <v>0</v>
      </c>
      <c r="AE88" s="24">
        <f>IF(AND(C88&gt;'Input for base case'!$F$14, C88&lt;('Input for base case'!$F$14+'Input for base case'!$F$16)),((W87*(1-Parameters!$D$41)*(1/Parameters!$D$38))+(Y87*(1-Parameters!$D$41))+(AC87*(1-Parameters!$D$41)*(1/Parameters!$D$38))+(AE87*(1-Parameters!$D$41))),0)</f>
        <v>0</v>
      </c>
      <c r="AF88" s="24">
        <f>IF(AND(C88&gt;'Input for base case'!$F$14, C88&lt;('Input for base case'!$F$14+'Input for base case'!$F$16)),((Z87*(1-Parameters!$D$41)) + (AA87*(1-Parameters!$D$41)*(1-ART_drop_factor)) +(AF87*(1-Parameters!$D$41)) + (AG87*(1-Parameters!$D$41)*(1-ART_drop_factor))),0)</f>
        <v>0</v>
      </c>
      <c r="AG88" s="24">
        <f>IF(AND(C88&gt;'Input for base case'!$F$14, C88&lt;('Input for base case'!$F$14+'Input for base case'!$F$16)),((X87*(1-Parameters!$D$41)*(1/Parameters!$D$38))+(AG87*(1-Parameters!$D$41)*ART_drop_factor)+(AD87*(1-Parameters!$D$41)*(1/Parameters!$D$38))+(AA87*(1-Parameters!$D$41)*ART_drop_factor)),0)</f>
        <v>0</v>
      </c>
      <c r="AH88" s="24">
        <f>IF(AND(C88&gt;=('Input for base case'!$F$14+'Input for base case'!$F$16),C88&lt;('Input for base case'!$F$14+'Input for base case'!$F$17)),((AB87*(1-Parameters!$D$40)*(1-(Parameters!$D$10*(1-('Input for base case'!$F$22*Parameters!$D$7)))))+(AH87*(1-Parameters!$D$40)*(1-(Parameters!$D$11*(1-('Input for base case'!$F$22*Parameters!$D$7)))))),0)</f>
        <v>0</v>
      </c>
      <c r="AI88" s="24">
        <f>IF(AND(C88&gt;=('Input for base case'!$F$14+'Input for base case'!$F$16), C88&lt;('Input for base case'!$F$14+'Input for base case'!$F$17)),((AB87*(1-Parameters!$D$40)*Parameters!$D$10*(1-('Input for base case'!$F$22*Parameters!$D$7)))+(AC87*(1-Parameters!$D$40)*(1-1/Parameters!$D$38)*(1-('Input for base case'!$F$7*Parameters!$D$17*(1-Parameters!$D$27)*Parameters!$D$26*(1-(Parameters!$B$94 + Parameters!$B$95))*(Parameters!$D$24)*Parameters!$D$28*Parameters!$D$30))) + (AD87*(1-Parameters!$D$40)*(1-(1/Parameters!$D$38))*(1-ART_drop_factor)) +(AH87*(1-Parameters!$D$40)*Parameters!$D$11*(1-('Input for base case'!$F$22*Parameters!$D$7)))+(AI87*(1-Parameters!$D$40)*(1-1/Parameters!$D$38)) + (AJ87*(1-Parameters!$D$40)*(1-(1/Parameters!$D$38))*(1-ART_drop_factor))),0)</f>
        <v>0</v>
      </c>
      <c r="AJ88" s="24">
        <f>IF(AND(C88&gt;=('Input for base case'!$F$14+'Input for base case'!$F$16), C88&lt;('Input for base case'!$F$14+'Input for base case'!$F$17)),((AC87*(1-Parameters!$D$40)*(1-1/Parameters!$D$38)*('Input for base case'!$F$7*Parameters!$D$17*Parameters!$D$26*(1-Parameters!$D$27)*(1-(Parameters!$B$94 + Parameters!$B$95))*(Parameters!$D$24)*Parameters!$D$28*Parameters!$D$30))+(AD87*(1-Parameters!$D$40)*(1-(1/Parameters!$D$38))*ART_drop_factor)+(AJ87*(1-Parameters!$D$40)*(1-(1/Parameters!$D$38))*ART_drop_factor)),0)</f>
        <v>0</v>
      </c>
      <c r="AK88" s="22">
        <f>IF(AND(C88&gt;=('Input for base case'!$F$14+'Input for base case'!$F$16), C88&lt;('Input for base case'!$F$14+'Input for base case'!$F$17)),((AC87*(1-Parameters!$D$40)*(1/Parameters!$D$38)*(1-('Input for base case'!$F$7*Parameters!$D$17*(1-Parameters!$D$27)*Parameters!$D$26*(1-(Parameters!$B$94 + Parameters!$B$95))*(Parameters!$D$23)*Parameters!$D$28)))+(AE87*(1-Parameters!$D$40)*(1-('Input for base case'!$F$7*Parameters!$D$17*(1-Parameters!$D$27)*Parameters!$D$26*(1-(Parameters!$B$94 + Parameters!$B$95))*(Parameters!$D$23)*Parameters!$D$28)))+(AI87*(1-Parameters!$D$40)*(1/Parameters!$D$38))+(AK87*(1-Parameters!$D$40))),0)</f>
        <v>0</v>
      </c>
      <c r="AL88" s="24">
        <f>IF(AND(C88&gt;=('Input for base case'!$F$14+'Input for base case'!$F$16), C88&lt;('Input for base case'!$F$14+'Input for base case'!$F$17)),((AC87*(1-Parameters!$D$40)*(1/Parameters!$D$38)*'Input for base case'!$F$7*Parameters!$D$17*Parameters!$D$26*(1-Parameters!$D$27)*(1-(Parameters!$B$94 + Parameters!$B$95))*Parameters!$D$28*(Parameters!$D$23)*(1-Parameters!$D$30))+(AE87*(1-Parameters!$D$40)*'Input for base case'!$F$7*Parameters!$D$17*Parameters!$D$26*(1-Parameters!$D$27)*(1-(Parameters!$B$94 + Parameters!$B$95))*Parameters!$D$28*(Parameters!$D$23)*(1-Parameters!$D$30))+(AF87*(1-Parameters!$D$40)) + (AG87*(1-Parameters!$D$40)*(1-ART_drop_factor)) +(AL87*(1-Parameters!$D$40)) + (AM87*(1-Parameters!$D$40)*(1-ART_drop_factor))),0)</f>
        <v>0</v>
      </c>
      <c r="AM88" s="22">
        <f>IF(AND(C88&gt;=('Input for base case'!$F$14+'Input for base case'!$F$16), C88&lt;('Input for base case'!$F$14+'Input for base case'!$F$17)),((AC87*(1-Parameters!$D$40)*(1/Parameters!$D$38)*('Input for base case'!$F$7*Parameters!$D$17*(Parameters!$D$23)*Parameters!$D$26*(1-Parameters!$D$27)*(1-(Parameters!$B$94 + Parameters!$B$95))*Parameters!$D$28*Parameters!$D$30))+(AD87*(1-Parameters!$D$40)*(1/Parameters!$D$38))+(AE87*(1-Parameters!$D$40)*('Input for base case'!$F$7*Parameters!$D$17*(Parameters!$D$23)*Parameters!$D$26*(1-Parameters!$D$27)*(1-(Parameters!$B$94 + Parameters!$B$95))*Parameters!$D$28*Parameters!$D$30))+(AM87*(1-Parameters!$D$40)*ART_drop_factor)+(AJ87*(1-Parameters!$D$40)*(1/Parameters!$D$38))+(AG87*(1-Parameters!$D$40)*ART_drop_factor)),0)</f>
        <v>0</v>
      </c>
      <c r="AN88" s="24">
        <f>IF(AND(C88&gt;=('Input for base case'!$F$14+'Input for base case'!$F$17), C88&lt;('Input for base case'!$F$14+'Input for base case'!$F$18)),((AH87*(1-Parameters!$D$40)*(1-(Parameters!$D$11*(1-('Input for base case'!$F$22*Parameters!$D$7))))) + (AN87*(1-Parameters!$D$40)*(1-(Parameters!$D$11*(1-('Input for base case'!$F$22*Parameters!$D$7)))))),0)</f>
        <v>0</v>
      </c>
      <c r="AO88" s="22">
        <f>IF(AND(C88&gt;=('Input for base case'!$F$14+'Input for base case'!$F$17), C88&lt;('Input for base case'!$F$14+'Input for base case'!$F$18)),((AH87*(1-Parameters!$D$40)*Parameters!$D$11*(1-('Input for base case'!$F$22*Parameters!$D$7)))+(AI87*(1-Parameters!$D$40)*(1-1/Parameters!$D$38)*(1-('Input for base case'!$F$8*Parameters!$D$18*(1-Parameters!$D$27)*Parameters!$D$26*(Parameters!$D$24)*Parameters!$D$28*Parameters!$D$30))) + (AJ87*(1-Parameters!$D$40)*(1-(1/Parameters!$D$38))*(1-ART_drop_factor)) +(AN87*(1-Parameters!$D$40)*Parameters!$D$11*(1-('Input for base case'!$F$22*Parameters!$D$7)))+(AO87*(1-Parameters!$D$40)*(1-1/Parameters!$D$38)) + (AP87*(1-Parameters!$D$40)*(1-(1/Parameters!$D$38))*(1-ART_drop_factor))),0)</f>
        <v>0</v>
      </c>
      <c r="AP88" s="24">
        <f>IF(AND(C88&gt;=('Input for base case'!$F$14+'Input for base case'!$F$17), C88&lt;('Input for base case'!$F$14+'Input for base case'!$F$18)),((AI87*(1-Parameters!$D$40)*(1-1/Parameters!$D$38)*('Input for base case'!$F$8*Parameters!$D$18*Parameters!$D$26*(1-Parameters!$D$27)*(Parameters!$D$24)*Parameters!$D$28*Parameters!$D$30))+(AJ87*(1-Parameters!$D$40)*(1-(1/Parameters!$D$38))*ART_drop_factor)+(AP87*(1-Parameters!$D$40)*(1-(1/Parameters!$D$38))*ART_drop_factor)),0)</f>
        <v>0</v>
      </c>
      <c r="AQ88" s="22">
        <f>IF(AND(C88&gt;=('Input for base case'!$F$14+'Input for base case'!$F$17), C88&lt;('Input for base case'!$F$14+'Input for base case'!$F$18)),((AI87*(1-Parameters!$D$40)*(1/Parameters!$D$38)*(1-('Input for base case'!$F$8*Parameters!$D$18*(1-Parameters!$D$27)*Parameters!$D$26*(Parameters!$D$23)*Parameters!$D$28)))+(AK87*(1-Parameters!$D$40)*(1-('Input for base case'!$F$8*Parameters!$D$18*(1-Parameters!$D$27)*Parameters!$D$26*(Parameters!$D$23)*Parameters!$D$28)))+(AO87*(1-Parameters!$D$40)*(1/Parameters!$D$38))+(AQ87*(1-Parameters!$D$40))),0)</f>
        <v>0</v>
      </c>
      <c r="AR88" s="24">
        <f>IF(AND(C88&gt;=('Input for base case'!$F$14+'Input for base case'!$F$17), C88&lt;('Input for base case'!$F$14+'Input for base case'!$F$18)),((AI87*(1-Parameters!$D$40)*(1/Parameters!$D$38)*'Input for base case'!$F$8*Parameters!$D$18*Parameters!$D$26*(1-Parameters!$D$27)*Parameters!$D$28*(Parameters!$D$23)*(1-Parameters!$D$30))+(AK87*(1-Parameters!$D$40)*'Input for base case'!$F$8*Parameters!$D$18*Parameters!$D$26*(1-Parameters!$D$27)*Parameters!$D$28*(Parameters!$D$23)*(1-Parameters!$D$30))+(AL87*(1-Parameters!$D$40)) + (AM87*(1-Parameters!$D$40)*(1-ART_drop_factor)) +(AR87*(1-Parameters!$D$40)) + (AS87*(1-Parameters!$D$40)*(1-ART_drop_factor))),0)</f>
        <v>0</v>
      </c>
      <c r="AS88" s="22">
        <f>IF(AND(C88&gt;=('Input for base case'!$F$14+'Input for base case'!$F$17), C88&lt;('Input for base case'!$F$14+'Input for base case'!$F$18)),((AI87*(1-Parameters!$D$40)*(1/Parameters!$D$38)*('Input for base case'!$F$8*Parameters!$D$18*(Parameters!$D$23)*Parameters!$D$26*(1-Parameters!$D$27)*Parameters!$D$28*Parameters!$D$30))+(AJ87*(1-Parameters!$D$40)*(1/Parameters!$D$38))+(AK87*(1-Parameters!$D$40)*('Input for base case'!$F$8*Parameters!$D$18*(Parameters!$D$23)*Parameters!$D$26*(1-Parameters!$D$27)*Parameters!$D$28*Parameters!$D$30))+(AS87*(1-Parameters!$D$40)*ART_drop_factor)+(AP87*(1-Parameters!$D$40)*(1/Parameters!$D$38))+(AM87*(1-Parameters!$D$40)*ART_drop_factor)),0)</f>
        <v>0</v>
      </c>
      <c r="AT88" s="24">
        <f>IF(AND(C88&gt;=('Input for base case'!$F$14+'Input for base case'!$F$18), C88&lt;('Input for base case'!$F$14+'Input for base case'!$F$19)),((AN87*(1-Parameters!$D$40)*(1-(Parameters!$D$11*(1-('Input for base case'!$F$22*Parameters!$D$7))))) + (AT87*(1-Parameters!$D$40)*(1-(Parameters!$D$12*(1-('Input for base case'!$F$22*Parameters!$D$7)))))),0)</f>
        <v>0</v>
      </c>
      <c r="AU88" s="22">
        <f>IF(AND(C88&gt;=('Input for base case'!$F$14+'Input for base case'!$F$18), C88&lt;('Input for base case'!$F$14+'Input for base case'!$F$19)),((AN87*(1-Parameters!$D$40)*Parameters!$D$11*(1-('Input for base case'!$F$22*Parameters!$D$7)))+(AO87*(1-Parameters!$D$40)*(1-1/Parameters!$D$38)*(1-('Input for base case'!$F$9*Parameters!$D$19*(1-Parameters!$D$27)*Parameters!$D$26*(Parameters!$D$24)*Parameters!$D$28*Parameters!$D$30))) + (AP87*(1-Parameters!$D$40)*(1-(1/Parameters!$D$38))*(1-ART_drop_factor)) +(AT87*(1-Parameters!$D$40)*Parameters!$D$12*(1-('Input for base case'!$F$22*Parameters!$D$7)))+(AU87*(1-Parameters!$D$40)*(1-1/Parameters!$D$38)) + (AV87*(1-Parameters!$D$40)*(1-(1/Parameters!$D$38))*(1-ART_drop_factor))),0)</f>
        <v>0</v>
      </c>
      <c r="AV88" s="24">
        <f>IF(AND(C88&gt;=('Input for base case'!$F$14+'Input for base case'!$F$18), C88&lt;('Input for base case'!$F$14+'Input for base case'!$F$19)),((AO87*(1-Parameters!$D$40)*(1-1/Parameters!$D$38)*('Input for base case'!$F$9*Parameters!$D$19*Parameters!$D$26*(1-Parameters!$D$27)*(Parameters!$D$24)*Parameters!$D$28*Parameters!$D$30))+(AP87*(1-Parameters!$D$40)*(1-(1/Parameters!$D$38))*ART_drop_factor)+(AV87*(1-Parameters!$D$40)*(1-(1/Parameters!$D$38))*ART_drop_factor)),0)</f>
        <v>0</v>
      </c>
      <c r="AW88" s="22">
        <f>IF(AND(C88&gt;=('Input for base case'!$F$14+'Input for base case'!$F$18), C88&lt;('Input for base case'!$F$14+'Input for base case'!$F$19)),((AO87*(1-Parameters!$D$40)*(1/Parameters!$D$38)*(1-('Input for base case'!$F$9*Parameters!$D$19*(1-Parameters!$D$27)*Parameters!$D$26*(Parameters!$D$23)*Parameters!$D$28)))+(AQ87*(1-Parameters!$D$40)*(1-('Input for base case'!$F$9*Parameters!$D$19*(1-Parameters!$D$27)*Parameters!$D$26*(Parameters!$D$23)*Parameters!$D$28)))+(AU87*(1-Parameters!$D$40)*(1/Parameters!$D$38))+(AW87*(1-Parameters!$D$40))),0)</f>
        <v>0</v>
      </c>
      <c r="AX88" s="24">
        <f>IF(AND(C88&gt;=('Input for base case'!$F$14+'Input for base case'!$F$18), C88&lt;('Input for base case'!$F$14+'Input for base case'!$F$19)),((AO87*(1-Parameters!$D$40)*(1/Parameters!$D$38)*'Input for base case'!$F$9*Parameters!$D$19*Parameters!$D$26*(1-Parameters!$D$27)*Parameters!$D$28*(Parameters!$D$23)*(1-Parameters!$D$30))+(AQ87*(1-Parameters!$D$40)*'Input for base case'!$F$9*Parameters!$D$19*Parameters!$D$26*(1-Parameters!$D$27)*Parameters!$D$28*(Parameters!$D$23)*(1-Parameters!$D$30)) + (AS87*(1-Parameters!$D$40)*(1-ART_drop_factor)) +(AR87*(1-Parameters!$D$40))+ (AY87*(1-Parameters!$D$40)*(1-ART_drop_factor)) + (AX87*(1-Parameters!$D$40))),0)</f>
        <v>0</v>
      </c>
      <c r="AY88" s="22">
        <f>IF(AND(C88&gt;=('Input for base case'!$F$14+'Input for base case'!$F$18), C88&lt;('Input for base case'!$F$14+'Input for base case'!$F$19)),((AO87*(1-Parameters!$D$40)*(1/Parameters!$D$38)*('Input for base case'!$F$9*Parameters!$D$19*(Parameters!$D$23)*Parameters!$D$26*(1-Parameters!$D$27)*Parameters!$D$28*Parameters!$D$30))+(AP87*(1-Parameters!$D$40)*(1/Parameters!$D$38))+(AQ87*(1-Parameters!$D$40)*('Input for base case'!$F$9*Parameters!$D$19*(Parameters!$D$23)*Parameters!$D$26*(1-Parameters!$D$27)*Parameters!$D$28*Parameters!$D$30))+(AY87*(1-Parameters!$D$40)*ART_drop_factor)+(AV87*(1-Parameters!$D$40)*(1/Parameters!$D$38))+(AS87*(1-Parameters!$D$40)*ART_drop_factor)),0)</f>
        <v>0</v>
      </c>
      <c r="AZ88" s="24">
        <f>IF(C88&gt;=('Input for base case'!$F$14+'Input for base case'!$F$19),((AT87*(1-Parameters!$D$40)*(1-(Parameters!$D$12*(1-('Input for base case'!$F$22*Parameters!$D$7))))) + (AZ87*(1-Parameters!$D$40)*(1-(Parameters!$D$12*(1-('Input for base case'!$F$22*Parameters!$D$7)))))),0)</f>
        <v>1480568.7483051952</v>
      </c>
      <c r="BA88" s="22">
        <f>IF(C88&gt;=('Input for base case'!$F$14+'Input for base case'!$F$19),((AT87*(1-Parameters!$D$40)*Parameters!$D$12*(1-('Input for base case'!$F$22*Parameters!$D$7)))+(AU87*(1-Parameters!$D$40)*(1-1/Parameters!$D$38)*(1-('Input for base case'!$F$10*Parameters!$D$20*(1-Parameters!$D$27)*Parameters!$D$26*(Parameters!$D$24)*Parameters!$D$28*Parameters!$D$30))) + (AV87*(1-Parameters!$D$40)*(1-(1/Parameters!$D$38))*(1-ART_drop_factor)) +(AZ87*(1-Parameters!$D$40)*Parameters!$D$12*(1-('Input for base case'!$F$22*Parameters!$D$7)))+(BA87*(1-Parameters!$D$40)*(1-1/Parameters!$D$38)) + (BB87*(1-Parameters!$D$40)*(1-(1/Parameters!$D$38))*(1-ART_drop_factor))),0)</f>
        <v>3581.9917910228855</v>
      </c>
      <c r="BB88" s="24">
        <f>IF(C88&gt;=('Input for base case'!$F$14+'Input for base case'!$F$19),((AU87*(1-Parameters!$D$40)*(1-1/Parameters!$D$38)*('Input for base case'!$F$10*Parameters!$D$20*Parameters!$D$26*(1-Parameters!$D$27)*(Parameters!$D$24)*Parameters!$D$28*Parameters!$D$30))+(AV87*(1-Parameters!$D$40)*(1-(1/Parameters!$D$38))*ART_drop_factor)+(BB87*(1-Parameters!$D$40)*(1-(1/Parameters!$D$38))*ART_drop_factor)),0)</f>
        <v>1.1291810421919222</v>
      </c>
      <c r="BC88" s="22">
        <f>IF(C88&gt;=('Input for base case'!$F$14+'Input for base case'!$F$19),((AU87*(1-Parameters!$D$40)*(1/Parameters!$D$38)*(1-('Input for base case'!$F$10*Parameters!$D$20*(1-Parameters!$D$27)*Parameters!$D$26*(Parameters!$D$23)*Parameters!$D$28)))+(AW87*(1-Parameters!$D$40)*(1-('Input for base case'!$F$10*Parameters!$D$20*(1-Parameters!$D$27)*Parameters!$D$26*(Parameters!$D$23)*Parameters!$D$28)))+(BA87*(1-Parameters!$D$40)*(1/Parameters!$D$38))+(BC87*(1-Parameters!$D$40))),0)</f>
        <v>36695.717030700143</v>
      </c>
      <c r="BD88" s="24">
        <f>IF(C88&gt;=('Input for base case'!$F$14+'Input for base case'!$F$19),((AU87*(1-Parameters!$D$40)*(1/Parameters!$D$38)*'Input for base case'!$F$10*Parameters!$D$20*Parameters!$D$26*(1-Parameters!$D$27)*Parameters!$D$28*(Parameters!$D$23)*(1-Parameters!$D$30))+(AW87*(1-Parameters!$D$40)*'Input for base case'!$F$10*Parameters!$D$20*Parameters!$D$26*(1-Parameters!$D$27)*Parameters!$D$28*(Parameters!$D$23)*(1-Parameters!$D$30))+(AX87*(1-Parameters!$D$40)) + (AY87*(1-Parameters!$D$40)*(1-ART_drop_factor)) +(BD87*(1-Parameters!$D$40)) + (BE87*(1-Parameters!$D$40)*(1-ART_drop_factor))),0)</f>
        <v>27890.791089418923</v>
      </c>
      <c r="BE88" s="25">
        <f>IF(C88&gt;=('Input for base case'!$F$14+'Input for base case'!$F$19),((AU87*(1-Parameters!$D$40)*(1/Parameters!$D$38)*('Input for base case'!$F$10*Parameters!$D$20*(Parameters!$D$23)*Parameters!$D$26*(1-Parameters!$D$27)*Parameters!$D$28*Parameters!$D$30))+(AV87*(1-Parameters!$D$40)*(1/Parameters!$D$38))+(AW87*(1-Parameters!$D$40)*('Input for base case'!$F$10*Parameters!$D$20*(Parameters!$D$23)*Parameters!$D$26*(1-Parameters!$D$27)*Parameters!$D$28*Parameters!$D$30))+(BE87*(1-Parameters!$D$40)*ART_drop_factor)+(BB87*(1-Parameters!$D$40)*(1/Parameters!$D$38))+(AY87*(1-Parameters!$D$40)*ART_drop_factor)),0)</f>
        <v>70046.40261422297</v>
      </c>
      <c r="BF88" s="135">
        <f>(Parameters!$D$40*(SUM(Model!D87:U87,Model!AH87:BE87)))+(Parameters!$D$41*(SUM(Model!V87:AG87)))</f>
        <v>93.396817894009416</v>
      </c>
      <c r="BG88" s="60"/>
      <c r="BJ88" s="66"/>
    </row>
    <row r="89" spans="3:62" x14ac:dyDescent="0.2">
      <c r="C89" s="20">
        <v>84</v>
      </c>
      <c r="D89" s="21">
        <f>IF((C89&gt;='Input for base case'!$F$12),0,(D88*(1-Parameters!$D$40)*(1-(Parameters!$D$8*(1-('Input for base case'!$F$22*Parameters!$D$7))))))</f>
        <v>0</v>
      </c>
      <c r="E89" s="21">
        <f>IF((C89&gt;='Input for base case'!$F$12),0,(D88*(1-Parameters!$D$40)*Parameters!$D$8*(1-('Input for base case'!$F$22*Parameters!$D$7))+(E88*(1-Parameters!$D$40)*(1-1/Parameters!$D$38)) + (F88*(1-Parameters!$D$40)*(1-(1/Parameters!$D$38))*(1-ART_drop_factor))))</f>
        <v>0</v>
      </c>
      <c r="F89" s="26">
        <f>IF((C89&gt;='Input for base case'!$F$12),0,(F88*(1-Parameters!$D$40)*(1-(1/Parameters!$D$38))*ART_drop_factor))</f>
        <v>0</v>
      </c>
      <c r="G89" s="21">
        <f>IF((C89&gt;='Input for base case'!$F$12),0,((G88*(1-Parameters!$D$40)+(E88*(1-Parameters!$D$40)*(1/Parameters!$D$38)))))</f>
        <v>0</v>
      </c>
      <c r="H89" s="21">
        <f>IF((C89&gt;='Input for base case'!$F$12),0,(H88*(1-Parameters!$D$40) + I88*(1-Parameters!$D$40)*(1-ART_drop_factor)))</f>
        <v>0</v>
      </c>
      <c r="I89" s="21">
        <f>IF((C89&gt;='Input for base case'!$F$12),0,(((F88*(1-Parameters!$D$40)*(1/Parameters!$D$38)) + I88*(1-Parameters!$D$40)*ART_drop_factor)))</f>
        <v>0</v>
      </c>
      <c r="J89" s="23">
        <f>IF(AND(C89&gt;='Input for base case'!$F$12,C89&lt;'Input for base case'!$F$13),((D88*(1-Parameters!$D$40)*(1-(Parameters!$D$8*(1-('Input for base case'!$F$22*Parameters!$D$7))))) + (J88*(1-Parameters!$D$40)*(1-(Parameters!$D$9*(1-('Input for base case'!$F$22*Parameters!$D$7)))))),0)</f>
        <v>0</v>
      </c>
      <c r="K89" s="23">
        <f>IF(AND(C89&gt;='Input for base case'!$F$12,C89&lt;'Input for base case'!$F$13),((D88*(1-Parameters!$D$40)*(Parameters!$D$8*(1-('Input for base case'!$F$22*Parameters!$D$7))))+(E88*(1-Parameters!$D$40)*(1-1/Parameters!$D$38)*(1-('Input for base case'!$F$5*Parameters!$D$14*(1-Parameters!$D$27)*Parameters!$D$26*(Parameters!$D$24))*Parameters!$D$28*Parameters!$D$30)))+ (F88*(1-Parameters!$D$40)*(1-(1/Parameters!$D$38))*(1-ART_drop_factor)) + (J88*(1-Parameters!$D$40)*Parameters!$D$9*(1-('Input for base case'!$F$22*Parameters!$D$7)))+(K88*(1-Parameters!$D$40)*(1-1/Parameters!$D$38)) + (L88*(1-Parameters!$D$40)*(1-(1/Parameters!$D$38))*(1-ART_drop_factor)),0)</f>
        <v>0</v>
      </c>
      <c r="L89" s="23">
        <f>IF(AND(C89&gt;='Input for base case'!$F$12,C89&lt;'Input for base case'!$F$13),((E88*(1-Parameters!$D$40)*(1-1/Parameters!$D$38)*('Input for base case'!$F$5*Parameters!$D$14*Parameters!$D$26*(1-Parameters!$D$27)*(Parameters!$D$24)*Parameters!$D$28*Parameters!$D$30))+(F88*(1-Parameters!$D$40)*(1-(1/Parameters!$D$38))*ART_drop_factor)+(L88*(1-Parameters!$D$40)*(1-(1/Parameters!$D$38))*ART_drop_factor)),0)</f>
        <v>0</v>
      </c>
      <c r="M89" s="23">
        <f>IF(AND(C89&gt;='Input for base case'!$F$12,C89&lt;'Input for base case'!$F$13),((E88*(1-Parameters!$D$40)*(1/Parameters!$D$38)*(1-('Input for base case'!$F$5*Parameters!$D$14*(1-Parameters!$D$27)*Parameters!$D$26*(Parameters!$D$23))*Parameters!$D$28))+(G88*(1-Parameters!$D$40)*(1-('Input for base case'!$F$5*Parameters!$D$14*(1-Parameters!$D$27)*Parameters!$D$26*(Parameters!$D$23)*Parameters!$D$28)))+(K88*(1-Parameters!$D$40)*(1/Parameters!$D$38))+(M88*(1-Parameters!$D$40))),0)</f>
        <v>0</v>
      </c>
      <c r="N89" s="23">
        <f>IF(AND(C89&gt;='Input for base case'!$F$12,C89&lt;'Input for base case'!$F$13),((E88*(1-Parameters!$D$40)*(1/Parameters!$D$38)*'Input for base case'!$F$5*Parameters!$D$14*Parameters!$D$26*(1-Parameters!$D$27)*Parameters!$D$28*(Parameters!$D$23)*(1-Parameters!$D$30))+(G88*(1-Parameters!$D$40)*'Input for base case'!$F$5*Parameters!$D$14*Parameters!$D$26*(1-Parameters!$D$27)*Parameters!$D$28*(Parameters!$D$23)*(1-Parameters!$D$30))+(H88*(1-Parameters!$D$40)) +(N88*(1-Parameters!$D$40)) + (O88*(1-Parameters!$D$40)*(1-ART_drop_factor)) + (I88*(1-Parameters!$D$40)*(1-ART_drop_factor))),0)</f>
        <v>0</v>
      </c>
      <c r="O89" s="23">
        <f>IF(AND(C89&gt;='Input for base case'!$F$12,C89&lt;'Input for base case'!$F$13),((E88*(1-Parameters!$D$40)*(1/Parameters!$D$38)*('Input for base case'!$F$5*Parameters!$D$14*(Parameters!$D$23)*Parameters!$D$26*(1-Parameters!$D$27)*Parameters!$D$28*Parameters!$D$30))+(F88*(1-Parameters!$D$40)*(1/Parameters!$D$38))+(G88*(1-Parameters!$D$40)*('Input for base case'!$F$5*Parameters!$D$14*(Parameters!$D$23)*Parameters!$D$26*(1-Parameters!$D$27)*Parameters!$D$28*Parameters!$D$30))+(O88*(1-Parameters!$D$40)*ART_drop_factor)+(L88*(1-Parameters!$D$40)*(1/Parameters!$D$38))+(I88*(1-Parameters!$D$40)*ART_drop_factor)),0)</f>
        <v>0</v>
      </c>
      <c r="P89" s="24">
        <f>IF(AND(C89&gt;='Input for base case'!$F$13,C89&lt;'Input for base case'!$F$14),((J88*(1-Parameters!$D$40)*(1-(Parameters!$D$9*(1-('Input for base case'!$F$22*Parameters!$D$7))))) + (P88*(1-Parameters!$D$40)*(1-(Parameters!$D$9*(1-('Input for base case'!$F$22*Parameters!$D$7)))))),0)</f>
        <v>0</v>
      </c>
      <c r="Q89" s="22">
        <f>IF(AND(C89&gt;='Input for base case'!$F$13,C89&lt;'Input for base case'!$F$14),((J88*(1-Parameters!$D$40)*Parameters!$D$9*(1-('Input for base case'!$F$22*Parameters!$D$7)))+(K88*(1-Parameters!$D$40)*(1-1/Parameters!$D$38)*(1-('Input for base case'!$F$6*Parameters!$D$15*(1-Parameters!$D$27)*Parameters!$D$26*(Parameters!$D$24))*Parameters!$D$28*Parameters!$D$30))) + (L88*(1-Parameters!$D$40)*(1-(1/Parameters!$D$38))*(1-ART_drop_factor)) +(P88*(1-Parameters!$D$40)*Parameters!$D$9*(1-('Input for base case'!$F$22*Parameters!$D$7)))+(Q88*(1-Parameters!$D$40)*(1-1/Parameters!$D$38)) + (R88*(1-Parameters!$D$40)*(1-(1/Parameters!$D$38))*(1-ART_drop_factor)),0)</f>
        <v>0</v>
      </c>
      <c r="R89" s="24">
        <f>IF(AND(C89&gt;='Input for base case'!$F$13,C89&lt;'Input for base case'!$F$14),((K88*(1-Parameters!$D$40)*(1-1/Parameters!$D$38)*('Input for base case'!$F$6*Parameters!$D$15*Parameters!$D$26*(1-Parameters!$D$27)*(Parameters!$D$24)*Parameters!$D$28*Parameters!$D$30))+(L88*(1-Parameters!$D$40)*(1-(1/Parameters!$D$38))*ART_drop_factor)+(R88*(1-Parameters!$D$40)*(1-(1/Parameters!$D$38))*ART_drop_factor)),0)</f>
        <v>0</v>
      </c>
      <c r="S89" s="22">
        <f>IF(AND(C89&gt;='Input for base case'!$F$13,C89&lt;'Input for base case'!$F$14),((K88*(1-Parameters!$D$40)*(1/Parameters!$D$38)*(1-('Input for base case'!$F$6*Parameters!$D$15*(1-Parameters!$D$27)*Parameters!$D$26*(Parameters!$D$23)*Parameters!$D$28)))+(M88*(1-Parameters!$D$40)*(1-('Input for base case'!$F$6*Parameters!$D$15*(1-Parameters!$D$27)*Parameters!$D$26*(Parameters!$D$23)*Parameters!$D$28)))+(Q88*(1-Parameters!$D$40)*(1/Parameters!$D$38))+(S88*(1-Parameters!$D$40))),0)</f>
        <v>0</v>
      </c>
      <c r="T89" s="24">
        <f>IF(AND(C89&gt;='Input for base case'!$F$13,C89&lt;'Input for base case'!$F$14),((K88*(1-Parameters!$D$40)*(1/Parameters!$D$38)*'Input for base case'!$F$6*Parameters!$D$15*Parameters!$D$26*(1-Parameters!$D$27)*Parameters!$D$28*(Parameters!$D$23)*(1-Parameters!$D$30))+(M88*(1-Parameters!$D$40)*'Input for base case'!$F$6*Parameters!$D$15*Parameters!$D$26*(1-Parameters!$D$27)*Parameters!$D$28*(Parameters!$D$23)*(1-Parameters!$D$30))+(N88*(1-Parameters!$D$40))+(T88*(1-Parameters!$D$40)) + (U88*(1-Parameters!$D$40)*(1-ART_drop_factor)) + (O88*(1-Parameters!$D$40)*(1-ART_drop_factor))),0)</f>
        <v>0</v>
      </c>
      <c r="U89" s="22">
        <f>IF(AND(C89&gt;='Input for base case'!$F$13,C89&lt;'Input for base case'!$F$14),((K88*(1-Parameters!$D$40)*(1/Parameters!$D$38)*('Input for base case'!$F$6*Parameters!$D$15*(Parameters!$D$23)*Parameters!$D$26*(1-Parameters!$D$27)*Parameters!$D$28*Parameters!$D$30))+(L88*(1-Parameters!$D$40)*(1/Parameters!$D$38))+(M88*(1-Parameters!$D$40)*('Input for base case'!$F$6*Parameters!$D$15*(Parameters!$D$23)*Parameters!$D$26*(1-Parameters!$D$27)*Parameters!$D$28*Parameters!$D$30))+(U88*(1-Parameters!$D$40)*ART_drop_factor)+(R88*(1-Parameters!$D$40)*(1/Parameters!$D$38))+(O88*(1-Parameters!$D$40))*ART_drop_factor),0)</f>
        <v>0</v>
      </c>
      <c r="V89" s="24">
        <f>IF(C89='Input for base case'!$F$14,((P88*(1-Parameters!$D$41)*(1-(Parameters!$D$9*(1-('Input for base case'!$F$22*Parameters!$D$7))))) + (V88*(1-Parameters!$D$41)*(1-(Parameters!$D$9*(1-('Input for base case'!$F$22*Parameters!$D$7)))))),0)</f>
        <v>0</v>
      </c>
      <c r="W89" s="22">
        <f>IF(C89='Input for base case'!$F$14,((P88*(1-Parameters!$D$41)*Parameters!$D$9*(1-('Input for base case'!$F$22*Parameters!$D$7)))+(Q88*(1-Parameters!$D$41)*(1-1/Parameters!$D$38)*(1-('Input for base case'!$F$6*Parameters!$D$16*(1-Parameters!$D$27)*Parameters!$D$26*(1-Parameters!$B$94)*(Parameters!$D$24))*Parameters!$D$28*Parameters!$D$30)))+(V88*(1-Parameters!$D$41)*Parameters!$D$9*(1-('Input for base case'!$F$22*Parameters!$D$7)))+ (R88*(1-Parameters!$D$41)*(1-(1/Parameters!$D$38))*(1-ART_drop_factor)) + (W88*(1-Parameters!$D$41)*(1-1/Parameters!$D$38)) + (X88*(1-Parameters!$D$41)*(1-(1/Parameters!$D$38))*(1-ART_drop_factor)),0)</f>
        <v>0</v>
      </c>
      <c r="X89" s="24">
        <f>IF(C89='Input for base case'!$F$14,((Q88*(1-Parameters!$D$41)*(1-1/Parameters!$D$38)*('Input for base case'!$F$6*Parameters!$D$16*Parameters!$D$26*(1-Parameters!$D$27)*(1-Parameters!$B$94)*(Parameters!$D$24)*Parameters!$D$28*Parameters!$D$30))+(R88*(1-Parameters!$D$41)*(1-(1/Parameters!$D$38))*ART_drop_factor)+(X88*(1-Parameters!$D$41)*(1-(1/Parameters!$D$38))*ART_drop_factor)),0)</f>
        <v>0</v>
      </c>
      <c r="Y89" s="22">
        <f>IF(C89='Input for base case'!$F$14,((Q88*(1-Parameters!$D$41)*(1/Parameters!$D$38)*(1-('Input for base case'!$F$6*Parameters!$D$16*(1-Parameters!$D$27)*Parameters!$D$26*(1-Parameters!$B$94)*(Parameters!$D$23)*Parameters!$D$28)))+(S88*(1-Parameters!$D$41)*(1-('Input for base case'!$F$6*Parameters!$D$16*(1-Parameters!$D$27)*Parameters!$D$26*(1-Parameters!$B$94)*(Parameters!$D$23)*Parameters!$D$28)))+(W88*(1-Parameters!$D$41)*(1/Parameters!$D$38))+(Y88*(1-Parameters!$D$41))),0)</f>
        <v>0</v>
      </c>
      <c r="Z89" s="24">
        <f>IF(C89='Input for base case'!$F$14,((Q88*(1-Parameters!$D$41)*(1/Parameters!$D$38)*'Input for base case'!$F$6*Parameters!$D$16*Parameters!$D$26*(1-Parameters!$D$27)*(1-Parameters!$B$94)*Parameters!$D$28*(Parameters!$D$23)*(1-Parameters!$D$30))+(S88*(1-Parameters!$D$41)*'Input for base case'!$F$6*Parameters!$D$16*Parameters!$D$26*(1-Parameters!$D$27)*(1-Parameters!$B$94)*Parameters!$D$28*(Parameters!$D$23)*(1-Parameters!$D$30))+(T88*(1-Parameters!$D$41)) + (U88*(1-Parameters!$D$41)*(1-ART_drop_factor)) + (Z88*(1-Parameters!$D$41)) + (AA88*(1-Parameters!$D$41)*(1-ART_drop_factor))),0)</f>
        <v>0</v>
      </c>
      <c r="AA89" s="22">
        <f>IF(C89='Input for base case'!$F$14,((Q88*(1-Parameters!$D$41)*(1/Parameters!$D$38)*('Input for base case'!$F$6*Parameters!$D$16*(Parameters!$D$23)*Parameters!$D$26*(1-Parameters!$D$27)*(1-Parameters!$B$94)*Parameters!$D$28*Parameters!$D$30))+(R88*(1-Parameters!$D$41)*(1/Parameters!$D$38))+(S88*(1-Parameters!$D$41)*('Input for base case'!$F$6*Parameters!$D$16*(1-Parameters!$B$94)*(Parameters!$D$23)*Parameters!$D$26*(1-Parameters!$D$27)*Parameters!$D$28*Parameters!$D$30))+(AA88*(1-Parameters!$D$41)*ART_drop_factor)+(X88*(1-Parameters!$D$41)*(1/Parameters!$D$38))+(U88*(1-Parameters!$D$41)*ART_drop_factor)),0)</f>
        <v>0</v>
      </c>
      <c r="AB89" s="24">
        <f>IF(AND(C89&gt;'Input for base case'!$F$14,C89&lt;('Input for base case'!$F$14+'Input for base case'!$F$16)),((V88*(1-Parameters!$D$41)*(1-(Parameters!$D$9*(1-('Input for base case'!$F$22*Parameters!$D$7)))))+(AB88*(1-Parameters!$D$41)*(1-(Parameters!$D$10*(1-('Input for base case'!$F$22*Parameters!$D$7)))))),0)</f>
        <v>0</v>
      </c>
      <c r="AC89" s="24">
        <f>IF(AND(C89&gt;'Input for base case'!$F$14, C89&lt;('Input for base case'!$F$14+'Input for base case'!$F$16)),((V88*(1-Parameters!$D$41)*Parameters!$D$9*(1-('Input for base case'!$F$22*Parameters!$D$7)))+(W88*(1-Parameters!$D$41)*(1-1/Parameters!$D$38)) + (X88*(1-Parameters!$D$41)*(1-(1/Parameters!$D$38))*(1-ART_drop_factor)) +(AB88*(1-Parameters!$D$41)*Parameters!$D$10*(1-('Input for base case'!$F$22*Parameters!$D$7))))+(AC88*(1-Parameters!$D$41)*(1-1/Parameters!$D$38)) + (AD88*(1-Parameters!$D$41)*(1-(1/Parameters!$D$38))*(1-ART_drop_factor)),0)</f>
        <v>0</v>
      </c>
      <c r="AD89" s="24">
        <f>IF(AND(C89&gt;'Input for base case'!$F$14, C89&lt;('Input for base case'!$F$14+'Input for base case'!$F$16)),((X88*(1-Parameters!$D$41)*(1-(1/Parameters!$D$38))*ART_drop_factor)+(AD88*(1-Parameters!$D$41)*(1-(1/Parameters!$D$38))*ART_drop_factor)),0)</f>
        <v>0</v>
      </c>
      <c r="AE89" s="24">
        <f>IF(AND(C89&gt;'Input for base case'!$F$14, C89&lt;('Input for base case'!$F$14+'Input for base case'!$F$16)),((W88*(1-Parameters!$D$41)*(1/Parameters!$D$38))+(Y88*(1-Parameters!$D$41))+(AC88*(1-Parameters!$D$41)*(1/Parameters!$D$38))+(AE88*(1-Parameters!$D$41))),0)</f>
        <v>0</v>
      </c>
      <c r="AF89" s="24">
        <f>IF(AND(C89&gt;'Input for base case'!$F$14, C89&lt;('Input for base case'!$F$14+'Input for base case'!$F$16)),((Z88*(1-Parameters!$D$41)) + (AA88*(1-Parameters!$D$41)*(1-ART_drop_factor)) +(AF88*(1-Parameters!$D$41)) + (AG88*(1-Parameters!$D$41)*(1-ART_drop_factor))),0)</f>
        <v>0</v>
      </c>
      <c r="AG89" s="24">
        <f>IF(AND(C89&gt;'Input for base case'!$F$14, C89&lt;('Input for base case'!$F$14+'Input for base case'!$F$16)),((X88*(1-Parameters!$D$41)*(1/Parameters!$D$38))+(AG88*(1-Parameters!$D$41)*ART_drop_factor)+(AD88*(1-Parameters!$D$41)*(1/Parameters!$D$38))+(AA88*(1-Parameters!$D$41)*ART_drop_factor)),0)</f>
        <v>0</v>
      </c>
      <c r="AH89" s="24">
        <f>IF(AND(C89&gt;=('Input for base case'!$F$14+'Input for base case'!$F$16),C89&lt;('Input for base case'!$F$14+'Input for base case'!$F$17)),((AB88*(1-Parameters!$D$40)*(1-(Parameters!$D$10*(1-('Input for base case'!$F$22*Parameters!$D$7)))))+(AH88*(1-Parameters!$D$40)*(1-(Parameters!$D$11*(1-('Input for base case'!$F$22*Parameters!$D$7)))))),0)</f>
        <v>0</v>
      </c>
      <c r="AI89" s="24">
        <f>IF(AND(C89&gt;=('Input for base case'!$F$14+'Input for base case'!$F$16), C89&lt;('Input for base case'!$F$14+'Input for base case'!$F$17)),((AB88*(1-Parameters!$D$40)*Parameters!$D$10*(1-('Input for base case'!$F$22*Parameters!$D$7)))+(AC88*(1-Parameters!$D$40)*(1-1/Parameters!$D$38)*(1-('Input for base case'!$F$7*Parameters!$D$17*(1-Parameters!$D$27)*Parameters!$D$26*(1-(Parameters!$B$94 + Parameters!$B$95))*(Parameters!$D$24)*Parameters!$D$28*Parameters!$D$30))) + (AD88*(1-Parameters!$D$40)*(1-(1/Parameters!$D$38))*(1-ART_drop_factor)) +(AH88*(1-Parameters!$D$40)*Parameters!$D$11*(1-('Input for base case'!$F$22*Parameters!$D$7)))+(AI88*(1-Parameters!$D$40)*(1-1/Parameters!$D$38)) + (AJ88*(1-Parameters!$D$40)*(1-(1/Parameters!$D$38))*(1-ART_drop_factor))),0)</f>
        <v>0</v>
      </c>
      <c r="AJ89" s="24">
        <f>IF(AND(C89&gt;=('Input for base case'!$F$14+'Input for base case'!$F$16), C89&lt;('Input for base case'!$F$14+'Input for base case'!$F$17)),((AC88*(1-Parameters!$D$40)*(1-1/Parameters!$D$38)*('Input for base case'!$F$7*Parameters!$D$17*Parameters!$D$26*(1-Parameters!$D$27)*(1-(Parameters!$B$94 + Parameters!$B$95))*(Parameters!$D$24)*Parameters!$D$28*Parameters!$D$30))+(AD88*(1-Parameters!$D$40)*(1-(1/Parameters!$D$38))*ART_drop_factor)+(AJ88*(1-Parameters!$D$40)*(1-(1/Parameters!$D$38))*ART_drop_factor)),0)</f>
        <v>0</v>
      </c>
      <c r="AK89" s="22">
        <f>IF(AND(C89&gt;=('Input for base case'!$F$14+'Input for base case'!$F$16), C89&lt;('Input for base case'!$F$14+'Input for base case'!$F$17)),((AC88*(1-Parameters!$D$40)*(1/Parameters!$D$38)*(1-('Input for base case'!$F$7*Parameters!$D$17*(1-Parameters!$D$27)*Parameters!$D$26*(1-(Parameters!$B$94 + Parameters!$B$95))*(Parameters!$D$23)*Parameters!$D$28)))+(AE88*(1-Parameters!$D$40)*(1-('Input for base case'!$F$7*Parameters!$D$17*(1-Parameters!$D$27)*Parameters!$D$26*(1-(Parameters!$B$94 + Parameters!$B$95))*(Parameters!$D$23)*Parameters!$D$28)))+(AI88*(1-Parameters!$D$40)*(1/Parameters!$D$38))+(AK88*(1-Parameters!$D$40))),0)</f>
        <v>0</v>
      </c>
      <c r="AL89" s="24">
        <f>IF(AND(C89&gt;=('Input for base case'!$F$14+'Input for base case'!$F$16), C89&lt;('Input for base case'!$F$14+'Input for base case'!$F$17)),((AC88*(1-Parameters!$D$40)*(1/Parameters!$D$38)*'Input for base case'!$F$7*Parameters!$D$17*Parameters!$D$26*(1-Parameters!$D$27)*(1-(Parameters!$B$94 + Parameters!$B$95))*Parameters!$D$28*(Parameters!$D$23)*(1-Parameters!$D$30))+(AE88*(1-Parameters!$D$40)*'Input for base case'!$F$7*Parameters!$D$17*Parameters!$D$26*(1-Parameters!$D$27)*(1-(Parameters!$B$94 + Parameters!$B$95))*Parameters!$D$28*(Parameters!$D$23)*(1-Parameters!$D$30))+(AF88*(1-Parameters!$D$40)) + (AG88*(1-Parameters!$D$40)*(1-ART_drop_factor)) +(AL88*(1-Parameters!$D$40)) + (AM88*(1-Parameters!$D$40)*(1-ART_drop_factor))),0)</f>
        <v>0</v>
      </c>
      <c r="AM89" s="22">
        <f>IF(AND(C89&gt;=('Input for base case'!$F$14+'Input for base case'!$F$16), C89&lt;('Input for base case'!$F$14+'Input for base case'!$F$17)),((AC88*(1-Parameters!$D$40)*(1/Parameters!$D$38)*('Input for base case'!$F$7*Parameters!$D$17*(Parameters!$D$23)*Parameters!$D$26*(1-Parameters!$D$27)*(1-(Parameters!$B$94 + Parameters!$B$95))*Parameters!$D$28*Parameters!$D$30))+(AD88*(1-Parameters!$D$40)*(1/Parameters!$D$38))+(AE88*(1-Parameters!$D$40)*('Input for base case'!$F$7*Parameters!$D$17*(Parameters!$D$23)*Parameters!$D$26*(1-Parameters!$D$27)*(1-(Parameters!$B$94 + Parameters!$B$95))*Parameters!$D$28*Parameters!$D$30))+(AM88*(1-Parameters!$D$40)*ART_drop_factor)+(AJ88*(1-Parameters!$D$40)*(1/Parameters!$D$38))+(AG88*(1-Parameters!$D$40)*ART_drop_factor)),0)</f>
        <v>0</v>
      </c>
      <c r="AN89" s="24">
        <f>IF(AND(C89&gt;=('Input for base case'!$F$14+'Input for base case'!$F$17), C89&lt;('Input for base case'!$F$14+'Input for base case'!$F$18)),((AH88*(1-Parameters!$D$40)*(1-(Parameters!$D$11*(1-('Input for base case'!$F$22*Parameters!$D$7))))) + (AN88*(1-Parameters!$D$40)*(1-(Parameters!$D$11*(1-('Input for base case'!$F$22*Parameters!$D$7)))))),0)</f>
        <v>0</v>
      </c>
      <c r="AO89" s="22">
        <f>IF(AND(C89&gt;=('Input for base case'!$F$14+'Input for base case'!$F$17), C89&lt;('Input for base case'!$F$14+'Input for base case'!$F$18)),((AH88*(1-Parameters!$D$40)*Parameters!$D$11*(1-('Input for base case'!$F$22*Parameters!$D$7)))+(AI88*(1-Parameters!$D$40)*(1-1/Parameters!$D$38)*(1-('Input for base case'!$F$8*Parameters!$D$18*(1-Parameters!$D$27)*Parameters!$D$26*(Parameters!$D$24)*Parameters!$D$28*Parameters!$D$30))) + (AJ88*(1-Parameters!$D$40)*(1-(1/Parameters!$D$38))*(1-ART_drop_factor)) +(AN88*(1-Parameters!$D$40)*Parameters!$D$11*(1-('Input for base case'!$F$22*Parameters!$D$7)))+(AO88*(1-Parameters!$D$40)*(1-1/Parameters!$D$38)) + (AP88*(1-Parameters!$D$40)*(1-(1/Parameters!$D$38))*(1-ART_drop_factor))),0)</f>
        <v>0</v>
      </c>
      <c r="AP89" s="24">
        <f>IF(AND(C89&gt;=('Input for base case'!$F$14+'Input for base case'!$F$17), C89&lt;('Input for base case'!$F$14+'Input for base case'!$F$18)),((AI88*(1-Parameters!$D$40)*(1-1/Parameters!$D$38)*('Input for base case'!$F$8*Parameters!$D$18*Parameters!$D$26*(1-Parameters!$D$27)*(Parameters!$D$24)*Parameters!$D$28*Parameters!$D$30))+(AJ88*(1-Parameters!$D$40)*(1-(1/Parameters!$D$38))*ART_drop_factor)+(AP88*(1-Parameters!$D$40)*(1-(1/Parameters!$D$38))*ART_drop_factor)),0)</f>
        <v>0</v>
      </c>
      <c r="AQ89" s="22">
        <f>IF(AND(C89&gt;=('Input for base case'!$F$14+'Input for base case'!$F$17), C89&lt;('Input for base case'!$F$14+'Input for base case'!$F$18)),((AI88*(1-Parameters!$D$40)*(1/Parameters!$D$38)*(1-('Input for base case'!$F$8*Parameters!$D$18*(1-Parameters!$D$27)*Parameters!$D$26*(Parameters!$D$23)*Parameters!$D$28)))+(AK88*(1-Parameters!$D$40)*(1-('Input for base case'!$F$8*Parameters!$D$18*(1-Parameters!$D$27)*Parameters!$D$26*(Parameters!$D$23)*Parameters!$D$28)))+(AO88*(1-Parameters!$D$40)*(1/Parameters!$D$38))+(AQ88*(1-Parameters!$D$40))),0)</f>
        <v>0</v>
      </c>
      <c r="AR89" s="24">
        <f>IF(AND(C89&gt;=('Input for base case'!$F$14+'Input for base case'!$F$17), C89&lt;('Input for base case'!$F$14+'Input for base case'!$F$18)),((AI88*(1-Parameters!$D$40)*(1/Parameters!$D$38)*'Input for base case'!$F$8*Parameters!$D$18*Parameters!$D$26*(1-Parameters!$D$27)*Parameters!$D$28*(Parameters!$D$23)*(1-Parameters!$D$30))+(AK88*(1-Parameters!$D$40)*'Input for base case'!$F$8*Parameters!$D$18*Parameters!$D$26*(1-Parameters!$D$27)*Parameters!$D$28*(Parameters!$D$23)*(1-Parameters!$D$30))+(AL88*(1-Parameters!$D$40)) + (AM88*(1-Parameters!$D$40)*(1-ART_drop_factor)) +(AR88*(1-Parameters!$D$40)) + (AS88*(1-Parameters!$D$40)*(1-ART_drop_factor))),0)</f>
        <v>0</v>
      </c>
      <c r="AS89" s="22">
        <f>IF(AND(C89&gt;=('Input for base case'!$F$14+'Input for base case'!$F$17), C89&lt;('Input for base case'!$F$14+'Input for base case'!$F$18)),((AI88*(1-Parameters!$D$40)*(1/Parameters!$D$38)*('Input for base case'!$F$8*Parameters!$D$18*(Parameters!$D$23)*Parameters!$D$26*(1-Parameters!$D$27)*Parameters!$D$28*Parameters!$D$30))+(AJ88*(1-Parameters!$D$40)*(1/Parameters!$D$38))+(AK88*(1-Parameters!$D$40)*('Input for base case'!$F$8*Parameters!$D$18*(Parameters!$D$23)*Parameters!$D$26*(1-Parameters!$D$27)*Parameters!$D$28*Parameters!$D$30))+(AS88*(1-Parameters!$D$40)*ART_drop_factor)+(AP88*(1-Parameters!$D$40)*(1/Parameters!$D$38))+(AM88*(1-Parameters!$D$40)*ART_drop_factor)),0)</f>
        <v>0</v>
      </c>
      <c r="AT89" s="24">
        <f>IF(AND(C89&gt;=('Input for base case'!$F$14+'Input for base case'!$F$18), C89&lt;('Input for base case'!$F$14+'Input for base case'!$F$19)),((AN88*(1-Parameters!$D$40)*(1-(Parameters!$D$11*(1-('Input for base case'!$F$22*Parameters!$D$7))))) + (AT88*(1-Parameters!$D$40)*(1-(Parameters!$D$12*(1-('Input for base case'!$F$22*Parameters!$D$7)))))),0)</f>
        <v>0</v>
      </c>
      <c r="AU89" s="22">
        <f>IF(AND(C89&gt;=('Input for base case'!$F$14+'Input for base case'!$F$18), C89&lt;('Input for base case'!$F$14+'Input for base case'!$F$19)),((AN88*(1-Parameters!$D$40)*Parameters!$D$11*(1-('Input for base case'!$F$22*Parameters!$D$7)))+(AO88*(1-Parameters!$D$40)*(1-1/Parameters!$D$38)*(1-('Input for base case'!$F$9*Parameters!$D$19*(1-Parameters!$D$27)*Parameters!$D$26*(Parameters!$D$24)*Parameters!$D$28*Parameters!$D$30))) + (AP88*(1-Parameters!$D$40)*(1-(1/Parameters!$D$38))*(1-ART_drop_factor)) +(AT88*(1-Parameters!$D$40)*Parameters!$D$12*(1-('Input for base case'!$F$22*Parameters!$D$7)))+(AU88*(1-Parameters!$D$40)*(1-1/Parameters!$D$38)) + (AV88*(1-Parameters!$D$40)*(1-(1/Parameters!$D$38))*(1-ART_drop_factor))),0)</f>
        <v>0</v>
      </c>
      <c r="AV89" s="24">
        <f>IF(AND(C89&gt;=('Input for base case'!$F$14+'Input for base case'!$F$18), C89&lt;('Input for base case'!$F$14+'Input for base case'!$F$19)),((AO88*(1-Parameters!$D$40)*(1-1/Parameters!$D$38)*('Input for base case'!$F$9*Parameters!$D$19*Parameters!$D$26*(1-Parameters!$D$27)*(Parameters!$D$24)*Parameters!$D$28*Parameters!$D$30))+(AP88*(1-Parameters!$D$40)*(1-(1/Parameters!$D$38))*ART_drop_factor)+(AV88*(1-Parameters!$D$40)*(1-(1/Parameters!$D$38))*ART_drop_factor)),0)</f>
        <v>0</v>
      </c>
      <c r="AW89" s="22">
        <f>IF(AND(C89&gt;=('Input for base case'!$F$14+'Input for base case'!$F$18), C89&lt;('Input for base case'!$F$14+'Input for base case'!$F$19)),((AO88*(1-Parameters!$D$40)*(1/Parameters!$D$38)*(1-('Input for base case'!$F$9*Parameters!$D$19*(1-Parameters!$D$27)*Parameters!$D$26*(Parameters!$D$23)*Parameters!$D$28)))+(AQ88*(1-Parameters!$D$40)*(1-('Input for base case'!$F$9*Parameters!$D$19*(1-Parameters!$D$27)*Parameters!$D$26*(Parameters!$D$23)*Parameters!$D$28)))+(AU88*(1-Parameters!$D$40)*(1/Parameters!$D$38))+(AW88*(1-Parameters!$D$40))),0)</f>
        <v>0</v>
      </c>
      <c r="AX89" s="24">
        <f>IF(AND(C89&gt;=('Input for base case'!$F$14+'Input for base case'!$F$18), C89&lt;('Input for base case'!$F$14+'Input for base case'!$F$19)),((AO88*(1-Parameters!$D$40)*(1/Parameters!$D$38)*'Input for base case'!$F$9*Parameters!$D$19*Parameters!$D$26*(1-Parameters!$D$27)*Parameters!$D$28*(Parameters!$D$23)*(1-Parameters!$D$30))+(AQ88*(1-Parameters!$D$40)*'Input for base case'!$F$9*Parameters!$D$19*Parameters!$D$26*(1-Parameters!$D$27)*Parameters!$D$28*(Parameters!$D$23)*(1-Parameters!$D$30)) + (AS88*(1-Parameters!$D$40)*(1-ART_drop_factor)) +(AR88*(1-Parameters!$D$40))+ (AY88*(1-Parameters!$D$40)*(1-ART_drop_factor)) + (AX88*(1-Parameters!$D$40))),0)</f>
        <v>0</v>
      </c>
      <c r="AY89" s="22">
        <f>IF(AND(C89&gt;=('Input for base case'!$F$14+'Input for base case'!$F$18), C89&lt;('Input for base case'!$F$14+'Input for base case'!$F$19)),((AO88*(1-Parameters!$D$40)*(1/Parameters!$D$38)*('Input for base case'!$F$9*Parameters!$D$19*(Parameters!$D$23)*Parameters!$D$26*(1-Parameters!$D$27)*Parameters!$D$28*Parameters!$D$30))+(AP88*(1-Parameters!$D$40)*(1/Parameters!$D$38))+(AQ88*(1-Parameters!$D$40)*('Input for base case'!$F$9*Parameters!$D$19*(Parameters!$D$23)*Parameters!$D$26*(1-Parameters!$D$27)*Parameters!$D$28*Parameters!$D$30))+(AY88*(1-Parameters!$D$40)*ART_drop_factor)+(AV88*(1-Parameters!$D$40)*(1/Parameters!$D$38))+(AS88*(1-Parameters!$D$40)*ART_drop_factor)),0)</f>
        <v>0</v>
      </c>
      <c r="AZ89" s="24">
        <f>IF(C89&gt;=('Input for base case'!$F$14+'Input for base case'!$F$19),((AT88*(1-Parameters!$D$40)*(1-(Parameters!$D$12*(1-('Input for base case'!$F$22*Parameters!$D$7))))) + (AZ88*(1-Parameters!$D$40)*(1-(Parameters!$D$12*(1-('Input for base case'!$F$22*Parameters!$D$7)))))),0)</f>
        <v>1480084.7392114028</v>
      </c>
      <c r="BA89" s="22">
        <f>IF(C89&gt;=('Input for base case'!$F$14+'Input for base case'!$F$19),((AT88*(1-Parameters!$D$40)*Parameters!$D$12*(1-('Input for base case'!$F$22*Parameters!$D$7)))+(AU88*(1-Parameters!$D$40)*(1-1/Parameters!$D$38)*(1-('Input for base case'!$F$10*Parameters!$D$20*(1-Parameters!$D$27)*Parameters!$D$26*(Parameters!$D$24)*Parameters!$D$28*Parameters!$D$30))) + (AV88*(1-Parameters!$D$40)*(1-(1/Parameters!$D$38))*(1-ART_drop_factor)) +(AZ88*(1-Parameters!$D$40)*Parameters!$D$12*(1-('Input for base case'!$F$22*Parameters!$D$7)))+(BA88*(1-Parameters!$D$40)*(1-1/Parameters!$D$38)) + (BB88*(1-Parameters!$D$40)*(1-(1/Parameters!$D$38))*(1-ART_drop_factor))),0)</f>
        <v>3582.404022464822</v>
      </c>
      <c r="BB89" s="24">
        <f>IF(C89&gt;=('Input for base case'!$F$14+'Input for base case'!$F$19),((AU88*(1-Parameters!$D$40)*(1-1/Parameters!$D$38)*('Input for base case'!$F$10*Parameters!$D$20*Parameters!$D$26*(1-Parameters!$D$27)*(Parameters!$D$24)*Parameters!$D$28*Parameters!$D$30))+(AV88*(1-Parameters!$D$40)*(1-(1/Parameters!$D$38))*ART_drop_factor)+(BB88*(1-Parameters!$D$40)*(1-(1/Parameters!$D$38))*ART_drop_factor)),0)</f>
        <v>1.0003133605971963</v>
      </c>
      <c r="BC89" s="22">
        <f>IF(C89&gt;=('Input for base case'!$F$14+'Input for base case'!$F$19),((AU88*(1-Parameters!$D$40)*(1/Parameters!$D$38)*(1-('Input for base case'!$F$10*Parameters!$D$20*(1-Parameters!$D$27)*Parameters!$D$26*(Parameters!$D$23)*Parameters!$D$28)))+(AW88*(1-Parameters!$D$40)*(1-('Input for base case'!$F$10*Parameters!$D$20*(1-Parameters!$D$27)*Parameters!$D$26*(Parameters!$D$23)*Parameters!$D$28)))+(BA88*(1-Parameters!$D$40)*(1/Parameters!$D$38))+(BC88*(1-Parameters!$D$40))),0)</f>
        <v>37091.576096507815</v>
      </c>
      <c r="BD89" s="24">
        <f>IF(C89&gt;=('Input for base case'!$F$14+'Input for base case'!$F$19),((AU88*(1-Parameters!$D$40)*(1/Parameters!$D$38)*'Input for base case'!$F$10*Parameters!$D$20*Parameters!$D$26*(1-Parameters!$D$27)*Parameters!$D$28*(Parameters!$D$23)*(1-Parameters!$D$30))+(AW88*(1-Parameters!$D$40)*'Input for base case'!$F$10*Parameters!$D$20*Parameters!$D$26*(1-Parameters!$D$27)*Parameters!$D$28*(Parameters!$D$23)*(1-Parameters!$D$30))+(AX88*(1-Parameters!$D$40)) + (AY88*(1-Parameters!$D$40)*(1-ART_drop_factor)) +(BD88*(1-Parameters!$D$40)) + (BE88*(1-Parameters!$D$40)*(1-ART_drop_factor))),0)</f>
        <v>28122.634633717054</v>
      </c>
      <c r="BE89" s="25">
        <f>IF(C89&gt;=('Input for base case'!$F$14+'Input for base case'!$F$19),((AU88*(1-Parameters!$D$40)*(1/Parameters!$D$38)*('Input for base case'!$F$10*Parameters!$D$20*(Parameters!$D$23)*Parameters!$D$26*(1-Parameters!$D$27)*Parameters!$D$28*Parameters!$D$30))+(AV88*(1-Parameters!$D$40)*(1/Parameters!$D$38))+(AW88*(1-Parameters!$D$40)*('Input for base case'!$F$10*Parameters!$D$20*(Parameters!$D$23)*Parameters!$D$26*(1-Parameters!$D$27)*Parameters!$D$28*Parameters!$D$30))+(BE88*(1-Parameters!$D$40)*ART_drop_factor)+(BB88*(1-Parameters!$D$40)*(1/Parameters!$D$38))+(AY88*(1-Parameters!$D$40)*ART_drop_factor)),0)</f>
        <v>69809.034304533081</v>
      </c>
      <c r="BF89" s="135">
        <f>(Parameters!$D$40*(SUM(Model!D88:U88,Model!AH88:BE88)))+(Parameters!$D$41*(SUM(Model!V88:AG88)))</f>
        <v>93.391429616054026</v>
      </c>
      <c r="BG89" s="60"/>
      <c r="BJ89" s="66"/>
    </row>
    <row r="90" spans="3:62" x14ac:dyDescent="0.2">
      <c r="C90" s="20">
        <v>85</v>
      </c>
      <c r="D90" s="21">
        <f>IF((C90&gt;='Input for base case'!$F$12),0,(D89*(1-Parameters!$D$40)*(1-(Parameters!$D$8*(1-('Input for base case'!$F$22*Parameters!$D$7))))))</f>
        <v>0</v>
      </c>
      <c r="E90" s="21">
        <f>IF((C90&gt;='Input for base case'!$F$12),0,(D89*(1-Parameters!$D$40)*Parameters!$D$8*(1-('Input for base case'!$F$22*Parameters!$D$7))+(E89*(1-Parameters!$D$40)*(1-1/Parameters!$D$38)) + (F89*(1-Parameters!$D$40)*(1-(1/Parameters!$D$38))*(1-ART_drop_factor))))</f>
        <v>0</v>
      </c>
      <c r="F90" s="26">
        <f>IF((C90&gt;='Input for base case'!$F$12),0,(F89*(1-Parameters!$D$40)*(1-(1/Parameters!$D$38))*ART_drop_factor))</f>
        <v>0</v>
      </c>
      <c r="G90" s="21">
        <f>IF((C90&gt;='Input for base case'!$F$12),0,((G89*(1-Parameters!$D$40)+(E89*(1-Parameters!$D$40)*(1/Parameters!$D$38)))))</f>
        <v>0</v>
      </c>
      <c r="H90" s="21">
        <f>IF((C90&gt;='Input for base case'!$F$12),0,(H89*(1-Parameters!$D$40) + I89*(1-Parameters!$D$40)*(1-ART_drop_factor)))</f>
        <v>0</v>
      </c>
      <c r="I90" s="21">
        <f>IF((C90&gt;='Input for base case'!$F$12),0,(((F89*(1-Parameters!$D$40)*(1/Parameters!$D$38)) + I89*(1-Parameters!$D$40)*ART_drop_factor)))</f>
        <v>0</v>
      </c>
      <c r="J90" s="23">
        <f>IF(AND(C90&gt;='Input for base case'!$F$12,C90&lt;'Input for base case'!$F$13),((D89*(1-Parameters!$D$40)*(1-(Parameters!$D$8*(1-('Input for base case'!$F$22*Parameters!$D$7))))) + (J89*(1-Parameters!$D$40)*(1-(Parameters!$D$9*(1-('Input for base case'!$F$22*Parameters!$D$7)))))),0)</f>
        <v>0</v>
      </c>
      <c r="K90" s="23">
        <f>IF(AND(C90&gt;='Input for base case'!$F$12,C90&lt;'Input for base case'!$F$13),((D89*(1-Parameters!$D$40)*(Parameters!$D$8*(1-('Input for base case'!$F$22*Parameters!$D$7))))+(E89*(1-Parameters!$D$40)*(1-1/Parameters!$D$38)*(1-('Input for base case'!$F$5*Parameters!$D$14*(1-Parameters!$D$27)*Parameters!$D$26*(Parameters!$D$24))*Parameters!$D$28*Parameters!$D$30)))+ (F89*(1-Parameters!$D$40)*(1-(1/Parameters!$D$38))*(1-ART_drop_factor)) + (J89*(1-Parameters!$D$40)*Parameters!$D$9*(1-('Input for base case'!$F$22*Parameters!$D$7)))+(K89*(1-Parameters!$D$40)*(1-1/Parameters!$D$38)) + (L89*(1-Parameters!$D$40)*(1-(1/Parameters!$D$38))*(1-ART_drop_factor)),0)</f>
        <v>0</v>
      </c>
      <c r="L90" s="23">
        <f>IF(AND(C90&gt;='Input for base case'!$F$12,C90&lt;'Input for base case'!$F$13),((E89*(1-Parameters!$D$40)*(1-1/Parameters!$D$38)*('Input for base case'!$F$5*Parameters!$D$14*Parameters!$D$26*(1-Parameters!$D$27)*(Parameters!$D$24)*Parameters!$D$28*Parameters!$D$30))+(F89*(1-Parameters!$D$40)*(1-(1/Parameters!$D$38))*ART_drop_factor)+(L89*(1-Parameters!$D$40)*(1-(1/Parameters!$D$38))*ART_drop_factor)),0)</f>
        <v>0</v>
      </c>
      <c r="M90" s="23">
        <f>IF(AND(C90&gt;='Input for base case'!$F$12,C90&lt;'Input for base case'!$F$13),((E89*(1-Parameters!$D$40)*(1/Parameters!$D$38)*(1-('Input for base case'!$F$5*Parameters!$D$14*(1-Parameters!$D$27)*Parameters!$D$26*(Parameters!$D$23))*Parameters!$D$28))+(G89*(1-Parameters!$D$40)*(1-('Input for base case'!$F$5*Parameters!$D$14*(1-Parameters!$D$27)*Parameters!$D$26*(Parameters!$D$23)*Parameters!$D$28)))+(K89*(1-Parameters!$D$40)*(1/Parameters!$D$38))+(M89*(1-Parameters!$D$40))),0)</f>
        <v>0</v>
      </c>
      <c r="N90" s="23">
        <f>IF(AND(C90&gt;='Input for base case'!$F$12,C90&lt;'Input for base case'!$F$13),((E89*(1-Parameters!$D$40)*(1/Parameters!$D$38)*'Input for base case'!$F$5*Parameters!$D$14*Parameters!$D$26*(1-Parameters!$D$27)*Parameters!$D$28*(Parameters!$D$23)*(1-Parameters!$D$30))+(G89*(1-Parameters!$D$40)*'Input for base case'!$F$5*Parameters!$D$14*Parameters!$D$26*(1-Parameters!$D$27)*Parameters!$D$28*(Parameters!$D$23)*(1-Parameters!$D$30))+(H89*(1-Parameters!$D$40)) +(N89*(1-Parameters!$D$40)) + (O89*(1-Parameters!$D$40)*(1-ART_drop_factor)) + (I89*(1-Parameters!$D$40)*(1-ART_drop_factor))),0)</f>
        <v>0</v>
      </c>
      <c r="O90" s="23">
        <f>IF(AND(C90&gt;='Input for base case'!$F$12,C90&lt;'Input for base case'!$F$13),((E89*(1-Parameters!$D$40)*(1/Parameters!$D$38)*('Input for base case'!$F$5*Parameters!$D$14*(Parameters!$D$23)*Parameters!$D$26*(1-Parameters!$D$27)*Parameters!$D$28*Parameters!$D$30))+(F89*(1-Parameters!$D$40)*(1/Parameters!$D$38))+(G89*(1-Parameters!$D$40)*('Input for base case'!$F$5*Parameters!$D$14*(Parameters!$D$23)*Parameters!$D$26*(1-Parameters!$D$27)*Parameters!$D$28*Parameters!$D$30))+(O89*(1-Parameters!$D$40)*ART_drop_factor)+(L89*(1-Parameters!$D$40)*(1/Parameters!$D$38))+(I89*(1-Parameters!$D$40)*ART_drop_factor)),0)</f>
        <v>0</v>
      </c>
      <c r="P90" s="24">
        <f>IF(AND(C90&gt;='Input for base case'!$F$13,C90&lt;'Input for base case'!$F$14),((J89*(1-Parameters!$D$40)*(1-(Parameters!$D$9*(1-('Input for base case'!$F$22*Parameters!$D$7))))) + (P89*(1-Parameters!$D$40)*(1-(Parameters!$D$9*(1-('Input for base case'!$F$22*Parameters!$D$7)))))),0)</f>
        <v>0</v>
      </c>
      <c r="Q90" s="22">
        <f>IF(AND(C90&gt;='Input for base case'!$F$13,C90&lt;'Input for base case'!$F$14),((J89*(1-Parameters!$D$40)*Parameters!$D$9*(1-('Input for base case'!$F$22*Parameters!$D$7)))+(K89*(1-Parameters!$D$40)*(1-1/Parameters!$D$38)*(1-('Input for base case'!$F$6*Parameters!$D$15*(1-Parameters!$D$27)*Parameters!$D$26*(Parameters!$D$24))*Parameters!$D$28*Parameters!$D$30))) + (L89*(1-Parameters!$D$40)*(1-(1/Parameters!$D$38))*(1-ART_drop_factor)) +(P89*(1-Parameters!$D$40)*Parameters!$D$9*(1-('Input for base case'!$F$22*Parameters!$D$7)))+(Q89*(1-Parameters!$D$40)*(1-1/Parameters!$D$38)) + (R89*(1-Parameters!$D$40)*(1-(1/Parameters!$D$38))*(1-ART_drop_factor)),0)</f>
        <v>0</v>
      </c>
      <c r="R90" s="24">
        <f>IF(AND(C90&gt;='Input for base case'!$F$13,C90&lt;'Input for base case'!$F$14),((K89*(1-Parameters!$D$40)*(1-1/Parameters!$D$38)*('Input for base case'!$F$6*Parameters!$D$15*Parameters!$D$26*(1-Parameters!$D$27)*(Parameters!$D$24)*Parameters!$D$28*Parameters!$D$30))+(L89*(1-Parameters!$D$40)*(1-(1/Parameters!$D$38))*ART_drop_factor)+(R89*(1-Parameters!$D$40)*(1-(1/Parameters!$D$38))*ART_drop_factor)),0)</f>
        <v>0</v>
      </c>
      <c r="S90" s="22">
        <f>IF(AND(C90&gt;='Input for base case'!$F$13,C90&lt;'Input for base case'!$F$14),((K89*(1-Parameters!$D$40)*(1/Parameters!$D$38)*(1-('Input for base case'!$F$6*Parameters!$D$15*(1-Parameters!$D$27)*Parameters!$D$26*(Parameters!$D$23)*Parameters!$D$28)))+(M89*(1-Parameters!$D$40)*(1-('Input for base case'!$F$6*Parameters!$D$15*(1-Parameters!$D$27)*Parameters!$D$26*(Parameters!$D$23)*Parameters!$D$28)))+(Q89*(1-Parameters!$D$40)*(1/Parameters!$D$38))+(S89*(1-Parameters!$D$40))),0)</f>
        <v>0</v>
      </c>
      <c r="T90" s="24">
        <f>IF(AND(C90&gt;='Input for base case'!$F$13,C90&lt;'Input for base case'!$F$14),((K89*(1-Parameters!$D$40)*(1/Parameters!$D$38)*'Input for base case'!$F$6*Parameters!$D$15*Parameters!$D$26*(1-Parameters!$D$27)*Parameters!$D$28*(Parameters!$D$23)*(1-Parameters!$D$30))+(M89*(1-Parameters!$D$40)*'Input for base case'!$F$6*Parameters!$D$15*Parameters!$D$26*(1-Parameters!$D$27)*Parameters!$D$28*(Parameters!$D$23)*(1-Parameters!$D$30))+(N89*(1-Parameters!$D$40))+(T89*(1-Parameters!$D$40)) + (U89*(1-Parameters!$D$40)*(1-ART_drop_factor)) + (O89*(1-Parameters!$D$40)*(1-ART_drop_factor))),0)</f>
        <v>0</v>
      </c>
      <c r="U90" s="22">
        <f>IF(AND(C90&gt;='Input for base case'!$F$13,C90&lt;'Input for base case'!$F$14),((K89*(1-Parameters!$D$40)*(1/Parameters!$D$38)*('Input for base case'!$F$6*Parameters!$D$15*(Parameters!$D$23)*Parameters!$D$26*(1-Parameters!$D$27)*Parameters!$D$28*Parameters!$D$30))+(L89*(1-Parameters!$D$40)*(1/Parameters!$D$38))+(M89*(1-Parameters!$D$40)*('Input for base case'!$F$6*Parameters!$D$15*(Parameters!$D$23)*Parameters!$D$26*(1-Parameters!$D$27)*Parameters!$D$28*Parameters!$D$30))+(U89*(1-Parameters!$D$40)*ART_drop_factor)+(R89*(1-Parameters!$D$40)*(1/Parameters!$D$38))+(O89*(1-Parameters!$D$40))*ART_drop_factor),0)</f>
        <v>0</v>
      </c>
      <c r="V90" s="24">
        <f>IF(C90='Input for base case'!$F$14,((P89*(1-Parameters!$D$41)*(1-(Parameters!$D$9*(1-('Input for base case'!$F$22*Parameters!$D$7))))) + (V89*(1-Parameters!$D$41)*(1-(Parameters!$D$9*(1-('Input for base case'!$F$22*Parameters!$D$7)))))),0)</f>
        <v>0</v>
      </c>
      <c r="W90" s="22">
        <f>IF(C90='Input for base case'!$F$14,((P89*(1-Parameters!$D$41)*Parameters!$D$9*(1-('Input for base case'!$F$22*Parameters!$D$7)))+(Q89*(1-Parameters!$D$41)*(1-1/Parameters!$D$38)*(1-('Input for base case'!$F$6*Parameters!$D$16*(1-Parameters!$D$27)*Parameters!$D$26*(1-Parameters!$B$94)*(Parameters!$D$24))*Parameters!$D$28*Parameters!$D$30)))+(V89*(1-Parameters!$D$41)*Parameters!$D$9*(1-('Input for base case'!$F$22*Parameters!$D$7)))+ (R89*(1-Parameters!$D$41)*(1-(1/Parameters!$D$38))*(1-ART_drop_factor)) + (W89*(1-Parameters!$D$41)*(1-1/Parameters!$D$38)) + (X89*(1-Parameters!$D$41)*(1-(1/Parameters!$D$38))*(1-ART_drop_factor)),0)</f>
        <v>0</v>
      </c>
      <c r="X90" s="24">
        <f>IF(C90='Input for base case'!$F$14,((Q89*(1-Parameters!$D$41)*(1-1/Parameters!$D$38)*('Input for base case'!$F$6*Parameters!$D$16*Parameters!$D$26*(1-Parameters!$D$27)*(1-Parameters!$B$94)*(Parameters!$D$24)*Parameters!$D$28*Parameters!$D$30))+(R89*(1-Parameters!$D$41)*(1-(1/Parameters!$D$38))*ART_drop_factor)+(X89*(1-Parameters!$D$41)*(1-(1/Parameters!$D$38))*ART_drop_factor)),0)</f>
        <v>0</v>
      </c>
      <c r="Y90" s="22">
        <f>IF(C90='Input for base case'!$F$14,((Q89*(1-Parameters!$D$41)*(1/Parameters!$D$38)*(1-('Input for base case'!$F$6*Parameters!$D$16*(1-Parameters!$D$27)*Parameters!$D$26*(1-Parameters!$B$94)*(Parameters!$D$23)*Parameters!$D$28)))+(S89*(1-Parameters!$D$41)*(1-('Input for base case'!$F$6*Parameters!$D$16*(1-Parameters!$D$27)*Parameters!$D$26*(1-Parameters!$B$94)*(Parameters!$D$23)*Parameters!$D$28)))+(W89*(1-Parameters!$D$41)*(1/Parameters!$D$38))+(Y89*(1-Parameters!$D$41))),0)</f>
        <v>0</v>
      </c>
      <c r="Z90" s="24">
        <f>IF(C90='Input for base case'!$F$14,((Q89*(1-Parameters!$D$41)*(1/Parameters!$D$38)*'Input for base case'!$F$6*Parameters!$D$16*Parameters!$D$26*(1-Parameters!$D$27)*(1-Parameters!$B$94)*Parameters!$D$28*(Parameters!$D$23)*(1-Parameters!$D$30))+(S89*(1-Parameters!$D$41)*'Input for base case'!$F$6*Parameters!$D$16*Parameters!$D$26*(1-Parameters!$D$27)*(1-Parameters!$B$94)*Parameters!$D$28*(Parameters!$D$23)*(1-Parameters!$D$30))+(T89*(1-Parameters!$D$41)) + (U89*(1-Parameters!$D$41)*(1-ART_drop_factor)) + (Z89*(1-Parameters!$D$41)) + (AA89*(1-Parameters!$D$41)*(1-ART_drop_factor))),0)</f>
        <v>0</v>
      </c>
      <c r="AA90" s="22">
        <f>IF(C90='Input for base case'!$F$14,((Q89*(1-Parameters!$D$41)*(1/Parameters!$D$38)*('Input for base case'!$F$6*Parameters!$D$16*(Parameters!$D$23)*Parameters!$D$26*(1-Parameters!$D$27)*(1-Parameters!$B$94)*Parameters!$D$28*Parameters!$D$30))+(R89*(1-Parameters!$D$41)*(1/Parameters!$D$38))+(S89*(1-Parameters!$D$41)*('Input for base case'!$F$6*Parameters!$D$16*(1-Parameters!$B$94)*(Parameters!$D$23)*Parameters!$D$26*(1-Parameters!$D$27)*Parameters!$D$28*Parameters!$D$30))+(AA89*(1-Parameters!$D$41)*ART_drop_factor)+(X89*(1-Parameters!$D$41)*(1/Parameters!$D$38))+(U89*(1-Parameters!$D$41)*ART_drop_factor)),0)</f>
        <v>0</v>
      </c>
      <c r="AB90" s="24">
        <f>IF(AND(C90&gt;'Input for base case'!$F$14,C90&lt;('Input for base case'!$F$14+'Input for base case'!$F$16)),((V89*(1-Parameters!$D$41)*(1-(Parameters!$D$9*(1-('Input for base case'!$F$22*Parameters!$D$7)))))+(AB89*(1-Parameters!$D$41)*(1-(Parameters!$D$10*(1-('Input for base case'!$F$22*Parameters!$D$7)))))),0)</f>
        <v>0</v>
      </c>
      <c r="AC90" s="24">
        <f>IF(AND(C90&gt;'Input for base case'!$F$14, C90&lt;('Input for base case'!$F$14+'Input for base case'!$F$16)),((V89*(1-Parameters!$D$41)*Parameters!$D$9*(1-('Input for base case'!$F$22*Parameters!$D$7)))+(W89*(1-Parameters!$D$41)*(1-1/Parameters!$D$38)) + (X89*(1-Parameters!$D$41)*(1-(1/Parameters!$D$38))*(1-ART_drop_factor)) +(AB89*(1-Parameters!$D$41)*Parameters!$D$10*(1-('Input for base case'!$F$22*Parameters!$D$7))))+(AC89*(1-Parameters!$D$41)*(1-1/Parameters!$D$38)) + (AD89*(1-Parameters!$D$41)*(1-(1/Parameters!$D$38))*(1-ART_drop_factor)),0)</f>
        <v>0</v>
      </c>
      <c r="AD90" s="24">
        <f>IF(AND(C90&gt;'Input for base case'!$F$14, C90&lt;('Input for base case'!$F$14+'Input for base case'!$F$16)),((X89*(1-Parameters!$D$41)*(1-(1/Parameters!$D$38))*ART_drop_factor)+(AD89*(1-Parameters!$D$41)*(1-(1/Parameters!$D$38))*ART_drop_factor)),0)</f>
        <v>0</v>
      </c>
      <c r="AE90" s="24">
        <f>IF(AND(C90&gt;'Input for base case'!$F$14, C90&lt;('Input for base case'!$F$14+'Input for base case'!$F$16)),((W89*(1-Parameters!$D$41)*(1/Parameters!$D$38))+(Y89*(1-Parameters!$D$41))+(AC89*(1-Parameters!$D$41)*(1/Parameters!$D$38))+(AE89*(1-Parameters!$D$41))),0)</f>
        <v>0</v>
      </c>
      <c r="AF90" s="24">
        <f>IF(AND(C90&gt;'Input for base case'!$F$14, C90&lt;('Input for base case'!$F$14+'Input for base case'!$F$16)),((Z89*(1-Parameters!$D$41)) + (AA89*(1-Parameters!$D$41)*(1-ART_drop_factor)) +(AF89*(1-Parameters!$D$41)) + (AG89*(1-Parameters!$D$41)*(1-ART_drop_factor))),0)</f>
        <v>0</v>
      </c>
      <c r="AG90" s="24">
        <f>IF(AND(C90&gt;'Input for base case'!$F$14, C90&lt;('Input for base case'!$F$14+'Input for base case'!$F$16)),((X89*(1-Parameters!$D$41)*(1/Parameters!$D$38))+(AG89*(1-Parameters!$D$41)*ART_drop_factor)+(AD89*(1-Parameters!$D$41)*(1/Parameters!$D$38))+(AA89*(1-Parameters!$D$41)*ART_drop_factor)),0)</f>
        <v>0</v>
      </c>
      <c r="AH90" s="24">
        <f>IF(AND(C90&gt;=('Input for base case'!$F$14+'Input for base case'!$F$16),C90&lt;('Input for base case'!$F$14+'Input for base case'!$F$17)),((AB89*(1-Parameters!$D$40)*(1-(Parameters!$D$10*(1-('Input for base case'!$F$22*Parameters!$D$7)))))+(AH89*(1-Parameters!$D$40)*(1-(Parameters!$D$11*(1-('Input for base case'!$F$22*Parameters!$D$7)))))),0)</f>
        <v>0</v>
      </c>
      <c r="AI90" s="24">
        <f>IF(AND(C90&gt;=('Input for base case'!$F$14+'Input for base case'!$F$16), C90&lt;('Input for base case'!$F$14+'Input for base case'!$F$17)),((AB89*(1-Parameters!$D$40)*Parameters!$D$10*(1-('Input for base case'!$F$22*Parameters!$D$7)))+(AC89*(1-Parameters!$D$40)*(1-1/Parameters!$D$38)*(1-('Input for base case'!$F$7*Parameters!$D$17*(1-Parameters!$D$27)*Parameters!$D$26*(1-(Parameters!$B$94 + Parameters!$B$95))*(Parameters!$D$24)*Parameters!$D$28*Parameters!$D$30))) + (AD89*(1-Parameters!$D$40)*(1-(1/Parameters!$D$38))*(1-ART_drop_factor)) +(AH89*(1-Parameters!$D$40)*Parameters!$D$11*(1-('Input for base case'!$F$22*Parameters!$D$7)))+(AI89*(1-Parameters!$D$40)*(1-1/Parameters!$D$38)) + (AJ89*(1-Parameters!$D$40)*(1-(1/Parameters!$D$38))*(1-ART_drop_factor))),0)</f>
        <v>0</v>
      </c>
      <c r="AJ90" s="24">
        <f>IF(AND(C90&gt;=('Input for base case'!$F$14+'Input for base case'!$F$16), C90&lt;('Input for base case'!$F$14+'Input for base case'!$F$17)),((AC89*(1-Parameters!$D$40)*(1-1/Parameters!$D$38)*('Input for base case'!$F$7*Parameters!$D$17*Parameters!$D$26*(1-Parameters!$D$27)*(1-(Parameters!$B$94 + Parameters!$B$95))*(Parameters!$D$24)*Parameters!$D$28*Parameters!$D$30))+(AD89*(1-Parameters!$D$40)*(1-(1/Parameters!$D$38))*ART_drop_factor)+(AJ89*(1-Parameters!$D$40)*(1-(1/Parameters!$D$38))*ART_drop_factor)),0)</f>
        <v>0</v>
      </c>
      <c r="AK90" s="22">
        <f>IF(AND(C90&gt;=('Input for base case'!$F$14+'Input for base case'!$F$16), C90&lt;('Input for base case'!$F$14+'Input for base case'!$F$17)),((AC89*(1-Parameters!$D$40)*(1/Parameters!$D$38)*(1-('Input for base case'!$F$7*Parameters!$D$17*(1-Parameters!$D$27)*Parameters!$D$26*(1-(Parameters!$B$94 + Parameters!$B$95))*(Parameters!$D$23)*Parameters!$D$28)))+(AE89*(1-Parameters!$D$40)*(1-('Input for base case'!$F$7*Parameters!$D$17*(1-Parameters!$D$27)*Parameters!$D$26*(1-(Parameters!$B$94 + Parameters!$B$95))*(Parameters!$D$23)*Parameters!$D$28)))+(AI89*(1-Parameters!$D$40)*(1/Parameters!$D$38))+(AK89*(1-Parameters!$D$40))),0)</f>
        <v>0</v>
      </c>
      <c r="AL90" s="24">
        <f>IF(AND(C90&gt;=('Input for base case'!$F$14+'Input for base case'!$F$16), C90&lt;('Input for base case'!$F$14+'Input for base case'!$F$17)),((AC89*(1-Parameters!$D$40)*(1/Parameters!$D$38)*'Input for base case'!$F$7*Parameters!$D$17*Parameters!$D$26*(1-Parameters!$D$27)*(1-(Parameters!$B$94 + Parameters!$B$95))*Parameters!$D$28*(Parameters!$D$23)*(1-Parameters!$D$30))+(AE89*(1-Parameters!$D$40)*'Input for base case'!$F$7*Parameters!$D$17*Parameters!$D$26*(1-Parameters!$D$27)*(1-(Parameters!$B$94 + Parameters!$B$95))*Parameters!$D$28*(Parameters!$D$23)*(1-Parameters!$D$30))+(AF89*(1-Parameters!$D$40)) + (AG89*(1-Parameters!$D$40)*(1-ART_drop_factor)) +(AL89*(1-Parameters!$D$40)) + (AM89*(1-Parameters!$D$40)*(1-ART_drop_factor))),0)</f>
        <v>0</v>
      </c>
      <c r="AM90" s="22">
        <f>IF(AND(C90&gt;=('Input for base case'!$F$14+'Input for base case'!$F$16), C90&lt;('Input for base case'!$F$14+'Input for base case'!$F$17)),((AC89*(1-Parameters!$D$40)*(1/Parameters!$D$38)*('Input for base case'!$F$7*Parameters!$D$17*(Parameters!$D$23)*Parameters!$D$26*(1-Parameters!$D$27)*(1-(Parameters!$B$94 + Parameters!$B$95))*Parameters!$D$28*Parameters!$D$30))+(AD89*(1-Parameters!$D$40)*(1/Parameters!$D$38))+(AE89*(1-Parameters!$D$40)*('Input for base case'!$F$7*Parameters!$D$17*(Parameters!$D$23)*Parameters!$D$26*(1-Parameters!$D$27)*(1-(Parameters!$B$94 + Parameters!$B$95))*Parameters!$D$28*Parameters!$D$30))+(AM89*(1-Parameters!$D$40)*ART_drop_factor)+(AJ89*(1-Parameters!$D$40)*(1/Parameters!$D$38))+(AG89*(1-Parameters!$D$40)*ART_drop_factor)),0)</f>
        <v>0</v>
      </c>
      <c r="AN90" s="24">
        <f>IF(AND(C90&gt;=('Input for base case'!$F$14+'Input for base case'!$F$17), C90&lt;('Input for base case'!$F$14+'Input for base case'!$F$18)),((AH89*(1-Parameters!$D$40)*(1-(Parameters!$D$11*(1-('Input for base case'!$F$22*Parameters!$D$7))))) + (AN89*(1-Parameters!$D$40)*(1-(Parameters!$D$11*(1-('Input for base case'!$F$22*Parameters!$D$7)))))),0)</f>
        <v>0</v>
      </c>
      <c r="AO90" s="22">
        <f>IF(AND(C90&gt;=('Input for base case'!$F$14+'Input for base case'!$F$17), C90&lt;('Input for base case'!$F$14+'Input for base case'!$F$18)),((AH89*(1-Parameters!$D$40)*Parameters!$D$11*(1-('Input for base case'!$F$22*Parameters!$D$7)))+(AI89*(1-Parameters!$D$40)*(1-1/Parameters!$D$38)*(1-('Input for base case'!$F$8*Parameters!$D$18*(1-Parameters!$D$27)*Parameters!$D$26*(Parameters!$D$24)*Parameters!$D$28*Parameters!$D$30))) + (AJ89*(1-Parameters!$D$40)*(1-(1/Parameters!$D$38))*(1-ART_drop_factor)) +(AN89*(1-Parameters!$D$40)*Parameters!$D$11*(1-('Input for base case'!$F$22*Parameters!$D$7)))+(AO89*(1-Parameters!$D$40)*(1-1/Parameters!$D$38)) + (AP89*(1-Parameters!$D$40)*(1-(1/Parameters!$D$38))*(1-ART_drop_factor))),0)</f>
        <v>0</v>
      </c>
      <c r="AP90" s="24">
        <f>IF(AND(C90&gt;=('Input for base case'!$F$14+'Input for base case'!$F$17), C90&lt;('Input for base case'!$F$14+'Input for base case'!$F$18)),((AI89*(1-Parameters!$D$40)*(1-1/Parameters!$D$38)*('Input for base case'!$F$8*Parameters!$D$18*Parameters!$D$26*(1-Parameters!$D$27)*(Parameters!$D$24)*Parameters!$D$28*Parameters!$D$30))+(AJ89*(1-Parameters!$D$40)*(1-(1/Parameters!$D$38))*ART_drop_factor)+(AP89*(1-Parameters!$D$40)*(1-(1/Parameters!$D$38))*ART_drop_factor)),0)</f>
        <v>0</v>
      </c>
      <c r="AQ90" s="22">
        <f>IF(AND(C90&gt;=('Input for base case'!$F$14+'Input for base case'!$F$17), C90&lt;('Input for base case'!$F$14+'Input for base case'!$F$18)),((AI89*(1-Parameters!$D$40)*(1/Parameters!$D$38)*(1-('Input for base case'!$F$8*Parameters!$D$18*(1-Parameters!$D$27)*Parameters!$D$26*(Parameters!$D$23)*Parameters!$D$28)))+(AK89*(1-Parameters!$D$40)*(1-('Input for base case'!$F$8*Parameters!$D$18*(1-Parameters!$D$27)*Parameters!$D$26*(Parameters!$D$23)*Parameters!$D$28)))+(AO89*(1-Parameters!$D$40)*(1/Parameters!$D$38))+(AQ89*(1-Parameters!$D$40))),0)</f>
        <v>0</v>
      </c>
      <c r="AR90" s="24">
        <f>IF(AND(C90&gt;=('Input for base case'!$F$14+'Input for base case'!$F$17), C90&lt;('Input for base case'!$F$14+'Input for base case'!$F$18)),((AI89*(1-Parameters!$D$40)*(1/Parameters!$D$38)*'Input for base case'!$F$8*Parameters!$D$18*Parameters!$D$26*(1-Parameters!$D$27)*Parameters!$D$28*(Parameters!$D$23)*(1-Parameters!$D$30))+(AK89*(1-Parameters!$D$40)*'Input for base case'!$F$8*Parameters!$D$18*Parameters!$D$26*(1-Parameters!$D$27)*Parameters!$D$28*(Parameters!$D$23)*(1-Parameters!$D$30))+(AL89*(1-Parameters!$D$40)) + (AM89*(1-Parameters!$D$40)*(1-ART_drop_factor)) +(AR89*(1-Parameters!$D$40)) + (AS89*(1-Parameters!$D$40)*(1-ART_drop_factor))),0)</f>
        <v>0</v>
      </c>
      <c r="AS90" s="22">
        <f>IF(AND(C90&gt;=('Input for base case'!$F$14+'Input for base case'!$F$17), C90&lt;('Input for base case'!$F$14+'Input for base case'!$F$18)),((AI89*(1-Parameters!$D$40)*(1/Parameters!$D$38)*('Input for base case'!$F$8*Parameters!$D$18*(Parameters!$D$23)*Parameters!$D$26*(1-Parameters!$D$27)*Parameters!$D$28*Parameters!$D$30))+(AJ89*(1-Parameters!$D$40)*(1/Parameters!$D$38))+(AK89*(1-Parameters!$D$40)*('Input for base case'!$F$8*Parameters!$D$18*(Parameters!$D$23)*Parameters!$D$26*(1-Parameters!$D$27)*Parameters!$D$28*Parameters!$D$30))+(AS89*(1-Parameters!$D$40)*ART_drop_factor)+(AP89*(1-Parameters!$D$40)*(1/Parameters!$D$38))+(AM89*(1-Parameters!$D$40)*ART_drop_factor)),0)</f>
        <v>0</v>
      </c>
      <c r="AT90" s="24">
        <f>IF(AND(C90&gt;=('Input for base case'!$F$14+'Input for base case'!$F$18), C90&lt;('Input for base case'!$F$14+'Input for base case'!$F$19)),((AN89*(1-Parameters!$D$40)*(1-(Parameters!$D$11*(1-('Input for base case'!$F$22*Parameters!$D$7))))) + (AT89*(1-Parameters!$D$40)*(1-(Parameters!$D$12*(1-('Input for base case'!$F$22*Parameters!$D$7)))))),0)</f>
        <v>0</v>
      </c>
      <c r="AU90" s="22">
        <f>IF(AND(C90&gt;=('Input for base case'!$F$14+'Input for base case'!$F$18), C90&lt;('Input for base case'!$F$14+'Input for base case'!$F$19)),((AN89*(1-Parameters!$D$40)*Parameters!$D$11*(1-('Input for base case'!$F$22*Parameters!$D$7)))+(AO89*(1-Parameters!$D$40)*(1-1/Parameters!$D$38)*(1-('Input for base case'!$F$9*Parameters!$D$19*(1-Parameters!$D$27)*Parameters!$D$26*(Parameters!$D$24)*Parameters!$D$28*Parameters!$D$30))) + (AP89*(1-Parameters!$D$40)*(1-(1/Parameters!$D$38))*(1-ART_drop_factor)) +(AT89*(1-Parameters!$D$40)*Parameters!$D$12*(1-('Input for base case'!$F$22*Parameters!$D$7)))+(AU89*(1-Parameters!$D$40)*(1-1/Parameters!$D$38)) + (AV89*(1-Parameters!$D$40)*(1-(1/Parameters!$D$38))*(1-ART_drop_factor))),0)</f>
        <v>0</v>
      </c>
      <c r="AV90" s="24">
        <f>IF(AND(C90&gt;=('Input for base case'!$F$14+'Input for base case'!$F$18), C90&lt;('Input for base case'!$F$14+'Input for base case'!$F$19)),((AO89*(1-Parameters!$D$40)*(1-1/Parameters!$D$38)*('Input for base case'!$F$9*Parameters!$D$19*Parameters!$D$26*(1-Parameters!$D$27)*(Parameters!$D$24)*Parameters!$D$28*Parameters!$D$30))+(AP89*(1-Parameters!$D$40)*(1-(1/Parameters!$D$38))*ART_drop_factor)+(AV89*(1-Parameters!$D$40)*(1-(1/Parameters!$D$38))*ART_drop_factor)),0)</f>
        <v>0</v>
      </c>
      <c r="AW90" s="22">
        <f>IF(AND(C90&gt;=('Input for base case'!$F$14+'Input for base case'!$F$18), C90&lt;('Input for base case'!$F$14+'Input for base case'!$F$19)),((AO89*(1-Parameters!$D$40)*(1/Parameters!$D$38)*(1-('Input for base case'!$F$9*Parameters!$D$19*(1-Parameters!$D$27)*Parameters!$D$26*(Parameters!$D$23)*Parameters!$D$28)))+(AQ89*(1-Parameters!$D$40)*(1-('Input for base case'!$F$9*Parameters!$D$19*(1-Parameters!$D$27)*Parameters!$D$26*(Parameters!$D$23)*Parameters!$D$28)))+(AU89*(1-Parameters!$D$40)*(1/Parameters!$D$38))+(AW89*(1-Parameters!$D$40))),0)</f>
        <v>0</v>
      </c>
      <c r="AX90" s="24">
        <f>IF(AND(C90&gt;=('Input for base case'!$F$14+'Input for base case'!$F$18), C90&lt;('Input for base case'!$F$14+'Input for base case'!$F$19)),((AO89*(1-Parameters!$D$40)*(1/Parameters!$D$38)*'Input for base case'!$F$9*Parameters!$D$19*Parameters!$D$26*(1-Parameters!$D$27)*Parameters!$D$28*(Parameters!$D$23)*(1-Parameters!$D$30))+(AQ89*(1-Parameters!$D$40)*'Input for base case'!$F$9*Parameters!$D$19*Parameters!$D$26*(1-Parameters!$D$27)*Parameters!$D$28*(Parameters!$D$23)*(1-Parameters!$D$30)) + (AS89*(1-Parameters!$D$40)*(1-ART_drop_factor)) +(AR89*(1-Parameters!$D$40))+ (AY89*(1-Parameters!$D$40)*(1-ART_drop_factor)) + (AX89*(1-Parameters!$D$40))),0)</f>
        <v>0</v>
      </c>
      <c r="AY90" s="22">
        <f>IF(AND(C90&gt;=('Input for base case'!$F$14+'Input for base case'!$F$18), C90&lt;('Input for base case'!$F$14+'Input for base case'!$F$19)),((AO89*(1-Parameters!$D$40)*(1/Parameters!$D$38)*('Input for base case'!$F$9*Parameters!$D$19*(Parameters!$D$23)*Parameters!$D$26*(1-Parameters!$D$27)*Parameters!$D$28*Parameters!$D$30))+(AP89*(1-Parameters!$D$40)*(1/Parameters!$D$38))+(AQ89*(1-Parameters!$D$40)*('Input for base case'!$F$9*Parameters!$D$19*(Parameters!$D$23)*Parameters!$D$26*(1-Parameters!$D$27)*Parameters!$D$28*Parameters!$D$30))+(AY89*(1-Parameters!$D$40)*ART_drop_factor)+(AV89*(1-Parameters!$D$40)*(1/Parameters!$D$38))+(AS89*(1-Parameters!$D$40)*ART_drop_factor)),0)</f>
        <v>0</v>
      </c>
      <c r="AZ90" s="24">
        <f>IF(C90&gt;=('Input for base case'!$F$14+'Input for base case'!$F$19),((AT89*(1-Parameters!$D$40)*(1-(Parameters!$D$12*(1-('Input for base case'!$F$22*Parameters!$D$7))))) + (AZ89*(1-Parameters!$D$40)*(1-(Parameters!$D$12*(1-('Input for base case'!$F$22*Parameters!$D$7)))))),0)</f>
        <v>1479600.8883438348</v>
      </c>
      <c r="BA90" s="22">
        <f>IF(C90&gt;=('Input for base case'!$F$14+'Input for base case'!$F$19),((AT89*(1-Parameters!$D$40)*Parameters!$D$12*(1-('Input for base case'!$F$22*Parameters!$D$7)))+(AU89*(1-Parameters!$D$40)*(1-1/Parameters!$D$38)*(1-('Input for base case'!$F$10*Parameters!$D$20*(1-Parameters!$D$27)*Parameters!$D$26*(Parameters!$D$24)*Parameters!$D$28*Parameters!$D$30))) + (AV89*(1-Parameters!$D$40)*(1-(1/Parameters!$D$38))*(1-ART_drop_factor)) +(AZ89*(1-Parameters!$D$40)*Parameters!$D$12*(1-('Input for base case'!$F$22*Parameters!$D$7)))+(BA89*(1-Parameters!$D$40)*(1-1/Parameters!$D$38)) + (BB89*(1-Parameters!$D$40)*(1-(1/Parameters!$D$38))*(1-ART_drop_factor))),0)</f>
        <v>3582.6397448780826</v>
      </c>
      <c r="BB90" s="24">
        <f>IF(C90&gt;=('Input for base case'!$F$14+'Input for base case'!$F$19),((AU89*(1-Parameters!$D$40)*(1-1/Parameters!$D$38)*('Input for base case'!$F$10*Parameters!$D$20*Parameters!$D$26*(1-Parameters!$D$27)*(Parameters!$D$24)*Parameters!$D$28*Parameters!$D$30))+(AV89*(1-Parameters!$D$40)*(1-(1/Parameters!$D$38))*ART_drop_factor)+(BB89*(1-Parameters!$D$40)*(1-(1/Parameters!$D$38))*ART_drop_factor)),0)</f>
        <v>0.88615269119899376</v>
      </c>
      <c r="BC90" s="22">
        <f>IF(C90&gt;=('Input for base case'!$F$14+'Input for base case'!$F$19),((AU89*(1-Parameters!$D$40)*(1/Parameters!$D$38)*(1-('Input for base case'!$F$10*Parameters!$D$20*(1-Parameters!$D$27)*Parameters!$D$26*(Parameters!$D$23)*Parameters!$D$28)))+(AW89*(1-Parameters!$D$40)*(1-('Input for base case'!$F$10*Parameters!$D$20*(1-Parameters!$D$27)*Parameters!$D$26*(Parameters!$D$23)*Parameters!$D$28)))+(BA89*(1-Parameters!$D$40)*(1/Parameters!$D$38))+(BC89*(1-Parameters!$D$40))),0)</f>
        <v>37487.458125143494</v>
      </c>
      <c r="BD90" s="24">
        <f>IF(C90&gt;=('Input for base case'!$F$14+'Input for base case'!$F$19),((AU89*(1-Parameters!$D$40)*(1/Parameters!$D$38)*'Input for base case'!$F$10*Parameters!$D$20*Parameters!$D$26*(1-Parameters!$D$27)*Parameters!$D$28*(Parameters!$D$23)*(1-Parameters!$D$30))+(AW89*(1-Parameters!$D$40)*'Input for base case'!$F$10*Parameters!$D$20*Parameters!$D$26*(1-Parameters!$D$27)*Parameters!$D$28*(Parameters!$D$23)*(1-Parameters!$D$30))+(AX89*(1-Parameters!$D$40)) + (AY89*(1-Parameters!$D$40)*(1-ART_drop_factor)) +(BD89*(1-Parameters!$D$40)) + (BE89*(1-Parameters!$D$40)*(1-ART_drop_factor))),0)</f>
        <v>28353.673694621437</v>
      </c>
      <c r="BE90" s="25">
        <f>IF(C90&gt;=('Input for base case'!$F$14+'Input for base case'!$F$19),((AU89*(1-Parameters!$D$40)*(1/Parameters!$D$38)*('Input for base case'!$F$10*Parameters!$D$20*(Parameters!$D$23)*Parameters!$D$26*(1-Parameters!$D$27)*Parameters!$D$28*Parameters!$D$30))+(AV89*(1-Parameters!$D$40)*(1/Parameters!$D$38))+(AW89*(1-Parameters!$D$40)*('Input for base case'!$F$10*Parameters!$D$20*(Parameters!$D$23)*Parameters!$D$26*(1-Parameters!$D$27)*Parameters!$D$28*Parameters!$D$30))+(BE89*(1-Parameters!$D$40)*ART_drop_factor)+(BB89*(1-Parameters!$D$40)*(1/Parameters!$D$38))+(AY89*(1-Parameters!$D$40)*ART_drop_factor)),0)</f>
        <v>69572.456479168191</v>
      </c>
      <c r="BF90" s="135">
        <f>(Parameters!$D$40*(SUM(Model!D89:U89,Model!AH89:BE89)))+(Parameters!$D$41*(SUM(Model!V89:AG89)))</f>
        <v>93.386041648960756</v>
      </c>
      <c r="BG90" s="60"/>
      <c r="BJ90" s="66"/>
    </row>
    <row r="91" spans="3:62" x14ac:dyDescent="0.2">
      <c r="C91" s="20">
        <v>86</v>
      </c>
      <c r="D91" s="21">
        <f>IF((C91&gt;='Input for base case'!$F$12),0,(D90*(1-Parameters!$D$40)*(1-(Parameters!$D$8*(1-('Input for base case'!$F$22*Parameters!$D$7))))))</f>
        <v>0</v>
      </c>
      <c r="E91" s="21">
        <f>IF((C91&gt;='Input for base case'!$F$12),0,(D90*(1-Parameters!$D$40)*Parameters!$D$8*(1-('Input for base case'!$F$22*Parameters!$D$7))+(E90*(1-Parameters!$D$40)*(1-1/Parameters!$D$38)) + (F90*(1-Parameters!$D$40)*(1-(1/Parameters!$D$38))*(1-ART_drop_factor))))</f>
        <v>0</v>
      </c>
      <c r="F91" s="26">
        <f>IF((C91&gt;='Input for base case'!$F$12),0,(F90*(1-Parameters!$D$40)*(1-(1/Parameters!$D$38))*ART_drop_factor))</f>
        <v>0</v>
      </c>
      <c r="G91" s="21">
        <f>IF((C91&gt;='Input for base case'!$F$12),0,((G90*(1-Parameters!$D$40)+(E90*(1-Parameters!$D$40)*(1/Parameters!$D$38)))))</f>
        <v>0</v>
      </c>
      <c r="H91" s="21">
        <f>IF((C91&gt;='Input for base case'!$F$12),0,(H90*(1-Parameters!$D$40) + I90*(1-Parameters!$D$40)*(1-ART_drop_factor)))</f>
        <v>0</v>
      </c>
      <c r="I91" s="21">
        <f>IF((C91&gt;='Input for base case'!$F$12),0,(((F90*(1-Parameters!$D$40)*(1/Parameters!$D$38)) + I90*(1-Parameters!$D$40)*ART_drop_factor)))</f>
        <v>0</v>
      </c>
      <c r="J91" s="23">
        <f>IF(AND(C91&gt;='Input for base case'!$F$12,C91&lt;'Input for base case'!$F$13),((D90*(1-Parameters!$D$40)*(1-(Parameters!$D$8*(1-('Input for base case'!$F$22*Parameters!$D$7))))) + (J90*(1-Parameters!$D$40)*(1-(Parameters!$D$9*(1-('Input for base case'!$F$22*Parameters!$D$7)))))),0)</f>
        <v>0</v>
      </c>
      <c r="K91" s="23">
        <f>IF(AND(C91&gt;='Input for base case'!$F$12,C91&lt;'Input for base case'!$F$13),((D90*(1-Parameters!$D$40)*(Parameters!$D$8*(1-('Input for base case'!$F$22*Parameters!$D$7))))+(E90*(1-Parameters!$D$40)*(1-1/Parameters!$D$38)*(1-('Input for base case'!$F$5*Parameters!$D$14*(1-Parameters!$D$27)*Parameters!$D$26*(Parameters!$D$24))*Parameters!$D$28*Parameters!$D$30)))+ (F90*(1-Parameters!$D$40)*(1-(1/Parameters!$D$38))*(1-ART_drop_factor)) + (J90*(1-Parameters!$D$40)*Parameters!$D$9*(1-('Input for base case'!$F$22*Parameters!$D$7)))+(K90*(1-Parameters!$D$40)*(1-1/Parameters!$D$38)) + (L90*(1-Parameters!$D$40)*(1-(1/Parameters!$D$38))*(1-ART_drop_factor)),0)</f>
        <v>0</v>
      </c>
      <c r="L91" s="23">
        <f>IF(AND(C91&gt;='Input for base case'!$F$12,C91&lt;'Input for base case'!$F$13),((E90*(1-Parameters!$D$40)*(1-1/Parameters!$D$38)*('Input for base case'!$F$5*Parameters!$D$14*Parameters!$D$26*(1-Parameters!$D$27)*(Parameters!$D$24)*Parameters!$D$28*Parameters!$D$30))+(F90*(1-Parameters!$D$40)*(1-(1/Parameters!$D$38))*ART_drop_factor)+(L90*(1-Parameters!$D$40)*(1-(1/Parameters!$D$38))*ART_drop_factor)),0)</f>
        <v>0</v>
      </c>
      <c r="M91" s="23">
        <f>IF(AND(C91&gt;='Input for base case'!$F$12,C91&lt;'Input for base case'!$F$13),((E90*(1-Parameters!$D$40)*(1/Parameters!$D$38)*(1-('Input for base case'!$F$5*Parameters!$D$14*(1-Parameters!$D$27)*Parameters!$D$26*(Parameters!$D$23))*Parameters!$D$28))+(G90*(1-Parameters!$D$40)*(1-('Input for base case'!$F$5*Parameters!$D$14*(1-Parameters!$D$27)*Parameters!$D$26*(Parameters!$D$23)*Parameters!$D$28)))+(K90*(1-Parameters!$D$40)*(1/Parameters!$D$38))+(M90*(1-Parameters!$D$40))),0)</f>
        <v>0</v>
      </c>
      <c r="N91" s="23">
        <f>IF(AND(C91&gt;='Input for base case'!$F$12,C91&lt;'Input for base case'!$F$13),((E90*(1-Parameters!$D$40)*(1/Parameters!$D$38)*'Input for base case'!$F$5*Parameters!$D$14*Parameters!$D$26*(1-Parameters!$D$27)*Parameters!$D$28*(Parameters!$D$23)*(1-Parameters!$D$30))+(G90*(1-Parameters!$D$40)*'Input for base case'!$F$5*Parameters!$D$14*Parameters!$D$26*(1-Parameters!$D$27)*Parameters!$D$28*(Parameters!$D$23)*(1-Parameters!$D$30))+(H90*(1-Parameters!$D$40)) +(N90*(1-Parameters!$D$40)) + (O90*(1-Parameters!$D$40)*(1-ART_drop_factor)) + (I90*(1-Parameters!$D$40)*(1-ART_drop_factor))),0)</f>
        <v>0</v>
      </c>
      <c r="O91" s="23">
        <f>IF(AND(C91&gt;='Input for base case'!$F$12,C91&lt;'Input for base case'!$F$13),((E90*(1-Parameters!$D$40)*(1/Parameters!$D$38)*('Input for base case'!$F$5*Parameters!$D$14*(Parameters!$D$23)*Parameters!$D$26*(1-Parameters!$D$27)*Parameters!$D$28*Parameters!$D$30))+(F90*(1-Parameters!$D$40)*(1/Parameters!$D$38))+(G90*(1-Parameters!$D$40)*('Input for base case'!$F$5*Parameters!$D$14*(Parameters!$D$23)*Parameters!$D$26*(1-Parameters!$D$27)*Parameters!$D$28*Parameters!$D$30))+(O90*(1-Parameters!$D$40)*ART_drop_factor)+(L90*(1-Parameters!$D$40)*(1/Parameters!$D$38))+(I90*(1-Parameters!$D$40)*ART_drop_factor)),0)</f>
        <v>0</v>
      </c>
      <c r="P91" s="24">
        <f>IF(AND(C91&gt;='Input for base case'!$F$13,C91&lt;'Input for base case'!$F$14),((J90*(1-Parameters!$D$40)*(1-(Parameters!$D$9*(1-('Input for base case'!$F$22*Parameters!$D$7))))) + (P90*(1-Parameters!$D$40)*(1-(Parameters!$D$9*(1-('Input for base case'!$F$22*Parameters!$D$7)))))),0)</f>
        <v>0</v>
      </c>
      <c r="Q91" s="22">
        <f>IF(AND(C91&gt;='Input for base case'!$F$13,C91&lt;'Input for base case'!$F$14),((J90*(1-Parameters!$D$40)*Parameters!$D$9*(1-('Input for base case'!$F$22*Parameters!$D$7)))+(K90*(1-Parameters!$D$40)*(1-1/Parameters!$D$38)*(1-('Input for base case'!$F$6*Parameters!$D$15*(1-Parameters!$D$27)*Parameters!$D$26*(Parameters!$D$24))*Parameters!$D$28*Parameters!$D$30))) + (L90*(1-Parameters!$D$40)*(1-(1/Parameters!$D$38))*(1-ART_drop_factor)) +(P90*(1-Parameters!$D$40)*Parameters!$D$9*(1-('Input for base case'!$F$22*Parameters!$D$7)))+(Q90*(1-Parameters!$D$40)*(1-1/Parameters!$D$38)) + (R90*(1-Parameters!$D$40)*(1-(1/Parameters!$D$38))*(1-ART_drop_factor)),0)</f>
        <v>0</v>
      </c>
      <c r="R91" s="24">
        <f>IF(AND(C91&gt;='Input for base case'!$F$13,C91&lt;'Input for base case'!$F$14),((K90*(1-Parameters!$D$40)*(1-1/Parameters!$D$38)*('Input for base case'!$F$6*Parameters!$D$15*Parameters!$D$26*(1-Parameters!$D$27)*(Parameters!$D$24)*Parameters!$D$28*Parameters!$D$30))+(L90*(1-Parameters!$D$40)*(1-(1/Parameters!$D$38))*ART_drop_factor)+(R90*(1-Parameters!$D$40)*(1-(1/Parameters!$D$38))*ART_drop_factor)),0)</f>
        <v>0</v>
      </c>
      <c r="S91" s="22">
        <f>IF(AND(C91&gt;='Input for base case'!$F$13,C91&lt;'Input for base case'!$F$14),((K90*(1-Parameters!$D$40)*(1/Parameters!$D$38)*(1-('Input for base case'!$F$6*Parameters!$D$15*(1-Parameters!$D$27)*Parameters!$D$26*(Parameters!$D$23)*Parameters!$D$28)))+(M90*(1-Parameters!$D$40)*(1-('Input for base case'!$F$6*Parameters!$D$15*(1-Parameters!$D$27)*Parameters!$D$26*(Parameters!$D$23)*Parameters!$D$28)))+(Q90*(1-Parameters!$D$40)*(1/Parameters!$D$38))+(S90*(1-Parameters!$D$40))),0)</f>
        <v>0</v>
      </c>
      <c r="T91" s="24">
        <f>IF(AND(C91&gt;='Input for base case'!$F$13,C91&lt;'Input for base case'!$F$14),((K90*(1-Parameters!$D$40)*(1/Parameters!$D$38)*'Input for base case'!$F$6*Parameters!$D$15*Parameters!$D$26*(1-Parameters!$D$27)*Parameters!$D$28*(Parameters!$D$23)*(1-Parameters!$D$30))+(M90*(1-Parameters!$D$40)*'Input for base case'!$F$6*Parameters!$D$15*Parameters!$D$26*(1-Parameters!$D$27)*Parameters!$D$28*(Parameters!$D$23)*(1-Parameters!$D$30))+(N90*(1-Parameters!$D$40))+(T90*(1-Parameters!$D$40)) + (U90*(1-Parameters!$D$40)*(1-ART_drop_factor)) + (O90*(1-Parameters!$D$40)*(1-ART_drop_factor))),0)</f>
        <v>0</v>
      </c>
      <c r="U91" s="22">
        <f>IF(AND(C91&gt;='Input for base case'!$F$13,C91&lt;'Input for base case'!$F$14),((K90*(1-Parameters!$D$40)*(1/Parameters!$D$38)*('Input for base case'!$F$6*Parameters!$D$15*(Parameters!$D$23)*Parameters!$D$26*(1-Parameters!$D$27)*Parameters!$D$28*Parameters!$D$30))+(L90*(1-Parameters!$D$40)*(1/Parameters!$D$38))+(M90*(1-Parameters!$D$40)*('Input for base case'!$F$6*Parameters!$D$15*(Parameters!$D$23)*Parameters!$D$26*(1-Parameters!$D$27)*Parameters!$D$28*Parameters!$D$30))+(U90*(1-Parameters!$D$40)*ART_drop_factor)+(R90*(1-Parameters!$D$40)*(1/Parameters!$D$38))+(O90*(1-Parameters!$D$40))*ART_drop_factor),0)</f>
        <v>0</v>
      </c>
      <c r="V91" s="24">
        <f>IF(C91='Input for base case'!$F$14,((P90*(1-Parameters!$D$41)*(1-(Parameters!$D$9*(1-('Input for base case'!$F$22*Parameters!$D$7))))) + (V90*(1-Parameters!$D$41)*(1-(Parameters!$D$9*(1-('Input for base case'!$F$22*Parameters!$D$7)))))),0)</f>
        <v>0</v>
      </c>
      <c r="W91" s="22">
        <f>IF(C91='Input for base case'!$F$14,((P90*(1-Parameters!$D$41)*Parameters!$D$9*(1-('Input for base case'!$F$22*Parameters!$D$7)))+(Q90*(1-Parameters!$D$41)*(1-1/Parameters!$D$38)*(1-('Input for base case'!$F$6*Parameters!$D$16*(1-Parameters!$D$27)*Parameters!$D$26*(1-Parameters!$B$94)*(Parameters!$D$24))*Parameters!$D$28*Parameters!$D$30)))+(V90*(1-Parameters!$D$41)*Parameters!$D$9*(1-('Input for base case'!$F$22*Parameters!$D$7)))+ (R90*(1-Parameters!$D$41)*(1-(1/Parameters!$D$38))*(1-ART_drop_factor)) + (W90*(1-Parameters!$D$41)*(1-1/Parameters!$D$38)) + (X90*(1-Parameters!$D$41)*(1-(1/Parameters!$D$38))*(1-ART_drop_factor)),0)</f>
        <v>0</v>
      </c>
      <c r="X91" s="24">
        <f>IF(C91='Input for base case'!$F$14,((Q90*(1-Parameters!$D$41)*(1-1/Parameters!$D$38)*('Input for base case'!$F$6*Parameters!$D$16*Parameters!$D$26*(1-Parameters!$D$27)*(1-Parameters!$B$94)*(Parameters!$D$24)*Parameters!$D$28*Parameters!$D$30))+(R90*(1-Parameters!$D$41)*(1-(1/Parameters!$D$38))*ART_drop_factor)+(X90*(1-Parameters!$D$41)*(1-(1/Parameters!$D$38))*ART_drop_factor)),0)</f>
        <v>0</v>
      </c>
      <c r="Y91" s="22">
        <f>IF(C91='Input for base case'!$F$14,((Q90*(1-Parameters!$D$41)*(1/Parameters!$D$38)*(1-('Input for base case'!$F$6*Parameters!$D$16*(1-Parameters!$D$27)*Parameters!$D$26*(1-Parameters!$B$94)*(Parameters!$D$23)*Parameters!$D$28)))+(S90*(1-Parameters!$D$41)*(1-('Input for base case'!$F$6*Parameters!$D$16*(1-Parameters!$D$27)*Parameters!$D$26*(1-Parameters!$B$94)*(Parameters!$D$23)*Parameters!$D$28)))+(W90*(1-Parameters!$D$41)*(1/Parameters!$D$38))+(Y90*(1-Parameters!$D$41))),0)</f>
        <v>0</v>
      </c>
      <c r="Z91" s="24">
        <f>IF(C91='Input for base case'!$F$14,((Q90*(1-Parameters!$D$41)*(1/Parameters!$D$38)*'Input for base case'!$F$6*Parameters!$D$16*Parameters!$D$26*(1-Parameters!$D$27)*(1-Parameters!$B$94)*Parameters!$D$28*(Parameters!$D$23)*(1-Parameters!$D$30))+(S90*(1-Parameters!$D$41)*'Input for base case'!$F$6*Parameters!$D$16*Parameters!$D$26*(1-Parameters!$D$27)*(1-Parameters!$B$94)*Parameters!$D$28*(Parameters!$D$23)*(1-Parameters!$D$30))+(T90*(1-Parameters!$D$41)) + (U90*(1-Parameters!$D$41)*(1-ART_drop_factor)) + (Z90*(1-Parameters!$D$41)) + (AA90*(1-Parameters!$D$41)*(1-ART_drop_factor))),0)</f>
        <v>0</v>
      </c>
      <c r="AA91" s="22">
        <f>IF(C91='Input for base case'!$F$14,((Q90*(1-Parameters!$D$41)*(1/Parameters!$D$38)*('Input for base case'!$F$6*Parameters!$D$16*(Parameters!$D$23)*Parameters!$D$26*(1-Parameters!$D$27)*(1-Parameters!$B$94)*Parameters!$D$28*Parameters!$D$30))+(R90*(1-Parameters!$D$41)*(1/Parameters!$D$38))+(S90*(1-Parameters!$D$41)*('Input for base case'!$F$6*Parameters!$D$16*(1-Parameters!$B$94)*(Parameters!$D$23)*Parameters!$D$26*(1-Parameters!$D$27)*Parameters!$D$28*Parameters!$D$30))+(AA90*(1-Parameters!$D$41)*ART_drop_factor)+(X90*(1-Parameters!$D$41)*(1/Parameters!$D$38))+(U90*(1-Parameters!$D$41)*ART_drop_factor)),0)</f>
        <v>0</v>
      </c>
      <c r="AB91" s="24">
        <f>IF(AND(C91&gt;'Input for base case'!$F$14,C91&lt;('Input for base case'!$F$14+'Input for base case'!$F$16)),((V90*(1-Parameters!$D$41)*(1-(Parameters!$D$9*(1-('Input for base case'!$F$22*Parameters!$D$7)))))+(AB90*(1-Parameters!$D$41)*(1-(Parameters!$D$10*(1-('Input for base case'!$F$22*Parameters!$D$7)))))),0)</f>
        <v>0</v>
      </c>
      <c r="AC91" s="24">
        <f>IF(AND(C91&gt;'Input for base case'!$F$14, C91&lt;('Input for base case'!$F$14+'Input for base case'!$F$16)),((V90*(1-Parameters!$D$41)*Parameters!$D$9*(1-('Input for base case'!$F$22*Parameters!$D$7)))+(W90*(1-Parameters!$D$41)*(1-1/Parameters!$D$38)) + (X90*(1-Parameters!$D$41)*(1-(1/Parameters!$D$38))*(1-ART_drop_factor)) +(AB90*(1-Parameters!$D$41)*Parameters!$D$10*(1-('Input for base case'!$F$22*Parameters!$D$7))))+(AC90*(1-Parameters!$D$41)*(1-1/Parameters!$D$38)) + (AD90*(1-Parameters!$D$41)*(1-(1/Parameters!$D$38))*(1-ART_drop_factor)),0)</f>
        <v>0</v>
      </c>
      <c r="AD91" s="24">
        <f>IF(AND(C91&gt;'Input for base case'!$F$14, C91&lt;('Input for base case'!$F$14+'Input for base case'!$F$16)),((X90*(1-Parameters!$D$41)*(1-(1/Parameters!$D$38))*ART_drop_factor)+(AD90*(1-Parameters!$D$41)*(1-(1/Parameters!$D$38))*ART_drop_factor)),0)</f>
        <v>0</v>
      </c>
      <c r="AE91" s="24">
        <f>IF(AND(C91&gt;'Input for base case'!$F$14, C91&lt;('Input for base case'!$F$14+'Input for base case'!$F$16)),((W90*(1-Parameters!$D$41)*(1/Parameters!$D$38))+(Y90*(1-Parameters!$D$41))+(AC90*(1-Parameters!$D$41)*(1/Parameters!$D$38))+(AE90*(1-Parameters!$D$41))),0)</f>
        <v>0</v>
      </c>
      <c r="AF91" s="24">
        <f>IF(AND(C91&gt;'Input for base case'!$F$14, C91&lt;('Input for base case'!$F$14+'Input for base case'!$F$16)),((Z90*(1-Parameters!$D$41)) + (AA90*(1-Parameters!$D$41)*(1-ART_drop_factor)) +(AF90*(1-Parameters!$D$41)) + (AG90*(1-Parameters!$D$41)*(1-ART_drop_factor))),0)</f>
        <v>0</v>
      </c>
      <c r="AG91" s="24">
        <f>IF(AND(C91&gt;'Input for base case'!$F$14, C91&lt;('Input for base case'!$F$14+'Input for base case'!$F$16)),((X90*(1-Parameters!$D$41)*(1/Parameters!$D$38))+(AG90*(1-Parameters!$D$41)*ART_drop_factor)+(AD90*(1-Parameters!$D$41)*(1/Parameters!$D$38))+(AA90*(1-Parameters!$D$41)*ART_drop_factor)),0)</f>
        <v>0</v>
      </c>
      <c r="AH91" s="24">
        <f>IF(AND(C91&gt;=('Input for base case'!$F$14+'Input for base case'!$F$16),C91&lt;('Input for base case'!$F$14+'Input for base case'!$F$17)),((AB90*(1-Parameters!$D$40)*(1-(Parameters!$D$10*(1-('Input for base case'!$F$22*Parameters!$D$7)))))+(AH90*(1-Parameters!$D$40)*(1-(Parameters!$D$11*(1-('Input for base case'!$F$22*Parameters!$D$7)))))),0)</f>
        <v>0</v>
      </c>
      <c r="AI91" s="24">
        <f>IF(AND(C91&gt;=('Input for base case'!$F$14+'Input for base case'!$F$16), C91&lt;('Input for base case'!$F$14+'Input for base case'!$F$17)),((AB90*(1-Parameters!$D$40)*Parameters!$D$10*(1-('Input for base case'!$F$22*Parameters!$D$7)))+(AC90*(1-Parameters!$D$40)*(1-1/Parameters!$D$38)*(1-('Input for base case'!$F$7*Parameters!$D$17*(1-Parameters!$D$27)*Parameters!$D$26*(1-(Parameters!$B$94 + Parameters!$B$95))*(Parameters!$D$24)*Parameters!$D$28*Parameters!$D$30))) + (AD90*(1-Parameters!$D$40)*(1-(1/Parameters!$D$38))*(1-ART_drop_factor)) +(AH90*(1-Parameters!$D$40)*Parameters!$D$11*(1-('Input for base case'!$F$22*Parameters!$D$7)))+(AI90*(1-Parameters!$D$40)*(1-1/Parameters!$D$38)) + (AJ90*(1-Parameters!$D$40)*(1-(1/Parameters!$D$38))*(1-ART_drop_factor))),0)</f>
        <v>0</v>
      </c>
      <c r="AJ91" s="24">
        <f>IF(AND(C91&gt;=('Input for base case'!$F$14+'Input for base case'!$F$16), C91&lt;('Input for base case'!$F$14+'Input for base case'!$F$17)),((AC90*(1-Parameters!$D$40)*(1-1/Parameters!$D$38)*('Input for base case'!$F$7*Parameters!$D$17*Parameters!$D$26*(1-Parameters!$D$27)*(1-(Parameters!$B$94 + Parameters!$B$95))*(Parameters!$D$24)*Parameters!$D$28*Parameters!$D$30))+(AD90*(1-Parameters!$D$40)*(1-(1/Parameters!$D$38))*ART_drop_factor)+(AJ90*(1-Parameters!$D$40)*(1-(1/Parameters!$D$38))*ART_drop_factor)),0)</f>
        <v>0</v>
      </c>
      <c r="AK91" s="22">
        <f>IF(AND(C91&gt;=('Input for base case'!$F$14+'Input for base case'!$F$16), C91&lt;('Input for base case'!$F$14+'Input for base case'!$F$17)),((AC90*(1-Parameters!$D$40)*(1/Parameters!$D$38)*(1-('Input for base case'!$F$7*Parameters!$D$17*(1-Parameters!$D$27)*Parameters!$D$26*(1-(Parameters!$B$94 + Parameters!$B$95))*(Parameters!$D$23)*Parameters!$D$28)))+(AE90*(1-Parameters!$D$40)*(1-('Input for base case'!$F$7*Parameters!$D$17*(1-Parameters!$D$27)*Parameters!$D$26*(1-(Parameters!$B$94 + Parameters!$B$95))*(Parameters!$D$23)*Parameters!$D$28)))+(AI90*(1-Parameters!$D$40)*(1/Parameters!$D$38))+(AK90*(1-Parameters!$D$40))),0)</f>
        <v>0</v>
      </c>
      <c r="AL91" s="24">
        <f>IF(AND(C91&gt;=('Input for base case'!$F$14+'Input for base case'!$F$16), C91&lt;('Input for base case'!$F$14+'Input for base case'!$F$17)),((AC90*(1-Parameters!$D$40)*(1/Parameters!$D$38)*'Input for base case'!$F$7*Parameters!$D$17*Parameters!$D$26*(1-Parameters!$D$27)*(1-(Parameters!$B$94 + Parameters!$B$95))*Parameters!$D$28*(Parameters!$D$23)*(1-Parameters!$D$30))+(AE90*(1-Parameters!$D$40)*'Input for base case'!$F$7*Parameters!$D$17*Parameters!$D$26*(1-Parameters!$D$27)*(1-(Parameters!$B$94 + Parameters!$B$95))*Parameters!$D$28*(Parameters!$D$23)*(1-Parameters!$D$30))+(AF90*(1-Parameters!$D$40)) + (AG90*(1-Parameters!$D$40)*(1-ART_drop_factor)) +(AL90*(1-Parameters!$D$40)) + (AM90*(1-Parameters!$D$40)*(1-ART_drop_factor))),0)</f>
        <v>0</v>
      </c>
      <c r="AM91" s="22">
        <f>IF(AND(C91&gt;=('Input for base case'!$F$14+'Input for base case'!$F$16), C91&lt;('Input for base case'!$F$14+'Input for base case'!$F$17)),((AC90*(1-Parameters!$D$40)*(1/Parameters!$D$38)*('Input for base case'!$F$7*Parameters!$D$17*(Parameters!$D$23)*Parameters!$D$26*(1-Parameters!$D$27)*(1-(Parameters!$B$94 + Parameters!$B$95))*Parameters!$D$28*Parameters!$D$30))+(AD90*(1-Parameters!$D$40)*(1/Parameters!$D$38))+(AE90*(1-Parameters!$D$40)*('Input for base case'!$F$7*Parameters!$D$17*(Parameters!$D$23)*Parameters!$D$26*(1-Parameters!$D$27)*(1-(Parameters!$B$94 + Parameters!$B$95))*Parameters!$D$28*Parameters!$D$30))+(AM90*(1-Parameters!$D$40)*ART_drop_factor)+(AJ90*(1-Parameters!$D$40)*(1/Parameters!$D$38))+(AG90*(1-Parameters!$D$40)*ART_drop_factor)),0)</f>
        <v>0</v>
      </c>
      <c r="AN91" s="24">
        <f>IF(AND(C91&gt;=('Input for base case'!$F$14+'Input for base case'!$F$17), C91&lt;('Input for base case'!$F$14+'Input for base case'!$F$18)),((AH90*(1-Parameters!$D$40)*(1-(Parameters!$D$11*(1-('Input for base case'!$F$22*Parameters!$D$7))))) + (AN90*(1-Parameters!$D$40)*(1-(Parameters!$D$11*(1-('Input for base case'!$F$22*Parameters!$D$7)))))),0)</f>
        <v>0</v>
      </c>
      <c r="AO91" s="22">
        <f>IF(AND(C91&gt;=('Input for base case'!$F$14+'Input for base case'!$F$17), C91&lt;('Input for base case'!$F$14+'Input for base case'!$F$18)),((AH90*(1-Parameters!$D$40)*Parameters!$D$11*(1-('Input for base case'!$F$22*Parameters!$D$7)))+(AI90*(1-Parameters!$D$40)*(1-1/Parameters!$D$38)*(1-('Input for base case'!$F$8*Parameters!$D$18*(1-Parameters!$D$27)*Parameters!$D$26*(Parameters!$D$24)*Parameters!$D$28*Parameters!$D$30))) + (AJ90*(1-Parameters!$D$40)*(1-(1/Parameters!$D$38))*(1-ART_drop_factor)) +(AN90*(1-Parameters!$D$40)*Parameters!$D$11*(1-('Input for base case'!$F$22*Parameters!$D$7)))+(AO90*(1-Parameters!$D$40)*(1-1/Parameters!$D$38)) + (AP90*(1-Parameters!$D$40)*(1-(1/Parameters!$D$38))*(1-ART_drop_factor))),0)</f>
        <v>0</v>
      </c>
      <c r="AP91" s="24">
        <f>IF(AND(C91&gt;=('Input for base case'!$F$14+'Input for base case'!$F$17), C91&lt;('Input for base case'!$F$14+'Input for base case'!$F$18)),((AI90*(1-Parameters!$D$40)*(1-1/Parameters!$D$38)*('Input for base case'!$F$8*Parameters!$D$18*Parameters!$D$26*(1-Parameters!$D$27)*(Parameters!$D$24)*Parameters!$D$28*Parameters!$D$30))+(AJ90*(1-Parameters!$D$40)*(1-(1/Parameters!$D$38))*ART_drop_factor)+(AP90*(1-Parameters!$D$40)*(1-(1/Parameters!$D$38))*ART_drop_factor)),0)</f>
        <v>0</v>
      </c>
      <c r="AQ91" s="22">
        <f>IF(AND(C91&gt;=('Input for base case'!$F$14+'Input for base case'!$F$17), C91&lt;('Input for base case'!$F$14+'Input for base case'!$F$18)),((AI90*(1-Parameters!$D$40)*(1/Parameters!$D$38)*(1-('Input for base case'!$F$8*Parameters!$D$18*(1-Parameters!$D$27)*Parameters!$D$26*(Parameters!$D$23)*Parameters!$D$28)))+(AK90*(1-Parameters!$D$40)*(1-('Input for base case'!$F$8*Parameters!$D$18*(1-Parameters!$D$27)*Parameters!$D$26*(Parameters!$D$23)*Parameters!$D$28)))+(AO90*(1-Parameters!$D$40)*(1/Parameters!$D$38))+(AQ90*(1-Parameters!$D$40))),0)</f>
        <v>0</v>
      </c>
      <c r="AR91" s="24">
        <f>IF(AND(C91&gt;=('Input for base case'!$F$14+'Input for base case'!$F$17), C91&lt;('Input for base case'!$F$14+'Input for base case'!$F$18)),((AI90*(1-Parameters!$D$40)*(1/Parameters!$D$38)*'Input for base case'!$F$8*Parameters!$D$18*Parameters!$D$26*(1-Parameters!$D$27)*Parameters!$D$28*(Parameters!$D$23)*(1-Parameters!$D$30))+(AK90*(1-Parameters!$D$40)*'Input for base case'!$F$8*Parameters!$D$18*Parameters!$D$26*(1-Parameters!$D$27)*Parameters!$D$28*(Parameters!$D$23)*(1-Parameters!$D$30))+(AL90*(1-Parameters!$D$40)) + (AM90*(1-Parameters!$D$40)*(1-ART_drop_factor)) +(AR90*(1-Parameters!$D$40)) + (AS90*(1-Parameters!$D$40)*(1-ART_drop_factor))),0)</f>
        <v>0</v>
      </c>
      <c r="AS91" s="22">
        <f>IF(AND(C91&gt;=('Input for base case'!$F$14+'Input for base case'!$F$17), C91&lt;('Input for base case'!$F$14+'Input for base case'!$F$18)),((AI90*(1-Parameters!$D$40)*(1/Parameters!$D$38)*('Input for base case'!$F$8*Parameters!$D$18*(Parameters!$D$23)*Parameters!$D$26*(1-Parameters!$D$27)*Parameters!$D$28*Parameters!$D$30))+(AJ90*(1-Parameters!$D$40)*(1/Parameters!$D$38))+(AK90*(1-Parameters!$D$40)*('Input for base case'!$F$8*Parameters!$D$18*(Parameters!$D$23)*Parameters!$D$26*(1-Parameters!$D$27)*Parameters!$D$28*Parameters!$D$30))+(AS90*(1-Parameters!$D$40)*ART_drop_factor)+(AP90*(1-Parameters!$D$40)*(1/Parameters!$D$38))+(AM90*(1-Parameters!$D$40)*ART_drop_factor)),0)</f>
        <v>0</v>
      </c>
      <c r="AT91" s="24">
        <f>IF(AND(C91&gt;=('Input for base case'!$F$14+'Input for base case'!$F$18), C91&lt;('Input for base case'!$F$14+'Input for base case'!$F$19)),((AN90*(1-Parameters!$D$40)*(1-(Parameters!$D$11*(1-('Input for base case'!$F$22*Parameters!$D$7))))) + (AT90*(1-Parameters!$D$40)*(1-(Parameters!$D$12*(1-('Input for base case'!$F$22*Parameters!$D$7)))))),0)</f>
        <v>0</v>
      </c>
      <c r="AU91" s="22">
        <f>IF(AND(C91&gt;=('Input for base case'!$F$14+'Input for base case'!$F$18), C91&lt;('Input for base case'!$F$14+'Input for base case'!$F$19)),((AN90*(1-Parameters!$D$40)*Parameters!$D$11*(1-('Input for base case'!$F$22*Parameters!$D$7)))+(AO90*(1-Parameters!$D$40)*(1-1/Parameters!$D$38)*(1-('Input for base case'!$F$9*Parameters!$D$19*(1-Parameters!$D$27)*Parameters!$D$26*(Parameters!$D$24)*Parameters!$D$28*Parameters!$D$30))) + (AP90*(1-Parameters!$D$40)*(1-(1/Parameters!$D$38))*(1-ART_drop_factor)) +(AT90*(1-Parameters!$D$40)*Parameters!$D$12*(1-('Input for base case'!$F$22*Parameters!$D$7)))+(AU90*(1-Parameters!$D$40)*(1-1/Parameters!$D$38)) + (AV90*(1-Parameters!$D$40)*(1-(1/Parameters!$D$38))*(1-ART_drop_factor))),0)</f>
        <v>0</v>
      </c>
      <c r="AV91" s="24">
        <f>IF(AND(C91&gt;=('Input for base case'!$F$14+'Input for base case'!$F$18), C91&lt;('Input for base case'!$F$14+'Input for base case'!$F$19)),((AO90*(1-Parameters!$D$40)*(1-1/Parameters!$D$38)*('Input for base case'!$F$9*Parameters!$D$19*Parameters!$D$26*(1-Parameters!$D$27)*(Parameters!$D$24)*Parameters!$D$28*Parameters!$D$30))+(AP90*(1-Parameters!$D$40)*(1-(1/Parameters!$D$38))*ART_drop_factor)+(AV90*(1-Parameters!$D$40)*(1-(1/Parameters!$D$38))*ART_drop_factor)),0)</f>
        <v>0</v>
      </c>
      <c r="AW91" s="22">
        <f>IF(AND(C91&gt;=('Input for base case'!$F$14+'Input for base case'!$F$18), C91&lt;('Input for base case'!$F$14+'Input for base case'!$F$19)),((AO90*(1-Parameters!$D$40)*(1/Parameters!$D$38)*(1-('Input for base case'!$F$9*Parameters!$D$19*(1-Parameters!$D$27)*Parameters!$D$26*(Parameters!$D$23)*Parameters!$D$28)))+(AQ90*(1-Parameters!$D$40)*(1-('Input for base case'!$F$9*Parameters!$D$19*(1-Parameters!$D$27)*Parameters!$D$26*(Parameters!$D$23)*Parameters!$D$28)))+(AU90*(1-Parameters!$D$40)*(1/Parameters!$D$38))+(AW90*(1-Parameters!$D$40))),0)</f>
        <v>0</v>
      </c>
      <c r="AX91" s="24">
        <f>IF(AND(C91&gt;=('Input for base case'!$F$14+'Input for base case'!$F$18), C91&lt;('Input for base case'!$F$14+'Input for base case'!$F$19)),((AO90*(1-Parameters!$D$40)*(1/Parameters!$D$38)*'Input for base case'!$F$9*Parameters!$D$19*Parameters!$D$26*(1-Parameters!$D$27)*Parameters!$D$28*(Parameters!$D$23)*(1-Parameters!$D$30))+(AQ90*(1-Parameters!$D$40)*'Input for base case'!$F$9*Parameters!$D$19*Parameters!$D$26*(1-Parameters!$D$27)*Parameters!$D$28*(Parameters!$D$23)*(1-Parameters!$D$30)) + (AS90*(1-Parameters!$D$40)*(1-ART_drop_factor)) +(AR90*(1-Parameters!$D$40))+ (AY90*(1-Parameters!$D$40)*(1-ART_drop_factor)) + (AX90*(1-Parameters!$D$40))),0)</f>
        <v>0</v>
      </c>
      <c r="AY91" s="22">
        <f>IF(AND(C91&gt;=('Input for base case'!$F$14+'Input for base case'!$F$18), C91&lt;('Input for base case'!$F$14+'Input for base case'!$F$19)),((AO90*(1-Parameters!$D$40)*(1/Parameters!$D$38)*('Input for base case'!$F$9*Parameters!$D$19*(Parameters!$D$23)*Parameters!$D$26*(1-Parameters!$D$27)*Parameters!$D$28*Parameters!$D$30))+(AP90*(1-Parameters!$D$40)*(1/Parameters!$D$38))+(AQ90*(1-Parameters!$D$40)*('Input for base case'!$F$9*Parameters!$D$19*(Parameters!$D$23)*Parameters!$D$26*(1-Parameters!$D$27)*Parameters!$D$28*Parameters!$D$30))+(AY90*(1-Parameters!$D$40)*ART_drop_factor)+(AV90*(1-Parameters!$D$40)*(1/Parameters!$D$38))+(AS90*(1-Parameters!$D$40)*ART_drop_factor)),0)</f>
        <v>0</v>
      </c>
      <c r="AZ91" s="24">
        <f>IF(C91&gt;=('Input for base case'!$F$14+'Input for base case'!$F$19),((AT90*(1-Parameters!$D$40)*(1-(Parameters!$D$12*(1-('Input for base case'!$F$22*Parameters!$D$7))))) + (AZ90*(1-Parameters!$D$40)*(1-(Parameters!$D$12*(1-('Input for base case'!$F$22*Parameters!$D$7)))))),0)</f>
        <v>1479117.1956507657</v>
      </c>
      <c r="BA91" s="22">
        <f>IF(C91&gt;=('Input for base case'!$F$14+'Input for base case'!$F$19),((AT90*(1-Parameters!$D$40)*Parameters!$D$12*(1-('Input for base case'!$F$22*Parameters!$D$7)))+(AU90*(1-Parameters!$D$40)*(1-1/Parameters!$D$38)*(1-('Input for base case'!$F$10*Parameters!$D$20*(1-Parameters!$D$27)*Parameters!$D$26*(Parameters!$D$24)*Parameters!$D$28*Parameters!$D$30))) + (AV90*(1-Parameters!$D$40)*(1-(1/Parameters!$D$38))*(1-ART_drop_factor)) +(AZ90*(1-Parameters!$D$40)*Parameters!$D$12*(1-('Input for base case'!$F$22*Parameters!$D$7)))+(BA90*(1-Parameters!$D$40)*(1-1/Parameters!$D$38)) + (BB90*(1-Parameters!$D$40)*(1-(1/Parameters!$D$38))*(1-ART_drop_factor))),0)</f>
        <v>3582.7186655953506</v>
      </c>
      <c r="BB91" s="24">
        <f>IF(C91&gt;=('Input for base case'!$F$14+'Input for base case'!$F$19),((AU90*(1-Parameters!$D$40)*(1-1/Parameters!$D$38)*('Input for base case'!$F$10*Parameters!$D$20*Parameters!$D$26*(1-Parameters!$D$27)*(Parameters!$D$24)*Parameters!$D$28*Parameters!$D$30))+(AV90*(1-Parameters!$D$40)*(1-(1/Parameters!$D$38))*ART_drop_factor)+(BB90*(1-Parameters!$D$40)*(1-(1/Parameters!$D$38))*ART_drop_factor)),0)</f>
        <v>0.78502059759594511</v>
      </c>
      <c r="BC91" s="22">
        <f>IF(C91&gt;=('Input for base case'!$F$14+'Input for base case'!$F$19),((AU90*(1-Parameters!$D$40)*(1/Parameters!$D$38)*(1-('Input for base case'!$F$10*Parameters!$D$20*(1-Parameters!$D$27)*Parameters!$D$26*(Parameters!$D$23)*Parameters!$D$28)))+(AW90*(1-Parameters!$D$40)*(1-('Input for base case'!$F$10*Parameters!$D$20*(1-Parameters!$D$27)*Parameters!$D$26*(Parameters!$D$23)*Parameters!$D$28)))+(BA90*(1-Parameters!$D$40)*(1/Parameters!$D$38))+(BC90*(1-Parameters!$D$40))),0)</f>
        <v>37883.343504299577</v>
      </c>
      <c r="BD91" s="24">
        <f>IF(C91&gt;=('Input for base case'!$F$14+'Input for base case'!$F$19),((AU90*(1-Parameters!$D$40)*(1/Parameters!$D$38)*'Input for base case'!$F$10*Parameters!$D$20*Parameters!$D$26*(1-Parameters!$D$27)*Parameters!$D$28*(Parameters!$D$23)*(1-Parameters!$D$30))+(AW90*(1-Parameters!$D$40)*'Input for base case'!$F$10*Parameters!$D$20*Parameters!$D$26*(1-Parameters!$D$27)*Parameters!$D$28*(Parameters!$D$23)*(1-Parameters!$D$30))+(AX90*(1-Parameters!$D$40)) + (AY90*(1-Parameters!$D$40)*(1-ART_drop_factor)) +(BD90*(1-Parameters!$D$40)) + (BE90*(1-Parameters!$D$40)*(1-ART_drop_factor))),0)</f>
        <v>28583.910953093058</v>
      </c>
      <c r="BE91" s="25">
        <f>IF(C91&gt;=('Input for base case'!$F$14+'Input for base case'!$F$19),((AU90*(1-Parameters!$D$40)*(1/Parameters!$D$38)*('Input for base case'!$F$10*Parameters!$D$20*(Parameters!$D$23)*Parameters!$D$26*(1-Parameters!$D$27)*Parameters!$D$28*Parameters!$D$30))+(AV90*(1-Parameters!$D$40)*(1/Parameters!$D$38))+(AW90*(1-Parameters!$D$40)*('Input for base case'!$F$10*Parameters!$D$20*(Parameters!$D$23)*Parameters!$D$26*(1-Parameters!$D$27)*Parameters!$D$28*Parameters!$D$30))+(BE90*(1-Parameters!$D$40)*ART_drop_factor)+(BB90*(1-Parameters!$D$40)*(1/Parameters!$D$38))+(AY90*(1-Parameters!$D$40)*ART_drop_factor)),0)</f>
        <v>69336.668091993139</v>
      </c>
      <c r="BF91" s="135">
        <f>(Parameters!$D$40*(SUM(Model!D90:U90,Model!AH90:BE90)))+(Parameters!$D$41*(SUM(Model!V90:AG90)))</f>
        <v>93.380653992711785</v>
      </c>
      <c r="BG91" s="60"/>
      <c r="BJ91" s="66"/>
    </row>
    <row r="92" spans="3:62" x14ac:dyDescent="0.2">
      <c r="C92" s="20">
        <v>87</v>
      </c>
      <c r="D92" s="21">
        <f>IF((C92&gt;='Input for base case'!$F$12),0,(D91*(1-Parameters!$D$40)*(1-(Parameters!$D$8*(1-('Input for base case'!$F$22*Parameters!$D$7))))))</f>
        <v>0</v>
      </c>
      <c r="E92" s="21">
        <f>IF((C92&gt;='Input for base case'!$F$12),0,(D91*(1-Parameters!$D$40)*Parameters!$D$8*(1-('Input for base case'!$F$22*Parameters!$D$7))+(E91*(1-Parameters!$D$40)*(1-1/Parameters!$D$38)) + (F91*(1-Parameters!$D$40)*(1-(1/Parameters!$D$38))*(1-ART_drop_factor))))</f>
        <v>0</v>
      </c>
      <c r="F92" s="26">
        <f>IF((C92&gt;='Input for base case'!$F$12),0,(F91*(1-Parameters!$D$40)*(1-(1/Parameters!$D$38))*ART_drop_factor))</f>
        <v>0</v>
      </c>
      <c r="G92" s="21">
        <f>IF((C92&gt;='Input for base case'!$F$12),0,((G91*(1-Parameters!$D$40)+(E91*(1-Parameters!$D$40)*(1/Parameters!$D$38)))))</f>
        <v>0</v>
      </c>
      <c r="H92" s="21">
        <f>IF((C92&gt;='Input for base case'!$F$12),0,(H91*(1-Parameters!$D$40) + I91*(1-Parameters!$D$40)*(1-ART_drop_factor)))</f>
        <v>0</v>
      </c>
      <c r="I92" s="21">
        <f>IF((C92&gt;='Input for base case'!$F$12),0,(((F91*(1-Parameters!$D$40)*(1/Parameters!$D$38)) + I91*(1-Parameters!$D$40)*ART_drop_factor)))</f>
        <v>0</v>
      </c>
      <c r="J92" s="23">
        <f>IF(AND(C92&gt;='Input for base case'!$F$12,C92&lt;'Input for base case'!$F$13),((D91*(1-Parameters!$D$40)*(1-(Parameters!$D$8*(1-('Input for base case'!$F$22*Parameters!$D$7))))) + (J91*(1-Parameters!$D$40)*(1-(Parameters!$D$9*(1-('Input for base case'!$F$22*Parameters!$D$7)))))),0)</f>
        <v>0</v>
      </c>
      <c r="K92" s="23">
        <f>IF(AND(C92&gt;='Input for base case'!$F$12,C92&lt;'Input for base case'!$F$13),((D91*(1-Parameters!$D$40)*(Parameters!$D$8*(1-('Input for base case'!$F$22*Parameters!$D$7))))+(E91*(1-Parameters!$D$40)*(1-1/Parameters!$D$38)*(1-('Input for base case'!$F$5*Parameters!$D$14*(1-Parameters!$D$27)*Parameters!$D$26*(Parameters!$D$24))*Parameters!$D$28*Parameters!$D$30)))+ (F91*(1-Parameters!$D$40)*(1-(1/Parameters!$D$38))*(1-ART_drop_factor)) + (J91*(1-Parameters!$D$40)*Parameters!$D$9*(1-('Input for base case'!$F$22*Parameters!$D$7)))+(K91*(1-Parameters!$D$40)*(1-1/Parameters!$D$38)) + (L91*(1-Parameters!$D$40)*(1-(1/Parameters!$D$38))*(1-ART_drop_factor)),0)</f>
        <v>0</v>
      </c>
      <c r="L92" s="23">
        <f>IF(AND(C92&gt;='Input for base case'!$F$12,C92&lt;'Input for base case'!$F$13),((E91*(1-Parameters!$D$40)*(1-1/Parameters!$D$38)*('Input for base case'!$F$5*Parameters!$D$14*Parameters!$D$26*(1-Parameters!$D$27)*(Parameters!$D$24)*Parameters!$D$28*Parameters!$D$30))+(F91*(1-Parameters!$D$40)*(1-(1/Parameters!$D$38))*ART_drop_factor)+(L91*(1-Parameters!$D$40)*(1-(1/Parameters!$D$38))*ART_drop_factor)),0)</f>
        <v>0</v>
      </c>
      <c r="M92" s="23">
        <f>IF(AND(C92&gt;='Input for base case'!$F$12,C92&lt;'Input for base case'!$F$13),((E91*(1-Parameters!$D$40)*(1/Parameters!$D$38)*(1-('Input for base case'!$F$5*Parameters!$D$14*(1-Parameters!$D$27)*Parameters!$D$26*(Parameters!$D$23))*Parameters!$D$28))+(G91*(1-Parameters!$D$40)*(1-('Input for base case'!$F$5*Parameters!$D$14*(1-Parameters!$D$27)*Parameters!$D$26*(Parameters!$D$23)*Parameters!$D$28)))+(K91*(1-Parameters!$D$40)*(1/Parameters!$D$38))+(M91*(1-Parameters!$D$40))),0)</f>
        <v>0</v>
      </c>
      <c r="N92" s="23">
        <f>IF(AND(C92&gt;='Input for base case'!$F$12,C92&lt;'Input for base case'!$F$13),((E91*(1-Parameters!$D$40)*(1/Parameters!$D$38)*'Input for base case'!$F$5*Parameters!$D$14*Parameters!$D$26*(1-Parameters!$D$27)*Parameters!$D$28*(Parameters!$D$23)*(1-Parameters!$D$30))+(G91*(1-Parameters!$D$40)*'Input for base case'!$F$5*Parameters!$D$14*Parameters!$D$26*(1-Parameters!$D$27)*Parameters!$D$28*(Parameters!$D$23)*(1-Parameters!$D$30))+(H91*(1-Parameters!$D$40)) +(N91*(1-Parameters!$D$40)) + (O91*(1-Parameters!$D$40)*(1-ART_drop_factor)) + (I91*(1-Parameters!$D$40)*(1-ART_drop_factor))),0)</f>
        <v>0</v>
      </c>
      <c r="O92" s="23">
        <f>IF(AND(C92&gt;='Input for base case'!$F$12,C92&lt;'Input for base case'!$F$13),((E91*(1-Parameters!$D$40)*(1/Parameters!$D$38)*('Input for base case'!$F$5*Parameters!$D$14*(Parameters!$D$23)*Parameters!$D$26*(1-Parameters!$D$27)*Parameters!$D$28*Parameters!$D$30))+(F91*(1-Parameters!$D$40)*(1/Parameters!$D$38))+(G91*(1-Parameters!$D$40)*('Input for base case'!$F$5*Parameters!$D$14*(Parameters!$D$23)*Parameters!$D$26*(1-Parameters!$D$27)*Parameters!$D$28*Parameters!$D$30))+(O91*(1-Parameters!$D$40)*ART_drop_factor)+(L91*(1-Parameters!$D$40)*(1/Parameters!$D$38))+(I91*(1-Parameters!$D$40)*ART_drop_factor)),0)</f>
        <v>0</v>
      </c>
      <c r="P92" s="24">
        <f>IF(AND(C92&gt;='Input for base case'!$F$13,C92&lt;'Input for base case'!$F$14),((J91*(1-Parameters!$D$40)*(1-(Parameters!$D$9*(1-('Input for base case'!$F$22*Parameters!$D$7))))) + (P91*(1-Parameters!$D$40)*(1-(Parameters!$D$9*(1-('Input for base case'!$F$22*Parameters!$D$7)))))),0)</f>
        <v>0</v>
      </c>
      <c r="Q92" s="22">
        <f>IF(AND(C92&gt;='Input for base case'!$F$13,C92&lt;'Input for base case'!$F$14),((J91*(1-Parameters!$D$40)*Parameters!$D$9*(1-('Input for base case'!$F$22*Parameters!$D$7)))+(K91*(1-Parameters!$D$40)*(1-1/Parameters!$D$38)*(1-('Input for base case'!$F$6*Parameters!$D$15*(1-Parameters!$D$27)*Parameters!$D$26*(Parameters!$D$24))*Parameters!$D$28*Parameters!$D$30))) + (L91*(1-Parameters!$D$40)*(1-(1/Parameters!$D$38))*(1-ART_drop_factor)) +(P91*(1-Parameters!$D$40)*Parameters!$D$9*(1-('Input for base case'!$F$22*Parameters!$D$7)))+(Q91*(1-Parameters!$D$40)*(1-1/Parameters!$D$38)) + (R91*(1-Parameters!$D$40)*(1-(1/Parameters!$D$38))*(1-ART_drop_factor)),0)</f>
        <v>0</v>
      </c>
      <c r="R92" s="24">
        <f>IF(AND(C92&gt;='Input for base case'!$F$13,C92&lt;'Input for base case'!$F$14),((K91*(1-Parameters!$D$40)*(1-1/Parameters!$D$38)*('Input for base case'!$F$6*Parameters!$D$15*Parameters!$D$26*(1-Parameters!$D$27)*(Parameters!$D$24)*Parameters!$D$28*Parameters!$D$30))+(L91*(1-Parameters!$D$40)*(1-(1/Parameters!$D$38))*ART_drop_factor)+(R91*(1-Parameters!$D$40)*(1-(1/Parameters!$D$38))*ART_drop_factor)),0)</f>
        <v>0</v>
      </c>
      <c r="S92" s="22">
        <f>IF(AND(C92&gt;='Input for base case'!$F$13,C92&lt;'Input for base case'!$F$14),((K91*(1-Parameters!$D$40)*(1/Parameters!$D$38)*(1-('Input for base case'!$F$6*Parameters!$D$15*(1-Parameters!$D$27)*Parameters!$D$26*(Parameters!$D$23)*Parameters!$D$28)))+(M91*(1-Parameters!$D$40)*(1-('Input for base case'!$F$6*Parameters!$D$15*(1-Parameters!$D$27)*Parameters!$D$26*(Parameters!$D$23)*Parameters!$D$28)))+(Q91*(1-Parameters!$D$40)*(1/Parameters!$D$38))+(S91*(1-Parameters!$D$40))),0)</f>
        <v>0</v>
      </c>
      <c r="T92" s="24">
        <f>IF(AND(C92&gt;='Input for base case'!$F$13,C92&lt;'Input for base case'!$F$14),((K91*(1-Parameters!$D$40)*(1/Parameters!$D$38)*'Input for base case'!$F$6*Parameters!$D$15*Parameters!$D$26*(1-Parameters!$D$27)*Parameters!$D$28*(Parameters!$D$23)*(1-Parameters!$D$30))+(M91*(1-Parameters!$D$40)*'Input for base case'!$F$6*Parameters!$D$15*Parameters!$D$26*(1-Parameters!$D$27)*Parameters!$D$28*(Parameters!$D$23)*(1-Parameters!$D$30))+(N91*(1-Parameters!$D$40))+(T91*(1-Parameters!$D$40)) + (U91*(1-Parameters!$D$40)*(1-ART_drop_factor)) + (O91*(1-Parameters!$D$40)*(1-ART_drop_factor))),0)</f>
        <v>0</v>
      </c>
      <c r="U92" s="22">
        <f>IF(AND(C92&gt;='Input for base case'!$F$13,C92&lt;'Input for base case'!$F$14),((K91*(1-Parameters!$D$40)*(1/Parameters!$D$38)*('Input for base case'!$F$6*Parameters!$D$15*(Parameters!$D$23)*Parameters!$D$26*(1-Parameters!$D$27)*Parameters!$D$28*Parameters!$D$30))+(L91*(1-Parameters!$D$40)*(1/Parameters!$D$38))+(M91*(1-Parameters!$D$40)*('Input for base case'!$F$6*Parameters!$D$15*(Parameters!$D$23)*Parameters!$D$26*(1-Parameters!$D$27)*Parameters!$D$28*Parameters!$D$30))+(U91*(1-Parameters!$D$40)*ART_drop_factor)+(R91*(1-Parameters!$D$40)*(1/Parameters!$D$38))+(O91*(1-Parameters!$D$40))*ART_drop_factor),0)</f>
        <v>0</v>
      </c>
      <c r="V92" s="24">
        <f>IF(C92='Input for base case'!$F$14,((P91*(1-Parameters!$D$41)*(1-(Parameters!$D$9*(1-('Input for base case'!$F$22*Parameters!$D$7))))) + (V91*(1-Parameters!$D$41)*(1-(Parameters!$D$9*(1-('Input for base case'!$F$22*Parameters!$D$7)))))),0)</f>
        <v>0</v>
      </c>
      <c r="W92" s="22">
        <f>IF(C92='Input for base case'!$F$14,((P91*(1-Parameters!$D$41)*Parameters!$D$9*(1-('Input for base case'!$F$22*Parameters!$D$7)))+(Q91*(1-Parameters!$D$41)*(1-1/Parameters!$D$38)*(1-('Input for base case'!$F$6*Parameters!$D$16*(1-Parameters!$D$27)*Parameters!$D$26*(1-Parameters!$B$94)*(Parameters!$D$24))*Parameters!$D$28*Parameters!$D$30)))+(V91*(1-Parameters!$D$41)*Parameters!$D$9*(1-('Input for base case'!$F$22*Parameters!$D$7)))+ (R91*(1-Parameters!$D$41)*(1-(1/Parameters!$D$38))*(1-ART_drop_factor)) + (W91*(1-Parameters!$D$41)*(1-1/Parameters!$D$38)) + (X91*(1-Parameters!$D$41)*(1-(1/Parameters!$D$38))*(1-ART_drop_factor)),0)</f>
        <v>0</v>
      </c>
      <c r="X92" s="24">
        <f>IF(C92='Input for base case'!$F$14,((Q91*(1-Parameters!$D$41)*(1-1/Parameters!$D$38)*('Input for base case'!$F$6*Parameters!$D$16*Parameters!$D$26*(1-Parameters!$D$27)*(1-Parameters!$B$94)*(Parameters!$D$24)*Parameters!$D$28*Parameters!$D$30))+(R91*(1-Parameters!$D$41)*(1-(1/Parameters!$D$38))*ART_drop_factor)+(X91*(1-Parameters!$D$41)*(1-(1/Parameters!$D$38))*ART_drop_factor)),0)</f>
        <v>0</v>
      </c>
      <c r="Y92" s="22">
        <f>IF(C92='Input for base case'!$F$14,((Q91*(1-Parameters!$D$41)*(1/Parameters!$D$38)*(1-('Input for base case'!$F$6*Parameters!$D$16*(1-Parameters!$D$27)*Parameters!$D$26*(1-Parameters!$B$94)*(Parameters!$D$23)*Parameters!$D$28)))+(S91*(1-Parameters!$D$41)*(1-('Input for base case'!$F$6*Parameters!$D$16*(1-Parameters!$D$27)*Parameters!$D$26*(1-Parameters!$B$94)*(Parameters!$D$23)*Parameters!$D$28)))+(W91*(1-Parameters!$D$41)*(1/Parameters!$D$38))+(Y91*(1-Parameters!$D$41))),0)</f>
        <v>0</v>
      </c>
      <c r="Z92" s="24">
        <f>IF(C92='Input for base case'!$F$14,((Q91*(1-Parameters!$D$41)*(1/Parameters!$D$38)*'Input for base case'!$F$6*Parameters!$D$16*Parameters!$D$26*(1-Parameters!$D$27)*(1-Parameters!$B$94)*Parameters!$D$28*(Parameters!$D$23)*(1-Parameters!$D$30))+(S91*(1-Parameters!$D$41)*'Input for base case'!$F$6*Parameters!$D$16*Parameters!$D$26*(1-Parameters!$D$27)*(1-Parameters!$B$94)*Parameters!$D$28*(Parameters!$D$23)*(1-Parameters!$D$30))+(T91*(1-Parameters!$D$41)) + (U91*(1-Parameters!$D$41)*(1-ART_drop_factor)) + (Z91*(1-Parameters!$D$41)) + (AA91*(1-Parameters!$D$41)*(1-ART_drop_factor))),0)</f>
        <v>0</v>
      </c>
      <c r="AA92" s="22">
        <f>IF(C92='Input for base case'!$F$14,((Q91*(1-Parameters!$D$41)*(1/Parameters!$D$38)*('Input for base case'!$F$6*Parameters!$D$16*(Parameters!$D$23)*Parameters!$D$26*(1-Parameters!$D$27)*(1-Parameters!$B$94)*Parameters!$D$28*Parameters!$D$30))+(R91*(1-Parameters!$D$41)*(1/Parameters!$D$38))+(S91*(1-Parameters!$D$41)*('Input for base case'!$F$6*Parameters!$D$16*(1-Parameters!$B$94)*(Parameters!$D$23)*Parameters!$D$26*(1-Parameters!$D$27)*Parameters!$D$28*Parameters!$D$30))+(AA91*(1-Parameters!$D$41)*ART_drop_factor)+(X91*(1-Parameters!$D$41)*(1/Parameters!$D$38))+(U91*(1-Parameters!$D$41)*ART_drop_factor)),0)</f>
        <v>0</v>
      </c>
      <c r="AB92" s="24">
        <f>IF(AND(C92&gt;'Input for base case'!$F$14,C92&lt;('Input for base case'!$F$14+'Input for base case'!$F$16)),((V91*(1-Parameters!$D$41)*(1-(Parameters!$D$9*(1-('Input for base case'!$F$22*Parameters!$D$7)))))+(AB91*(1-Parameters!$D$41)*(1-(Parameters!$D$10*(1-('Input for base case'!$F$22*Parameters!$D$7)))))),0)</f>
        <v>0</v>
      </c>
      <c r="AC92" s="24">
        <f>IF(AND(C92&gt;'Input for base case'!$F$14, C92&lt;('Input for base case'!$F$14+'Input for base case'!$F$16)),((V91*(1-Parameters!$D$41)*Parameters!$D$9*(1-('Input for base case'!$F$22*Parameters!$D$7)))+(W91*(1-Parameters!$D$41)*(1-1/Parameters!$D$38)) + (X91*(1-Parameters!$D$41)*(1-(1/Parameters!$D$38))*(1-ART_drop_factor)) +(AB91*(1-Parameters!$D$41)*Parameters!$D$10*(1-('Input for base case'!$F$22*Parameters!$D$7))))+(AC91*(1-Parameters!$D$41)*(1-1/Parameters!$D$38)) + (AD91*(1-Parameters!$D$41)*(1-(1/Parameters!$D$38))*(1-ART_drop_factor)),0)</f>
        <v>0</v>
      </c>
      <c r="AD92" s="24">
        <f>IF(AND(C92&gt;'Input for base case'!$F$14, C92&lt;('Input for base case'!$F$14+'Input for base case'!$F$16)),((X91*(1-Parameters!$D$41)*(1-(1/Parameters!$D$38))*ART_drop_factor)+(AD91*(1-Parameters!$D$41)*(1-(1/Parameters!$D$38))*ART_drop_factor)),0)</f>
        <v>0</v>
      </c>
      <c r="AE92" s="24">
        <f>IF(AND(C92&gt;'Input for base case'!$F$14, C92&lt;('Input for base case'!$F$14+'Input for base case'!$F$16)),((W91*(1-Parameters!$D$41)*(1/Parameters!$D$38))+(Y91*(1-Parameters!$D$41))+(AC91*(1-Parameters!$D$41)*(1/Parameters!$D$38))+(AE91*(1-Parameters!$D$41))),0)</f>
        <v>0</v>
      </c>
      <c r="AF92" s="24">
        <f>IF(AND(C92&gt;'Input for base case'!$F$14, C92&lt;('Input for base case'!$F$14+'Input for base case'!$F$16)),((Z91*(1-Parameters!$D$41)) + (AA91*(1-Parameters!$D$41)*(1-ART_drop_factor)) +(AF91*(1-Parameters!$D$41)) + (AG91*(1-Parameters!$D$41)*(1-ART_drop_factor))),0)</f>
        <v>0</v>
      </c>
      <c r="AG92" s="24">
        <f>IF(AND(C92&gt;'Input for base case'!$F$14, C92&lt;('Input for base case'!$F$14+'Input for base case'!$F$16)),((X91*(1-Parameters!$D$41)*(1/Parameters!$D$38))+(AG91*(1-Parameters!$D$41)*ART_drop_factor)+(AD91*(1-Parameters!$D$41)*(1/Parameters!$D$38))+(AA91*(1-Parameters!$D$41)*ART_drop_factor)),0)</f>
        <v>0</v>
      </c>
      <c r="AH92" s="24">
        <f>IF(AND(C92&gt;=('Input for base case'!$F$14+'Input for base case'!$F$16),C92&lt;('Input for base case'!$F$14+'Input for base case'!$F$17)),((AB91*(1-Parameters!$D$40)*(1-(Parameters!$D$10*(1-('Input for base case'!$F$22*Parameters!$D$7)))))+(AH91*(1-Parameters!$D$40)*(1-(Parameters!$D$11*(1-('Input for base case'!$F$22*Parameters!$D$7)))))),0)</f>
        <v>0</v>
      </c>
      <c r="AI92" s="24">
        <f>IF(AND(C92&gt;=('Input for base case'!$F$14+'Input for base case'!$F$16), C92&lt;('Input for base case'!$F$14+'Input for base case'!$F$17)),((AB91*(1-Parameters!$D$40)*Parameters!$D$10*(1-('Input for base case'!$F$22*Parameters!$D$7)))+(AC91*(1-Parameters!$D$40)*(1-1/Parameters!$D$38)*(1-('Input for base case'!$F$7*Parameters!$D$17*(1-Parameters!$D$27)*Parameters!$D$26*(1-(Parameters!$B$94 + Parameters!$B$95))*(Parameters!$D$24)*Parameters!$D$28*Parameters!$D$30))) + (AD91*(1-Parameters!$D$40)*(1-(1/Parameters!$D$38))*(1-ART_drop_factor)) +(AH91*(1-Parameters!$D$40)*Parameters!$D$11*(1-('Input for base case'!$F$22*Parameters!$D$7)))+(AI91*(1-Parameters!$D$40)*(1-1/Parameters!$D$38)) + (AJ91*(1-Parameters!$D$40)*(1-(1/Parameters!$D$38))*(1-ART_drop_factor))),0)</f>
        <v>0</v>
      </c>
      <c r="AJ92" s="24">
        <f>IF(AND(C92&gt;=('Input for base case'!$F$14+'Input for base case'!$F$16), C92&lt;('Input for base case'!$F$14+'Input for base case'!$F$17)),((AC91*(1-Parameters!$D$40)*(1-1/Parameters!$D$38)*('Input for base case'!$F$7*Parameters!$D$17*Parameters!$D$26*(1-Parameters!$D$27)*(1-(Parameters!$B$94 + Parameters!$B$95))*(Parameters!$D$24)*Parameters!$D$28*Parameters!$D$30))+(AD91*(1-Parameters!$D$40)*(1-(1/Parameters!$D$38))*ART_drop_factor)+(AJ91*(1-Parameters!$D$40)*(1-(1/Parameters!$D$38))*ART_drop_factor)),0)</f>
        <v>0</v>
      </c>
      <c r="AK92" s="22">
        <f>IF(AND(C92&gt;=('Input for base case'!$F$14+'Input for base case'!$F$16), C92&lt;('Input for base case'!$F$14+'Input for base case'!$F$17)),((AC91*(1-Parameters!$D$40)*(1/Parameters!$D$38)*(1-('Input for base case'!$F$7*Parameters!$D$17*(1-Parameters!$D$27)*Parameters!$D$26*(1-(Parameters!$B$94 + Parameters!$B$95))*(Parameters!$D$23)*Parameters!$D$28)))+(AE91*(1-Parameters!$D$40)*(1-('Input for base case'!$F$7*Parameters!$D$17*(1-Parameters!$D$27)*Parameters!$D$26*(1-(Parameters!$B$94 + Parameters!$B$95))*(Parameters!$D$23)*Parameters!$D$28)))+(AI91*(1-Parameters!$D$40)*(1/Parameters!$D$38))+(AK91*(1-Parameters!$D$40))),0)</f>
        <v>0</v>
      </c>
      <c r="AL92" s="24">
        <f>IF(AND(C92&gt;=('Input for base case'!$F$14+'Input for base case'!$F$16), C92&lt;('Input for base case'!$F$14+'Input for base case'!$F$17)),((AC91*(1-Parameters!$D$40)*(1/Parameters!$D$38)*'Input for base case'!$F$7*Parameters!$D$17*Parameters!$D$26*(1-Parameters!$D$27)*(1-(Parameters!$B$94 + Parameters!$B$95))*Parameters!$D$28*(Parameters!$D$23)*(1-Parameters!$D$30))+(AE91*(1-Parameters!$D$40)*'Input for base case'!$F$7*Parameters!$D$17*Parameters!$D$26*(1-Parameters!$D$27)*(1-(Parameters!$B$94 + Parameters!$B$95))*Parameters!$D$28*(Parameters!$D$23)*(1-Parameters!$D$30))+(AF91*(1-Parameters!$D$40)) + (AG91*(1-Parameters!$D$40)*(1-ART_drop_factor)) +(AL91*(1-Parameters!$D$40)) + (AM91*(1-Parameters!$D$40)*(1-ART_drop_factor))),0)</f>
        <v>0</v>
      </c>
      <c r="AM92" s="22">
        <f>IF(AND(C92&gt;=('Input for base case'!$F$14+'Input for base case'!$F$16), C92&lt;('Input for base case'!$F$14+'Input for base case'!$F$17)),((AC91*(1-Parameters!$D$40)*(1/Parameters!$D$38)*('Input for base case'!$F$7*Parameters!$D$17*(Parameters!$D$23)*Parameters!$D$26*(1-Parameters!$D$27)*(1-(Parameters!$B$94 + Parameters!$B$95))*Parameters!$D$28*Parameters!$D$30))+(AD91*(1-Parameters!$D$40)*(1/Parameters!$D$38))+(AE91*(1-Parameters!$D$40)*('Input for base case'!$F$7*Parameters!$D$17*(Parameters!$D$23)*Parameters!$D$26*(1-Parameters!$D$27)*(1-(Parameters!$B$94 + Parameters!$B$95))*Parameters!$D$28*Parameters!$D$30))+(AM91*(1-Parameters!$D$40)*ART_drop_factor)+(AJ91*(1-Parameters!$D$40)*(1/Parameters!$D$38))+(AG91*(1-Parameters!$D$40)*ART_drop_factor)),0)</f>
        <v>0</v>
      </c>
      <c r="AN92" s="24">
        <f>IF(AND(C92&gt;=('Input for base case'!$F$14+'Input for base case'!$F$17), C92&lt;('Input for base case'!$F$14+'Input for base case'!$F$18)),((AH91*(1-Parameters!$D$40)*(1-(Parameters!$D$11*(1-('Input for base case'!$F$22*Parameters!$D$7))))) + (AN91*(1-Parameters!$D$40)*(1-(Parameters!$D$11*(1-('Input for base case'!$F$22*Parameters!$D$7)))))),0)</f>
        <v>0</v>
      </c>
      <c r="AO92" s="22">
        <f>IF(AND(C92&gt;=('Input for base case'!$F$14+'Input for base case'!$F$17), C92&lt;('Input for base case'!$F$14+'Input for base case'!$F$18)),((AH91*(1-Parameters!$D$40)*Parameters!$D$11*(1-('Input for base case'!$F$22*Parameters!$D$7)))+(AI91*(1-Parameters!$D$40)*(1-1/Parameters!$D$38)*(1-('Input for base case'!$F$8*Parameters!$D$18*(1-Parameters!$D$27)*Parameters!$D$26*(Parameters!$D$24)*Parameters!$D$28*Parameters!$D$30))) + (AJ91*(1-Parameters!$D$40)*(1-(1/Parameters!$D$38))*(1-ART_drop_factor)) +(AN91*(1-Parameters!$D$40)*Parameters!$D$11*(1-('Input for base case'!$F$22*Parameters!$D$7)))+(AO91*(1-Parameters!$D$40)*(1-1/Parameters!$D$38)) + (AP91*(1-Parameters!$D$40)*(1-(1/Parameters!$D$38))*(1-ART_drop_factor))),0)</f>
        <v>0</v>
      </c>
      <c r="AP92" s="24">
        <f>IF(AND(C92&gt;=('Input for base case'!$F$14+'Input for base case'!$F$17), C92&lt;('Input for base case'!$F$14+'Input for base case'!$F$18)),((AI91*(1-Parameters!$D$40)*(1-1/Parameters!$D$38)*('Input for base case'!$F$8*Parameters!$D$18*Parameters!$D$26*(1-Parameters!$D$27)*(Parameters!$D$24)*Parameters!$D$28*Parameters!$D$30))+(AJ91*(1-Parameters!$D$40)*(1-(1/Parameters!$D$38))*ART_drop_factor)+(AP91*(1-Parameters!$D$40)*(1-(1/Parameters!$D$38))*ART_drop_factor)),0)</f>
        <v>0</v>
      </c>
      <c r="AQ92" s="22">
        <f>IF(AND(C92&gt;=('Input for base case'!$F$14+'Input for base case'!$F$17), C92&lt;('Input for base case'!$F$14+'Input for base case'!$F$18)),((AI91*(1-Parameters!$D$40)*(1/Parameters!$D$38)*(1-('Input for base case'!$F$8*Parameters!$D$18*(1-Parameters!$D$27)*Parameters!$D$26*(Parameters!$D$23)*Parameters!$D$28)))+(AK91*(1-Parameters!$D$40)*(1-('Input for base case'!$F$8*Parameters!$D$18*(1-Parameters!$D$27)*Parameters!$D$26*(Parameters!$D$23)*Parameters!$D$28)))+(AO91*(1-Parameters!$D$40)*(1/Parameters!$D$38))+(AQ91*(1-Parameters!$D$40))),0)</f>
        <v>0</v>
      </c>
      <c r="AR92" s="24">
        <f>IF(AND(C92&gt;=('Input for base case'!$F$14+'Input for base case'!$F$17), C92&lt;('Input for base case'!$F$14+'Input for base case'!$F$18)),((AI91*(1-Parameters!$D$40)*(1/Parameters!$D$38)*'Input for base case'!$F$8*Parameters!$D$18*Parameters!$D$26*(1-Parameters!$D$27)*Parameters!$D$28*(Parameters!$D$23)*(1-Parameters!$D$30))+(AK91*(1-Parameters!$D$40)*'Input for base case'!$F$8*Parameters!$D$18*Parameters!$D$26*(1-Parameters!$D$27)*Parameters!$D$28*(Parameters!$D$23)*(1-Parameters!$D$30))+(AL91*(1-Parameters!$D$40)) + (AM91*(1-Parameters!$D$40)*(1-ART_drop_factor)) +(AR91*(1-Parameters!$D$40)) + (AS91*(1-Parameters!$D$40)*(1-ART_drop_factor))),0)</f>
        <v>0</v>
      </c>
      <c r="AS92" s="22">
        <f>IF(AND(C92&gt;=('Input for base case'!$F$14+'Input for base case'!$F$17), C92&lt;('Input for base case'!$F$14+'Input for base case'!$F$18)),((AI91*(1-Parameters!$D$40)*(1/Parameters!$D$38)*('Input for base case'!$F$8*Parameters!$D$18*(Parameters!$D$23)*Parameters!$D$26*(1-Parameters!$D$27)*Parameters!$D$28*Parameters!$D$30))+(AJ91*(1-Parameters!$D$40)*(1/Parameters!$D$38))+(AK91*(1-Parameters!$D$40)*('Input for base case'!$F$8*Parameters!$D$18*(Parameters!$D$23)*Parameters!$D$26*(1-Parameters!$D$27)*Parameters!$D$28*Parameters!$D$30))+(AS91*(1-Parameters!$D$40)*ART_drop_factor)+(AP91*(1-Parameters!$D$40)*(1/Parameters!$D$38))+(AM91*(1-Parameters!$D$40)*ART_drop_factor)),0)</f>
        <v>0</v>
      </c>
      <c r="AT92" s="24">
        <f>IF(AND(C92&gt;=('Input for base case'!$F$14+'Input for base case'!$F$18), C92&lt;('Input for base case'!$F$14+'Input for base case'!$F$19)),((AN91*(1-Parameters!$D$40)*(1-(Parameters!$D$11*(1-('Input for base case'!$F$22*Parameters!$D$7))))) + (AT91*(1-Parameters!$D$40)*(1-(Parameters!$D$12*(1-('Input for base case'!$F$22*Parameters!$D$7)))))),0)</f>
        <v>0</v>
      </c>
      <c r="AU92" s="22">
        <f>IF(AND(C92&gt;=('Input for base case'!$F$14+'Input for base case'!$F$18), C92&lt;('Input for base case'!$F$14+'Input for base case'!$F$19)),((AN91*(1-Parameters!$D$40)*Parameters!$D$11*(1-('Input for base case'!$F$22*Parameters!$D$7)))+(AO91*(1-Parameters!$D$40)*(1-1/Parameters!$D$38)*(1-('Input for base case'!$F$9*Parameters!$D$19*(1-Parameters!$D$27)*Parameters!$D$26*(Parameters!$D$24)*Parameters!$D$28*Parameters!$D$30))) + (AP91*(1-Parameters!$D$40)*(1-(1/Parameters!$D$38))*(1-ART_drop_factor)) +(AT91*(1-Parameters!$D$40)*Parameters!$D$12*(1-('Input for base case'!$F$22*Parameters!$D$7)))+(AU91*(1-Parameters!$D$40)*(1-1/Parameters!$D$38)) + (AV91*(1-Parameters!$D$40)*(1-(1/Parameters!$D$38))*(1-ART_drop_factor))),0)</f>
        <v>0</v>
      </c>
      <c r="AV92" s="24">
        <f>IF(AND(C92&gt;=('Input for base case'!$F$14+'Input for base case'!$F$18), C92&lt;('Input for base case'!$F$14+'Input for base case'!$F$19)),((AO91*(1-Parameters!$D$40)*(1-1/Parameters!$D$38)*('Input for base case'!$F$9*Parameters!$D$19*Parameters!$D$26*(1-Parameters!$D$27)*(Parameters!$D$24)*Parameters!$D$28*Parameters!$D$30))+(AP91*(1-Parameters!$D$40)*(1-(1/Parameters!$D$38))*ART_drop_factor)+(AV91*(1-Parameters!$D$40)*(1-(1/Parameters!$D$38))*ART_drop_factor)),0)</f>
        <v>0</v>
      </c>
      <c r="AW92" s="22">
        <f>IF(AND(C92&gt;=('Input for base case'!$F$14+'Input for base case'!$F$18), C92&lt;('Input for base case'!$F$14+'Input for base case'!$F$19)),((AO91*(1-Parameters!$D$40)*(1/Parameters!$D$38)*(1-('Input for base case'!$F$9*Parameters!$D$19*(1-Parameters!$D$27)*Parameters!$D$26*(Parameters!$D$23)*Parameters!$D$28)))+(AQ91*(1-Parameters!$D$40)*(1-('Input for base case'!$F$9*Parameters!$D$19*(1-Parameters!$D$27)*Parameters!$D$26*(Parameters!$D$23)*Parameters!$D$28)))+(AU91*(1-Parameters!$D$40)*(1/Parameters!$D$38))+(AW91*(1-Parameters!$D$40))),0)</f>
        <v>0</v>
      </c>
      <c r="AX92" s="24">
        <f>IF(AND(C92&gt;=('Input for base case'!$F$14+'Input for base case'!$F$18), C92&lt;('Input for base case'!$F$14+'Input for base case'!$F$19)),((AO91*(1-Parameters!$D$40)*(1/Parameters!$D$38)*'Input for base case'!$F$9*Parameters!$D$19*Parameters!$D$26*(1-Parameters!$D$27)*Parameters!$D$28*(Parameters!$D$23)*(1-Parameters!$D$30))+(AQ91*(1-Parameters!$D$40)*'Input for base case'!$F$9*Parameters!$D$19*Parameters!$D$26*(1-Parameters!$D$27)*Parameters!$D$28*(Parameters!$D$23)*(1-Parameters!$D$30)) + (AS91*(1-Parameters!$D$40)*(1-ART_drop_factor)) +(AR91*(1-Parameters!$D$40))+ (AY91*(1-Parameters!$D$40)*(1-ART_drop_factor)) + (AX91*(1-Parameters!$D$40))),0)</f>
        <v>0</v>
      </c>
      <c r="AY92" s="22">
        <f>IF(AND(C92&gt;=('Input for base case'!$F$14+'Input for base case'!$F$18), C92&lt;('Input for base case'!$F$14+'Input for base case'!$F$19)),((AO91*(1-Parameters!$D$40)*(1/Parameters!$D$38)*('Input for base case'!$F$9*Parameters!$D$19*(Parameters!$D$23)*Parameters!$D$26*(1-Parameters!$D$27)*Parameters!$D$28*Parameters!$D$30))+(AP91*(1-Parameters!$D$40)*(1/Parameters!$D$38))+(AQ91*(1-Parameters!$D$40)*('Input for base case'!$F$9*Parameters!$D$19*(Parameters!$D$23)*Parameters!$D$26*(1-Parameters!$D$27)*Parameters!$D$28*Parameters!$D$30))+(AY91*(1-Parameters!$D$40)*ART_drop_factor)+(AV91*(1-Parameters!$D$40)*(1/Parameters!$D$38))+(AS91*(1-Parameters!$D$40)*ART_drop_factor)),0)</f>
        <v>0</v>
      </c>
      <c r="AZ92" s="24">
        <f>IF(C92&gt;=('Input for base case'!$F$14+'Input for base case'!$F$19),((AT91*(1-Parameters!$D$40)*(1-(Parameters!$D$12*(1-('Input for base case'!$F$22*Parameters!$D$7))))) + (AZ91*(1-Parameters!$D$40)*(1-(Parameters!$D$12*(1-('Input for base case'!$F$22*Parameters!$D$7)))))),0)</f>
        <v>1478633.6610804873</v>
      </c>
      <c r="BA92" s="22">
        <f>IF(C92&gt;=('Input for base case'!$F$14+'Input for base case'!$F$19),((AT91*(1-Parameters!$D$40)*Parameters!$D$12*(1-('Input for base case'!$F$22*Parameters!$D$7)))+(AU91*(1-Parameters!$D$40)*(1-1/Parameters!$D$38)*(1-('Input for base case'!$F$10*Parameters!$D$20*(1-Parameters!$D$27)*Parameters!$D$26*(Parameters!$D$24)*Parameters!$D$28*Parameters!$D$30))) + (AV91*(1-Parameters!$D$40)*(1-(1/Parameters!$D$38))*(1-ART_drop_factor)) +(AZ91*(1-Parameters!$D$40)*Parameters!$D$12*(1-('Input for base case'!$F$22*Parameters!$D$7)))+(BA91*(1-Parameters!$D$40)*(1-1/Parameters!$D$38)) + (BB91*(1-Parameters!$D$40)*(1-(1/Parameters!$D$38))*(1-ART_drop_factor))),0)</f>
        <v>3582.6582962487269</v>
      </c>
      <c r="BB92" s="24">
        <f>IF(C92&gt;=('Input for base case'!$F$14+'Input for base case'!$F$19),((AU91*(1-Parameters!$D$40)*(1-1/Parameters!$D$38)*('Input for base case'!$F$10*Parameters!$D$20*Parameters!$D$26*(1-Parameters!$D$27)*(Parameters!$D$24)*Parameters!$D$28*Parameters!$D$30))+(AV91*(1-Parameters!$D$40)*(1-(1/Parameters!$D$38))*ART_drop_factor)+(BB91*(1-Parameters!$D$40)*(1-(1/Parameters!$D$38))*ART_drop_factor)),0)</f>
        <v>0.69543019478514279</v>
      </c>
      <c r="BC92" s="22">
        <f>IF(C92&gt;=('Input for base case'!$F$14+'Input for base case'!$F$19),((AU91*(1-Parameters!$D$40)*(1/Parameters!$D$38)*(1-('Input for base case'!$F$10*Parameters!$D$20*(1-Parameters!$D$27)*Parameters!$D$26*(Parameters!$D$23)*Parameters!$D$28)))+(AW91*(1-Parameters!$D$40)*(1-('Input for base case'!$F$10*Parameters!$D$20*(1-Parameters!$D$27)*Parameters!$D$26*(Parameters!$D$23)*Parameters!$D$28)))+(BA91*(1-Parameters!$D$40)*(1/Parameters!$D$38))+(BC91*(1-Parameters!$D$40))),0)</f>
        <v>38279.214812377242</v>
      </c>
      <c r="BD92" s="24">
        <f>IF(C92&gt;=('Input for base case'!$F$14+'Input for base case'!$F$19),((AU91*(1-Parameters!$D$40)*(1/Parameters!$D$38)*'Input for base case'!$F$10*Parameters!$D$20*Parameters!$D$26*(1-Parameters!$D$27)*Parameters!$D$28*(Parameters!$D$23)*(1-Parameters!$D$30))+(AW91*(1-Parameters!$D$40)*'Input for base case'!$F$10*Parameters!$D$20*Parameters!$D$26*(1-Parameters!$D$27)*Parameters!$D$28*(Parameters!$D$23)*(1-Parameters!$D$30))+(AX91*(1-Parameters!$D$40)) + (AY91*(1-Parameters!$D$40)*(1-ART_drop_factor)) +(BD91*(1-Parameters!$D$40)) + (BE91*(1-Parameters!$D$40)*(1-ART_drop_factor))),0)</f>
        <v>28813.349086451639</v>
      </c>
      <c r="BE92" s="25">
        <f>IF(C92&gt;=('Input for base case'!$F$14+'Input for base case'!$F$19),((AU91*(1-Parameters!$D$40)*(1/Parameters!$D$38)*('Input for base case'!$F$10*Parameters!$D$20*(Parameters!$D$23)*Parameters!$D$26*(1-Parameters!$D$27)*Parameters!$D$28*Parameters!$D$30))+(AV91*(1-Parameters!$D$40)*(1/Parameters!$D$38))+(AW91*(1-Parameters!$D$40)*('Input for base case'!$F$10*Parameters!$D$20*(Parameters!$D$23)*Parameters!$D$26*(1-Parameters!$D$27)*Parameters!$D$28*Parameters!$D$30))+(BE91*(1-Parameters!$D$40)*ART_drop_factor)+(BB91*(1-Parameters!$D$40)*(1/Parameters!$D$38))+(AY91*(1-Parameters!$D$40)*ART_drop_factor)),0)</f>
        <v>69101.667913937548</v>
      </c>
      <c r="BF92" s="135">
        <f>(Parameters!$D$40*(SUM(Model!D91:U91,Model!AH91:BE91)))+(Parameters!$D$41*(SUM(Model!V91:AG91)))</f>
        <v>93.375266647289124</v>
      </c>
      <c r="BG92" s="60"/>
      <c r="BJ92" s="66"/>
    </row>
    <row r="93" spans="3:62" x14ac:dyDescent="0.2">
      <c r="C93" s="20">
        <v>88</v>
      </c>
      <c r="D93" s="21">
        <f>IF((C93&gt;='Input for base case'!$F$12),0,(D92*(1-Parameters!$D$40)*(1-(Parameters!$D$8*(1-('Input for base case'!$F$22*Parameters!$D$7))))))</f>
        <v>0</v>
      </c>
      <c r="E93" s="21">
        <f>IF((C93&gt;='Input for base case'!$F$12),0,(D92*(1-Parameters!$D$40)*Parameters!$D$8*(1-('Input for base case'!$F$22*Parameters!$D$7))+(E92*(1-Parameters!$D$40)*(1-1/Parameters!$D$38)) + (F92*(1-Parameters!$D$40)*(1-(1/Parameters!$D$38))*(1-ART_drop_factor))))</f>
        <v>0</v>
      </c>
      <c r="F93" s="26">
        <f>IF((C93&gt;='Input for base case'!$F$12),0,(F92*(1-Parameters!$D$40)*(1-(1/Parameters!$D$38))*ART_drop_factor))</f>
        <v>0</v>
      </c>
      <c r="G93" s="21">
        <f>IF((C93&gt;='Input for base case'!$F$12),0,((G92*(1-Parameters!$D$40)+(E92*(1-Parameters!$D$40)*(1/Parameters!$D$38)))))</f>
        <v>0</v>
      </c>
      <c r="H93" s="21">
        <f>IF((C93&gt;='Input for base case'!$F$12),0,(H92*(1-Parameters!$D$40) + I92*(1-Parameters!$D$40)*(1-ART_drop_factor)))</f>
        <v>0</v>
      </c>
      <c r="I93" s="21">
        <f>IF((C93&gt;='Input for base case'!$F$12),0,(((F92*(1-Parameters!$D$40)*(1/Parameters!$D$38)) + I92*(1-Parameters!$D$40)*ART_drop_factor)))</f>
        <v>0</v>
      </c>
      <c r="J93" s="23">
        <f>IF(AND(C93&gt;='Input for base case'!$F$12,C93&lt;'Input for base case'!$F$13),((D92*(1-Parameters!$D$40)*(1-(Parameters!$D$8*(1-('Input for base case'!$F$22*Parameters!$D$7))))) + (J92*(1-Parameters!$D$40)*(1-(Parameters!$D$9*(1-('Input for base case'!$F$22*Parameters!$D$7)))))),0)</f>
        <v>0</v>
      </c>
      <c r="K93" s="23">
        <f>IF(AND(C93&gt;='Input for base case'!$F$12,C93&lt;'Input for base case'!$F$13),((D92*(1-Parameters!$D$40)*(Parameters!$D$8*(1-('Input for base case'!$F$22*Parameters!$D$7))))+(E92*(1-Parameters!$D$40)*(1-1/Parameters!$D$38)*(1-('Input for base case'!$F$5*Parameters!$D$14*(1-Parameters!$D$27)*Parameters!$D$26*(Parameters!$D$24))*Parameters!$D$28*Parameters!$D$30)))+ (F92*(1-Parameters!$D$40)*(1-(1/Parameters!$D$38))*(1-ART_drop_factor)) + (J92*(1-Parameters!$D$40)*Parameters!$D$9*(1-('Input for base case'!$F$22*Parameters!$D$7)))+(K92*(1-Parameters!$D$40)*(1-1/Parameters!$D$38)) + (L92*(1-Parameters!$D$40)*(1-(1/Parameters!$D$38))*(1-ART_drop_factor)),0)</f>
        <v>0</v>
      </c>
      <c r="L93" s="23">
        <f>IF(AND(C93&gt;='Input for base case'!$F$12,C93&lt;'Input for base case'!$F$13),((E92*(1-Parameters!$D$40)*(1-1/Parameters!$D$38)*('Input for base case'!$F$5*Parameters!$D$14*Parameters!$D$26*(1-Parameters!$D$27)*(Parameters!$D$24)*Parameters!$D$28*Parameters!$D$30))+(F92*(1-Parameters!$D$40)*(1-(1/Parameters!$D$38))*ART_drop_factor)+(L92*(1-Parameters!$D$40)*(1-(1/Parameters!$D$38))*ART_drop_factor)),0)</f>
        <v>0</v>
      </c>
      <c r="M93" s="23">
        <f>IF(AND(C93&gt;='Input for base case'!$F$12,C93&lt;'Input for base case'!$F$13),((E92*(1-Parameters!$D$40)*(1/Parameters!$D$38)*(1-('Input for base case'!$F$5*Parameters!$D$14*(1-Parameters!$D$27)*Parameters!$D$26*(Parameters!$D$23))*Parameters!$D$28))+(G92*(1-Parameters!$D$40)*(1-('Input for base case'!$F$5*Parameters!$D$14*(1-Parameters!$D$27)*Parameters!$D$26*(Parameters!$D$23)*Parameters!$D$28)))+(K92*(1-Parameters!$D$40)*(1/Parameters!$D$38))+(M92*(1-Parameters!$D$40))),0)</f>
        <v>0</v>
      </c>
      <c r="N93" s="23">
        <f>IF(AND(C93&gt;='Input for base case'!$F$12,C93&lt;'Input for base case'!$F$13),((E92*(1-Parameters!$D$40)*(1/Parameters!$D$38)*'Input for base case'!$F$5*Parameters!$D$14*Parameters!$D$26*(1-Parameters!$D$27)*Parameters!$D$28*(Parameters!$D$23)*(1-Parameters!$D$30))+(G92*(1-Parameters!$D$40)*'Input for base case'!$F$5*Parameters!$D$14*Parameters!$D$26*(1-Parameters!$D$27)*Parameters!$D$28*(Parameters!$D$23)*(1-Parameters!$D$30))+(H92*(1-Parameters!$D$40)) +(N92*(1-Parameters!$D$40)) + (O92*(1-Parameters!$D$40)*(1-ART_drop_factor)) + (I92*(1-Parameters!$D$40)*(1-ART_drop_factor))),0)</f>
        <v>0</v>
      </c>
      <c r="O93" s="23">
        <f>IF(AND(C93&gt;='Input for base case'!$F$12,C93&lt;'Input for base case'!$F$13),((E92*(1-Parameters!$D$40)*(1/Parameters!$D$38)*('Input for base case'!$F$5*Parameters!$D$14*(Parameters!$D$23)*Parameters!$D$26*(1-Parameters!$D$27)*Parameters!$D$28*Parameters!$D$30))+(F92*(1-Parameters!$D$40)*(1/Parameters!$D$38))+(G92*(1-Parameters!$D$40)*('Input for base case'!$F$5*Parameters!$D$14*(Parameters!$D$23)*Parameters!$D$26*(1-Parameters!$D$27)*Parameters!$D$28*Parameters!$D$30))+(O92*(1-Parameters!$D$40)*ART_drop_factor)+(L92*(1-Parameters!$D$40)*(1/Parameters!$D$38))+(I92*(1-Parameters!$D$40)*ART_drop_factor)),0)</f>
        <v>0</v>
      </c>
      <c r="P93" s="24">
        <f>IF(AND(C93&gt;='Input for base case'!$F$13,C93&lt;'Input for base case'!$F$14),((J92*(1-Parameters!$D$40)*(1-(Parameters!$D$9*(1-('Input for base case'!$F$22*Parameters!$D$7))))) + (P92*(1-Parameters!$D$40)*(1-(Parameters!$D$9*(1-('Input for base case'!$F$22*Parameters!$D$7)))))),0)</f>
        <v>0</v>
      </c>
      <c r="Q93" s="22">
        <f>IF(AND(C93&gt;='Input for base case'!$F$13,C93&lt;'Input for base case'!$F$14),((J92*(1-Parameters!$D$40)*Parameters!$D$9*(1-('Input for base case'!$F$22*Parameters!$D$7)))+(K92*(1-Parameters!$D$40)*(1-1/Parameters!$D$38)*(1-('Input for base case'!$F$6*Parameters!$D$15*(1-Parameters!$D$27)*Parameters!$D$26*(Parameters!$D$24))*Parameters!$D$28*Parameters!$D$30))) + (L92*(1-Parameters!$D$40)*(1-(1/Parameters!$D$38))*(1-ART_drop_factor)) +(P92*(1-Parameters!$D$40)*Parameters!$D$9*(1-('Input for base case'!$F$22*Parameters!$D$7)))+(Q92*(1-Parameters!$D$40)*(1-1/Parameters!$D$38)) + (R92*(1-Parameters!$D$40)*(1-(1/Parameters!$D$38))*(1-ART_drop_factor)),0)</f>
        <v>0</v>
      </c>
      <c r="R93" s="24">
        <f>IF(AND(C93&gt;='Input for base case'!$F$13,C93&lt;'Input for base case'!$F$14),((K92*(1-Parameters!$D$40)*(1-1/Parameters!$D$38)*('Input for base case'!$F$6*Parameters!$D$15*Parameters!$D$26*(1-Parameters!$D$27)*(Parameters!$D$24)*Parameters!$D$28*Parameters!$D$30))+(L92*(1-Parameters!$D$40)*(1-(1/Parameters!$D$38))*ART_drop_factor)+(R92*(1-Parameters!$D$40)*(1-(1/Parameters!$D$38))*ART_drop_factor)),0)</f>
        <v>0</v>
      </c>
      <c r="S93" s="22">
        <f>IF(AND(C93&gt;='Input for base case'!$F$13,C93&lt;'Input for base case'!$F$14),((K92*(1-Parameters!$D$40)*(1/Parameters!$D$38)*(1-('Input for base case'!$F$6*Parameters!$D$15*(1-Parameters!$D$27)*Parameters!$D$26*(Parameters!$D$23)*Parameters!$D$28)))+(M92*(1-Parameters!$D$40)*(1-('Input for base case'!$F$6*Parameters!$D$15*(1-Parameters!$D$27)*Parameters!$D$26*(Parameters!$D$23)*Parameters!$D$28)))+(Q92*(1-Parameters!$D$40)*(1/Parameters!$D$38))+(S92*(1-Parameters!$D$40))),0)</f>
        <v>0</v>
      </c>
      <c r="T93" s="24">
        <f>IF(AND(C93&gt;='Input for base case'!$F$13,C93&lt;'Input for base case'!$F$14),((K92*(1-Parameters!$D$40)*(1/Parameters!$D$38)*'Input for base case'!$F$6*Parameters!$D$15*Parameters!$D$26*(1-Parameters!$D$27)*Parameters!$D$28*(Parameters!$D$23)*(1-Parameters!$D$30))+(M92*(1-Parameters!$D$40)*'Input for base case'!$F$6*Parameters!$D$15*Parameters!$D$26*(1-Parameters!$D$27)*Parameters!$D$28*(Parameters!$D$23)*(1-Parameters!$D$30))+(N92*(1-Parameters!$D$40))+(T92*(1-Parameters!$D$40)) + (U92*(1-Parameters!$D$40)*(1-ART_drop_factor)) + (O92*(1-Parameters!$D$40)*(1-ART_drop_factor))),0)</f>
        <v>0</v>
      </c>
      <c r="U93" s="22">
        <f>IF(AND(C93&gt;='Input for base case'!$F$13,C93&lt;'Input for base case'!$F$14),((K92*(1-Parameters!$D$40)*(1/Parameters!$D$38)*('Input for base case'!$F$6*Parameters!$D$15*(Parameters!$D$23)*Parameters!$D$26*(1-Parameters!$D$27)*Parameters!$D$28*Parameters!$D$30))+(L92*(1-Parameters!$D$40)*(1/Parameters!$D$38))+(M92*(1-Parameters!$D$40)*('Input for base case'!$F$6*Parameters!$D$15*(Parameters!$D$23)*Parameters!$D$26*(1-Parameters!$D$27)*Parameters!$D$28*Parameters!$D$30))+(U92*(1-Parameters!$D$40)*ART_drop_factor)+(R92*(1-Parameters!$D$40)*(1/Parameters!$D$38))+(O92*(1-Parameters!$D$40))*ART_drop_factor),0)</f>
        <v>0</v>
      </c>
      <c r="V93" s="24">
        <f>IF(C93='Input for base case'!$F$14,((P92*(1-Parameters!$D$41)*(1-(Parameters!$D$9*(1-('Input for base case'!$F$22*Parameters!$D$7))))) + (V92*(1-Parameters!$D$41)*(1-(Parameters!$D$9*(1-('Input for base case'!$F$22*Parameters!$D$7)))))),0)</f>
        <v>0</v>
      </c>
      <c r="W93" s="22">
        <f>IF(C93='Input for base case'!$F$14,((P92*(1-Parameters!$D$41)*Parameters!$D$9*(1-('Input for base case'!$F$22*Parameters!$D$7)))+(Q92*(1-Parameters!$D$41)*(1-1/Parameters!$D$38)*(1-('Input for base case'!$F$6*Parameters!$D$16*(1-Parameters!$D$27)*Parameters!$D$26*(1-Parameters!$B$94)*(Parameters!$D$24))*Parameters!$D$28*Parameters!$D$30)))+(V92*(1-Parameters!$D$41)*Parameters!$D$9*(1-('Input for base case'!$F$22*Parameters!$D$7)))+ (R92*(1-Parameters!$D$41)*(1-(1/Parameters!$D$38))*(1-ART_drop_factor)) + (W92*(1-Parameters!$D$41)*(1-1/Parameters!$D$38)) + (X92*(1-Parameters!$D$41)*(1-(1/Parameters!$D$38))*(1-ART_drop_factor)),0)</f>
        <v>0</v>
      </c>
      <c r="X93" s="24">
        <f>IF(C93='Input for base case'!$F$14,((Q92*(1-Parameters!$D$41)*(1-1/Parameters!$D$38)*('Input for base case'!$F$6*Parameters!$D$16*Parameters!$D$26*(1-Parameters!$D$27)*(1-Parameters!$B$94)*(Parameters!$D$24)*Parameters!$D$28*Parameters!$D$30))+(R92*(1-Parameters!$D$41)*(1-(1/Parameters!$D$38))*ART_drop_factor)+(X92*(1-Parameters!$D$41)*(1-(1/Parameters!$D$38))*ART_drop_factor)),0)</f>
        <v>0</v>
      </c>
      <c r="Y93" s="22">
        <f>IF(C93='Input for base case'!$F$14,((Q92*(1-Parameters!$D$41)*(1/Parameters!$D$38)*(1-('Input for base case'!$F$6*Parameters!$D$16*(1-Parameters!$D$27)*Parameters!$D$26*(1-Parameters!$B$94)*(Parameters!$D$23)*Parameters!$D$28)))+(S92*(1-Parameters!$D$41)*(1-('Input for base case'!$F$6*Parameters!$D$16*(1-Parameters!$D$27)*Parameters!$D$26*(1-Parameters!$B$94)*(Parameters!$D$23)*Parameters!$D$28)))+(W92*(1-Parameters!$D$41)*(1/Parameters!$D$38))+(Y92*(1-Parameters!$D$41))),0)</f>
        <v>0</v>
      </c>
      <c r="Z93" s="24">
        <f>IF(C93='Input for base case'!$F$14,((Q92*(1-Parameters!$D$41)*(1/Parameters!$D$38)*'Input for base case'!$F$6*Parameters!$D$16*Parameters!$D$26*(1-Parameters!$D$27)*(1-Parameters!$B$94)*Parameters!$D$28*(Parameters!$D$23)*(1-Parameters!$D$30))+(S92*(1-Parameters!$D$41)*'Input for base case'!$F$6*Parameters!$D$16*Parameters!$D$26*(1-Parameters!$D$27)*(1-Parameters!$B$94)*Parameters!$D$28*(Parameters!$D$23)*(1-Parameters!$D$30))+(T92*(1-Parameters!$D$41)) + (U92*(1-Parameters!$D$41)*(1-ART_drop_factor)) + (Z92*(1-Parameters!$D$41)) + (AA92*(1-Parameters!$D$41)*(1-ART_drop_factor))),0)</f>
        <v>0</v>
      </c>
      <c r="AA93" s="22">
        <f>IF(C93='Input for base case'!$F$14,((Q92*(1-Parameters!$D$41)*(1/Parameters!$D$38)*('Input for base case'!$F$6*Parameters!$D$16*(Parameters!$D$23)*Parameters!$D$26*(1-Parameters!$D$27)*(1-Parameters!$B$94)*Parameters!$D$28*Parameters!$D$30))+(R92*(1-Parameters!$D$41)*(1/Parameters!$D$38))+(S92*(1-Parameters!$D$41)*('Input for base case'!$F$6*Parameters!$D$16*(1-Parameters!$B$94)*(Parameters!$D$23)*Parameters!$D$26*(1-Parameters!$D$27)*Parameters!$D$28*Parameters!$D$30))+(AA92*(1-Parameters!$D$41)*ART_drop_factor)+(X92*(1-Parameters!$D$41)*(1/Parameters!$D$38))+(U92*(1-Parameters!$D$41)*ART_drop_factor)),0)</f>
        <v>0</v>
      </c>
      <c r="AB93" s="24">
        <f>IF(AND(C93&gt;'Input for base case'!$F$14,C93&lt;('Input for base case'!$F$14+'Input for base case'!$F$16)),((V92*(1-Parameters!$D$41)*(1-(Parameters!$D$9*(1-('Input for base case'!$F$22*Parameters!$D$7)))))+(AB92*(1-Parameters!$D$41)*(1-(Parameters!$D$10*(1-('Input for base case'!$F$22*Parameters!$D$7)))))),0)</f>
        <v>0</v>
      </c>
      <c r="AC93" s="24">
        <f>IF(AND(C93&gt;'Input for base case'!$F$14, C93&lt;('Input for base case'!$F$14+'Input for base case'!$F$16)),((V92*(1-Parameters!$D$41)*Parameters!$D$9*(1-('Input for base case'!$F$22*Parameters!$D$7)))+(W92*(1-Parameters!$D$41)*(1-1/Parameters!$D$38)) + (X92*(1-Parameters!$D$41)*(1-(1/Parameters!$D$38))*(1-ART_drop_factor)) +(AB92*(1-Parameters!$D$41)*Parameters!$D$10*(1-('Input for base case'!$F$22*Parameters!$D$7))))+(AC92*(1-Parameters!$D$41)*(1-1/Parameters!$D$38)) + (AD92*(1-Parameters!$D$41)*(1-(1/Parameters!$D$38))*(1-ART_drop_factor)),0)</f>
        <v>0</v>
      </c>
      <c r="AD93" s="24">
        <f>IF(AND(C93&gt;'Input for base case'!$F$14, C93&lt;('Input for base case'!$F$14+'Input for base case'!$F$16)),((X92*(1-Parameters!$D$41)*(1-(1/Parameters!$D$38))*ART_drop_factor)+(AD92*(1-Parameters!$D$41)*(1-(1/Parameters!$D$38))*ART_drop_factor)),0)</f>
        <v>0</v>
      </c>
      <c r="AE93" s="24">
        <f>IF(AND(C93&gt;'Input for base case'!$F$14, C93&lt;('Input for base case'!$F$14+'Input for base case'!$F$16)),((W92*(1-Parameters!$D$41)*(1/Parameters!$D$38))+(Y92*(1-Parameters!$D$41))+(AC92*(1-Parameters!$D$41)*(1/Parameters!$D$38))+(AE92*(1-Parameters!$D$41))),0)</f>
        <v>0</v>
      </c>
      <c r="AF93" s="24">
        <f>IF(AND(C93&gt;'Input for base case'!$F$14, C93&lt;('Input for base case'!$F$14+'Input for base case'!$F$16)),((Z92*(1-Parameters!$D$41)) + (AA92*(1-Parameters!$D$41)*(1-ART_drop_factor)) +(AF92*(1-Parameters!$D$41)) + (AG92*(1-Parameters!$D$41)*(1-ART_drop_factor))),0)</f>
        <v>0</v>
      </c>
      <c r="AG93" s="24">
        <f>IF(AND(C93&gt;'Input for base case'!$F$14, C93&lt;('Input for base case'!$F$14+'Input for base case'!$F$16)),((X92*(1-Parameters!$D$41)*(1/Parameters!$D$38))+(AG92*(1-Parameters!$D$41)*ART_drop_factor)+(AD92*(1-Parameters!$D$41)*(1/Parameters!$D$38))+(AA92*(1-Parameters!$D$41)*ART_drop_factor)),0)</f>
        <v>0</v>
      </c>
      <c r="AH93" s="24">
        <f>IF(AND(C93&gt;=('Input for base case'!$F$14+'Input for base case'!$F$16),C93&lt;('Input for base case'!$F$14+'Input for base case'!$F$17)),((AB92*(1-Parameters!$D$40)*(1-(Parameters!$D$10*(1-('Input for base case'!$F$22*Parameters!$D$7)))))+(AH92*(1-Parameters!$D$40)*(1-(Parameters!$D$11*(1-('Input for base case'!$F$22*Parameters!$D$7)))))),0)</f>
        <v>0</v>
      </c>
      <c r="AI93" s="24">
        <f>IF(AND(C93&gt;=('Input for base case'!$F$14+'Input for base case'!$F$16), C93&lt;('Input for base case'!$F$14+'Input for base case'!$F$17)),((AB92*(1-Parameters!$D$40)*Parameters!$D$10*(1-('Input for base case'!$F$22*Parameters!$D$7)))+(AC92*(1-Parameters!$D$40)*(1-1/Parameters!$D$38)*(1-('Input for base case'!$F$7*Parameters!$D$17*(1-Parameters!$D$27)*Parameters!$D$26*(1-(Parameters!$B$94 + Parameters!$B$95))*(Parameters!$D$24)*Parameters!$D$28*Parameters!$D$30))) + (AD92*(1-Parameters!$D$40)*(1-(1/Parameters!$D$38))*(1-ART_drop_factor)) +(AH92*(1-Parameters!$D$40)*Parameters!$D$11*(1-('Input for base case'!$F$22*Parameters!$D$7)))+(AI92*(1-Parameters!$D$40)*(1-1/Parameters!$D$38)) + (AJ92*(1-Parameters!$D$40)*(1-(1/Parameters!$D$38))*(1-ART_drop_factor))),0)</f>
        <v>0</v>
      </c>
      <c r="AJ93" s="24">
        <f>IF(AND(C93&gt;=('Input for base case'!$F$14+'Input for base case'!$F$16), C93&lt;('Input for base case'!$F$14+'Input for base case'!$F$17)),((AC92*(1-Parameters!$D$40)*(1-1/Parameters!$D$38)*('Input for base case'!$F$7*Parameters!$D$17*Parameters!$D$26*(1-Parameters!$D$27)*(1-(Parameters!$B$94 + Parameters!$B$95))*(Parameters!$D$24)*Parameters!$D$28*Parameters!$D$30))+(AD92*(1-Parameters!$D$40)*(1-(1/Parameters!$D$38))*ART_drop_factor)+(AJ92*(1-Parameters!$D$40)*(1-(1/Parameters!$D$38))*ART_drop_factor)),0)</f>
        <v>0</v>
      </c>
      <c r="AK93" s="22">
        <f>IF(AND(C93&gt;=('Input for base case'!$F$14+'Input for base case'!$F$16), C93&lt;('Input for base case'!$F$14+'Input for base case'!$F$17)),((AC92*(1-Parameters!$D$40)*(1/Parameters!$D$38)*(1-('Input for base case'!$F$7*Parameters!$D$17*(1-Parameters!$D$27)*Parameters!$D$26*(1-(Parameters!$B$94 + Parameters!$B$95))*(Parameters!$D$23)*Parameters!$D$28)))+(AE92*(1-Parameters!$D$40)*(1-('Input for base case'!$F$7*Parameters!$D$17*(1-Parameters!$D$27)*Parameters!$D$26*(1-(Parameters!$B$94 + Parameters!$B$95))*(Parameters!$D$23)*Parameters!$D$28)))+(AI92*(1-Parameters!$D$40)*(1/Parameters!$D$38))+(AK92*(1-Parameters!$D$40))),0)</f>
        <v>0</v>
      </c>
      <c r="AL93" s="24">
        <f>IF(AND(C93&gt;=('Input for base case'!$F$14+'Input for base case'!$F$16), C93&lt;('Input for base case'!$F$14+'Input for base case'!$F$17)),((AC92*(1-Parameters!$D$40)*(1/Parameters!$D$38)*'Input for base case'!$F$7*Parameters!$D$17*Parameters!$D$26*(1-Parameters!$D$27)*(1-(Parameters!$B$94 + Parameters!$B$95))*Parameters!$D$28*(Parameters!$D$23)*(1-Parameters!$D$30))+(AE92*(1-Parameters!$D$40)*'Input for base case'!$F$7*Parameters!$D$17*Parameters!$D$26*(1-Parameters!$D$27)*(1-(Parameters!$B$94 + Parameters!$B$95))*Parameters!$D$28*(Parameters!$D$23)*(1-Parameters!$D$30))+(AF92*(1-Parameters!$D$40)) + (AG92*(1-Parameters!$D$40)*(1-ART_drop_factor)) +(AL92*(1-Parameters!$D$40)) + (AM92*(1-Parameters!$D$40)*(1-ART_drop_factor))),0)</f>
        <v>0</v>
      </c>
      <c r="AM93" s="22">
        <f>IF(AND(C93&gt;=('Input for base case'!$F$14+'Input for base case'!$F$16), C93&lt;('Input for base case'!$F$14+'Input for base case'!$F$17)),((AC92*(1-Parameters!$D$40)*(1/Parameters!$D$38)*('Input for base case'!$F$7*Parameters!$D$17*(Parameters!$D$23)*Parameters!$D$26*(1-Parameters!$D$27)*(1-(Parameters!$B$94 + Parameters!$B$95))*Parameters!$D$28*Parameters!$D$30))+(AD92*(1-Parameters!$D$40)*(1/Parameters!$D$38))+(AE92*(1-Parameters!$D$40)*('Input for base case'!$F$7*Parameters!$D$17*(Parameters!$D$23)*Parameters!$D$26*(1-Parameters!$D$27)*(1-(Parameters!$B$94 + Parameters!$B$95))*Parameters!$D$28*Parameters!$D$30))+(AM92*(1-Parameters!$D$40)*ART_drop_factor)+(AJ92*(1-Parameters!$D$40)*(1/Parameters!$D$38))+(AG92*(1-Parameters!$D$40)*ART_drop_factor)),0)</f>
        <v>0</v>
      </c>
      <c r="AN93" s="24">
        <f>IF(AND(C93&gt;=('Input for base case'!$F$14+'Input for base case'!$F$17), C93&lt;('Input for base case'!$F$14+'Input for base case'!$F$18)),((AH92*(1-Parameters!$D$40)*(1-(Parameters!$D$11*(1-('Input for base case'!$F$22*Parameters!$D$7))))) + (AN92*(1-Parameters!$D$40)*(1-(Parameters!$D$11*(1-('Input for base case'!$F$22*Parameters!$D$7)))))),0)</f>
        <v>0</v>
      </c>
      <c r="AO93" s="22">
        <f>IF(AND(C93&gt;=('Input for base case'!$F$14+'Input for base case'!$F$17), C93&lt;('Input for base case'!$F$14+'Input for base case'!$F$18)),((AH92*(1-Parameters!$D$40)*Parameters!$D$11*(1-('Input for base case'!$F$22*Parameters!$D$7)))+(AI92*(1-Parameters!$D$40)*(1-1/Parameters!$D$38)*(1-('Input for base case'!$F$8*Parameters!$D$18*(1-Parameters!$D$27)*Parameters!$D$26*(Parameters!$D$24)*Parameters!$D$28*Parameters!$D$30))) + (AJ92*(1-Parameters!$D$40)*(1-(1/Parameters!$D$38))*(1-ART_drop_factor)) +(AN92*(1-Parameters!$D$40)*Parameters!$D$11*(1-('Input for base case'!$F$22*Parameters!$D$7)))+(AO92*(1-Parameters!$D$40)*(1-1/Parameters!$D$38)) + (AP92*(1-Parameters!$D$40)*(1-(1/Parameters!$D$38))*(1-ART_drop_factor))),0)</f>
        <v>0</v>
      </c>
      <c r="AP93" s="24">
        <f>IF(AND(C93&gt;=('Input for base case'!$F$14+'Input for base case'!$F$17), C93&lt;('Input for base case'!$F$14+'Input for base case'!$F$18)),((AI92*(1-Parameters!$D$40)*(1-1/Parameters!$D$38)*('Input for base case'!$F$8*Parameters!$D$18*Parameters!$D$26*(1-Parameters!$D$27)*(Parameters!$D$24)*Parameters!$D$28*Parameters!$D$30))+(AJ92*(1-Parameters!$D$40)*(1-(1/Parameters!$D$38))*ART_drop_factor)+(AP92*(1-Parameters!$D$40)*(1-(1/Parameters!$D$38))*ART_drop_factor)),0)</f>
        <v>0</v>
      </c>
      <c r="AQ93" s="22">
        <f>IF(AND(C93&gt;=('Input for base case'!$F$14+'Input for base case'!$F$17), C93&lt;('Input for base case'!$F$14+'Input for base case'!$F$18)),((AI92*(1-Parameters!$D$40)*(1/Parameters!$D$38)*(1-('Input for base case'!$F$8*Parameters!$D$18*(1-Parameters!$D$27)*Parameters!$D$26*(Parameters!$D$23)*Parameters!$D$28)))+(AK92*(1-Parameters!$D$40)*(1-('Input for base case'!$F$8*Parameters!$D$18*(1-Parameters!$D$27)*Parameters!$D$26*(Parameters!$D$23)*Parameters!$D$28)))+(AO92*(1-Parameters!$D$40)*(1/Parameters!$D$38))+(AQ92*(1-Parameters!$D$40))),0)</f>
        <v>0</v>
      </c>
      <c r="AR93" s="24">
        <f>IF(AND(C93&gt;=('Input for base case'!$F$14+'Input for base case'!$F$17), C93&lt;('Input for base case'!$F$14+'Input for base case'!$F$18)),((AI92*(1-Parameters!$D$40)*(1/Parameters!$D$38)*'Input for base case'!$F$8*Parameters!$D$18*Parameters!$D$26*(1-Parameters!$D$27)*Parameters!$D$28*(Parameters!$D$23)*(1-Parameters!$D$30))+(AK92*(1-Parameters!$D$40)*'Input for base case'!$F$8*Parameters!$D$18*Parameters!$D$26*(1-Parameters!$D$27)*Parameters!$D$28*(Parameters!$D$23)*(1-Parameters!$D$30))+(AL92*(1-Parameters!$D$40)) + (AM92*(1-Parameters!$D$40)*(1-ART_drop_factor)) +(AR92*(1-Parameters!$D$40)) + (AS92*(1-Parameters!$D$40)*(1-ART_drop_factor))),0)</f>
        <v>0</v>
      </c>
      <c r="AS93" s="22">
        <f>IF(AND(C93&gt;=('Input for base case'!$F$14+'Input for base case'!$F$17), C93&lt;('Input for base case'!$F$14+'Input for base case'!$F$18)),((AI92*(1-Parameters!$D$40)*(1/Parameters!$D$38)*('Input for base case'!$F$8*Parameters!$D$18*(Parameters!$D$23)*Parameters!$D$26*(1-Parameters!$D$27)*Parameters!$D$28*Parameters!$D$30))+(AJ92*(1-Parameters!$D$40)*(1/Parameters!$D$38))+(AK92*(1-Parameters!$D$40)*('Input for base case'!$F$8*Parameters!$D$18*(Parameters!$D$23)*Parameters!$D$26*(1-Parameters!$D$27)*Parameters!$D$28*Parameters!$D$30))+(AS92*(1-Parameters!$D$40)*ART_drop_factor)+(AP92*(1-Parameters!$D$40)*(1/Parameters!$D$38))+(AM92*(1-Parameters!$D$40)*ART_drop_factor)),0)</f>
        <v>0</v>
      </c>
      <c r="AT93" s="24">
        <f>IF(AND(C93&gt;=('Input for base case'!$F$14+'Input for base case'!$F$18), C93&lt;('Input for base case'!$F$14+'Input for base case'!$F$19)),((AN92*(1-Parameters!$D$40)*(1-(Parameters!$D$11*(1-('Input for base case'!$F$22*Parameters!$D$7))))) + (AT92*(1-Parameters!$D$40)*(1-(Parameters!$D$12*(1-('Input for base case'!$F$22*Parameters!$D$7)))))),0)</f>
        <v>0</v>
      </c>
      <c r="AU93" s="22">
        <f>IF(AND(C93&gt;=('Input for base case'!$F$14+'Input for base case'!$F$18), C93&lt;('Input for base case'!$F$14+'Input for base case'!$F$19)),((AN92*(1-Parameters!$D$40)*Parameters!$D$11*(1-('Input for base case'!$F$22*Parameters!$D$7)))+(AO92*(1-Parameters!$D$40)*(1-1/Parameters!$D$38)*(1-('Input for base case'!$F$9*Parameters!$D$19*(1-Parameters!$D$27)*Parameters!$D$26*(Parameters!$D$24)*Parameters!$D$28*Parameters!$D$30))) + (AP92*(1-Parameters!$D$40)*(1-(1/Parameters!$D$38))*(1-ART_drop_factor)) +(AT92*(1-Parameters!$D$40)*Parameters!$D$12*(1-('Input for base case'!$F$22*Parameters!$D$7)))+(AU92*(1-Parameters!$D$40)*(1-1/Parameters!$D$38)) + (AV92*(1-Parameters!$D$40)*(1-(1/Parameters!$D$38))*(1-ART_drop_factor))),0)</f>
        <v>0</v>
      </c>
      <c r="AV93" s="24">
        <f>IF(AND(C93&gt;=('Input for base case'!$F$14+'Input for base case'!$F$18), C93&lt;('Input for base case'!$F$14+'Input for base case'!$F$19)),((AO92*(1-Parameters!$D$40)*(1-1/Parameters!$D$38)*('Input for base case'!$F$9*Parameters!$D$19*Parameters!$D$26*(1-Parameters!$D$27)*(Parameters!$D$24)*Parameters!$D$28*Parameters!$D$30))+(AP92*(1-Parameters!$D$40)*(1-(1/Parameters!$D$38))*ART_drop_factor)+(AV92*(1-Parameters!$D$40)*(1-(1/Parameters!$D$38))*ART_drop_factor)),0)</f>
        <v>0</v>
      </c>
      <c r="AW93" s="22">
        <f>IF(AND(C93&gt;=('Input for base case'!$F$14+'Input for base case'!$F$18), C93&lt;('Input for base case'!$F$14+'Input for base case'!$F$19)),((AO92*(1-Parameters!$D$40)*(1/Parameters!$D$38)*(1-('Input for base case'!$F$9*Parameters!$D$19*(1-Parameters!$D$27)*Parameters!$D$26*(Parameters!$D$23)*Parameters!$D$28)))+(AQ92*(1-Parameters!$D$40)*(1-('Input for base case'!$F$9*Parameters!$D$19*(1-Parameters!$D$27)*Parameters!$D$26*(Parameters!$D$23)*Parameters!$D$28)))+(AU92*(1-Parameters!$D$40)*(1/Parameters!$D$38))+(AW92*(1-Parameters!$D$40))),0)</f>
        <v>0</v>
      </c>
      <c r="AX93" s="24">
        <f>IF(AND(C93&gt;=('Input for base case'!$F$14+'Input for base case'!$F$18), C93&lt;('Input for base case'!$F$14+'Input for base case'!$F$19)),((AO92*(1-Parameters!$D$40)*(1/Parameters!$D$38)*'Input for base case'!$F$9*Parameters!$D$19*Parameters!$D$26*(1-Parameters!$D$27)*Parameters!$D$28*(Parameters!$D$23)*(1-Parameters!$D$30))+(AQ92*(1-Parameters!$D$40)*'Input for base case'!$F$9*Parameters!$D$19*Parameters!$D$26*(1-Parameters!$D$27)*Parameters!$D$28*(Parameters!$D$23)*(1-Parameters!$D$30)) + (AS92*(1-Parameters!$D$40)*(1-ART_drop_factor)) +(AR92*(1-Parameters!$D$40))+ (AY92*(1-Parameters!$D$40)*(1-ART_drop_factor)) + (AX92*(1-Parameters!$D$40))),0)</f>
        <v>0</v>
      </c>
      <c r="AY93" s="22">
        <f>IF(AND(C93&gt;=('Input for base case'!$F$14+'Input for base case'!$F$18), C93&lt;('Input for base case'!$F$14+'Input for base case'!$F$19)),((AO92*(1-Parameters!$D$40)*(1/Parameters!$D$38)*('Input for base case'!$F$9*Parameters!$D$19*(Parameters!$D$23)*Parameters!$D$26*(1-Parameters!$D$27)*Parameters!$D$28*Parameters!$D$30))+(AP92*(1-Parameters!$D$40)*(1/Parameters!$D$38))+(AQ92*(1-Parameters!$D$40)*('Input for base case'!$F$9*Parameters!$D$19*(Parameters!$D$23)*Parameters!$D$26*(1-Parameters!$D$27)*Parameters!$D$28*Parameters!$D$30))+(AY92*(1-Parameters!$D$40)*ART_drop_factor)+(AV92*(1-Parameters!$D$40)*(1/Parameters!$D$38))+(AS92*(1-Parameters!$D$40)*ART_drop_factor)),0)</f>
        <v>0</v>
      </c>
      <c r="AZ93" s="24">
        <f>IF(C93&gt;=('Input for base case'!$F$14+'Input for base case'!$F$19),((AT92*(1-Parameters!$D$40)*(1-(Parameters!$D$12*(1-('Input for base case'!$F$22*Parameters!$D$7))))) + (AZ92*(1-Parameters!$D$40)*(1-(Parameters!$D$12*(1-('Input for base case'!$F$22*Parameters!$D$7)))))),0)</f>
        <v>1478150.2845813078</v>
      </c>
      <c r="BA93" s="22">
        <f>IF(C93&gt;=('Input for base case'!$F$14+'Input for base case'!$F$19),((AT92*(1-Parameters!$D$40)*Parameters!$D$12*(1-('Input for base case'!$F$22*Parameters!$D$7)))+(AU92*(1-Parameters!$D$40)*(1-1/Parameters!$D$38)*(1-('Input for base case'!$F$10*Parameters!$D$20*(1-Parameters!$D$27)*Parameters!$D$26*(Parameters!$D$24)*Parameters!$D$28*Parameters!$D$30))) + (AV92*(1-Parameters!$D$40)*(1-(1/Parameters!$D$38))*(1-ART_drop_factor)) +(AZ92*(1-Parameters!$D$40)*Parameters!$D$12*(1-('Input for base case'!$F$22*Parameters!$D$7)))+(BA92*(1-Parameters!$D$40)*(1-1/Parameters!$D$38)) + (BB92*(1-Parameters!$D$40)*(1-(1/Parameters!$D$38))*(1-ART_drop_factor))),0)</f>
        <v>3582.4741974165427</v>
      </c>
      <c r="BB93" s="24">
        <f>IF(C93&gt;=('Input for base case'!$F$14+'Input for base case'!$F$19),((AU92*(1-Parameters!$D$40)*(1-1/Parameters!$D$38)*('Input for base case'!$F$10*Parameters!$D$20*Parameters!$D$26*(1-Parameters!$D$27)*(Parameters!$D$24)*Parameters!$D$28*Parameters!$D$30))+(AV92*(1-Parameters!$D$40)*(1-(1/Parameters!$D$38))*ART_drop_factor)+(BB92*(1-Parameters!$D$40)*(1-(1/Parameters!$D$38))*ART_drop_factor)),0)</f>
        <v>0.61606428837657767</v>
      </c>
      <c r="BC93" s="22">
        <f>IF(C93&gt;=('Input for base case'!$F$14+'Input for base case'!$F$19),((AU92*(1-Parameters!$D$40)*(1/Parameters!$D$38)*(1-('Input for base case'!$F$10*Parameters!$D$20*(1-Parameters!$D$27)*Parameters!$D$26*(Parameters!$D$23)*Parameters!$D$28)))+(AW92*(1-Parameters!$D$40)*(1-('Input for base case'!$F$10*Parameters!$D$20*(1-Parameters!$D$27)*Parameters!$D$26*(Parameters!$D$23)*Parameters!$D$28)))+(BA92*(1-Parameters!$D$40)*(1/Parameters!$D$38))+(BC92*(1-Parameters!$D$40))),0)</f>
        <v>38675.05657440739</v>
      </c>
      <c r="BD93" s="24">
        <f>IF(C93&gt;=('Input for base case'!$F$14+'Input for base case'!$F$19),((AU92*(1-Parameters!$D$40)*(1/Parameters!$D$38)*'Input for base case'!$F$10*Parameters!$D$20*Parameters!$D$26*(1-Parameters!$D$27)*Parameters!$D$28*(Parameters!$D$23)*(1-Parameters!$D$30))+(AW92*(1-Parameters!$D$40)*'Input for base case'!$F$10*Parameters!$D$20*Parameters!$D$26*(1-Parameters!$D$27)*Parameters!$D$28*(Parameters!$D$23)*(1-Parameters!$D$30))+(AX92*(1-Parameters!$D$40)) + (AY92*(1-Parameters!$D$40)*(1-ART_drop_factor)) +(BD92*(1-Parameters!$D$40)) + (BE92*(1-Parameters!$D$40)*(1-ART_drop_factor))),0)</f>
        <v>29041.990767766158</v>
      </c>
      <c r="BE93" s="25">
        <f>IF(C93&gt;=('Input for base case'!$F$14+'Input for base case'!$F$19),((AU92*(1-Parameters!$D$40)*(1/Parameters!$D$38)*('Input for base case'!$F$10*Parameters!$D$20*(Parameters!$D$23)*Parameters!$D$26*(1-Parameters!$D$27)*Parameters!$D$28*Parameters!$D$30))+(AV92*(1-Parameters!$D$40)*(1/Parameters!$D$38))+(AW92*(1-Parameters!$D$40)*('Input for base case'!$F$10*Parameters!$D$20*(Parameters!$D$23)*Parameters!$D$26*(1-Parameters!$D$27)*Parameters!$D$28*Parameters!$D$30))+(BE92*(1-Parameters!$D$40)*ART_drop_factor)+(BB92*(1-Parameters!$D$40)*(1/Parameters!$D$38))+(AY92*(1-Parameters!$D$40)*ART_drop_factor)),0)</f>
        <v>68867.454554898301</v>
      </c>
      <c r="BF93" s="135">
        <f>(Parameters!$D$40*(SUM(Model!D92:U92,Model!AH92:BE92)))+(Parameters!$D$41*(SUM(Model!V92:AG92)))</f>
        <v>93.369879612674865</v>
      </c>
      <c r="BG93" s="60"/>
      <c r="BJ93" s="66"/>
    </row>
    <row r="94" spans="3:62" x14ac:dyDescent="0.2">
      <c r="C94" s="20">
        <v>89</v>
      </c>
      <c r="D94" s="21">
        <f>IF((C94&gt;='Input for base case'!$F$12),0,(D93*(1-Parameters!$D$40)*(1-(Parameters!$D$8*(1-('Input for base case'!$F$22*Parameters!$D$7))))))</f>
        <v>0</v>
      </c>
      <c r="E94" s="21">
        <f>IF((C94&gt;='Input for base case'!$F$12),0,(D93*(1-Parameters!$D$40)*Parameters!$D$8*(1-('Input for base case'!$F$22*Parameters!$D$7))+(E93*(1-Parameters!$D$40)*(1-1/Parameters!$D$38)) + (F93*(1-Parameters!$D$40)*(1-(1/Parameters!$D$38))*(1-ART_drop_factor))))</f>
        <v>0</v>
      </c>
      <c r="F94" s="26">
        <f>IF((C94&gt;='Input for base case'!$F$12),0,(F93*(1-Parameters!$D$40)*(1-(1/Parameters!$D$38))*ART_drop_factor))</f>
        <v>0</v>
      </c>
      <c r="G94" s="21">
        <f>IF((C94&gt;='Input for base case'!$F$12),0,((G93*(1-Parameters!$D$40)+(E93*(1-Parameters!$D$40)*(1/Parameters!$D$38)))))</f>
        <v>0</v>
      </c>
      <c r="H94" s="21">
        <f>IF((C94&gt;='Input for base case'!$F$12),0,(H93*(1-Parameters!$D$40) + I93*(1-Parameters!$D$40)*(1-ART_drop_factor)))</f>
        <v>0</v>
      </c>
      <c r="I94" s="21">
        <f>IF((C94&gt;='Input for base case'!$F$12),0,(((F93*(1-Parameters!$D$40)*(1/Parameters!$D$38)) + I93*(1-Parameters!$D$40)*ART_drop_factor)))</f>
        <v>0</v>
      </c>
      <c r="J94" s="23">
        <f>IF(AND(C94&gt;='Input for base case'!$F$12,C94&lt;'Input for base case'!$F$13),((D93*(1-Parameters!$D$40)*(1-(Parameters!$D$8*(1-('Input for base case'!$F$22*Parameters!$D$7))))) + (J93*(1-Parameters!$D$40)*(1-(Parameters!$D$9*(1-('Input for base case'!$F$22*Parameters!$D$7)))))),0)</f>
        <v>0</v>
      </c>
      <c r="K94" s="23">
        <f>IF(AND(C94&gt;='Input for base case'!$F$12,C94&lt;'Input for base case'!$F$13),((D93*(1-Parameters!$D$40)*(Parameters!$D$8*(1-('Input for base case'!$F$22*Parameters!$D$7))))+(E93*(1-Parameters!$D$40)*(1-1/Parameters!$D$38)*(1-('Input for base case'!$F$5*Parameters!$D$14*(1-Parameters!$D$27)*Parameters!$D$26*(Parameters!$D$24))*Parameters!$D$28*Parameters!$D$30)))+ (F93*(1-Parameters!$D$40)*(1-(1/Parameters!$D$38))*(1-ART_drop_factor)) + (J93*(1-Parameters!$D$40)*Parameters!$D$9*(1-('Input for base case'!$F$22*Parameters!$D$7)))+(K93*(1-Parameters!$D$40)*(1-1/Parameters!$D$38)) + (L93*(1-Parameters!$D$40)*(1-(1/Parameters!$D$38))*(1-ART_drop_factor)),0)</f>
        <v>0</v>
      </c>
      <c r="L94" s="23">
        <f>IF(AND(C94&gt;='Input for base case'!$F$12,C94&lt;'Input for base case'!$F$13),((E93*(1-Parameters!$D$40)*(1-1/Parameters!$D$38)*('Input for base case'!$F$5*Parameters!$D$14*Parameters!$D$26*(1-Parameters!$D$27)*(Parameters!$D$24)*Parameters!$D$28*Parameters!$D$30))+(F93*(1-Parameters!$D$40)*(1-(1/Parameters!$D$38))*ART_drop_factor)+(L93*(1-Parameters!$D$40)*(1-(1/Parameters!$D$38))*ART_drop_factor)),0)</f>
        <v>0</v>
      </c>
      <c r="M94" s="23">
        <f>IF(AND(C94&gt;='Input for base case'!$F$12,C94&lt;'Input for base case'!$F$13),((E93*(1-Parameters!$D$40)*(1/Parameters!$D$38)*(1-('Input for base case'!$F$5*Parameters!$D$14*(1-Parameters!$D$27)*Parameters!$D$26*(Parameters!$D$23))*Parameters!$D$28))+(G93*(1-Parameters!$D$40)*(1-('Input for base case'!$F$5*Parameters!$D$14*(1-Parameters!$D$27)*Parameters!$D$26*(Parameters!$D$23)*Parameters!$D$28)))+(K93*(1-Parameters!$D$40)*(1/Parameters!$D$38))+(M93*(1-Parameters!$D$40))),0)</f>
        <v>0</v>
      </c>
      <c r="N94" s="23">
        <f>IF(AND(C94&gt;='Input for base case'!$F$12,C94&lt;'Input for base case'!$F$13),((E93*(1-Parameters!$D$40)*(1/Parameters!$D$38)*'Input for base case'!$F$5*Parameters!$D$14*Parameters!$D$26*(1-Parameters!$D$27)*Parameters!$D$28*(Parameters!$D$23)*(1-Parameters!$D$30))+(G93*(1-Parameters!$D$40)*'Input for base case'!$F$5*Parameters!$D$14*Parameters!$D$26*(1-Parameters!$D$27)*Parameters!$D$28*(Parameters!$D$23)*(1-Parameters!$D$30))+(H93*(1-Parameters!$D$40)) +(N93*(1-Parameters!$D$40)) + (O93*(1-Parameters!$D$40)*(1-ART_drop_factor)) + (I93*(1-Parameters!$D$40)*(1-ART_drop_factor))),0)</f>
        <v>0</v>
      </c>
      <c r="O94" s="23">
        <f>IF(AND(C94&gt;='Input for base case'!$F$12,C94&lt;'Input for base case'!$F$13),((E93*(1-Parameters!$D$40)*(1/Parameters!$D$38)*('Input for base case'!$F$5*Parameters!$D$14*(Parameters!$D$23)*Parameters!$D$26*(1-Parameters!$D$27)*Parameters!$D$28*Parameters!$D$30))+(F93*(1-Parameters!$D$40)*(1/Parameters!$D$38))+(G93*(1-Parameters!$D$40)*('Input for base case'!$F$5*Parameters!$D$14*(Parameters!$D$23)*Parameters!$D$26*(1-Parameters!$D$27)*Parameters!$D$28*Parameters!$D$30))+(O93*(1-Parameters!$D$40)*ART_drop_factor)+(L93*(1-Parameters!$D$40)*(1/Parameters!$D$38))+(I93*(1-Parameters!$D$40)*ART_drop_factor)),0)</f>
        <v>0</v>
      </c>
      <c r="P94" s="24">
        <f>IF(AND(C94&gt;='Input for base case'!$F$13,C94&lt;'Input for base case'!$F$14),((J93*(1-Parameters!$D$40)*(1-(Parameters!$D$9*(1-('Input for base case'!$F$22*Parameters!$D$7))))) + (P93*(1-Parameters!$D$40)*(1-(Parameters!$D$9*(1-('Input for base case'!$F$22*Parameters!$D$7)))))),0)</f>
        <v>0</v>
      </c>
      <c r="Q94" s="22">
        <f>IF(AND(C94&gt;='Input for base case'!$F$13,C94&lt;'Input for base case'!$F$14),((J93*(1-Parameters!$D$40)*Parameters!$D$9*(1-('Input for base case'!$F$22*Parameters!$D$7)))+(K93*(1-Parameters!$D$40)*(1-1/Parameters!$D$38)*(1-('Input for base case'!$F$6*Parameters!$D$15*(1-Parameters!$D$27)*Parameters!$D$26*(Parameters!$D$24))*Parameters!$D$28*Parameters!$D$30))) + (L93*(1-Parameters!$D$40)*(1-(1/Parameters!$D$38))*(1-ART_drop_factor)) +(P93*(1-Parameters!$D$40)*Parameters!$D$9*(1-('Input for base case'!$F$22*Parameters!$D$7)))+(Q93*(1-Parameters!$D$40)*(1-1/Parameters!$D$38)) + (R93*(1-Parameters!$D$40)*(1-(1/Parameters!$D$38))*(1-ART_drop_factor)),0)</f>
        <v>0</v>
      </c>
      <c r="R94" s="24">
        <f>IF(AND(C94&gt;='Input for base case'!$F$13,C94&lt;'Input for base case'!$F$14),((K93*(1-Parameters!$D$40)*(1-1/Parameters!$D$38)*('Input for base case'!$F$6*Parameters!$D$15*Parameters!$D$26*(1-Parameters!$D$27)*(Parameters!$D$24)*Parameters!$D$28*Parameters!$D$30))+(L93*(1-Parameters!$D$40)*(1-(1/Parameters!$D$38))*ART_drop_factor)+(R93*(1-Parameters!$D$40)*(1-(1/Parameters!$D$38))*ART_drop_factor)),0)</f>
        <v>0</v>
      </c>
      <c r="S94" s="22">
        <f>IF(AND(C94&gt;='Input for base case'!$F$13,C94&lt;'Input for base case'!$F$14),((K93*(1-Parameters!$D$40)*(1/Parameters!$D$38)*(1-('Input for base case'!$F$6*Parameters!$D$15*(1-Parameters!$D$27)*Parameters!$D$26*(Parameters!$D$23)*Parameters!$D$28)))+(M93*(1-Parameters!$D$40)*(1-('Input for base case'!$F$6*Parameters!$D$15*(1-Parameters!$D$27)*Parameters!$D$26*(Parameters!$D$23)*Parameters!$D$28)))+(Q93*(1-Parameters!$D$40)*(1/Parameters!$D$38))+(S93*(1-Parameters!$D$40))),0)</f>
        <v>0</v>
      </c>
      <c r="T94" s="24">
        <f>IF(AND(C94&gt;='Input for base case'!$F$13,C94&lt;'Input for base case'!$F$14),((K93*(1-Parameters!$D$40)*(1/Parameters!$D$38)*'Input for base case'!$F$6*Parameters!$D$15*Parameters!$D$26*(1-Parameters!$D$27)*Parameters!$D$28*(Parameters!$D$23)*(1-Parameters!$D$30))+(M93*(1-Parameters!$D$40)*'Input for base case'!$F$6*Parameters!$D$15*Parameters!$D$26*(1-Parameters!$D$27)*Parameters!$D$28*(Parameters!$D$23)*(1-Parameters!$D$30))+(N93*(1-Parameters!$D$40))+(T93*(1-Parameters!$D$40)) + (U93*(1-Parameters!$D$40)*(1-ART_drop_factor)) + (O93*(1-Parameters!$D$40)*(1-ART_drop_factor))),0)</f>
        <v>0</v>
      </c>
      <c r="U94" s="22">
        <f>IF(AND(C94&gt;='Input for base case'!$F$13,C94&lt;'Input for base case'!$F$14),((K93*(1-Parameters!$D$40)*(1/Parameters!$D$38)*('Input for base case'!$F$6*Parameters!$D$15*(Parameters!$D$23)*Parameters!$D$26*(1-Parameters!$D$27)*Parameters!$D$28*Parameters!$D$30))+(L93*(1-Parameters!$D$40)*(1/Parameters!$D$38))+(M93*(1-Parameters!$D$40)*('Input for base case'!$F$6*Parameters!$D$15*(Parameters!$D$23)*Parameters!$D$26*(1-Parameters!$D$27)*Parameters!$D$28*Parameters!$D$30))+(U93*(1-Parameters!$D$40)*ART_drop_factor)+(R93*(1-Parameters!$D$40)*(1/Parameters!$D$38))+(O93*(1-Parameters!$D$40))*ART_drop_factor),0)</f>
        <v>0</v>
      </c>
      <c r="V94" s="24">
        <f>IF(C94='Input for base case'!$F$14,((P93*(1-Parameters!$D$41)*(1-(Parameters!$D$9*(1-('Input for base case'!$F$22*Parameters!$D$7))))) + (V93*(1-Parameters!$D$41)*(1-(Parameters!$D$9*(1-('Input for base case'!$F$22*Parameters!$D$7)))))),0)</f>
        <v>0</v>
      </c>
      <c r="W94" s="22">
        <f>IF(C94='Input for base case'!$F$14,((P93*(1-Parameters!$D$41)*Parameters!$D$9*(1-('Input for base case'!$F$22*Parameters!$D$7)))+(Q93*(1-Parameters!$D$41)*(1-1/Parameters!$D$38)*(1-('Input for base case'!$F$6*Parameters!$D$16*(1-Parameters!$D$27)*Parameters!$D$26*(1-Parameters!$B$94)*(Parameters!$D$24))*Parameters!$D$28*Parameters!$D$30)))+(V93*(1-Parameters!$D$41)*Parameters!$D$9*(1-('Input for base case'!$F$22*Parameters!$D$7)))+ (R93*(1-Parameters!$D$41)*(1-(1/Parameters!$D$38))*(1-ART_drop_factor)) + (W93*(1-Parameters!$D$41)*(1-1/Parameters!$D$38)) + (X93*(1-Parameters!$D$41)*(1-(1/Parameters!$D$38))*(1-ART_drop_factor)),0)</f>
        <v>0</v>
      </c>
      <c r="X94" s="24">
        <f>IF(C94='Input for base case'!$F$14,((Q93*(1-Parameters!$D$41)*(1-1/Parameters!$D$38)*('Input for base case'!$F$6*Parameters!$D$16*Parameters!$D$26*(1-Parameters!$D$27)*(1-Parameters!$B$94)*(Parameters!$D$24)*Parameters!$D$28*Parameters!$D$30))+(R93*(1-Parameters!$D$41)*(1-(1/Parameters!$D$38))*ART_drop_factor)+(X93*(1-Parameters!$D$41)*(1-(1/Parameters!$D$38))*ART_drop_factor)),0)</f>
        <v>0</v>
      </c>
      <c r="Y94" s="22">
        <f>IF(C94='Input for base case'!$F$14,((Q93*(1-Parameters!$D$41)*(1/Parameters!$D$38)*(1-('Input for base case'!$F$6*Parameters!$D$16*(1-Parameters!$D$27)*Parameters!$D$26*(1-Parameters!$B$94)*(Parameters!$D$23)*Parameters!$D$28)))+(S93*(1-Parameters!$D$41)*(1-('Input for base case'!$F$6*Parameters!$D$16*(1-Parameters!$D$27)*Parameters!$D$26*(1-Parameters!$B$94)*(Parameters!$D$23)*Parameters!$D$28)))+(W93*(1-Parameters!$D$41)*(1/Parameters!$D$38))+(Y93*(1-Parameters!$D$41))),0)</f>
        <v>0</v>
      </c>
      <c r="Z94" s="24">
        <f>IF(C94='Input for base case'!$F$14,((Q93*(1-Parameters!$D$41)*(1/Parameters!$D$38)*'Input for base case'!$F$6*Parameters!$D$16*Parameters!$D$26*(1-Parameters!$D$27)*(1-Parameters!$B$94)*Parameters!$D$28*(Parameters!$D$23)*(1-Parameters!$D$30))+(S93*(1-Parameters!$D$41)*'Input for base case'!$F$6*Parameters!$D$16*Parameters!$D$26*(1-Parameters!$D$27)*(1-Parameters!$B$94)*Parameters!$D$28*(Parameters!$D$23)*(1-Parameters!$D$30))+(T93*(1-Parameters!$D$41)) + (U93*(1-Parameters!$D$41)*(1-ART_drop_factor)) + (Z93*(1-Parameters!$D$41)) + (AA93*(1-Parameters!$D$41)*(1-ART_drop_factor))),0)</f>
        <v>0</v>
      </c>
      <c r="AA94" s="22">
        <f>IF(C94='Input for base case'!$F$14,((Q93*(1-Parameters!$D$41)*(1/Parameters!$D$38)*('Input for base case'!$F$6*Parameters!$D$16*(Parameters!$D$23)*Parameters!$D$26*(1-Parameters!$D$27)*(1-Parameters!$B$94)*Parameters!$D$28*Parameters!$D$30))+(R93*(1-Parameters!$D$41)*(1/Parameters!$D$38))+(S93*(1-Parameters!$D$41)*('Input for base case'!$F$6*Parameters!$D$16*(1-Parameters!$B$94)*(Parameters!$D$23)*Parameters!$D$26*(1-Parameters!$D$27)*Parameters!$D$28*Parameters!$D$30))+(AA93*(1-Parameters!$D$41)*ART_drop_factor)+(X93*(1-Parameters!$D$41)*(1/Parameters!$D$38))+(U93*(1-Parameters!$D$41)*ART_drop_factor)),0)</f>
        <v>0</v>
      </c>
      <c r="AB94" s="24">
        <f>IF(AND(C94&gt;'Input for base case'!$F$14,C94&lt;('Input for base case'!$F$14+'Input for base case'!$F$16)),((V93*(1-Parameters!$D$41)*(1-(Parameters!$D$9*(1-('Input for base case'!$F$22*Parameters!$D$7)))))+(AB93*(1-Parameters!$D$41)*(1-(Parameters!$D$10*(1-('Input for base case'!$F$22*Parameters!$D$7)))))),0)</f>
        <v>0</v>
      </c>
      <c r="AC94" s="24">
        <f>IF(AND(C94&gt;'Input for base case'!$F$14, C94&lt;('Input for base case'!$F$14+'Input for base case'!$F$16)),((V93*(1-Parameters!$D$41)*Parameters!$D$9*(1-('Input for base case'!$F$22*Parameters!$D$7)))+(W93*(1-Parameters!$D$41)*(1-1/Parameters!$D$38)) + (X93*(1-Parameters!$D$41)*(1-(1/Parameters!$D$38))*(1-ART_drop_factor)) +(AB93*(1-Parameters!$D$41)*Parameters!$D$10*(1-('Input for base case'!$F$22*Parameters!$D$7))))+(AC93*(1-Parameters!$D$41)*(1-1/Parameters!$D$38)) + (AD93*(1-Parameters!$D$41)*(1-(1/Parameters!$D$38))*(1-ART_drop_factor)),0)</f>
        <v>0</v>
      </c>
      <c r="AD94" s="24">
        <f>IF(AND(C94&gt;'Input for base case'!$F$14, C94&lt;('Input for base case'!$F$14+'Input for base case'!$F$16)),((X93*(1-Parameters!$D$41)*(1-(1/Parameters!$D$38))*ART_drop_factor)+(AD93*(1-Parameters!$D$41)*(1-(1/Parameters!$D$38))*ART_drop_factor)),0)</f>
        <v>0</v>
      </c>
      <c r="AE94" s="24">
        <f>IF(AND(C94&gt;'Input for base case'!$F$14, C94&lt;('Input for base case'!$F$14+'Input for base case'!$F$16)),((W93*(1-Parameters!$D$41)*(1/Parameters!$D$38))+(Y93*(1-Parameters!$D$41))+(AC93*(1-Parameters!$D$41)*(1/Parameters!$D$38))+(AE93*(1-Parameters!$D$41))),0)</f>
        <v>0</v>
      </c>
      <c r="AF94" s="24">
        <f>IF(AND(C94&gt;'Input for base case'!$F$14, C94&lt;('Input for base case'!$F$14+'Input for base case'!$F$16)),((Z93*(1-Parameters!$D$41)) + (AA93*(1-Parameters!$D$41)*(1-ART_drop_factor)) +(AF93*(1-Parameters!$D$41)) + (AG93*(1-Parameters!$D$41)*(1-ART_drop_factor))),0)</f>
        <v>0</v>
      </c>
      <c r="AG94" s="24">
        <f>IF(AND(C94&gt;'Input for base case'!$F$14, C94&lt;('Input for base case'!$F$14+'Input for base case'!$F$16)),((X93*(1-Parameters!$D$41)*(1/Parameters!$D$38))+(AG93*(1-Parameters!$D$41)*ART_drop_factor)+(AD93*(1-Parameters!$D$41)*(1/Parameters!$D$38))+(AA93*(1-Parameters!$D$41)*ART_drop_factor)),0)</f>
        <v>0</v>
      </c>
      <c r="AH94" s="24">
        <f>IF(AND(C94&gt;=('Input for base case'!$F$14+'Input for base case'!$F$16),C94&lt;('Input for base case'!$F$14+'Input for base case'!$F$17)),((AB93*(1-Parameters!$D$40)*(1-(Parameters!$D$10*(1-('Input for base case'!$F$22*Parameters!$D$7)))))+(AH93*(1-Parameters!$D$40)*(1-(Parameters!$D$11*(1-('Input for base case'!$F$22*Parameters!$D$7)))))),0)</f>
        <v>0</v>
      </c>
      <c r="AI94" s="24">
        <f>IF(AND(C94&gt;=('Input for base case'!$F$14+'Input for base case'!$F$16), C94&lt;('Input for base case'!$F$14+'Input for base case'!$F$17)),((AB93*(1-Parameters!$D$40)*Parameters!$D$10*(1-('Input for base case'!$F$22*Parameters!$D$7)))+(AC93*(1-Parameters!$D$40)*(1-1/Parameters!$D$38)*(1-('Input for base case'!$F$7*Parameters!$D$17*(1-Parameters!$D$27)*Parameters!$D$26*(1-(Parameters!$B$94 + Parameters!$B$95))*(Parameters!$D$24)*Parameters!$D$28*Parameters!$D$30))) + (AD93*(1-Parameters!$D$40)*(1-(1/Parameters!$D$38))*(1-ART_drop_factor)) +(AH93*(1-Parameters!$D$40)*Parameters!$D$11*(1-('Input for base case'!$F$22*Parameters!$D$7)))+(AI93*(1-Parameters!$D$40)*(1-1/Parameters!$D$38)) + (AJ93*(1-Parameters!$D$40)*(1-(1/Parameters!$D$38))*(1-ART_drop_factor))),0)</f>
        <v>0</v>
      </c>
      <c r="AJ94" s="24">
        <f>IF(AND(C94&gt;=('Input for base case'!$F$14+'Input for base case'!$F$16), C94&lt;('Input for base case'!$F$14+'Input for base case'!$F$17)),((AC93*(1-Parameters!$D$40)*(1-1/Parameters!$D$38)*('Input for base case'!$F$7*Parameters!$D$17*Parameters!$D$26*(1-Parameters!$D$27)*(1-(Parameters!$B$94 + Parameters!$B$95))*(Parameters!$D$24)*Parameters!$D$28*Parameters!$D$30))+(AD93*(1-Parameters!$D$40)*(1-(1/Parameters!$D$38))*ART_drop_factor)+(AJ93*(1-Parameters!$D$40)*(1-(1/Parameters!$D$38))*ART_drop_factor)),0)</f>
        <v>0</v>
      </c>
      <c r="AK94" s="22">
        <f>IF(AND(C94&gt;=('Input for base case'!$F$14+'Input for base case'!$F$16), C94&lt;('Input for base case'!$F$14+'Input for base case'!$F$17)),((AC93*(1-Parameters!$D$40)*(1/Parameters!$D$38)*(1-('Input for base case'!$F$7*Parameters!$D$17*(1-Parameters!$D$27)*Parameters!$D$26*(1-(Parameters!$B$94 + Parameters!$B$95))*(Parameters!$D$23)*Parameters!$D$28)))+(AE93*(1-Parameters!$D$40)*(1-('Input for base case'!$F$7*Parameters!$D$17*(1-Parameters!$D$27)*Parameters!$D$26*(1-(Parameters!$B$94 + Parameters!$B$95))*(Parameters!$D$23)*Parameters!$D$28)))+(AI93*(1-Parameters!$D$40)*(1/Parameters!$D$38))+(AK93*(1-Parameters!$D$40))),0)</f>
        <v>0</v>
      </c>
      <c r="AL94" s="24">
        <f>IF(AND(C94&gt;=('Input for base case'!$F$14+'Input for base case'!$F$16), C94&lt;('Input for base case'!$F$14+'Input for base case'!$F$17)),((AC93*(1-Parameters!$D$40)*(1/Parameters!$D$38)*'Input for base case'!$F$7*Parameters!$D$17*Parameters!$D$26*(1-Parameters!$D$27)*(1-(Parameters!$B$94 + Parameters!$B$95))*Parameters!$D$28*(Parameters!$D$23)*(1-Parameters!$D$30))+(AE93*(1-Parameters!$D$40)*'Input for base case'!$F$7*Parameters!$D$17*Parameters!$D$26*(1-Parameters!$D$27)*(1-(Parameters!$B$94 + Parameters!$B$95))*Parameters!$D$28*(Parameters!$D$23)*(1-Parameters!$D$30))+(AF93*(1-Parameters!$D$40)) + (AG93*(1-Parameters!$D$40)*(1-ART_drop_factor)) +(AL93*(1-Parameters!$D$40)) + (AM93*(1-Parameters!$D$40)*(1-ART_drop_factor))),0)</f>
        <v>0</v>
      </c>
      <c r="AM94" s="22">
        <f>IF(AND(C94&gt;=('Input for base case'!$F$14+'Input for base case'!$F$16), C94&lt;('Input for base case'!$F$14+'Input for base case'!$F$17)),((AC93*(1-Parameters!$D$40)*(1/Parameters!$D$38)*('Input for base case'!$F$7*Parameters!$D$17*(Parameters!$D$23)*Parameters!$D$26*(1-Parameters!$D$27)*(1-(Parameters!$B$94 + Parameters!$B$95))*Parameters!$D$28*Parameters!$D$30))+(AD93*(1-Parameters!$D$40)*(1/Parameters!$D$38))+(AE93*(1-Parameters!$D$40)*('Input for base case'!$F$7*Parameters!$D$17*(Parameters!$D$23)*Parameters!$D$26*(1-Parameters!$D$27)*(1-(Parameters!$B$94 + Parameters!$B$95))*Parameters!$D$28*Parameters!$D$30))+(AM93*(1-Parameters!$D$40)*ART_drop_factor)+(AJ93*(1-Parameters!$D$40)*(1/Parameters!$D$38))+(AG93*(1-Parameters!$D$40)*ART_drop_factor)),0)</f>
        <v>0</v>
      </c>
      <c r="AN94" s="24">
        <f>IF(AND(C94&gt;=('Input for base case'!$F$14+'Input for base case'!$F$17), C94&lt;('Input for base case'!$F$14+'Input for base case'!$F$18)),((AH93*(1-Parameters!$D$40)*(1-(Parameters!$D$11*(1-('Input for base case'!$F$22*Parameters!$D$7))))) + (AN93*(1-Parameters!$D$40)*(1-(Parameters!$D$11*(1-('Input for base case'!$F$22*Parameters!$D$7)))))),0)</f>
        <v>0</v>
      </c>
      <c r="AO94" s="22">
        <f>IF(AND(C94&gt;=('Input for base case'!$F$14+'Input for base case'!$F$17), C94&lt;('Input for base case'!$F$14+'Input for base case'!$F$18)),((AH93*(1-Parameters!$D$40)*Parameters!$D$11*(1-('Input for base case'!$F$22*Parameters!$D$7)))+(AI93*(1-Parameters!$D$40)*(1-1/Parameters!$D$38)*(1-('Input for base case'!$F$8*Parameters!$D$18*(1-Parameters!$D$27)*Parameters!$D$26*(Parameters!$D$24)*Parameters!$D$28*Parameters!$D$30))) + (AJ93*(1-Parameters!$D$40)*(1-(1/Parameters!$D$38))*(1-ART_drop_factor)) +(AN93*(1-Parameters!$D$40)*Parameters!$D$11*(1-('Input for base case'!$F$22*Parameters!$D$7)))+(AO93*(1-Parameters!$D$40)*(1-1/Parameters!$D$38)) + (AP93*(1-Parameters!$D$40)*(1-(1/Parameters!$D$38))*(1-ART_drop_factor))),0)</f>
        <v>0</v>
      </c>
      <c r="AP94" s="24">
        <f>IF(AND(C94&gt;=('Input for base case'!$F$14+'Input for base case'!$F$17), C94&lt;('Input for base case'!$F$14+'Input for base case'!$F$18)),((AI93*(1-Parameters!$D$40)*(1-1/Parameters!$D$38)*('Input for base case'!$F$8*Parameters!$D$18*Parameters!$D$26*(1-Parameters!$D$27)*(Parameters!$D$24)*Parameters!$D$28*Parameters!$D$30))+(AJ93*(1-Parameters!$D$40)*(1-(1/Parameters!$D$38))*ART_drop_factor)+(AP93*(1-Parameters!$D$40)*(1-(1/Parameters!$D$38))*ART_drop_factor)),0)</f>
        <v>0</v>
      </c>
      <c r="AQ94" s="22">
        <f>IF(AND(C94&gt;=('Input for base case'!$F$14+'Input for base case'!$F$17), C94&lt;('Input for base case'!$F$14+'Input for base case'!$F$18)),((AI93*(1-Parameters!$D$40)*(1/Parameters!$D$38)*(1-('Input for base case'!$F$8*Parameters!$D$18*(1-Parameters!$D$27)*Parameters!$D$26*(Parameters!$D$23)*Parameters!$D$28)))+(AK93*(1-Parameters!$D$40)*(1-('Input for base case'!$F$8*Parameters!$D$18*(1-Parameters!$D$27)*Parameters!$D$26*(Parameters!$D$23)*Parameters!$D$28)))+(AO93*(1-Parameters!$D$40)*(1/Parameters!$D$38))+(AQ93*(1-Parameters!$D$40))),0)</f>
        <v>0</v>
      </c>
      <c r="AR94" s="24">
        <f>IF(AND(C94&gt;=('Input for base case'!$F$14+'Input for base case'!$F$17), C94&lt;('Input for base case'!$F$14+'Input for base case'!$F$18)),((AI93*(1-Parameters!$D$40)*(1/Parameters!$D$38)*'Input for base case'!$F$8*Parameters!$D$18*Parameters!$D$26*(1-Parameters!$D$27)*Parameters!$D$28*(Parameters!$D$23)*(1-Parameters!$D$30))+(AK93*(1-Parameters!$D$40)*'Input for base case'!$F$8*Parameters!$D$18*Parameters!$D$26*(1-Parameters!$D$27)*Parameters!$D$28*(Parameters!$D$23)*(1-Parameters!$D$30))+(AL93*(1-Parameters!$D$40)) + (AM93*(1-Parameters!$D$40)*(1-ART_drop_factor)) +(AR93*(1-Parameters!$D$40)) + (AS93*(1-Parameters!$D$40)*(1-ART_drop_factor))),0)</f>
        <v>0</v>
      </c>
      <c r="AS94" s="22">
        <f>IF(AND(C94&gt;=('Input for base case'!$F$14+'Input for base case'!$F$17), C94&lt;('Input for base case'!$F$14+'Input for base case'!$F$18)),((AI93*(1-Parameters!$D$40)*(1/Parameters!$D$38)*('Input for base case'!$F$8*Parameters!$D$18*(Parameters!$D$23)*Parameters!$D$26*(1-Parameters!$D$27)*Parameters!$D$28*Parameters!$D$30))+(AJ93*(1-Parameters!$D$40)*(1/Parameters!$D$38))+(AK93*(1-Parameters!$D$40)*('Input for base case'!$F$8*Parameters!$D$18*(Parameters!$D$23)*Parameters!$D$26*(1-Parameters!$D$27)*Parameters!$D$28*Parameters!$D$30))+(AS93*(1-Parameters!$D$40)*ART_drop_factor)+(AP93*(1-Parameters!$D$40)*(1/Parameters!$D$38))+(AM93*(1-Parameters!$D$40)*ART_drop_factor)),0)</f>
        <v>0</v>
      </c>
      <c r="AT94" s="24">
        <f>IF(AND(C94&gt;=('Input for base case'!$F$14+'Input for base case'!$F$18), C94&lt;('Input for base case'!$F$14+'Input for base case'!$F$19)),((AN93*(1-Parameters!$D$40)*(1-(Parameters!$D$11*(1-('Input for base case'!$F$22*Parameters!$D$7))))) + (AT93*(1-Parameters!$D$40)*(1-(Parameters!$D$12*(1-('Input for base case'!$F$22*Parameters!$D$7)))))),0)</f>
        <v>0</v>
      </c>
      <c r="AU94" s="22">
        <f>IF(AND(C94&gt;=('Input for base case'!$F$14+'Input for base case'!$F$18), C94&lt;('Input for base case'!$F$14+'Input for base case'!$F$19)),((AN93*(1-Parameters!$D$40)*Parameters!$D$11*(1-('Input for base case'!$F$22*Parameters!$D$7)))+(AO93*(1-Parameters!$D$40)*(1-1/Parameters!$D$38)*(1-('Input for base case'!$F$9*Parameters!$D$19*(1-Parameters!$D$27)*Parameters!$D$26*(Parameters!$D$24)*Parameters!$D$28*Parameters!$D$30))) + (AP93*(1-Parameters!$D$40)*(1-(1/Parameters!$D$38))*(1-ART_drop_factor)) +(AT93*(1-Parameters!$D$40)*Parameters!$D$12*(1-('Input for base case'!$F$22*Parameters!$D$7)))+(AU93*(1-Parameters!$D$40)*(1-1/Parameters!$D$38)) + (AV93*(1-Parameters!$D$40)*(1-(1/Parameters!$D$38))*(1-ART_drop_factor))),0)</f>
        <v>0</v>
      </c>
      <c r="AV94" s="24">
        <f>IF(AND(C94&gt;=('Input for base case'!$F$14+'Input for base case'!$F$18), C94&lt;('Input for base case'!$F$14+'Input for base case'!$F$19)),((AO93*(1-Parameters!$D$40)*(1-1/Parameters!$D$38)*('Input for base case'!$F$9*Parameters!$D$19*Parameters!$D$26*(1-Parameters!$D$27)*(Parameters!$D$24)*Parameters!$D$28*Parameters!$D$30))+(AP93*(1-Parameters!$D$40)*(1-(1/Parameters!$D$38))*ART_drop_factor)+(AV93*(1-Parameters!$D$40)*(1-(1/Parameters!$D$38))*ART_drop_factor)),0)</f>
        <v>0</v>
      </c>
      <c r="AW94" s="22">
        <f>IF(AND(C94&gt;=('Input for base case'!$F$14+'Input for base case'!$F$18), C94&lt;('Input for base case'!$F$14+'Input for base case'!$F$19)),((AO93*(1-Parameters!$D$40)*(1/Parameters!$D$38)*(1-('Input for base case'!$F$9*Parameters!$D$19*(1-Parameters!$D$27)*Parameters!$D$26*(Parameters!$D$23)*Parameters!$D$28)))+(AQ93*(1-Parameters!$D$40)*(1-('Input for base case'!$F$9*Parameters!$D$19*(1-Parameters!$D$27)*Parameters!$D$26*(Parameters!$D$23)*Parameters!$D$28)))+(AU93*(1-Parameters!$D$40)*(1/Parameters!$D$38))+(AW93*(1-Parameters!$D$40))),0)</f>
        <v>0</v>
      </c>
      <c r="AX94" s="24">
        <f>IF(AND(C94&gt;=('Input for base case'!$F$14+'Input for base case'!$F$18), C94&lt;('Input for base case'!$F$14+'Input for base case'!$F$19)),((AO93*(1-Parameters!$D$40)*(1/Parameters!$D$38)*'Input for base case'!$F$9*Parameters!$D$19*Parameters!$D$26*(1-Parameters!$D$27)*Parameters!$D$28*(Parameters!$D$23)*(1-Parameters!$D$30))+(AQ93*(1-Parameters!$D$40)*'Input for base case'!$F$9*Parameters!$D$19*Parameters!$D$26*(1-Parameters!$D$27)*Parameters!$D$28*(Parameters!$D$23)*(1-Parameters!$D$30)) + (AS93*(1-Parameters!$D$40)*(1-ART_drop_factor)) +(AR93*(1-Parameters!$D$40))+ (AY93*(1-Parameters!$D$40)*(1-ART_drop_factor)) + (AX93*(1-Parameters!$D$40))),0)</f>
        <v>0</v>
      </c>
      <c r="AY94" s="22">
        <f>IF(AND(C94&gt;=('Input for base case'!$F$14+'Input for base case'!$F$18), C94&lt;('Input for base case'!$F$14+'Input for base case'!$F$19)),((AO93*(1-Parameters!$D$40)*(1/Parameters!$D$38)*('Input for base case'!$F$9*Parameters!$D$19*(Parameters!$D$23)*Parameters!$D$26*(1-Parameters!$D$27)*Parameters!$D$28*Parameters!$D$30))+(AP93*(1-Parameters!$D$40)*(1/Parameters!$D$38))+(AQ93*(1-Parameters!$D$40)*('Input for base case'!$F$9*Parameters!$D$19*(Parameters!$D$23)*Parameters!$D$26*(1-Parameters!$D$27)*Parameters!$D$28*Parameters!$D$30))+(AY93*(1-Parameters!$D$40)*ART_drop_factor)+(AV93*(1-Parameters!$D$40)*(1/Parameters!$D$38))+(AS93*(1-Parameters!$D$40)*ART_drop_factor)),0)</f>
        <v>0</v>
      </c>
      <c r="AZ94" s="24">
        <f>IF(C94&gt;=('Input for base case'!$F$14+'Input for base case'!$F$19),((AT93*(1-Parameters!$D$40)*(1-(Parameters!$D$12*(1-('Input for base case'!$F$22*Parameters!$D$7))))) + (AZ93*(1-Parameters!$D$40)*(1-(Parameters!$D$12*(1-('Input for base case'!$F$22*Parameters!$D$7)))))),0)</f>
        <v>1477667.0661015527</v>
      </c>
      <c r="BA94" s="22">
        <f>IF(C94&gt;=('Input for base case'!$F$14+'Input for base case'!$F$19),((AT93*(1-Parameters!$D$40)*Parameters!$D$12*(1-('Input for base case'!$F$22*Parameters!$D$7)))+(AU93*(1-Parameters!$D$40)*(1-1/Parameters!$D$38)*(1-('Input for base case'!$F$10*Parameters!$D$20*(1-Parameters!$D$27)*Parameters!$D$26*(Parameters!$D$24)*Parameters!$D$28*Parameters!$D$30))) + (AV93*(1-Parameters!$D$40)*(1-(1/Parameters!$D$38))*(1-ART_drop_factor)) +(AZ93*(1-Parameters!$D$40)*Parameters!$D$12*(1-('Input for base case'!$F$22*Parameters!$D$7)))+(BA93*(1-Parameters!$D$40)*(1-1/Parameters!$D$38)) + (BB93*(1-Parameters!$D$40)*(1-(1/Parameters!$D$38))*(1-ART_drop_factor))),0)</f>
        <v>3582.1801960098796</v>
      </c>
      <c r="BB94" s="24">
        <f>IF(C94&gt;=('Input for base case'!$F$14+'Input for base case'!$F$19),((AU93*(1-Parameters!$D$40)*(1-1/Parameters!$D$38)*('Input for base case'!$F$10*Parameters!$D$20*Parameters!$D$26*(1-Parameters!$D$27)*(Parameters!$D$24)*Parameters!$D$28*Parameters!$D$30))+(AV93*(1-Parameters!$D$40)*(1-(1/Parameters!$D$38))*ART_drop_factor)+(BB93*(1-Parameters!$D$40)*(1-(1/Parameters!$D$38))*ART_drop_factor)),0)</f>
        <v>0.5457560086676978</v>
      </c>
      <c r="BC94" s="22">
        <f>IF(C94&gt;=('Input for base case'!$F$14+'Input for base case'!$F$19),((AU93*(1-Parameters!$D$40)*(1/Parameters!$D$38)*(1-('Input for base case'!$F$10*Parameters!$D$20*(1-Parameters!$D$27)*Parameters!$D$26*(Parameters!$D$23)*Parameters!$D$28)))+(AW93*(1-Parameters!$D$40)*(1-('Input for base case'!$F$10*Parameters!$D$20*(1-Parameters!$D$27)*Parameters!$D$26*(Parameters!$D$23)*Parameters!$D$28)))+(BA93*(1-Parameters!$D$40)*(1/Parameters!$D$38))+(BC93*(1-Parameters!$D$40))),0)</f>
        <v>39070.855045167133</v>
      </c>
      <c r="BD94" s="24">
        <f>IF(C94&gt;=('Input for base case'!$F$14+'Input for base case'!$F$19),((AU93*(1-Parameters!$D$40)*(1/Parameters!$D$38)*'Input for base case'!$F$10*Parameters!$D$20*Parameters!$D$26*(1-Parameters!$D$27)*Parameters!$D$28*(Parameters!$D$23)*(1-Parameters!$D$30))+(AW93*(1-Parameters!$D$40)*'Input for base case'!$F$10*Parameters!$D$20*Parameters!$D$26*(1-Parameters!$D$27)*Parameters!$D$28*(Parameters!$D$23)*(1-Parameters!$D$30))+(AX93*(1-Parameters!$D$40)) + (AY93*(1-Parameters!$D$40)*(1-ART_drop_factor)) +(BD93*(1-Parameters!$D$40)) + (BE93*(1-Parameters!$D$40)*(1-ART_drop_factor))),0)</f>
        <v>29269.838665318402</v>
      </c>
      <c r="BE94" s="25">
        <f>IF(C94&gt;=('Input for base case'!$F$14+'Input for base case'!$F$19),((AU93*(1-Parameters!$D$40)*(1/Parameters!$D$38)*('Input for base case'!$F$10*Parameters!$D$20*(Parameters!$D$23)*Parameters!$D$26*(1-Parameters!$D$27)*Parameters!$D$28*Parameters!$D$30))+(AV93*(1-Parameters!$D$40)*(1/Parameters!$D$38))+(AW93*(1-Parameters!$D$40)*('Input for base case'!$F$10*Parameters!$D$20*(Parameters!$D$23)*Parameters!$D$26*(1-Parameters!$D$27)*Parameters!$D$28*Parameters!$D$30))+(BE93*(1-Parameters!$D$40)*ART_drop_factor)+(BB93*(1-Parameters!$D$40)*(1/Parameters!$D$38))+(AY93*(1-Parameters!$D$40)*ART_drop_factor)),0)</f>
        <v>68634.02648313898</v>
      </c>
      <c r="BF94" s="135">
        <f>(Parameters!$D$40*(SUM(Model!D93:U93,Model!AH93:BE93)))+(Parameters!$D$41*(SUM(Model!V93:AG93)))</f>
        <v>93.364492888851046</v>
      </c>
      <c r="BG94" s="60"/>
      <c r="BJ94" s="66"/>
    </row>
    <row r="95" spans="3:62" x14ac:dyDescent="0.2">
      <c r="C95" s="20">
        <v>90</v>
      </c>
      <c r="D95" s="21">
        <f>IF((C95&gt;='Input for base case'!$F$12),0,(D94*(1-Parameters!$D$40)*(1-(Parameters!$D$8*(1-('Input for base case'!$F$22*Parameters!$D$7))))))</f>
        <v>0</v>
      </c>
      <c r="E95" s="21">
        <f>IF((C95&gt;='Input for base case'!$F$12),0,(D94*(1-Parameters!$D$40)*Parameters!$D$8*(1-('Input for base case'!$F$22*Parameters!$D$7))+(E94*(1-Parameters!$D$40)*(1-1/Parameters!$D$38)) + (F94*(1-Parameters!$D$40)*(1-(1/Parameters!$D$38))*(1-ART_drop_factor))))</f>
        <v>0</v>
      </c>
      <c r="F95" s="26">
        <f>IF((C95&gt;='Input for base case'!$F$12),0,(F94*(1-Parameters!$D$40)*(1-(1/Parameters!$D$38))*ART_drop_factor))</f>
        <v>0</v>
      </c>
      <c r="G95" s="21">
        <f>IF((C95&gt;='Input for base case'!$F$12),0,((G94*(1-Parameters!$D$40)+(E94*(1-Parameters!$D$40)*(1/Parameters!$D$38)))))</f>
        <v>0</v>
      </c>
      <c r="H95" s="21">
        <f>IF((C95&gt;='Input for base case'!$F$12),0,(H94*(1-Parameters!$D$40) + I94*(1-Parameters!$D$40)*(1-ART_drop_factor)))</f>
        <v>0</v>
      </c>
      <c r="I95" s="21">
        <f>IF((C95&gt;='Input for base case'!$F$12),0,(((F94*(1-Parameters!$D$40)*(1/Parameters!$D$38)) + I94*(1-Parameters!$D$40)*ART_drop_factor)))</f>
        <v>0</v>
      </c>
      <c r="J95" s="23">
        <f>IF(AND(C95&gt;='Input for base case'!$F$12,C95&lt;'Input for base case'!$F$13),((D94*(1-Parameters!$D$40)*(1-(Parameters!$D$8*(1-('Input for base case'!$F$22*Parameters!$D$7))))) + (J94*(1-Parameters!$D$40)*(1-(Parameters!$D$9*(1-('Input for base case'!$F$22*Parameters!$D$7)))))),0)</f>
        <v>0</v>
      </c>
      <c r="K95" s="23">
        <f>IF(AND(C95&gt;='Input for base case'!$F$12,C95&lt;'Input for base case'!$F$13),((D94*(1-Parameters!$D$40)*(Parameters!$D$8*(1-('Input for base case'!$F$22*Parameters!$D$7))))+(E94*(1-Parameters!$D$40)*(1-1/Parameters!$D$38)*(1-('Input for base case'!$F$5*Parameters!$D$14*(1-Parameters!$D$27)*Parameters!$D$26*(Parameters!$D$24))*Parameters!$D$28*Parameters!$D$30)))+ (F94*(1-Parameters!$D$40)*(1-(1/Parameters!$D$38))*(1-ART_drop_factor)) + (J94*(1-Parameters!$D$40)*Parameters!$D$9*(1-('Input for base case'!$F$22*Parameters!$D$7)))+(K94*(1-Parameters!$D$40)*(1-1/Parameters!$D$38)) + (L94*(1-Parameters!$D$40)*(1-(1/Parameters!$D$38))*(1-ART_drop_factor)),0)</f>
        <v>0</v>
      </c>
      <c r="L95" s="23">
        <f>IF(AND(C95&gt;='Input for base case'!$F$12,C95&lt;'Input for base case'!$F$13),((E94*(1-Parameters!$D$40)*(1-1/Parameters!$D$38)*('Input for base case'!$F$5*Parameters!$D$14*Parameters!$D$26*(1-Parameters!$D$27)*(Parameters!$D$24)*Parameters!$D$28*Parameters!$D$30))+(F94*(1-Parameters!$D$40)*(1-(1/Parameters!$D$38))*ART_drop_factor)+(L94*(1-Parameters!$D$40)*(1-(1/Parameters!$D$38))*ART_drop_factor)),0)</f>
        <v>0</v>
      </c>
      <c r="M95" s="23">
        <f>IF(AND(C95&gt;='Input for base case'!$F$12,C95&lt;'Input for base case'!$F$13),((E94*(1-Parameters!$D$40)*(1/Parameters!$D$38)*(1-('Input for base case'!$F$5*Parameters!$D$14*(1-Parameters!$D$27)*Parameters!$D$26*(Parameters!$D$23))*Parameters!$D$28))+(G94*(1-Parameters!$D$40)*(1-('Input for base case'!$F$5*Parameters!$D$14*(1-Parameters!$D$27)*Parameters!$D$26*(Parameters!$D$23)*Parameters!$D$28)))+(K94*(1-Parameters!$D$40)*(1/Parameters!$D$38))+(M94*(1-Parameters!$D$40))),0)</f>
        <v>0</v>
      </c>
      <c r="N95" s="23">
        <f>IF(AND(C95&gt;='Input for base case'!$F$12,C95&lt;'Input for base case'!$F$13),((E94*(1-Parameters!$D$40)*(1/Parameters!$D$38)*'Input for base case'!$F$5*Parameters!$D$14*Parameters!$D$26*(1-Parameters!$D$27)*Parameters!$D$28*(Parameters!$D$23)*(1-Parameters!$D$30))+(G94*(1-Parameters!$D$40)*'Input for base case'!$F$5*Parameters!$D$14*Parameters!$D$26*(1-Parameters!$D$27)*Parameters!$D$28*(Parameters!$D$23)*(1-Parameters!$D$30))+(H94*(1-Parameters!$D$40)) +(N94*(1-Parameters!$D$40)) + (O94*(1-Parameters!$D$40)*(1-ART_drop_factor)) + (I94*(1-Parameters!$D$40)*(1-ART_drop_factor))),0)</f>
        <v>0</v>
      </c>
      <c r="O95" s="23">
        <f>IF(AND(C95&gt;='Input for base case'!$F$12,C95&lt;'Input for base case'!$F$13),((E94*(1-Parameters!$D$40)*(1/Parameters!$D$38)*('Input for base case'!$F$5*Parameters!$D$14*(Parameters!$D$23)*Parameters!$D$26*(1-Parameters!$D$27)*Parameters!$D$28*Parameters!$D$30))+(F94*(1-Parameters!$D$40)*(1/Parameters!$D$38))+(G94*(1-Parameters!$D$40)*('Input for base case'!$F$5*Parameters!$D$14*(Parameters!$D$23)*Parameters!$D$26*(1-Parameters!$D$27)*Parameters!$D$28*Parameters!$D$30))+(O94*(1-Parameters!$D$40)*ART_drop_factor)+(L94*(1-Parameters!$D$40)*(1/Parameters!$D$38))+(I94*(1-Parameters!$D$40)*ART_drop_factor)),0)</f>
        <v>0</v>
      </c>
      <c r="P95" s="24">
        <f>IF(AND(C95&gt;='Input for base case'!$F$13,C95&lt;'Input for base case'!$F$14),((J94*(1-Parameters!$D$40)*(1-(Parameters!$D$9*(1-('Input for base case'!$F$22*Parameters!$D$7))))) + (P94*(1-Parameters!$D$40)*(1-(Parameters!$D$9*(1-('Input for base case'!$F$22*Parameters!$D$7)))))),0)</f>
        <v>0</v>
      </c>
      <c r="Q95" s="22">
        <f>IF(AND(C95&gt;='Input for base case'!$F$13,C95&lt;'Input for base case'!$F$14),((J94*(1-Parameters!$D$40)*Parameters!$D$9*(1-('Input for base case'!$F$22*Parameters!$D$7)))+(K94*(1-Parameters!$D$40)*(1-1/Parameters!$D$38)*(1-('Input for base case'!$F$6*Parameters!$D$15*(1-Parameters!$D$27)*Parameters!$D$26*(Parameters!$D$24))*Parameters!$D$28*Parameters!$D$30))) + (L94*(1-Parameters!$D$40)*(1-(1/Parameters!$D$38))*(1-ART_drop_factor)) +(P94*(1-Parameters!$D$40)*Parameters!$D$9*(1-('Input for base case'!$F$22*Parameters!$D$7)))+(Q94*(1-Parameters!$D$40)*(1-1/Parameters!$D$38)) + (R94*(1-Parameters!$D$40)*(1-(1/Parameters!$D$38))*(1-ART_drop_factor)),0)</f>
        <v>0</v>
      </c>
      <c r="R95" s="24">
        <f>IF(AND(C95&gt;='Input for base case'!$F$13,C95&lt;'Input for base case'!$F$14),((K94*(1-Parameters!$D$40)*(1-1/Parameters!$D$38)*('Input for base case'!$F$6*Parameters!$D$15*Parameters!$D$26*(1-Parameters!$D$27)*(Parameters!$D$24)*Parameters!$D$28*Parameters!$D$30))+(L94*(1-Parameters!$D$40)*(1-(1/Parameters!$D$38))*ART_drop_factor)+(R94*(1-Parameters!$D$40)*(1-(1/Parameters!$D$38))*ART_drop_factor)),0)</f>
        <v>0</v>
      </c>
      <c r="S95" s="22">
        <f>IF(AND(C95&gt;='Input for base case'!$F$13,C95&lt;'Input for base case'!$F$14),((K94*(1-Parameters!$D$40)*(1/Parameters!$D$38)*(1-('Input for base case'!$F$6*Parameters!$D$15*(1-Parameters!$D$27)*Parameters!$D$26*(Parameters!$D$23)*Parameters!$D$28)))+(M94*(1-Parameters!$D$40)*(1-('Input for base case'!$F$6*Parameters!$D$15*(1-Parameters!$D$27)*Parameters!$D$26*(Parameters!$D$23)*Parameters!$D$28)))+(Q94*(1-Parameters!$D$40)*(1/Parameters!$D$38))+(S94*(1-Parameters!$D$40))),0)</f>
        <v>0</v>
      </c>
      <c r="T95" s="24">
        <f>IF(AND(C95&gt;='Input for base case'!$F$13,C95&lt;'Input for base case'!$F$14),((K94*(1-Parameters!$D$40)*(1/Parameters!$D$38)*'Input for base case'!$F$6*Parameters!$D$15*Parameters!$D$26*(1-Parameters!$D$27)*Parameters!$D$28*(Parameters!$D$23)*(1-Parameters!$D$30))+(M94*(1-Parameters!$D$40)*'Input for base case'!$F$6*Parameters!$D$15*Parameters!$D$26*(1-Parameters!$D$27)*Parameters!$D$28*(Parameters!$D$23)*(1-Parameters!$D$30))+(N94*(1-Parameters!$D$40))+(T94*(1-Parameters!$D$40)) + (U94*(1-Parameters!$D$40)*(1-ART_drop_factor)) + (O94*(1-Parameters!$D$40)*(1-ART_drop_factor))),0)</f>
        <v>0</v>
      </c>
      <c r="U95" s="22">
        <f>IF(AND(C95&gt;='Input for base case'!$F$13,C95&lt;'Input for base case'!$F$14),((K94*(1-Parameters!$D$40)*(1/Parameters!$D$38)*('Input for base case'!$F$6*Parameters!$D$15*(Parameters!$D$23)*Parameters!$D$26*(1-Parameters!$D$27)*Parameters!$D$28*Parameters!$D$30))+(L94*(1-Parameters!$D$40)*(1/Parameters!$D$38))+(M94*(1-Parameters!$D$40)*('Input for base case'!$F$6*Parameters!$D$15*(Parameters!$D$23)*Parameters!$D$26*(1-Parameters!$D$27)*Parameters!$D$28*Parameters!$D$30))+(U94*(1-Parameters!$D$40)*ART_drop_factor)+(R94*(1-Parameters!$D$40)*(1/Parameters!$D$38))+(O94*(1-Parameters!$D$40))*ART_drop_factor),0)</f>
        <v>0</v>
      </c>
      <c r="V95" s="24">
        <f>IF(C95='Input for base case'!$F$14,((P94*(1-Parameters!$D$41)*(1-(Parameters!$D$9*(1-('Input for base case'!$F$22*Parameters!$D$7))))) + (V94*(1-Parameters!$D$41)*(1-(Parameters!$D$9*(1-('Input for base case'!$F$22*Parameters!$D$7)))))),0)</f>
        <v>0</v>
      </c>
      <c r="W95" s="22">
        <f>IF(C95='Input for base case'!$F$14,((P94*(1-Parameters!$D$41)*Parameters!$D$9*(1-('Input for base case'!$F$22*Parameters!$D$7)))+(Q94*(1-Parameters!$D$41)*(1-1/Parameters!$D$38)*(1-('Input for base case'!$F$6*Parameters!$D$16*(1-Parameters!$D$27)*Parameters!$D$26*(1-Parameters!$B$94)*(Parameters!$D$24))*Parameters!$D$28*Parameters!$D$30)))+(V94*(1-Parameters!$D$41)*Parameters!$D$9*(1-('Input for base case'!$F$22*Parameters!$D$7)))+ (R94*(1-Parameters!$D$41)*(1-(1/Parameters!$D$38))*(1-ART_drop_factor)) + (W94*(1-Parameters!$D$41)*(1-1/Parameters!$D$38)) + (X94*(1-Parameters!$D$41)*(1-(1/Parameters!$D$38))*(1-ART_drop_factor)),0)</f>
        <v>0</v>
      </c>
      <c r="X95" s="24">
        <f>IF(C95='Input for base case'!$F$14,((Q94*(1-Parameters!$D$41)*(1-1/Parameters!$D$38)*('Input for base case'!$F$6*Parameters!$D$16*Parameters!$D$26*(1-Parameters!$D$27)*(1-Parameters!$B$94)*(Parameters!$D$24)*Parameters!$D$28*Parameters!$D$30))+(R94*(1-Parameters!$D$41)*(1-(1/Parameters!$D$38))*ART_drop_factor)+(X94*(1-Parameters!$D$41)*(1-(1/Parameters!$D$38))*ART_drop_factor)),0)</f>
        <v>0</v>
      </c>
      <c r="Y95" s="22">
        <f>IF(C95='Input for base case'!$F$14,((Q94*(1-Parameters!$D$41)*(1/Parameters!$D$38)*(1-('Input for base case'!$F$6*Parameters!$D$16*(1-Parameters!$D$27)*Parameters!$D$26*(1-Parameters!$B$94)*(Parameters!$D$23)*Parameters!$D$28)))+(S94*(1-Parameters!$D$41)*(1-('Input for base case'!$F$6*Parameters!$D$16*(1-Parameters!$D$27)*Parameters!$D$26*(1-Parameters!$B$94)*(Parameters!$D$23)*Parameters!$D$28)))+(W94*(1-Parameters!$D$41)*(1/Parameters!$D$38))+(Y94*(1-Parameters!$D$41))),0)</f>
        <v>0</v>
      </c>
      <c r="Z95" s="24">
        <f>IF(C95='Input for base case'!$F$14,((Q94*(1-Parameters!$D$41)*(1/Parameters!$D$38)*'Input for base case'!$F$6*Parameters!$D$16*Parameters!$D$26*(1-Parameters!$D$27)*(1-Parameters!$B$94)*Parameters!$D$28*(Parameters!$D$23)*(1-Parameters!$D$30))+(S94*(1-Parameters!$D$41)*'Input for base case'!$F$6*Parameters!$D$16*Parameters!$D$26*(1-Parameters!$D$27)*(1-Parameters!$B$94)*Parameters!$D$28*(Parameters!$D$23)*(1-Parameters!$D$30))+(T94*(1-Parameters!$D$41)) + (U94*(1-Parameters!$D$41)*(1-ART_drop_factor)) + (Z94*(1-Parameters!$D$41)) + (AA94*(1-Parameters!$D$41)*(1-ART_drop_factor))),0)</f>
        <v>0</v>
      </c>
      <c r="AA95" s="22">
        <f>IF(C95='Input for base case'!$F$14,((Q94*(1-Parameters!$D$41)*(1/Parameters!$D$38)*('Input for base case'!$F$6*Parameters!$D$16*(Parameters!$D$23)*Parameters!$D$26*(1-Parameters!$D$27)*(1-Parameters!$B$94)*Parameters!$D$28*Parameters!$D$30))+(R94*(1-Parameters!$D$41)*(1/Parameters!$D$38))+(S94*(1-Parameters!$D$41)*('Input for base case'!$F$6*Parameters!$D$16*(1-Parameters!$B$94)*(Parameters!$D$23)*Parameters!$D$26*(1-Parameters!$D$27)*Parameters!$D$28*Parameters!$D$30))+(AA94*(1-Parameters!$D$41)*ART_drop_factor)+(X94*(1-Parameters!$D$41)*(1/Parameters!$D$38))+(U94*(1-Parameters!$D$41)*ART_drop_factor)),0)</f>
        <v>0</v>
      </c>
      <c r="AB95" s="24">
        <f>IF(AND(C95&gt;'Input for base case'!$F$14,C95&lt;('Input for base case'!$F$14+'Input for base case'!$F$16)),((V94*(1-Parameters!$D$41)*(1-(Parameters!$D$9*(1-('Input for base case'!$F$22*Parameters!$D$7)))))+(AB94*(1-Parameters!$D$41)*(1-(Parameters!$D$10*(1-('Input for base case'!$F$22*Parameters!$D$7)))))),0)</f>
        <v>0</v>
      </c>
      <c r="AC95" s="24">
        <f>IF(AND(C95&gt;'Input for base case'!$F$14, C95&lt;('Input for base case'!$F$14+'Input for base case'!$F$16)),((V94*(1-Parameters!$D$41)*Parameters!$D$9*(1-('Input for base case'!$F$22*Parameters!$D$7)))+(W94*(1-Parameters!$D$41)*(1-1/Parameters!$D$38)) + (X94*(1-Parameters!$D$41)*(1-(1/Parameters!$D$38))*(1-ART_drop_factor)) +(AB94*(1-Parameters!$D$41)*Parameters!$D$10*(1-('Input for base case'!$F$22*Parameters!$D$7))))+(AC94*(1-Parameters!$D$41)*(1-1/Parameters!$D$38)) + (AD94*(1-Parameters!$D$41)*(1-(1/Parameters!$D$38))*(1-ART_drop_factor)),0)</f>
        <v>0</v>
      </c>
      <c r="AD95" s="24">
        <f>IF(AND(C95&gt;'Input for base case'!$F$14, C95&lt;('Input for base case'!$F$14+'Input for base case'!$F$16)),((X94*(1-Parameters!$D$41)*(1-(1/Parameters!$D$38))*ART_drop_factor)+(AD94*(1-Parameters!$D$41)*(1-(1/Parameters!$D$38))*ART_drop_factor)),0)</f>
        <v>0</v>
      </c>
      <c r="AE95" s="24">
        <f>IF(AND(C95&gt;'Input for base case'!$F$14, C95&lt;('Input for base case'!$F$14+'Input for base case'!$F$16)),((W94*(1-Parameters!$D$41)*(1/Parameters!$D$38))+(Y94*(1-Parameters!$D$41))+(AC94*(1-Parameters!$D$41)*(1/Parameters!$D$38))+(AE94*(1-Parameters!$D$41))),0)</f>
        <v>0</v>
      </c>
      <c r="AF95" s="24">
        <f>IF(AND(C95&gt;'Input for base case'!$F$14, C95&lt;('Input for base case'!$F$14+'Input for base case'!$F$16)),((Z94*(1-Parameters!$D$41)) + (AA94*(1-Parameters!$D$41)*(1-ART_drop_factor)) +(AF94*(1-Parameters!$D$41)) + (AG94*(1-Parameters!$D$41)*(1-ART_drop_factor))),0)</f>
        <v>0</v>
      </c>
      <c r="AG95" s="24">
        <f>IF(AND(C95&gt;'Input for base case'!$F$14, C95&lt;('Input for base case'!$F$14+'Input for base case'!$F$16)),((X94*(1-Parameters!$D$41)*(1/Parameters!$D$38))+(AG94*(1-Parameters!$D$41)*ART_drop_factor)+(AD94*(1-Parameters!$D$41)*(1/Parameters!$D$38))+(AA94*(1-Parameters!$D$41)*ART_drop_factor)),0)</f>
        <v>0</v>
      </c>
      <c r="AH95" s="24">
        <f>IF(AND(C95&gt;=('Input for base case'!$F$14+'Input for base case'!$F$16),C95&lt;('Input for base case'!$F$14+'Input for base case'!$F$17)),((AB94*(1-Parameters!$D$40)*(1-(Parameters!$D$10*(1-('Input for base case'!$F$22*Parameters!$D$7)))))+(AH94*(1-Parameters!$D$40)*(1-(Parameters!$D$11*(1-('Input for base case'!$F$22*Parameters!$D$7)))))),0)</f>
        <v>0</v>
      </c>
      <c r="AI95" s="24">
        <f>IF(AND(C95&gt;=('Input for base case'!$F$14+'Input for base case'!$F$16), C95&lt;('Input for base case'!$F$14+'Input for base case'!$F$17)),((AB94*(1-Parameters!$D$40)*Parameters!$D$10*(1-('Input for base case'!$F$22*Parameters!$D$7)))+(AC94*(1-Parameters!$D$40)*(1-1/Parameters!$D$38)*(1-('Input for base case'!$F$7*Parameters!$D$17*(1-Parameters!$D$27)*Parameters!$D$26*(1-(Parameters!$B$94 + Parameters!$B$95))*(Parameters!$D$24)*Parameters!$D$28*Parameters!$D$30))) + (AD94*(1-Parameters!$D$40)*(1-(1/Parameters!$D$38))*(1-ART_drop_factor)) +(AH94*(1-Parameters!$D$40)*Parameters!$D$11*(1-('Input for base case'!$F$22*Parameters!$D$7)))+(AI94*(1-Parameters!$D$40)*(1-1/Parameters!$D$38)) + (AJ94*(1-Parameters!$D$40)*(1-(1/Parameters!$D$38))*(1-ART_drop_factor))),0)</f>
        <v>0</v>
      </c>
      <c r="AJ95" s="24">
        <f>IF(AND(C95&gt;=('Input for base case'!$F$14+'Input for base case'!$F$16), C95&lt;('Input for base case'!$F$14+'Input for base case'!$F$17)),((AC94*(1-Parameters!$D$40)*(1-1/Parameters!$D$38)*('Input for base case'!$F$7*Parameters!$D$17*Parameters!$D$26*(1-Parameters!$D$27)*(1-(Parameters!$B$94 + Parameters!$B$95))*(Parameters!$D$24)*Parameters!$D$28*Parameters!$D$30))+(AD94*(1-Parameters!$D$40)*(1-(1/Parameters!$D$38))*ART_drop_factor)+(AJ94*(1-Parameters!$D$40)*(1-(1/Parameters!$D$38))*ART_drop_factor)),0)</f>
        <v>0</v>
      </c>
      <c r="AK95" s="22">
        <f>IF(AND(C95&gt;=('Input for base case'!$F$14+'Input for base case'!$F$16), C95&lt;('Input for base case'!$F$14+'Input for base case'!$F$17)),((AC94*(1-Parameters!$D$40)*(1/Parameters!$D$38)*(1-('Input for base case'!$F$7*Parameters!$D$17*(1-Parameters!$D$27)*Parameters!$D$26*(1-(Parameters!$B$94 + Parameters!$B$95))*(Parameters!$D$23)*Parameters!$D$28)))+(AE94*(1-Parameters!$D$40)*(1-('Input for base case'!$F$7*Parameters!$D$17*(1-Parameters!$D$27)*Parameters!$D$26*(1-(Parameters!$B$94 + Parameters!$B$95))*(Parameters!$D$23)*Parameters!$D$28)))+(AI94*(1-Parameters!$D$40)*(1/Parameters!$D$38))+(AK94*(1-Parameters!$D$40))),0)</f>
        <v>0</v>
      </c>
      <c r="AL95" s="24">
        <f>IF(AND(C95&gt;=('Input for base case'!$F$14+'Input for base case'!$F$16), C95&lt;('Input for base case'!$F$14+'Input for base case'!$F$17)),((AC94*(1-Parameters!$D$40)*(1/Parameters!$D$38)*'Input for base case'!$F$7*Parameters!$D$17*Parameters!$D$26*(1-Parameters!$D$27)*(1-(Parameters!$B$94 + Parameters!$B$95))*Parameters!$D$28*(Parameters!$D$23)*(1-Parameters!$D$30))+(AE94*(1-Parameters!$D$40)*'Input for base case'!$F$7*Parameters!$D$17*Parameters!$D$26*(1-Parameters!$D$27)*(1-(Parameters!$B$94 + Parameters!$B$95))*Parameters!$D$28*(Parameters!$D$23)*(1-Parameters!$D$30))+(AF94*(1-Parameters!$D$40)) + (AG94*(1-Parameters!$D$40)*(1-ART_drop_factor)) +(AL94*(1-Parameters!$D$40)) + (AM94*(1-Parameters!$D$40)*(1-ART_drop_factor))),0)</f>
        <v>0</v>
      </c>
      <c r="AM95" s="22">
        <f>IF(AND(C95&gt;=('Input for base case'!$F$14+'Input for base case'!$F$16), C95&lt;('Input for base case'!$F$14+'Input for base case'!$F$17)),((AC94*(1-Parameters!$D$40)*(1/Parameters!$D$38)*('Input for base case'!$F$7*Parameters!$D$17*(Parameters!$D$23)*Parameters!$D$26*(1-Parameters!$D$27)*(1-(Parameters!$B$94 + Parameters!$B$95))*Parameters!$D$28*Parameters!$D$30))+(AD94*(1-Parameters!$D$40)*(1/Parameters!$D$38))+(AE94*(1-Parameters!$D$40)*('Input for base case'!$F$7*Parameters!$D$17*(Parameters!$D$23)*Parameters!$D$26*(1-Parameters!$D$27)*(1-(Parameters!$B$94 + Parameters!$B$95))*Parameters!$D$28*Parameters!$D$30))+(AM94*(1-Parameters!$D$40)*ART_drop_factor)+(AJ94*(1-Parameters!$D$40)*(1/Parameters!$D$38))+(AG94*(1-Parameters!$D$40)*ART_drop_factor)),0)</f>
        <v>0</v>
      </c>
      <c r="AN95" s="24">
        <f>IF(AND(C95&gt;=('Input for base case'!$F$14+'Input for base case'!$F$17), C95&lt;('Input for base case'!$F$14+'Input for base case'!$F$18)),((AH94*(1-Parameters!$D$40)*(1-(Parameters!$D$11*(1-('Input for base case'!$F$22*Parameters!$D$7))))) + (AN94*(1-Parameters!$D$40)*(1-(Parameters!$D$11*(1-('Input for base case'!$F$22*Parameters!$D$7)))))),0)</f>
        <v>0</v>
      </c>
      <c r="AO95" s="22">
        <f>IF(AND(C95&gt;=('Input for base case'!$F$14+'Input for base case'!$F$17), C95&lt;('Input for base case'!$F$14+'Input for base case'!$F$18)),((AH94*(1-Parameters!$D$40)*Parameters!$D$11*(1-('Input for base case'!$F$22*Parameters!$D$7)))+(AI94*(1-Parameters!$D$40)*(1-1/Parameters!$D$38)*(1-('Input for base case'!$F$8*Parameters!$D$18*(1-Parameters!$D$27)*Parameters!$D$26*(Parameters!$D$24)*Parameters!$D$28*Parameters!$D$30))) + (AJ94*(1-Parameters!$D$40)*(1-(1/Parameters!$D$38))*(1-ART_drop_factor)) +(AN94*(1-Parameters!$D$40)*Parameters!$D$11*(1-('Input for base case'!$F$22*Parameters!$D$7)))+(AO94*(1-Parameters!$D$40)*(1-1/Parameters!$D$38)) + (AP94*(1-Parameters!$D$40)*(1-(1/Parameters!$D$38))*(1-ART_drop_factor))),0)</f>
        <v>0</v>
      </c>
      <c r="AP95" s="24">
        <f>IF(AND(C95&gt;=('Input for base case'!$F$14+'Input for base case'!$F$17), C95&lt;('Input for base case'!$F$14+'Input for base case'!$F$18)),((AI94*(1-Parameters!$D$40)*(1-1/Parameters!$D$38)*('Input for base case'!$F$8*Parameters!$D$18*Parameters!$D$26*(1-Parameters!$D$27)*(Parameters!$D$24)*Parameters!$D$28*Parameters!$D$30))+(AJ94*(1-Parameters!$D$40)*(1-(1/Parameters!$D$38))*ART_drop_factor)+(AP94*(1-Parameters!$D$40)*(1-(1/Parameters!$D$38))*ART_drop_factor)),0)</f>
        <v>0</v>
      </c>
      <c r="AQ95" s="22">
        <f>IF(AND(C95&gt;=('Input for base case'!$F$14+'Input for base case'!$F$17), C95&lt;('Input for base case'!$F$14+'Input for base case'!$F$18)),((AI94*(1-Parameters!$D$40)*(1/Parameters!$D$38)*(1-('Input for base case'!$F$8*Parameters!$D$18*(1-Parameters!$D$27)*Parameters!$D$26*(Parameters!$D$23)*Parameters!$D$28)))+(AK94*(1-Parameters!$D$40)*(1-('Input for base case'!$F$8*Parameters!$D$18*(1-Parameters!$D$27)*Parameters!$D$26*(Parameters!$D$23)*Parameters!$D$28)))+(AO94*(1-Parameters!$D$40)*(1/Parameters!$D$38))+(AQ94*(1-Parameters!$D$40))),0)</f>
        <v>0</v>
      </c>
      <c r="AR95" s="24">
        <f>IF(AND(C95&gt;=('Input for base case'!$F$14+'Input for base case'!$F$17), C95&lt;('Input for base case'!$F$14+'Input for base case'!$F$18)),((AI94*(1-Parameters!$D$40)*(1/Parameters!$D$38)*'Input for base case'!$F$8*Parameters!$D$18*Parameters!$D$26*(1-Parameters!$D$27)*Parameters!$D$28*(Parameters!$D$23)*(1-Parameters!$D$30))+(AK94*(1-Parameters!$D$40)*'Input for base case'!$F$8*Parameters!$D$18*Parameters!$D$26*(1-Parameters!$D$27)*Parameters!$D$28*(Parameters!$D$23)*(1-Parameters!$D$30))+(AL94*(1-Parameters!$D$40)) + (AM94*(1-Parameters!$D$40)*(1-ART_drop_factor)) +(AR94*(1-Parameters!$D$40)) + (AS94*(1-Parameters!$D$40)*(1-ART_drop_factor))),0)</f>
        <v>0</v>
      </c>
      <c r="AS95" s="22">
        <f>IF(AND(C95&gt;=('Input for base case'!$F$14+'Input for base case'!$F$17), C95&lt;('Input for base case'!$F$14+'Input for base case'!$F$18)),((AI94*(1-Parameters!$D$40)*(1/Parameters!$D$38)*('Input for base case'!$F$8*Parameters!$D$18*(Parameters!$D$23)*Parameters!$D$26*(1-Parameters!$D$27)*Parameters!$D$28*Parameters!$D$30))+(AJ94*(1-Parameters!$D$40)*(1/Parameters!$D$38))+(AK94*(1-Parameters!$D$40)*('Input for base case'!$F$8*Parameters!$D$18*(Parameters!$D$23)*Parameters!$D$26*(1-Parameters!$D$27)*Parameters!$D$28*Parameters!$D$30))+(AS94*(1-Parameters!$D$40)*ART_drop_factor)+(AP94*(1-Parameters!$D$40)*(1/Parameters!$D$38))+(AM94*(1-Parameters!$D$40)*ART_drop_factor)),0)</f>
        <v>0</v>
      </c>
      <c r="AT95" s="24">
        <f>IF(AND(C95&gt;=('Input for base case'!$F$14+'Input for base case'!$F$18), C95&lt;('Input for base case'!$F$14+'Input for base case'!$F$19)),((AN94*(1-Parameters!$D$40)*(1-(Parameters!$D$11*(1-('Input for base case'!$F$22*Parameters!$D$7))))) + (AT94*(1-Parameters!$D$40)*(1-(Parameters!$D$12*(1-('Input for base case'!$F$22*Parameters!$D$7)))))),0)</f>
        <v>0</v>
      </c>
      <c r="AU95" s="22">
        <f>IF(AND(C95&gt;=('Input for base case'!$F$14+'Input for base case'!$F$18), C95&lt;('Input for base case'!$F$14+'Input for base case'!$F$19)),((AN94*(1-Parameters!$D$40)*Parameters!$D$11*(1-('Input for base case'!$F$22*Parameters!$D$7)))+(AO94*(1-Parameters!$D$40)*(1-1/Parameters!$D$38)*(1-('Input for base case'!$F$9*Parameters!$D$19*(1-Parameters!$D$27)*Parameters!$D$26*(Parameters!$D$24)*Parameters!$D$28*Parameters!$D$30))) + (AP94*(1-Parameters!$D$40)*(1-(1/Parameters!$D$38))*(1-ART_drop_factor)) +(AT94*(1-Parameters!$D$40)*Parameters!$D$12*(1-('Input for base case'!$F$22*Parameters!$D$7)))+(AU94*(1-Parameters!$D$40)*(1-1/Parameters!$D$38)) + (AV94*(1-Parameters!$D$40)*(1-(1/Parameters!$D$38))*(1-ART_drop_factor))),0)</f>
        <v>0</v>
      </c>
      <c r="AV95" s="24">
        <f>IF(AND(C95&gt;=('Input for base case'!$F$14+'Input for base case'!$F$18), C95&lt;('Input for base case'!$F$14+'Input for base case'!$F$19)),((AO94*(1-Parameters!$D$40)*(1-1/Parameters!$D$38)*('Input for base case'!$F$9*Parameters!$D$19*Parameters!$D$26*(1-Parameters!$D$27)*(Parameters!$D$24)*Parameters!$D$28*Parameters!$D$30))+(AP94*(1-Parameters!$D$40)*(1-(1/Parameters!$D$38))*ART_drop_factor)+(AV94*(1-Parameters!$D$40)*(1-(1/Parameters!$D$38))*ART_drop_factor)),0)</f>
        <v>0</v>
      </c>
      <c r="AW95" s="22">
        <f>IF(AND(C95&gt;=('Input for base case'!$F$14+'Input for base case'!$F$18), C95&lt;('Input for base case'!$F$14+'Input for base case'!$F$19)),((AO94*(1-Parameters!$D$40)*(1/Parameters!$D$38)*(1-('Input for base case'!$F$9*Parameters!$D$19*(1-Parameters!$D$27)*Parameters!$D$26*(Parameters!$D$23)*Parameters!$D$28)))+(AQ94*(1-Parameters!$D$40)*(1-('Input for base case'!$F$9*Parameters!$D$19*(1-Parameters!$D$27)*Parameters!$D$26*(Parameters!$D$23)*Parameters!$D$28)))+(AU94*(1-Parameters!$D$40)*(1/Parameters!$D$38))+(AW94*(1-Parameters!$D$40))),0)</f>
        <v>0</v>
      </c>
      <c r="AX95" s="24">
        <f>IF(AND(C95&gt;=('Input for base case'!$F$14+'Input for base case'!$F$18), C95&lt;('Input for base case'!$F$14+'Input for base case'!$F$19)),((AO94*(1-Parameters!$D$40)*(1/Parameters!$D$38)*'Input for base case'!$F$9*Parameters!$D$19*Parameters!$D$26*(1-Parameters!$D$27)*Parameters!$D$28*(Parameters!$D$23)*(1-Parameters!$D$30))+(AQ94*(1-Parameters!$D$40)*'Input for base case'!$F$9*Parameters!$D$19*Parameters!$D$26*(1-Parameters!$D$27)*Parameters!$D$28*(Parameters!$D$23)*(1-Parameters!$D$30)) + (AS94*(1-Parameters!$D$40)*(1-ART_drop_factor)) +(AR94*(1-Parameters!$D$40))+ (AY94*(1-Parameters!$D$40)*(1-ART_drop_factor)) + (AX94*(1-Parameters!$D$40))),0)</f>
        <v>0</v>
      </c>
      <c r="AY95" s="22">
        <f>IF(AND(C95&gt;=('Input for base case'!$F$14+'Input for base case'!$F$18), C95&lt;('Input for base case'!$F$14+'Input for base case'!$F$19)),((AO94*(1-Parameters!$D$40)*(1/Parameters!$D$38)*('Input for base case'!$F$9*Parameters!$D$19*(Parameters!$D$23)*Parameters!$D$26*(1-Parameters!$D$27)*Parameters!$D$28*Parameters!$D$30))+(AP94*(1-Parameters!$D$40)*(1/Parameters!$D$38))+(AQ94*(1-Parameters!$D$40)*('Input for base case'!$F$9*Parameters!$D$19*(Parameters!$D$23)*Parameters!$D$26*(1-Parameters!$D$27)*Parameters!$D$28*Parameters!$D$30))+(AY94*(1-Parameters!$D$40)*ART_drop_factor)+(AV94*(1-Parameters!$D$40)*(1/Parameters!$D$38))+(AS94*(1-Parameters!$D$40)*ART_drop_factor)),0)</f>
        <v>0</v>
      </c>
      <c r="AZ95" s="24">
        <f>IF(C95&gt;=('Input for base case'!$F$14+'Input for base case'!$F$19),((AT94*(1-Parameters!$D$40)*(1-(Parameters!$D$12*(1-('Input for base case'!$F$22*Parameters!$D$7))))) + (AZ94*(1-Parameters!$D$40)*(1-(Parameters!$D$12*(1-('Input for base case'!$F$22*Parameters!$D$7)))))),0)</f>
        <v>1477184.0055895643</v>
      </c>
      <c r="BA95" s="22">
        <f>IF(C95&gt;=('Input for base case'!$F$14+'Input for base case'!$F$19),((AT94*(1-Parameters!$D$40)*Parameters!$D$12*(1-('Input for base case'!$F$22*Parameters!$D$7)))+(AU94*(1-Parameters!$D$40)*(1-1/Parameters!$D$38)*(1-('Input for base case'!$F$10*Parameters!$D$20*(1-Parameters!$D$27)*Parameters!$D$26*(Parameters!$D$24)*Parameters!$D$28*Parameters!$D$30))) + (AV94*(1-Parameters!$D$40)*(1-(1/Parameters!$D$38))*(1-ART_drop_factor)) +(AZ94*(1-Parameters!$D$40)*Parameters!$D$12*(1-('Input for base case'!$F$22*Parameters!$D$7)))+(BA94*(1-Parameters!$D$40)*(1-1/Parameters!$D$38)) + (BB94*(1-Parameters!$D$40)*(1-(1/Parameters!$D$38))*(1-ART_drop_factor))),0)</f>
        <v>3581.7885784365139</v>
      </c>
      <c r="BB95" s="24">
        <f>IF(C95&gt;=('Input for base case'!$F$14+'Input for base case'!$F$19),((AU94*(1-Parameters!$D$40)*(1-1/Parameters!$D$38)*('Input for base case'!$F$10*Parameters!$D$20*Parameters!$D$26*(1-Parameters!$D$27)*(Parameters!$D$24)*Parameters!$D$28*Parameters!$D$30))+(AV94*(1-Parameters!$D$40)*(1-(1/Parameters!$D$38))*ART_drop_factor)+(BB94*(1-Parameters!$D$40)*(1-(1/Parameters!$D$38))*ART_drop_factor)),0)</f>
        <v>0.48347165485240973</v>
      </c>
      <c r="BC95" s="22">
        <f>IF(C95&gt;=('Input for base case'!$F$14+'Input for base case'!$F$19),((AU94*(1-Parameters!$D$40)*(1/Parameters!$D$38)*(1-('Input for base case'!$F$10*Parameters!$D$20*(1-Parameters!$D$27)*Parameters!$D$26*(Parameters!$D$23)*Parameters!$D$28)))+(AW94*(1-Parameters!$D$40)*(1-('Input for base case'!$F$10*Parameters!$D$20*(1-Parameters!$D$27)*Parameters!$D$26*(Parameters!$D$23)*Parameters!$D$28)))+(BA94*(1-Parameters!$D$40)*(1/Parameters!$D$38))+(BC94*(1-Parameters!$D$40))),0)</f>
        <v>39466.598016461379</v>
      </c>
      <c r="BD95" s="24">
        <f>IF(C95&gt;=('Input for base case'!$F$14+'Input for base case'!$F$19),((AU94*(1-Parameters!$D$40)*(1/Parameters!$D$38)*'Input for base case'!$F$10*Parameters!$D$20*Parameters!$D$26*(1-Parameters!$D$27)*Parameters!$D$28*(Parameters!$D$23)*(1-Parameters!$D$30))+(AW94*(1-Parameters!$D$40)*'Input for base case'!$F$10*Parameters!$D$20*Parameters!$D$26*(1-Parameters!$D$27)*Parameters!$D$28*(Parameters!$D$23)*(1-Parameters!$D$30))+(AX94*(1-Parameters!$D$40)) + (AY94*(1-Parameters!$D$40)*(1-ART_drop_factor)) +(BD94*(1-Parameters!$D$40)) + (BE94*(1-Parameters!$D$40)*(1-ART_drop_factor))),0)</f>
        <v>29496.895442131212</v>
      </c>
      <c r="BE95" s="25">
        <f>IF(C95&gt;=('Input for base case'!$F$14+'Input for base case'!$F$19),((AU94*(1-Parameters!$D$40)*(1/Parameters!$D$38)*('Input for base case'!$F$10*Parameters!$D$20*(Parameters!$D$23)*Parameters!$D$26*(1-Parameters!$D$27)*Parameters!$D$28*Parameters!$D$30))+(AV94*(1-Parameters!$D$40)*(1/Parameters!$D$38))+(AW94*(1-Parameters!$D$40)*('Input for base case'!$F$10*Parameters!$D$20*(Parameters!$D$23)*Parameters!$D$26*(1-Parameters!$D$27)*Parameters!$D$28*Parameters!$D$30))+(BE94*(1-Parameters!$D$40)*ART_drop_factor)+(BB94*(1-Parameters!$D$40)*(1/Parameters!$D$38))+(AY94*(1-Parameters!$D$40)*ART_drop_factor)),0)</f>
        <v>68401.382042471843</v>
      </c>
      <c r="BF95" s="135">
        <f>(Parameters!$D$40*(SUM(Model!D94:U94,Model!AH94:BE94)))+(Parameters!$D$41*(SUM(Model!V94:AG94)))</f>
        <v>93.359106475799777</v>
      </c>
      <c r="BG95" s="60"/>
      <c r="BJ95" s="66"/>
    </row>
    <row r="96" spans="3:62" x14ac:dyDescent="0.2">
      <c r="C96" s="20">
        <v>91</v>
      </c>
      <c r="D96" s="21">
        <f>IF((C96&gt;='Input for base case'!$F$12),0,(D95*(1-Parameters!$D$40)*(1-(Parameters!$D$8*(1-('Input for base case'!$F$22*Parameters!$D$7))))))</f>
        <v>0</v>
      </c>
      <c r="E96" s="21">
        <f>IF((C96&gt;='Input for base case'!$F$12),0,(D95*(1-Parameters!$D$40)*Parameters!$D$8*(1-('Input for base case'!$F$22*Parameters!$D$7))+(E95*(1-Parameters!$D$40)*(1-1/Parameters!$D$38)) + (F95*(1-Parameters!$D$40)*(1-(1/Parameters!$D$38))*(1-ART_drop_factor))))</f>
        <v>0</v>
      </c>
      <c r="F96" s="26">
        <f>IF((C96&gt;='Input for base case'!$F$12),0,(F95*(1-Parameters!$D$40)*(1-(1/Parameters!$D$38))*ART_drop_factor))</f>
        <v>0</v>
      </c>
      <c r="G96" s="21">
        <f>IF((C96&gt;='Input for base case'!$F$12),0,((G95*(1-Parameters!$D$40)+(E95*(1-Parameters!$D$40)*(1/Parameters!$D$38)))))</f>
        <v>0</v>
      </c>
      <c r="H96" s="21">
        <f>IF((C96&gt;='Input for base case'!$F$12),0,(H95*(1-Parameters!$D$40) + I95*(1-Parameters!$D$40)*(1-ART_drop_factor)))</f>
        <v>0</v>
      </c>
      <c r="I96" s="21">
        <f>IF((C96&gt;='Input for base case'!$F$12),0,(((F95*(1-Parameters!$D$40)*(1/Parameters!$D$38)) + I95*(1-Parameters!$D$40)*ART_drop_factor)))</f>
        <v>0</v>
      </c>
      <c r="J96" s="23">
        <f>IF(AND(C96&gt;='Input for base case'!$F$12,C96&lt;'Input for base case'!$F$13),((D95*(1-Parameters!$D$40)*(1-(Parameters!$D$8*(1-('Input for base case'!$F$22*Parameters!$D$7))))) + (J95*(1-Parameters!$D$40)*(1-(Parameters!$D$9*(1-('Input for base case'!$F$22*Parameters!$D$7)))))),0)</f>
        <v>0</v>
      </c>
      <c r="K96" s="23">
        <f>IF(AND(C96&gt;='Input for base case'!$F$12,C96&lt;'Input for base case'!$F$13),((D95*(1-Parameters!$D$40)*(Parameters!$D$8*(1-('Input for base case'!$F$22*Parameters!$D$7))))+(E95*(1-Parameters!$D$40)*(1-1/Parameters!$D$38)*(1-('Input for base case'!$F$5*Parameters!$D$14*(1-Parameters!$D$27)*Parameters!$D$26*(Parameters!$D$24))*Parameters!$D$28*Parameters!$D$30)))+ (F95*(1-Parameters!$D$40)*(1-(1/Parameters!$D$38))*(1-ART_drop_factor)) + (J95*(1-Parameters!$D$40)*Parameters!$D$9*(1-('Input for base case'!$F$22*Parameters!$D$7)))+(K95*(1-Parameters!$D$40)*(1-1/Parameters!$D$38)) + (L95*(1-Parameters!$D$40)*(1-(1/Parameters!$D$38))*(1-ART_drop_factor)),0)</f>
        <v>0</v>
      </c>
      <c r="L96" s="23">
        <f>IF(AND(C96&gt;='Input for base case'!$F$12,C96&lt;'Input for base case'!$F$13),((E95*(1-Parameters!$D$40)*(1-1/Parameters!$D$38)*('Input for base case'!$F$5*Parameters!$D$14*Parameters!$D$26*(1-Parameters!$D$27)*(Parameters!$D$24)*Parameters!$D$28*Parameters!$D$30))+(F95*(1-Parameters!$D$40)*(1-(1/Parameters!$D$38))*ART_drop_factor)+(L95*(1-Parameters!$D$40)*(1-(1/Parameters!$D$38))*ART_drop_factor)),0)</f>
        <v>0</v>
      </c>
      <c r="M96" s="23">
        <f>IF(AND(C96&gt;='Input for base case'!$F$12,C96&lt;'Input for base case'!$F$13),((E95*(1-Parameters!$D$40)*(1/Parameters!$D$38)*(1-('Input for base case'!$F$5*Parameters!$D$14*(1-Parameters!$D$27)*Parameters!$D$26*(Parameters!$D$23))*Parameters!$D$28))+(G95*(1-Parameters!$D$40)*(1-('Input for base case'!$F$5*Parameters!$D$14*(1-Parameters!$D$27)*Parameters!$D$26*(Parameters!$D$23)*Parameters!$D$28)))+(K95*(1-Parameters!$D$40)*(1/Parameters!$D$38))+(M95*(1-Parameters!$D$40))),0)</f>
        <v>0</v>
      </c>
      <c r="N96" s="23">
        <f>IF(AND(C96&gt;='Input for base case'!$F$12,C96&lt;'Input for base case'!$F$13),((E95*(1-Parameters!$D$40)*(1/Parameters!$D$38)*'Input for base case'!$F$5*Parameters!$D$14*Parameters!$D$26*(1-Parameters!$D$27)*Parameters!$D$28*(Parameters!$D$23)*(1-Parameters!$D$30))+(G95*(1-Parameters!$D$40)*'Input for base case'!$F$5*Parameters!$D$14*Parameters!$D$26*(1-Parameters!$D$27)*Parameters!$D$28*(Parameters!$D$23)*(1-Parameters!$D$30))+(H95*(1-Parameters!$D$40)) +(N95*(1-Parameters!$D$40)) + (O95*(1-Parameters!$D$40)*(1-ART_drop_factor)) + (I95*(1-Parameters!$D$40)*(1-ART_drop_factor))),0)</f>
        <v>0</v>
      </c>
      <c r="O96" s="23">
        <f>IF(AND(C96&gt;='Input for base case'!$F$12,C96&lt;'Input for base case'!$F$13),((E95*(1-Parameters!$D$40)*(1/Parameters!$D$38)*('Input for base case'!$F$5*Parameters!$D$14*(Parameters!$D$23)*Parameters!$D$26*(1-Parameters!$D$27)*Parameters!$D$28*Parameters!$D$30))+(F95*(1-Parameters!$D$40)*(1/Parameters!$D$38))+(G95*(1-Parameters!$D$40)*('Input for base case'!$F$5*Parameters!$D$14*(Parameters!$D$23)*Parameters!$D$26*(1-Parameters!$D$27)*Parameters!$D$28*Parameters!$D$30))+(O95*(1-Parameters!$D$40)*ART_drop_factor)+(L95*(1-Parameters!$D$40)*(1/Parameters!$D$38))+(I95*(1-Parameters!$D$40)*ART_drop_factor)),0)</f>
        <v>0</v>
      </c>
      <c r="P96" s="24">
        <f>IF(AND(C96&gt;='Input for base case'!$F$13,C96&lt;'Input for base case'!$F$14),((J95*(1-Parameters!$D$40)*(1-(Parameters!$D$9*(1-('Input for base case'!$F$22*Parameters!$D$7))))) + (P95*(1-Parameters!$D$40)*(1-(Parameters!$D$9*(1-('Input for base case'!$F$22*Parameters!$D$7)))))),0)</f>
        <v>0</v>
      </c>
      <c r="Q96" s="22">
        <f>IF(AND(C96&gt;='Input for base case'!$F$13,C96&lt;'Input for base case'!$F$14),((J95*(1-Parameters!$D$40)*Parameters!$D$9*(1-('Input for base case'!$F$22*Parameters!$D$7)))+(K95*(1-Parameters!$D$40)*(1-1/Parameters!$D$38)*(1-('Input for base case'!$F$6*Parameters!$D$15*(1-Parameters!$D$27)*Parameters!$D$26*(Parameters!$D$24))*Parameters!$D$28*Parameters!$D$30))) + (L95*(1-Parameters!$D$40)*(1-(1/Parameters!$D$38))*(1-ART_drop_factor)) +(P95*(1-Parameters!$D$40)*Parameters!$D$9*(1-('Input for base case'!$F$22*Parameters!$D$7)))+(Q95*(1-Parameters!$D$40)*(1-1/Parameters!$D$38)) + (R95*(1-Parameters!$D$40)*(1-(1/Parameters!$D$38))*(1-ART_drop_factor)),0)</f>
        <v>0</v>
      </c>
      <c r="R96" s="24">
        <f>IF(AND(C96&gt;='Input for base case'!$F$13,C96&lt;'Input for base case'!$F$14),((K95*(1-Parameters!$D$40)*(1-1/Parameters!$D$38)*('Input for base case'!$F$6*Parameters!$D$15*Parameters!$D$26*(1-Parameters!$D$27)*(Parameters!$D$24)*Parameters!$D$28*Parameters!$D$30))+(L95*(1-Parameters!$D$40)*(1-(1/Parameters!$D$38))*ART_drop_factor)+(R95*(1-Parameters!$D$40)*(1-(1/Parameters!$D$38))*ART_drop_factor)),0)</f>
        <v>0</v>
      </c>
      <c r="S96" s="22">
        <f>IF(AND(C96&gt;='Input for base case'!$F$13,C96&lt;'Input for base case'!$F$14),((K95*(1-Parameters!$D$40)*(1/Parameters!$D$38)*(1-('Input for base case'!$F$6*Parameters!$D$15*(1-Parameters!$D$27)*Parameters!$D$26*(Parameters!$D$23)*Parameters!$D$28)))+(M95*(1-Parameters!$D$40)*(1-('Input for base case'!$F$6*Parameters!$D$15*(1-Parameters!$D$27)*Parameters!$D$26*(Parameters!$D$23)*Parameters!$D$28)))+(Q95*(1-Parameters!$D$40)*(1/Parameters!$D$38))+(S95*(1-Parameters!$D$40))),0)</f>
        <v>0</v>
      </c>
      <c r="T96" s="24">
        <f>IF(AND(C96&gt;='Input for base case'!$F$13,C96&lt;'Input for base case'!$F$14),((K95*(1-Parameters!$D$40)*(1/Parameters!$D$38)*'Input for base case'!$F$6*Parameters!$D$15*Parameters!$D$26*(1-Parameters!$D$27)*Parameters!$D$28*(Parameters!$D$23)*(1-Parameters!$D$30))+(M95*(1-Parameters!$D$40)*'Input for base case'!$F$6*Parameters!$D$15*Parameters!$D$26*(1-Parameters!$D$27)*Parameters!$D$28*(Parameters!$D$23)*(1-Parameters!$D$30))+(N95*(1-Parameters!$D$40))+(T95*(1-Parameters!$D$40)) + (U95*(1-Parameters!$D$40)*(1-ART_drop_factor)) + (O95*(1-Parameters!$D$40)*(1-ART_drop_factor))),0)</f>
        <v>0</v>
      </c>
      <c r="U96" s="22">
        <f>IF(AND(C96&gt;='Input for base case'!$F$13,C96&lt;'Input for base case'!$F$14),((K95*(1-Parameters!$D$40)*(1/Parameters!$D$38)*('Input for base case'!$F$6*Parameters!$D$15*(Parameters!$D$23)*Parameters!$D$26*(1-Parameters!$D$27)*Parameters!$D$28*Parameters!$D$30))+(L95*(1-Parameters!$D$40)*(1/Parameters!$D$38))+(M95*(1-Parameters!$D$40)*('Input for base case'!$F$6*Parameters!$D$15*(Parameters!$D$23)*Parameters!$D$26*(1-Parameters!$D$27)*Parameters!$D$28*Parameters!$D$30))+(U95*(1-Parameters!$D$40)*ART_drop_factor)+(R95*(1-Parameters!$D$40)*(1/Parameters!$D$38))+(O95*(1-Parameters!$D$40))*ART_drop_factor),0)</f>
        <v>0</v>
      </c>
      <c r="V96" s="24">
        <f>IF(C96='Input for base case'!$F$14,((P95*(1-Parameters!$D$41)*(1-(Parameters!$D$9*(1-('Input for base case'!$F$22*Parameters!$D$7))))) + (V95*(1-Parameters!$D$41)*(1-(Parameters!$D$9*(1-('Input for base case'!$F$22*Parameters!$D$7)))))),0)</f>
        <v>0</v>
      </c>
      <c r="W96" s="22">
        <f>IF(C96='Input for base case'!$F$14,((P95*(1-Parameters!$D$41)*Parameters!$D$9*(1-('Input for base case'!$F$22*Parameters!$D$7)))+(Q95*(1-Parameters!$D$41)*(1-1/Parameters!$D$38)*(1-('Input for base case'!$F$6*Parameters!$D$16*(1-Parameters!$D$27)*Parameters!$D$26*(1-Parameters!$B$94)*(Parameters!$D$24))*Parameters!$D$28*Parameters!$D$30)))+(V95*(1-Parameters!$D$41)*Parameters!$D$9*(1-('Input for base case'!$F$22*Parameters!$D$7)))+ (R95*(1-Parameters!$D$41)*(1-(1/Parameters!$D$38))*(1-ART_drop_factor)) + (W95*(1-Parameters!$D$41)*(1-1/Parameters!$D$38)) + (X95*(1-Parameters!$D$41)*(1-(1/Parameters!$D$38))*(1-ART_drop_factor)),0)</f>
        <v>0</v>
      </c>
      <c r="X96" s="24">
        <f>IF(C96='Input for base case'!$F$14,((Q95*(1-Parameters!$D$41)*(1-1/Parameters!$D$38)*('Input for base case'!$F$6*Parameters!$D$16*Parameters!$D$26*(1-Parameters!$D$27)*(1-Parameters!$B$94)*(Parameters!$D$24)*Parameters!$D$28*Parameters!$D$30))+(R95*(1-Parameters!$D$41)*(1-(1/Parameters!$D$38))*ART_drop_factor)+(X95*(1-Parameters!$D$41)*(1-(1/Parameters!$D$38))*ART_drop_factor)),0)</f>
        <v>0</v>
      </c>
      <c r="Y96" s="22">
        <f>IF(C96='Input for base case'!$F$14,((Q95*(1-Parameters!$D$41)*(1/Parameters!$D$38)*(1-('Input for base case'!$F$6*Parameters!$D$16*(1-Parameters!$D$27)*Parameters!$D$26*(1-Parameters!$B$94)*(Parameters!$D$23)*Parameters!$D$28)))+(S95*(1-Parameters!$D$41)*(1-('Input for base case'!$F$6*Parameters!$D$16*(1-Parameters!$D$27)*Parameters!$D$26*(1-Parameters!$B$94)*(Parameters!$D$23)*Parameters!$D$28)))+(W95*(1-Parameters!$D$41)*(1/Parameters!$D$38))+(Y95*(1-Parameters!$D$41))),0)</f>
        <v>0</v>
      </c>
      <c r="Z96" s="24">
        <f>IF(C96='Input for base case'!$F$14,((Q95*(1-Parameters!$D$41)*(1/Parameters!$D$38)*'Input for base case'!$F$6*Parameters!$D$16*Parameters!$D$26*(1-Parameters!$D$27)*(1-Parameters!$B$94)*Parameters!$D$28*(Parameters!$D$23)*(1-Parameters!$D$30))+(S95*(1-Parameters!$D$41)*'Input for base case'!$F$6*Parameters!$D$16*Parameters!$D$26*(1-Parameters!$D$27)*(1-Parameters!$B$94)*Parameters!$D$28*(Parameters!$D$23)*(1-Parameters!$D$30))+(T95*(1-Parameters!$D$41)) + (U95*(1-Parameters!$D$41)*(1-ART_drop_factor)) + (Z95*(1-Parameters!$D$41)) + (AA95*(1-Parameters!$D$41)*(1-ART_drop_factor))),0)</f>
        <v>0</v>
      </c>
      <c r="AA96" s="22">
        <f>IF(C96='Input for base case'!$F$14,((Q95*(1-Parameters!$D$41)*(1/Parameters!$D$38)*('Input for base case'!$F$6*Parameters!$D$16*(Parameters!$D$23)*Parameters!$D$26*(1-Parameters!$D$27)*(1-Parameters!$B$94)*Parameters!$D$28*Parameters!$D$30))+(R95*(1-Parameters!$D$41)*(1/Parameters!$D$38))+(S95*(1-Parameters!$D$41)*('Input for base case'!$F$6*Parameters!$D$16*(1-Parameters!$B$94)*(Parameters!$D$23)*Parameters!$D$26*(1-Parameters!$D$27)*Parameters!$D$28*Parameters!$D$30))+(AA95*(1-Parameters!$D$41)*ART_drop_factor)+(X95*(1-Parameters!$D$41)*(1/Parameters!$D$38))+(U95*(1-Parameters!$D$41)*ART_drop_factor)),0)</f>
        <v>0</v>
      </c>
      <c r="AB96" s="24">
        <f>IF(AND(C96&gt;'Input for base case'!$F$14,C96&lt;('Input for base case'!$F$14+'Input for base case'!$F$16)),((V95*(1-Parameters!$D$41)*(1-(Parameters!$D$9*(1-('Input for base case'!$F$22*Parameters!$D$7)))))+(AB95*(1-Parameters!$D$41)*(1-(Parameters!$D$10*(1-('Input for base case'!$F$22*Parameters!$D$7)))))),0)</f>
        <v>0</v>
      </c>
      <c r="AC96" s="24">
        <f>IF(AND(C96&gt;'Input for base case'!$F$14, C96&lt;('Input for base case'!$F$14+'Input for base case'!$F$16)),((V95*(1-Parameters!$D$41)*Parameters!$D$9*(1-('Input for base case'!$F$22*Parameters!$D$7)))+(W95*(1-Parameters!$D$41)*(1-1/Parameters!$D$38)) + (X95*(1-Parameters!$D$41)*(1-(1/Parameters!$D$38))*(1-ART_drop_factor)) +(AB95*(1-Parameters!$D$41)*Parameters!$D$10*(1-('Input for base case'!$F$22*Parameters!$D$7))))+(AC95*(1-Parameters!$D$41)*(1-1/Parameters!$D$38)) + (AD95*(1-Parameters!$D$41)*(1-(1/Parameters!$D$38))*(1-ART_drop_factor)),0)</f>
        <v>0</v>
      </c>
      <c r="AD96" s="24">
        <f>IF(AND(C96&gt;'Input for base case'!$F$14, C96&lt;('Input for base case'!$F$14+'Input for base case'!$F$16)),((X95*(1-Parameters!$D$41)*(1-(1/Parameters!$D$38))*ART_drop_factor)+(AD95*(1-Parameters!$D$41)*(1-(1/Parameters!$D$38))*ART_drop_factor)),0)</f>
        <v>0</v>
      </c>
      <c r="AE96" s="24">
        <f>IF(AND(C96&gt;'Input for base case'!$F$14, C96&lt;('Input for base case'!$F$14+'Input for base case'!$F$16)),((W95*(1-Parameters!$D$41)*(1/Parameters!$D$38))+(Y95*(1-Parameters!$D$41))+(AC95*(1-Parameters!$D$41)*(1/Parameters!$D$38))+(AE95*(1-Parameters!$D$41))),0)</f>
        <v>0</v>
      </c>
      <c r="AF96" s="24">
        <f>IF(AND(C96&gt;'Input for base case'!$F$14, C96&lt;('Input for base case'!$F$14+'Input for base case'!$F$16)),((Z95*(1-Parameters!$D$41)) + (AA95*(1-Parameters!$D$41)*(1-ART_drop_factor)) +(AF95*(1-Parameters!$D$41)) + (AG95*(1-Parameters!$D$41)*(1-ART_drop_factor))),0)</f>
        <v>0</v>
      </c>
      <c r="AG96" s="24">
        <f>IF(AND(C96&gt;'Input for base case'!$F$14, C96&lt;('Input for base case'!$F$14+'Input for base case'!$F$16)),((X95*(1-Parameters!$D$41)*(1/Parameters!$D$38))+(AG95*(1-Parameters!$D$41)*ART_drop_factor)+(AD95*(1-Parameters!$D$41)*(1/Parameters!$D$38))+(AA95*(1-Parameters!$D$41)*ART_drop_factor)),0)</f>
        <v>0</v>
      </c>
      <c r="AH96" s="24">
        <f>IF(AND(C96&gt;=('Input for base case'!$F$14+'Input for base case'!$F$16),C96&lt;('Input for base case'!$F$14+'Input for base case'!$F$17)),((AB95*(1-Parameters!$D$40)*(1-(Parameters!$D$10*(1-('Input for base case'!$F$22*Parameters!$D$7)))))+(AH95*(1-Parameters!$D$40)*(1-(Parameters!$D$11*(1-('Input for base case'!$F$22*Parameters!$D$7)))))),0)</f>
        <v>0</v>
      </c>
      <c r="AI96" s="24">
        <f>IF(AND(C96&gt;=('Input for base case'!$F$14+'Input for base case'!$F$16), C96&lt;('Input for base case'!$F$14+'Input for base case'!$F$17)),((AB95*(1-Parameters!$D$40)*Parameters!$D$10*(1-('Input for base case'!$F$22*Parameters!$D$7)))+(AC95*(1-Parameters!$D$40)*(1-1/Parameters!$D$38)*(1-('Input for base case'!$F$7*Parameters!$D$17*(1-Parameters!$D$27)*Parameters!$D$26*(1-(Parameters!$B$94 + Parameters!$B$95))*(Parameters!$D$24)*Parameters!$D$28*Parameters!$D$30))) + (AD95*(1-Parameters!$D$40)*(1-(1/Parameters!$D$38))*(1-ART_drop_factor)) +(AH95*(1-Parameters!$D$40)*Parameters!$D$11*(1-('Input for base case'!$F$22*Parameters!$D$7)))+(AI95*(1-Parameters!$D$40)*(1-1/Parameters!$D$38)) + (AJ95*(1-Parameters!$D$40)*(1-(1/Parameters!$D$38))*(1-ART_drop_factor))),0)</f>
        <v>0</v>
      </c>
      <c r="AJ96" s="24">
        <f>IF(AND(C96&gt;=('Input for base case'!$F$14+'Input for base case'!$F$16), C96&lt;('Input for base case'!$F$14+'Input for base case'!$F$17)),((AC95*(1-Parameters!$D$40)*(1-1/Parameters!$D$38)*('Input for base case'!$F$7*Parameters!$D$17*Parameters!$D$26*(1-Parameters!$D$27)*(1-(Parameters!$B$94 + Parameters!$B$95))*(Parameters!$D$24)*Parameters!$D$28*Parameters!$D$30))+(AD95*(1-Parameters!$D$40)*(1-(1/Parameters!$D$38))*ART_drop_factor)+(AJ95*(1-Parameters!$D$40)*(1-(1/Parameters!$D$38))*ART_drop_factor)),0)</f>
        <v>0</v>
      </c>
      <c r="AK96" s="22">
        <f>IF(AND(C96&gt;=('Input for base case'!$F$14+'Input for base case'!$F$16), C96&lt;('Input for base case'!$F$14+'Input for base case'!$F$17)),((AC95*(1-Parameters!$D$40)*(1/Parameters!$D$38)*(1-('Input for base case'!$F$7*Parameters!$D$17*(1-Parameters!$D$27)*Parameters!$D$26*(1-(Parameters!$B$94 + Parameters!$B$95))*(Parameters!$D$23)*Parameters!$D$28)))+(AE95*(1-Parameters!$D$40)*(1-('Input for base case'!$F$7*Parameters!$D$17*(1-Parameters!$D$27)*Parameters!$D$26*(1-(Parameters!$B$94 + Parameters!$B$95))*(Parameters!$D$23)*Parameters!$D$28)))+(AI95*(1-Parameters!$D$40)*(1/Parameters!$D$38))+(AK95*(1-Parameters!$D$40))),0)</f>
        <v>0</v>
      </c>
      <c r="AL96" s="24">
        <f>IF(AND(C96&gt;=('Input for base case'!$F$14+'Input for base case'!$F$16), C96&lt;('Input for base case'!$F$14+'Input for base case'!$F$17)),((AC95*(1-Parameters!$D$40)*(1/Parameters!$D$38)*'Input for base case'!$F$7*Parameters!$D$17*Parameters!$D$26*(1-Parameters!$D$27)*(1-(Parameters!$B$94 + Parameters!$B$95))*Parameters!$D$28*(Parameters!$D$23)*(1-Parameters!$D$30))+(AE95*(1-Parameters!$D$40)*'Input for base case'!$F$7*Parameters!$D$17*Parameters!$D$26*(1-Parameters!$D$27)*(1-(Parameters!$B$94 + Parameters!$B$95))*Parameters!$D$28*(Parameters!$D$23)*(1-Parameters!$D$30))+(AF95*(1-Parameters!$D$40)) + (AG95*(1-Parameters!$D$40)*(1-ART_drop_factor)) +(AL95*(1-Parameters!$D$40)) + (AM95*(1-Parameters!$D$40)*(1-ART_drop_factor))),0)</f>
        <v>0</v>
      </c>
      <c r="AM96" s="22">
        <f>IF(AND(C96&gt;=('Input for base case'!$F$14+'Input for base case'!$F$16), C96&lt;('Input for base case'!$F$14+'Input for base case'!$F$17)),((AC95*(1-Parameters!$D$40)*(1/Parameters!$D$38)*('Input for base case'!$F$7*Parameters!$D$17*(Parameters!$D$23)*Parameters!$D$26*(1-Parameters!$D$27)*(1-(Parameters!$B$94 + Parameters!$B$95))*Parameters!$D$28*Parameters!$D$30))+(AD95*(1-Parameters!$D$40)*(1/Parameters!$D$38))+(AE95*(1-Parameters!$D$40)*('Input for base case'!$F$7*Parameters!$D$17*(Parameters!$D$23)*Parameters!$D$26*(1-Parameters!$D$27)*(1-(Parameters!$B$94 + Parameters!$B$95))*Parameters!$D$28*Parameters!$D$30))+(AM95*(1-Parameters!$D$40)*ART_drop_factor)+(AJ95*(1-Parameters!$D$40)*(1/Parameters!$D$38))+(AG95*(1-Parameters!$D$40)*ART_drop_factor)),0)</f>
        <v>0</v>
      </c>
      <c r="AN96" s="24">
        <f>IF(AND(C96&gt;=('Input for base case'!$F$14+'Input for base case'!$F$17), C96&lt;('Input for base case'!$F$14+'Input for base case'!$F$18)),((AH95*(1-Parameters!$D$40)*(1-(Parameters!$D$11*(1-('Input for base case'!$F$22*Parameters!$D$7))))) + (AN95*(1-Parameters!$D$40)*(1-(Parameters!$D$11*(1-('Input for base case'!$F$22*Parameters!$D$7)))))),0)</f>
        <v>0</v>
      </c>
      <c r="AO96" s="22">
        <f>IF(AND(C96&gt;=('Input for base case'!$F$14+'Input for base case'!$F$17), C96&lt;('Input for base case'!$F$14+'Input for base case'!$F$18)),((AH95*(1-Parameters!$D$40)*Parameters!$D$11*(1-('Input for base case'!$F$22*Parameters!$D$7)))+(AI95*(1-Parameters!$D$40)*(1-1/Parameters!$D$38)*(1-('Input for base case'!$F$8*Parameters!$D$18*(1-Parameters!$D$27)*Parameters!$D$26*(Parameters!$D$24)*Parameters!$D$28*Parameters!$D$30))) + (AJ95*(1-Parameters!$D$40)*(1-(1/Parameters!$D$38))*(1-ART_drop_factor)) +(AN95*(1-Parameters!$D$40)*Parameters!$D$11*(1-('Input for base case'!$F$22*Parameters!$D$7)))+(AO95*(1-Parameters!$D$40)*(1-1/Parameters!$D$38)) + (AP95*(1-Parameters!$D$40)*(1-(1/Parameters!$D$38))*(1-ART_drop_factor))),0)</f>
        <v>0</v>
      </c>
      <c r="AP96" s="24">
        <f>IF(AND(C96&gt;=('Input for base case'!$F$14+'Input for base case'!$F$17), C96&lt;('Input for base case'!$F$14+'Input for base case'!$F$18)),((AI95*(1-Parameters!$D$40)*(1-1/Parameters!$D$38)*('Input for base case'!$F$8*Parameters!$D$18*Parameters!$D$26*(1-Parameters!$D$27)*(Parameters!$D$24)*Parameters!$D$28*Parameters!$D$30))+(AJ95*(1-Parameters!$D$40)*(1-(1/Parameters!$D$38))*ART_drop_factor)+(AP95*(1-Parameters!$D$40)*(1-(1/Parameters!$D$38))*ART_drop_factor)),0)</f>
        <v>0</v>
      </c>
      <c r="AQ96" s="22">
        <f>IF(AND(C96&gt;=('Input for base case'!$F$14+'Input for base case'!$F$17), C96&lt;('Input for base case'!$F$14+'Input for base case'!$F$18)),((AI95*(1-Parameters!$D$40)*(1/Parameters!$D$38)*(1-('Input for base case'!$F$8*Parameters!$D$18*(1-Parameters!$D$27)*Parameters!$D$26*(Parameters!$D$23)*Parameters!$D$28)))+(AK95*(1-Parameters!$D$40)*(1-('Input for base case'!$F$8*Parameters!$D$18*(1-Parameters!$D$27)*Parameters!$D$26*(Parameters!$D$23)*Parameters!$D$28)))+(AO95*(1-Parameters!$D$40)*(1/Parameters!$D$38))+(AQ95*(1-Parameters!$D$40))),0)</f>
        <v>0</v>
      </c>
      <c r="AR96" s="24">
        <f>IF(AND(C96&gt;=('Input for base case'!$F$14+'Input for base case'!$F$17), C96&lt;('Input for base case'!$F$14+'Input for base case'!$F$18)),((AI95*(1-Parameters!$D$40)*(1/Parameters!$D$38)*'Input for base case'!$F$8*Parameters!$D$18*Parameters!$D$26*(1-Parameters!$D$27)*Parameters!$D$28*(Parameters!$D$23)*(1-Parameters!$D$30))+(AK95*(1-Parameters!$D$40)*'Input for base case'!$F$8*Parameters!$D$18*Parameters!$D$26*(1-Parameters!$D$27)*Parameters!$D$28*(Parameters!$D$23)*(1-Parameters!$D$30))+(AL95*(1-Parameters!$D$40)) + (AM95*(1-Parameters!$D$40)*(1-ART_drop_factor)) +(AR95*(1-Parameters!$D$40)) + (AS95*(1-Parameters!$D$40)*(1-ART_drop_factor))),0)</f>
        <v>0</v>
      </c>
      <c r="AS96" s="22">
        <f>IF(AND(C96&gt;=('Input for base case'!$F$14+'Input for base case'!$F$17), C96&lt;('Input for base case'!$F$14+'Input for base case'!$F$18)),((AI95*(1-Parameters!$D$40)*(1/Parameters!$D$38)*('Input for base case'!$F$8*Parameters!$D$18*(Parameters!$D$23)*Parameters!$D$26*(1-Parameters!$D$27)*Parameters!$D$28*Parameters!$D$30))+(AJ95*(1-Parameters!$D$40)*(1/Parameters!$D$38))+(AK95*(1-Parameters!$D$40)*('Input for base case'!$F$8*Parameters!$D$18*(Parameters!$D$23)*Parameters!$D$26*(1-Parameters!$D$27)*Parameters!$D$28*Parameters!$D$30))+(AS95*(1-Parameters!$D$40)*ART_drop_factor)+(AP95*(1-Parameters!$D$40)*(1/Parameters!$D$38))+(AM95*(1-Parameters!$D$40)*ART_drop_factor)),0)</f>
        <v>0</v>
      </c>
      <c r="AT96" s="24">
        <f>IF(AND(C96&gt;=('Input for base case'!$F$14+'Input for base case'!$F$18), C96&lt;('Input for base case'!$F$14+'Input for base case'!$F$19)),((AN95*(1-Parameters!$D$40)*(1-(Parameters!$D$11*(1-('Input for base case'!$F$22*Parameters!$D$7))))) + (AT95*(1-Parameters!$D$40)*(1-(Parameters!$D$12*(1-('Input for base case'!$F$22*Parameters!$D$7)))))),0)</f>
        <v>0</v>
      </c>
      <c r="AU96" s="22">
        <f>IF(AND(C96&gt;=('Input for base case'!$F$14+'Input for base case'!$F$18), C96&lt;('Input for base case'!$F$14+'Input for base case'!$F$19)),((AN95*(1-Parameters!$D$40)*Parameters!$D$11*(1-('Input for base case'!$F$22*Parameters!$D$7)))+(AO95*(1-Parameters!$D$40)*(1-1/Parameters!$D$38)*(1-('Input for base case'!$F$9*Parameters!$D$19*(1-Parameters!$D$27)*Parameters!$D$26*(Parameters!$D$24)*Parameters!$D$28*Parameters!$D$30))) + (AP95*(1-Parameters!$D$40)*(1-(1/Parameters!$D$38))*(1-ART_drop_factor)) +(AT95*(1-Parameters!$D$40)*Parameters!$D$12*(1-('Input for base case'!$F$22*Parameters!$D$7)))+(AU95*(1-Parameters!$D$40)*(1-1/Parameters!$D$38)) + (AV95*(1-Parameters!$D$40)*(1-(1/Parameters!$D$38))*(1-ART_drop_factor))),0)</f>
        <v>0</v>
      </c>
      <c r="AV96" s="24">
        <f>IF(AND(C96&gt;=('Input for base case'!$F$14+'Input for base case'!$F$18), C96&lt;('Input for base case'!$F$14+'Input for base case'!$F$19)),((AO95*(1-Parameters!$D$40)*(1-1/Parameters!$D$38)*('Input for base case'!$F$9*Parameters!$D$19*Parameters!$D$26*(1-Parameters!$D$27)*(Parameters!$D$24)*Parameters!$D$28*Parameters!$D$30))+(AP95*(1-Parameters!$D$40)*(1-(1/Parameters!$D$38))*ART_drop_factor)+(AV95*(1-Parameters!$D$40)*(1-(1/Parameters!$D$38))*ART_drop_factor)),0)</f>
        <v>0</v>
      </c>
      <c r="AW96" s="22">
        <f>IF(AND(C96&gt;=('Input for base case'!$F$14+'Input for base case'!$F$18), C96&lt;('Input for base case'!$F$14+'Input for base case'!$F$19)),((AO95*(1-Parameters!$D$40)*(1/Parameters!$D$38)*(1-('Input for base case'!$F$9*Parameters!$D$19*(1-Parameters!$D$27)*Parameters!$D$26*(Parameters!$D$23)*Parameters!$D$28)))+(AQ95*(1-Parameters!$D$40)*(1-('Input for base case'!$F$9*Parameters!$D$19*(1-Parameters!$D$27)*Parameters!$D$26*(Parameters!$D$23)*Parameters!$D$28)))+(AU95*(1-Parameters!$D$40)*(1/Parameters!$D$38))+(AW95*(1-Parameters!$D$40))),0)</f>
        <v>0</v>
      </c>
      <c r="AX96" s="24">
        <f>IF(AND(C96&gt;=('Input for base case'!$F$14+'Input for base case'!$F$18), C96&lt;('Input for base case'!$F$14+'Input for base case'!$F$19)),((AO95*(1-Parameters!$D$40)*(1/Parameters!$D$38)*'Input for base case'!$F$9*Parameters!$D$19*Parameters!$D$26*(1-Parameters!$D$27)*Parameters!$D$28*(Parameters!$D$23)*(1-Parameters!$D$30))+(AQ95*(1-Parameters!$D$40)*'Input for base case'!$F$9*Parameters!$D$19*Parameters!$D$26*(1-Parameters!$D$27)*Parameters!$D$28*(Parameters!$D$23)*(1-Parameters!$D$30)) + (AS95*(1-Parameters!$D$40)*(1-ART_drop_factor)) +(AR95*(1-Parameters!$D$40))+ (AY95*(1-Parameters!$D$40)*(1-ART_drop_factor)) + (AX95*(1-Parameters!$D$40))),0)</f>
        <v>0</v>
      </c>
      <c r="AY96" s="22">
        <f>IF(AND(C96&gt;=('Input for base case'!$F$14+'Input for base case'!$F$18), C96&lt;('Input for base case'!$F$14+'Input for base case'!$F$19)),((AO95*(1-Parameters!$D$40)*(1/Parameters!$D$38)*('Input for base case'!$F$9*Parameters!$D$19*(Parameters!$D$23)*Parameters!$D$26*(1-Parameters!$D$27)*Parameters!$D$28*Parameters!$D$30))+(AP95*(1-Parameters!$D$40)*(1/Parameters!$D$38))+(AQ95*(1-Parameters!$D$40)*('Input for base case'!$F$9*Parameters!$D$19*(Parameters!$D$23)*Parameters!$D$26*(1-Parameters!$D$27)*Parameters!$D$28*Parameters!$D$30))+(AY95*(1-Parameters!$D$40)*ART_drop_factor)+(AV95*(1-Parameters!$D$40)*(1/Parameters!$D$38))+(AS95*(1-Parameters!$D$40)*ART_drop_factor)),0)</f>
        <v>0</v>
      </c>
      <c r="AZ96" s="24">
        <f>IF(C96&gt;=('Input for base case'!$F$14+'Input for base case'!$F$19),((AT95*(1-Parameters!$D$40)*(1-(Parameters!$D$12*(1-('Input for base case'!$F$22*Parameters!$D$7))))) + (AZ95*(1-Parameters!$D$40)*(1-(Parameters!$D$12*(1-('Input for base case'!$F$22*Parameters!$D$7)))))),0)</f>
        <v>1476701.1029937016</v>
      </c>
      <c r="BA96" s="22">
        <f>IF(C96&gt;=('Input for base case'!$F$14+'Input for base case'!$F$19),((AT95*(1-Parameters!$D$40)*Parameters!$D$12*(1-('Input for base case'!$F$22*Parameters!$D$7)))+(AU95*(1-Parameters!$D$40)*(1-1/Parameters!$D$38)*(1-('Input for base case'!$F$10*Parameters!$D$20*(1-Parameters!$D$27)*Parameters!$D$26*(Parameters!$D$24)*Parameters!$D$28*Parameters!$D$30))) + (AV95*(1-Parameters!$D$40)*(1-(1/Parameters!$D$38))*(1-ART_drop_factor)) +(AZ95*(1-Parameters!$D$40)*Parameters!$D$12*(1-('Input for base case'!$F$22*Parameters!$D$7)))+(BA95*(1-Parameters!$D$40)*(1-1/Parameters!$D$38)) + (BB95*(1-Parameters!$D$40)*(1-(1/Parameters!$D$38))*(1-ART_drop_factor))),0)</f>
        <v>3581.3102622414694</v>
      </c>
      <c r="BB96" s="24">
        <f>IF(C96&gt;=('Input for base case'!$F$14+'Input for base case'!$F$19),((AU95*(1-Parameters!$D$40)*(1-1/Parameters!$D$38)*('Input for base case'!$F$10*Parameters!$D$20*Parameters!$D$26*(1-Parameters!$D$27)*(Parameters!$D$24)*Parameters!$D$28*Parameters!$D$30))+(AV95*(1-Parameters!$D$40)*(1-(1/Parameters!$D$38))*ART_drop_factor)+(BB95*(1-Parameters!$D$40)*(1-(1/Parameters!$D$38))*ART_drop_factor)),0)</f>
        <v>0.42829549713313575</v>
      </c>
      <c r="BC96" s="22">
        <f>IF(C96&gt;=('Input for base case'!$F$14+'Input for base case'!$F$19),((AU95*(1-Parameters!$D$40)*(1/Parameters!$D$38)*(1-('Input for base case'!$F$10*Parameters!$D$20*(1-Parameters!$D$27)*Parameters!$D$26*(Parameters!$D$23)*Parameters!$D$28)))+(AW95*(1-Parameters!$D$40)*(1-('Input for base case'!$F$10*Parameters!$D$20*(1-Parameters!$D$27)*Parameters!$D$26*(Parameters!$D$23)*Parameters!$D$28)))+(BA95*(1-Parameters!$D$40)*(1/Parameters!$D$38))+(BC95*(1-Parameters!$D$40))),0)</f>
        <v>39862.27464587702</v>
      </c>
      <c r="BD96" s="24">
        <f>IF(C96&gt;=('Input for base case'!$F$14+'Input for base case'!$F$19),((AU95*(1-Parameters!$D$40)*(1/Parameters!$D$38)*'Input for base case'!$F$10*Parameters!$D$20*Parameters!$D$26*(1-Parameters!$D$27)*Parameters!$D$28*(Parameters!$D$23)*(1-Parameters!$D$30))+(AW95*(1-Parameters!$D$40)*'Input for base case'!$F$10*Parameters!$D$20*Parameters!$D$26*(1-Parameters!$D$27)*Parameters!$D$28*(Parameters!$D$23)*(1-Parameters!$D$30))+(AX95*(1-Parameters!$D$40)) + (AY95*(1-Parameters!$D$40)*(1-ART_drop_factor)) +(BD95*(1-Parameters!$D$40)) + (BE95*(1-Parameters!$D$40)*(1-ART_drop_factor))),0)</f>
        <v>29723.163755553996</v>
      </c>
      <c r="BE96" s="25">
        <f>IF(C96&gt;=('Input for base case'!$F$14+'Input for base case'!$F$19),((AU95*(1-Parameters!$D$40)*(1/Parameters!$D$38)*('Input for base case'!$F$10*Parameters!$D$20*(Parameters!$D$23)*Parameters!$D$26*(1-Parameters!$D$27)*Parameters!$D$28*Parameters!$D$30))+(AV95*(1-Parameters!$D$40)*(1/Parameters!$D$38))+(AW95*(1-Parameters!$D$40)*('Input for base case'!$F$10*Parameters!$D$20*(Parameters!$D$23)*Parameters!$D$26*(1-Parameters!$D$27)*Parameters!$D$28*Parameters!$D$30))+(BE95*(1-Parameters!$D$40)*ART_drop_factor)+(BB95*(1-Parameters!$D$40)*(1/Parameters!$D$38))+(AY95*(1-Parameters!$D$40)*ART_drop_factor)),0)</f>
        <v>68169.51946747546</v>
      </c>
      <c r="BF96" s="135">
        <f>(Parameters!$D$40*(SUM(Model!D95:U95,Model!AH95:BE95)))+(Parameters!$D$41*(SUM(Model!V95:AG95)))</f>
        <v>93.353720373503094</v>
      </c>
      <c r="BG96" s="60"/>
      <c r="BJ96" s="66"/>
    </row>
    <row r="97" spans="3:62" x14ac:dyDescent="0.2">
      <c r="C97" s="20">
        <v>92</v>
      </c>
      <c r="D97" s="21">
        <f>IF((C97&gt;='Input for base case'!$F$12),0,(D96*(1-Parameters!$D$40)*(1-(Parameters!$D$8*(1-('Input for base case'!$F$22*Parameters!$D$7))))))</f>
        <v>0</v>
      </c>
      <c r="E97" s="21">
        <f>IF((C97&gt;='Input for base case'!$F$12),0,(D96*(1-Parameters!$D$40)*Parameters!$D$8*(1-('Input for base case'!$F$22*Parameters!$D$7))+(E96*(1-Parameters!$D$40)*(1-1/Parameters!$D$38)) + (F96*(1-Parameters!$D$40)*(1-(1/Parameters!$D$38))*(1-ART_drop_factor))))</f>
        <v>0</v>
      </c>
      <c r="F97" s="26">
        <f>IF((C97&gt;='Input for base case'!$F$12),0,(F96*(1-Parameters!$D$40)*(1-(1/Parameters!$D$38))*ART_drop_factor))</f>
        <v>0</v>
      </c>
      <c r="G97" s="21">
        <f>IF((C97&gt;='Input for base case'!$F$12),0,((G96*(1-Parameters!$D$40)+(E96*(1-Parameters!$D$40)*(1/Parameters!$D$38)))))</f>
        <v>0</v>
      </c>
      <c r="H97" s="21">
        <f>IF((C97&gt;='Input for base case'!$F$12),0,(H96*(1-Parameters!$D$40) + I96*(1-Parameters!$D$40)*(1-ART_drop_factor)))</f>
        <v>0</v>
      </c>
      <c r="I97" s="21">
        <f>IF((C97&gt;='Input for base case'!$F$12),0,(((F96*(1-Parameters!$D$40)*(1/Parameters!$D$38)) + I96*(1-Parameters!$D$40)*ART_drop_factor)))</f>
        <v>0</v>
      </c>
      <c r="J97" s="23">
        <f>IF(AND(C97&gt;='Input for base case'!$F$12,C97&lt;'Input for base case'!$F$13),((D96*(1-Parameters!$D$40)*(1-(Parameters!$D$8*(1-('Input for base case'!$F$22*Parameters!$D$7))))) + (J96*(1-Parameters!$D$40)*(1-(Parameters!$D$9*(1-('Input for base case'!$F$22*Parameters!$D$7)))))),0)</f>
        <v>0</v>
      </c>
      <c r="K97" s="23">
        <f>IF(AND(C97&gt;='Input for base case'!$F$12,C97&lt;'Input for base case'!$F$13),((D96*(1-Parameters!$D$40)*(Parameters!$D$8*(1-('Input for base case'!$F$22*Parameters!$D$7))))+(E96*(1-Parameters!$D$40)*(1-1/Parameters!$D$38)*(1-('Input for base case'!$F$5*Parameters!$D$14*(1-Parameters!$D$27)*Parameters!$D$26*(Parameters!$D$24))*Parameters!$D$28*Parameters!$D$30)))+ (F96*(1-Parameters!$D$40)*(1-(1/Parameters!$D$38))*(1-ART_drop_factor)) + (J96*(1-Parameters!$D$40)*Parameters!$D$9*(1-('Input for base case'!$F$22*Parameters!$D$7)))+(K96*(1-Parameters!$D$40)*(1-1/Parameters!$D$38)) + (L96*(1-Parameters!$D$40)*(1-(1/Parameters!$D$38))*(1-ART_drop_factor)),0)</f>
        <v>0</v>
      </c>
      <c r="L97" s="23">
        <f>IF(AND(C97&gt;='Input for base case'!$F$12,C97&lt;'Input for base case'!$F$13),((E96*(1-Parameters!$D$40)*(1-1/Parameters!$D$38)*('Input for base case'!$F$5*Parameters!$D$14*Parameters!$D$26*(1-Parameters!$D$27)*(Parameters!$D$24)*Parameters!$D$28*Parameters!$D$30))+(F96*(1-Parameters!$D$40)*(1-(1/Parameters!$D$38))*ART_drop_factor)+(L96*(1-Parameters!$D$40)*(1-(1/Parameters!$D$38))*ART_drop_factor)),0)</f>
        <v>0</v>
      </c>
      <c r="M97" s="23">
        <f>IF(AND(C97&gt;='Input for base case'!$F$12,C97&lt;'Input for base case'!$F$13),((E96*(1-Parameters!$D$40)*(1/Parameters!$D$38)*(1-('Input for base case'!$F$5*Parameters!$D$14*(1-Parameters!$D$27)*Parameters!$D$26*(Parameters!$D$23))*Parameters!$D$28))+(G96*(1-Parameters!$D$40)*(1-('Input for base case'!$F$5*Parameters!$D$14*(1-Parameters!$D$27)*Parameters!$D$26*(Parameters!$D$23)*Parameters!$D$28)))+(K96*(1-Parameters!$D$40)*(1/Parameters!$D$38))+(M96*(1-Parameters!$D$40))),0)</f>
        <v>0</v>
      </c>
      <c r="N97" s="23">
        <f>IF(AND(C97&gt;='Input for base case'!$F$12,C97&lt;'Input for base case'!$F$13),((E96*(1-Parameters!$D$40)*(1/Parameters!$D$38)*'Input for base case'!$F$5*Parameters!$D$14*Parameters!$D$26*(1-Parameters!$D$27)*Parameters!$D$28*(Parameters!$D$23)*(1-Parameters!$D$30))+(G96*(1-Parameters!$D$40)*'Input for base case'!$F$5*Parameters!$D$14*Parameters!$D$26*(1-Parameters!$D$27)*Parameters!$D$28*(Parameters!$D$23)*(1-Parameters!$D$30))+(H96*(1-Parameters!$D$40)) +(N96*(1-Parameters!$D$40)) + (O96*(1-Parameters!$D$40)*(1-ART_drop_factor)) + (I96*(1-Parameters!$D$40)*(1-ART_drop_factor))),0)</f>
        <v>0</v>
      </c>
      <c r="O97" s="23">
        <f>IF(AND(C97&gt;='Input for base case'!$F$12,C97&lt;'Input for base case'!$F$13),((E96*(1-Parameters!$D$40)*(1/Parameters!$D$38)*('Input for base case'!$F$5*Parameters!$D$14*(Parameters!$D$23)*Parameters!$D$26*(1-Parameters!$D$27)*Parameters!$D$28*Parameters!$D$30))+(F96*(1-Parameters!$D$40)*(1/Parameters!$D$38))+(G96*(1-Parameters!$D$40)*('Input for base case'!$F$5*Parameters!$D$14*(Parameters!$D$23)*Parameters!$D$26*(1-Parameters!$D$27)*Parameters!$D$28*Parameters!$D$30))+(O96*(1-Parameters!$D$40)*ART_drop_factor)+(L96*(1-Parameters!$D$40)*(1/Parameters!$D$38))+(I96*(1-Parameters!$D$40)*ART_drop_factor)),0)</f>
        <v>0</v>
      </c>
      <c r="P97" s="24">
        <f>IF(AND(C97&gt;='Input for base case'!$F$13,C97&lt;'Input for base case'!$F$14),((J96*(1-Parameters!$D$40)*(1-(Parameters!$D$9*(1-('Input for base case'!$F$22*Parameters!$D$7))))) + (P96*(1-Parameters!$D$40)*(1-(Parameters!$D$9*(1-('Input for base case'!$F$22*Parameters!$D$7)))))),0)</f>
        <v>0</v>
      </c>
      <c r="Q97" s="22">
        <f>IF(AND(C97&gt;='Input for base case'!$F$13,C97&lt;'Input for base case'!$F$14),((J96*(1-Parameters!$D$40)*Parameters!$D$9*(1-('Input for base case'!$F$22*Parameters!$D$7)))+(K96*(1-Parameters!$D$40)*(1-1/Parameters!$D$38)*(1-('Input for base case'!$F$6*Parameters!$D$15*(1-Parameters!$D$27)*Parameters!$D$26*(Parameters!$D$24))*Parameters!$D$28*Parameters!$D$30))) + (L96*(1-Parameters!$D$40)*(1-(1/Parameters!$D$38))*(1-ART_drop_factor)) +(P96*(1-Parameters!$D$40)*Parameters!$D$9*(1-('Input for base case'!$F$22*Parameters!$D$7)))+(Q96*(1-Parameters!$D$40)*(1-1/Parameters!$D$38)) + (R96*(1-Parameters!$D$40)*(1-(1/Parameters!$D$38))*(1-ART_drop_factor)),0)</f>
        <v>0</v>
      </c>
      <c r="R97" s="24">
        <f>IF(AND(C97&gt;='Input for base case'!$F$13,C97&lt;'Input for base case'!$F$14),((K96*(1-Parameters!$D$40)*(1-1/Parameters!$D$38)*('Input for base case'!$F$6*Parameters!$D$15*Parameters!$D$26*(1-Parameters!$D$27)*(Parameters!$D$24)*Parameters!$D$28*Parameters!$D$30))+(L96*(1-Parameters!$D$40)*(1-(1/Parameters!$D$38))*ART_drop_factor)+(R96*(1-Parameters!$D$40)*(1-(1/Parameters!$D$38))*ART_drop_factor)),0)</f>
        <v>0</v>
      </c>
      <c r="S97" s="22">
        <f>IF(AND(C97&gt;='Input for base case'!$F$13,C97&lt;'Input for base case'!$F$14),((K96*(1-Parameters!$D$40)*(1/Parameters!$D$38)*(1-('Input for base case'!$F$6*Parameters!$D$15*(1-Parameters!$D$27)*Parameters!$D$26*(Parameters!$D$23)*Parameters!$D$28)))+(M96*(1-Parameters!$D$40)*(1-('Input for base case'!$F$6*Parameters!$D$15*(1-Parameters!$D$27)*Parameters!$D$26*(Parameters!$D$23)*Parameters!$D$28)))+(Q96*(1-Parameters!$D$40)*(1/Parameters!$D$38))+(S96*(1-Parameters!$D$40))),0)</f>
        <v>0</v>
      </c>
      <c r="T97" s="24">
        <f>IF(AND(C97&gt;='Input for base case'!$F$13,C97&lt;'Input for base case'!$F$14),((K96*(1-Parameters!$D$40)*(1/Parameters!$D$38)*'Input for base case'!$F$6*Parameters!$D$15*Parameters!$D$26*(1-Parameters!$D$27)*Parameters!$D$28*(Parameters!$D$23)*(1-Parameters!$D$30))+(M96*(1-Parameters!$D$40)*'Input for base case'!$F$6*Parameters!$D$15*Parameters!$D$26*(1-Parameters!$D$27)*Parameters!$D$28*(Parameters!$D$23)*(1-Parameters!$D$30))+(N96*(1-Parameters!$D$40))+(T96*(1-Parameters!$D$40)) + (U96*(1-Parameters!$D$40)*(1-ART_drop_factor)) + (O96*(1-Parameters!$D$40)*(1-ART_drop_factor))),0)</f>
        <v>0</v>
      </c>
      <c r="U97" s="22">
        <f>IF(AND(C97&gt;='Input for base case'!$F$13,C97&lt;'Input for base case'!$F$14),((K96*(1-Parameters!$D$40)*(1/Parameters!$D$38)*('Input for base case'!$F$6*Parameters!$D$15*(Parameters!$D$23)*Parameters!$D$26*(1-Parameters!$D$27)*Parameters!$D$28*Parameters!$D$30))+(L96*(1-Parameters!$D$40)*(1/Parameters!$D$38))+(M96*(1-Parameters!$D$40)*('Input for base case'!$F$6*Parameters!$D$15*(Parameters!$D$23)*Parameters!$D$26*(1-Parameters!$D$27)*Parameters!$D$28*Parameters!$D$30))+(U96*(1-Parameters!$D$40)*ART_drop_factor)+(R96*(1-Parameters!$D$40)*(1/Parameters!$D$38))+(O96*(1-Parameters!$D$40))*ART_drop_factor),0)</f>
        <v>0</v>
      </c>
      <c r="V97" s="24">
        <f>IF(C97='Input for base case'!$F$14,((P96*(1-Parameters!$D$41)*(1-(Parameters!$D$9*(1-('Input for base case'!$F$22*Parameters!$D$7))))) + (V96*(1-Parameters!$D$41)*(1-(Parameters!$D$9*(1-('Input for base case'!$F$22*Parameters!$D$7)))))),0)</f>
        <v>0</v>
      </c>
      <c r="W97" s="22">
        <f>IF(C97='Input for base case'!$F$14,((P96*(1-Parameters!$D$41)*Parameters!$D$9*(1-('Input for base case'!$F$22*Parameters!$D$7)))+(Q96*(1-Parameters!$D$41)*(1-1/Parameters!$D$38)*(1-('Input for base case'!$F$6*Parameters!$D$16*(1-Parameters!$D$27)*Parameters!$D$26*(1-Parameters!$B$94)*(Parameters!$D$24))*Parameters!$D$28*Parameters!$D$30)))+(V96*(1-Parameters!$D$41)*Parameters!$D$9*(1-('Input for base case'!$F$22*Parameters!$D$7)))+ (R96*(1-Parameters!$D$41)*(1-(1/Parameters!$D$38))*(1-ART_drop_factor)) + (W96*(1-Parameters!$D$41)*(1-1/Parameters!$D$38)) + (X96*(1-Parameters!$D$41)*(1-(1/Parameters!$D$38))*(1-ART_drop_factor)),0)</f>
        <v>0</v>
      </c>
      <c r="X97" s="24">
        <f>IF(C97='Input for base case'!$F$14,((Q96*(1-Parameters!$D$41)*(1-1/Parameters!$D$38)*('Input for base case'!$F$6*Parameters!$D$16*Parameters!$D$26*(1-Parameters!$D$27)*(1-Parameters!$B$94)*(Parameters!$D$24)*Parameters!$D$28*Parameters!$D$30))+(R96*(1-Parameters!$D$41)*(1-(1/Parameters!$D$38))*ART_drop_factor)+(X96*(1-Parameters!$D$41)*(1-(1/Parameters!$D$38))*ART_drop_factor)),0)</f>
        <v>0</v>
      </c>
      <c r="Y97" s="22">
        <f>IF(C97='Input for base case'!$F$14,((Q96*(1-Parameters!$D$41)*(1/Parameters!$D$38)*(1-('Input for base case'!$F$6*Parameters!$D$16*(1-Parameters!$D$27)*Parameters!$D$26*(1-Parameters!$B$94)*(Parameters!$D$23)*Parameters!$D$28)))+(S96*(1-Parameters!$D$41)*(1-('Input for base case'!$F$6*Parameters!$D$16*(1-Parameters!$D$27)*Parameters!$D$26*(1-Parameters!$B$94)*(Parameters!$D$23)*Parameters!$D$28)))+(W96*(1-Parameters!$D$41)*(1/Parameters!$D$38))+(Y96*(1-Parameters!$D$41))),0)</f>
        <v>0</v>
      </c>
      <c r="Z97" s="24">
        <f>IF(C97='Input for base case'!$F$14,((Q96*(1-Parameters!$D$41)*(1/Parameters!$D$38)*'Input for base case'!$F$6*Parameters!$D$16*Parameters!$D$26*(1-Parameters!$D$27)*(1-Parameters!$B$94)*Parameters!$D$28*(Parameters!$D$23)*(1-Parameters!$D$30))+(S96*(1-Parameters!$D$41)*'Input for base case'!$F$6*Parameters!$D$16*Parameters!$D$26*(1-Parameters!$D$27)*(1-Parameters!$B$94)*Parameters!$D$28*(Parameters!$D$23)*(1-Parameters!$D$30))+(T96*(1-Parameters!$D$41)) + (U96*(1-Parameters!$D$41)*(1-ART_drop_factor)) + (Z96*(1-Parameters!$D$41)) + (AA96*(1-Parameters!$D$41)*(1-ART_drop_factor))),0)</f>
        <v>0</v>
      </c>
      <c r="AA97" s="22">
        <f>IF(C97='Input for base case'!$F$14,((Q96*(1-Parameters!$D$41)*(1/Parameters!$D$38)*('Input for base case'!$F$6*Parameters!$D$16*(Parameters!$D$23)*Parameters!$D$26*(1-Parameters!$D$27)*(1-Parameters!$B$94)*Parameters!$D$28*Parameters!$D$30))+(R96*(1-Parameters!$D$41)*(1/Parameters!$D$38))+(S96*(1-Parameters!$D$41)*('Input for base case'!$F$6*Parameters!$D$16*(1-Parameters!$B$94)*(Parameters!$D$23)*Parameters!$D$26*(1-Parameters!$D$27)*Parameters!$D$28*Parameters!$D$30))+(AA96*(1-Parameters!$D$41)*ART_drop_factor)+(X96*(1-Parameters!$D$41)*(1/Parameters!$D$38))+(U96*(1-Parameters!$D$41)*ART_drop_factor)),0)</f>
        <v>0</v>
      </c>
      <c r="AB97" s="24">
        <f>IF(AND(C97&gt;'Input for base case'!$F$14,C97&lt;('Input for base case'!$F$14+'Input for base case'!$F$16)),((V96*(1-Parameters!$D$41)*(1-(Parameters!$D$9*(1-('Input for base case'!$F$22*Parameters!$D$7)))))+(AB96*(1-Parameters!$D$41)*(1-(Parameters!$D$10*(1-('Input for base case'!$F$22*Parameters!$D$7)))))),0)</f>
        <v>0</v>
      </c>
      <c r="AC97" s="24">
        <f>IF(AND(C97&gt;'Input for base case'!$F$14, C97&lt;('Input for base case'!$F$14+'Input for base case'!$F$16)),((V96*(1-Parameters!$D$41)*Parameters!$D$9*(1-('Input for base case'!$F$22*Parameters!$D$7)))+(W96*(1-Parameters!$D$41)*(1-1/Parameters!$D$38)) + (X96*(1-Parameters!$D$41)*(1-(1/Parameters!$D$38))*(1-ART_drop_factor)) +(AB96*(1-Parameters!$D$41)*Parameters!$D$10*(1-('Input for base case'!$F$22*Parameters!$D$7))))+(AC96*(1-Parameters!$D$41)*(1-1/Parameters!$D$38)) + (AD96*(1-Parameters!$D$41)*(1-(1/Parameters!$D$38))*(1-ART_drop_factor)),0)</f>
        <v>0</v>
      </c>
      <c r="AD97" s="24">
        <f>IF(AND(C97&gt;'Input for base case'!$F$14, C97&lt;('Input for base case'!$F$14+'Input for base case'!$F$16)),((X96*(1-Parameters!$D$41)*(1-(1/Parameters!$D$38))*ART_drop_factor)+(AD96*(1-Parameters!$D$41)*(1-(1/Parameters!$D$38))*ART_drop_factor)),0)</f>
        <v>0</v>
      </c>
      <c r="AE97" s="24">
        <f>IF(AND(C97&gt;'Input for base case'!$F$14, C97&lt;('Input for base case'!$F$14+'Input for base case'!$F$16)),((W96*(1-Parameters!$D$41)*(1/Parameters!$D$38))+(Y96*(1-Parameters!$D$41))+(AC96*(1-Parameters!$D$41)*(1/Parameters!$D$38))+(AE96*(1-Parameters!$D$41))),0)</f>
        <v>0</v>
      </c>
      <c r="AF97" s="24">
        <f>IF(AND(C97&gt;'Input for base case'!$F$14, C97&lt;('Input for base case'!$F$14+'Input for base case'!$F$16)),((Z96*(1-Parameters!$D$41)) + (AA96*(1-Parameters!$D$41)*(1-ART_drop_factor)) +(AF96*(1-Parameters!$D$41)) + (AG96*(1-Parameters!$D$41)*(1-ART_drop_factor))),0)</f>
        <v>0</v>
      </c>
      <c r="AG97" s="24">
        <f>IF(AND(C97&gt;'Input for base case'!$F$14, C97&lt;('Input for base case'!$F$14+'Input for base case'!$F$16)),((X96*(1-Parameters!$D$41)*(1/Parameters!$D$38))+(AG96*(1-Parameters!$D$41)*ART_drop_factor)+(AD96*(1-Parameters!$D$41)*(1/Parameters!$D$38))+(AA96*(1-Parameters!$D$41)*ART_drop_factor)),0)</f>
        <v>0</v>
      </c>
      <c r="AH97" s="24">
        <f>IF(AND(C97&gt;=('Input for base case'!$F$14+'Input for base case'!$F$16),C97&lt;('Input for base case'!$F$14+'Input for base case'!$F$17)),((AB96*(1-Parameters!$D$40)*(1-(Parameters!$D$10*(1-('Input for base case'!$F$22*Parameters!$D$7)))))+(AH96*(1-Parameters!$D$40)*(1-(Parameters!$D$11*(1-('Input for base case'!$F$22*Parameters!$D$7)))))),0)</f>
        <v>0</v>
      </c>
      <c r="AI97" s="24">
        <f>IF(AND(C97&gt;=('Input for base case'!$F$14+'Input for base case'!$F$16), C97&lt;('Input for base case'!$F$14+'Input for base case'!$F$17)),((AB96*(1-Parameters!$D$40)*Parameters!$D$10*(1-('Input for base case'!$F$22*Parameters!$D$7)))+(AC96*(1-Parameters!$D$40)*(1-1/Parameters!$D$38)*(1-('Input for base case'!$F$7*Parameters!$D$17*(1-Parameters!$D$27)*Parameters!$D$26*(1-(Parameters!$B$94 + Parameters!$B$95))*(Parameters!$D$24)*Parameters!$D$28*Parameters!$D$30))) + (AD96*(1-Parameters!$D$40)*(1-(1/Parameters!$D$38))*(1-ART_drop_factor)) +(AH96*(1-Parameters!$D$40)*Parameters!$D$11*(1-('Input for base case'!$F$22*Parameters!$D$7)))+(AI96*(1-Parameters!$D$40)*(1-1/Parameters!$D$38)) + (AJ96*(1-Parameters!$D$40)*(1-(1/Parameters!$D$38))*(1-ART_drop_factor))),0)</f>
        <v>0</v>
      </c>
      <c r="AJ97" s="24">
        <f>IF(AND(C97&gt;=('Input for base case'!$F$14+'Input for base case'!$F$16), C97&lt;('Input for base case'!$F$14+'Input for base case'!$F$17)),((AC96*(1-Parameters!$D$40)*(1-1/Parameters!$D$38)*('Input for base case'!$F$7*Parameters!$D$17*Parameters!$D$26*(1-Parameters!$D$27)*(1-(Parameters!$B$94 + Parameters!$B$95))*(Parameters!$D$24)*Parameters!$D$28*Parameters!$D$30))+(AD96*(1-Parameters!$D$40)*(1-(1/Parameters!$D$38))*ART_drop_factor)+(AJ96*(1-Parameters!$D$40)*(1-(1/Parameters!$D$38))*ART_drop_factor)),0)</f>
        <v>0</v>
      </c>
      <c r="AK97" s="22">
        <f>IF(AND(C97&gt;=('Input for base case'!$F$14+'Input for base case'!$F$16), C97&lt;('Input for base case'!$F$14+'Input for base case'!$F$17)),((AC96*(1-Parameters!$D$40)*(1/Parameters!$D$38)*(1-('Input for base case'!$F$7*Parameters!$D$17*(1-Parameters!$D$27)*Parameters!$D$26*(1-(Parameters!$B$94 + Parameters!$B$95))*(Parameters!$D$23)*Parameters!$D$28)))+(AE96*(1-Parameters!$D$40)*(1-('Input for base case'!$F$7*Parameters!$D$17*(1-Parameters!$D$27)*Parameters!$D$26*(1-(Parameters!$B$94 + Parameters!$B$95))*(Parameters!$D$23)*Parameters!$D$28)))+(AI96*(1-Parameters!$D$40)*(1/Parameters!$D$38))+(AK96*(1-Parameters!$D$40))),0)</f>
        <v>0</v>
      </c>
      <c r="AL97" s="24">
        <f>IF(AND(C97&gt;=('Input for base case'!$F$14+'Input for base case'!$F$16), C97&lt;('Input for base case'!$F$14+'Input for base case'!$F$17)),((AC96*(1-Parameters!$D$40)*(1/Parameters!$D$38)*'Input for base case'!$F$7*Parameters!$D$17*Parameters!$D$26*(1-Parameters!$D$27)*(1-(Parameters!$B$94 + Parameters!$B$95))*Parameters!$D$28*(Parameters!$D$23)*(1-Parameters!$D$30))+(AE96*(1-Parameters!$D$40)*'Input for base case'!$F$7*Parameters!$D$17*Parameters!$D$26*(1-Parameters!$D$27)*(1-(Parameters!$B$94 + Parameters!$B$95))*Parameters!$D$28*(Parameters!$D$23)*(1-Parameters!$D$30))+(AF96*(1-Parameters!$D$40)) + (AG96*(1-Parameters!$D$40)*(1-ART_drop_factor)) +(AL96*(1-Parameters!$D$40)) + (AM96*(1-Parameters!$D$40)*(1-ART_drop_factor))),0)</f>
        <v>0</v>
      </c>
      <c r="AM97" s="22">
        <f>IF(AND(C97&gt;=('Input for base case'!$F$14+'Input for base case'!$F$16), C97&lt;('Input for base case'!$F$14+'Input for base case'!$F$17)),((AC96*(1-Parameters!$D$40)*(1/Parameters!$D$38)*('Input for base case'!$F$7*Parameters!$D$17*(Parameters!$D$23)*Parameters!$D$26*(1-Parameters!$D$27)*(1-(Parameters!$B$94 + Parameters!$B$95))*Parameters!$D$28*Parameters!$D$30))+(AD96*(1-Parameters!$D$40)*(1/Parameters!$D$38))+(AE96*(1-Parameters!$D$40)*('Input for base case'!$F$7*Parameters!$D$17*(Parameters!$D$23)*Parameters!$D$26*(1-Parameters!$D$27)*(1-(Parameters!$B$94 + Parameters!$B$95))*Parameters!$D$28*Parameters!$D$30))+(AM96*(1-Parameters!$D$40)*ART_drop_factor)+(AJ96*(1-Parameters!$D$40)*(1/Parameters!$D$38))+(AG96*(1-Parameters!$D$40)*ART_drop_factor)),0)</f>
        <v>0</v>
      </c>
      <c r="AN97" s="24">
        <f>IF(AND(C97&gt;=('Input for base case'!$F$14+'Input for base case'!$F$17), C97&lt;('Input for base case'!$F$14+'Input for base case'!$F$18)),((AH96*(1-Parameters!$D$40)*(1-(Parameters!$D$11*(1-('Input for base case'!$F$22*Parameters!$D$7))))) + (AN96*(1-Parameters!$D$40)*(1-(Parameters!$D$11*(1-('Input for base case'!$F$22*Parameters!$D$7)))))),0)</f>
        <v>0</v>
      </c>
      <c r="AO97" s="22">
        <f>IF(AND(C97&gt;=('Input for base case'!$F$14+'Input for base case'!$F$17), C97&lt;('Input for base case'!$F$14+'Input for base case'!$F$18)),((AH96*(1-Parameters!$D$40)*Parameters!$D$11*(1-('Input for base case'!$F$22*Parameters!$D$7)))+(AI96*(1-Parameters!$D$40)*(1-1/Parameters!$D$38)*(1-('Input for base case'!$F$8*Parameters!$D$18*(1-Parameters!$D$27)*Parameters!$D$26*(Parameters!$D$24)*Parameters!$D$28*Parameters!$D$30))) + (AJ96*(1-Parameters!$D$40)*(1-(1/Parameters!$D$38))*(1-ART_drop_factor)) +(AN96*(1-Parameters!$D$40)*Parameters!$D$11*(1-('Input for base case'!$F$22*Parameters!$D$7)))+(AO96*(1-Parameters!$D$40)*(1-1/Parameters!$D$38)) + (AP96*(1-Parameters!$D$40)*(1-(1/Parameters!$D$38))*(1-ART_drop_factor))),0)</f>
        <v>0</v>
      </c>
      <c r="AP97" s="24">
        <f>IF(AND(C97&gt;=('Input for base case'!$F$14+'Input for base case'!$F$17), C97&lt;('Input for base case'!$F$14+'Input for base case'!$F$18)),((AI96*(1-Parameters!$D$40)*(1-1/Parameters!$D$38)*('Input for base case'!$F$8*Parameters!$D$18*Parameters!$D$26*(1-Parameters!$D$27)*(Parameters!$D$24)*Parameters!$D$28*Parameters!$D$30))+(AJ96*(1-Parameters!$D$40)*(1-(1/Parameters!$D$38))*ART_drop_factor)+(AP96*(1-Parameters!$D$40)*(1-(1/Parameters!$D$38))*ART_drop_factor)),0)</f>
        <v>0</v>
      </c>
      <c r="AQ97" s="22">
        <f>IF(AND(C97&gt;=('Input for base case'!$F$14+'Input for base case'!$F$17), C97&lt;('Input for base case'!$F$14+'Input for base case'!$F$18)),((AI96*(1-Parameters!$D$40)*(1/Parameters!$D$38)*(1-('Input for base case'!$F$8*Parameters!$D$18*(1-Parameters!$D$27)*Parameters!$D$26*(Parameters!$D$23)*Parameters!$D$28)))+(AK96*(1-Parameters!$D$40)*(1-('Input for base case'!$F$8*Parameters!$D$18*(1-Parameters!$D$27)*Parameters!$D$26*(Parameters!$D$23)*Parameters!$D$28)))+(AO96*(1-Parameters!$D$40)*(1/Parameters!$D$38))+(AQ96*(1-Parameters!$D$40))),0)</f>
        <v>0</v>
      </c>
      <c r="AR97" s="24">
        <f>IF(AND(C97&gt;=('Input for base case'!$F$14+'Input for base case'!$F$17), C97&lt;('Input for base case'!$F$14+'Input for base case'!$F$18)),((AI96*(1-Parameters!$D$40)*(1/Parameters!$D$38)*'Input for base case'!$F$8*Parameters!$D$18*Parameters!$D$26*(1-Parameters!$D$27)*Parameters!$D$28*(Parameters!$D$23)*(1-Parameters!$D$30))+(AK96*(1-Parameters!$D$40)*'Input for base case'!$F$8*Parameters!$D$18*Parameters!$D$26*(1-Parameters!$D$27)*Parameters!$D$28*(Parameters!$D$23)*(1-Parameters!$D$30))+(AL96*(1-Parameters!$D$40)) + (AM96*(1-Parameters!$D$40)*(1-ART_drop_factor)) +(AR96*(1-Parameters!$D$40)) + (AS96*(1-Parameters!$D$40)*(1-ART_drop_factor))),0)</f>
        <v>0</v>
      </c>
      <c r="AS97" s="22">
        <f>IF(AND(C97&gt;=('Input for base case'!$F$14+'Input for base case'!$F$17), C97&lt;('Input for base case'!$F$14+'Input for base case'!$F$18)),((AI96*(1-Parameters!$D$40)*(1/Parameters!$D$38)*('Input for base case'!$F$8*Parameters!$D$18*(Parameters!$D$23)*Parameters!$D$26*(1-Parameters!$D$27)*Parameters!$D$28*Parameters!$D$30))+(AJ96*(1-Parameters!$D$40)*(1/Parameters!$D$38))+(AK96*(1-Parameters!$D$40)*('Input for base case'!$F$8*Parameters!$D$18*(Parameters!$D$23)*Parameters!$D$26*(1-Parameters!$D$27)*Parameters!$D$28*Parameters!$D$30))+(AS96*(1-Parameters!$D$40)*ART_drop_factor)+(AP96*(1-Parameters!$D$40)*(1/Parameters!$D$38))+(AM96*(1-Parameters!$D$40)*ART_drop_factor)),0)</f>
        <v>0</v>
      </c>
      <c r="AT97" s="24">
        <f>IF(AND(C97&gt;=('Input for base case'!$F$14+'Input for base case'!$F$18), C97&lt;('Input for base case'!$F$14+'Input for base case'!$F$19)),((AN96*(1-Parameters!$D$40)*(1-(Parameters!$D$11*(1-('Input for base case'!$F$22*Parameters!$D$7))))) + (AT96*(1-Parameters!$D$40)*(1-(Parameters!$D$12*(1-('Input for base case'!$F$22*Parameters!$D$7)))))),0)</f>
        <v>0</v>
      </c>
      <c r="AU97" s="22">
        <f>IF(AND(C97&gt;=('Input for base case'!$F$14+'Input for base case'!$F$18), C97&lt;('Input for base case'!$F$14+'Input for base case'!$F$19)),((AN96*(1-Parameters!$D$40)*Parameters!$D$11*(1-('Input for base case'!$F$22*Parameters!$D$7)))+(AO96*(1-Parameters!$D$40)*(1-1/Parameters!$D$38)*(1-('Input for base case'!$F$9*Parameters!$D$19*(1-Parameters!$D$27)*Parameters!$D$26*(Parameters!$D$24)*Parameters!$D$28*Parameters!$D$30))) + (AP96*(1-Parameters!$D$40)*(1-(1/Parameters!$D$38))*(1-ART_drop_factor)) +(AT96*(1-Parameters!$D$40)*Parameters!$D$12*(1-('Input for base case'!$F$22*Parameters!$D$7)))+(AU96*(1-Parameters!$D$40)*(1-1/Parameters!$D$38)) + (AV96*(1-Parameters!$D$40)*(1-(1/Parameters!$D$38))*(1-ART_drop_factor))),0)</f>
        <v>0</v>
      </c>
      <c r="AV97" s="24">
        <f>IF(AND(C97&gt;=('Input for base case'!$F$14+'Input for base case'!$F$18), C97&lt;('Input for base case'!$F$14+'Input for base case'!$F$19)),((AO96*(1-Parameters!$D$40)*(1-1/Parameters!$D$38)*('Input for base case'!$F$9*Parameters!$D$19*Parameters!$D$26*(1-Parameters!$D$27)*(Parameters!$D$24)*Parameters!$D$28*Parameters!$D$30))+(AP96*(1-Parameters!$D$40)*(1-(1/Parameters!$D$38))*ART_drop_factor)+(AV96*(1-Parameters!$D$40)*(1-(1/Parameters!$D$38))*ART_drop_factor)),0)</f>
        <v>0</v>
      </c>
      <c r="AW97" s="22">
        <f>IF(AND(C97&gt;=('Input for base case'!$F$14+'Input for base case'!$F$18), C97&lt;('Input for base case'!$F$14+'Input for base case'!$F$19)),((AO96*(1-Parameters!$D$40)*(1/Parameters!$D$38)*(1-('Input for base case'!$F$9*Parameters!$D$19*(1-Parameters!$D$27)*Parameters!$D$26*(Parameters!$D$23)*Parameters!$D$28)))+(AQ96*(1-Parameters!$D$40)*(1-('Input for base case'!$F$9*Parameters!$D$19*(1-Parameters!$D$27)*Parameters!$D$26*(Parameters!$D$23)*Parameters!$D$28)))+(AU96*(1-Parameters!$D$40)*(1/Parameters!$D$38))+(AW96*(1-Parameters!$D$40))),0)</f>
        <v>0</v>
      </c>
      <c r="AX97" s="24">
        <f>IF(AND(C97&gt;=('Input for base case'!$F$14+'Input for base case'!$F$18), C97&lt;('Input for base case'!$F$14+'Input for base case'!$F$19)),((AO96*(1-Parameters!$D$40)*(1/Parameters!$D$38)*'Input for base case'!$F$9*Parameters!$D$19*Parameters!$D$26*(1-Parameters!$D$27)*Parameters!$D$28*(Parameters!$D$23)*(1-Parameters!$D$30))+(AQ96*(1-Parameters!$D$40)*'Input for base case'!$F$9*Parameters!$D$19*Parameters!$D$26*(1-Parameters!$D$27)*Parameters!$D$28*(Parameters!$D$23)*(1-Parameters!$D$30)) + (AS96*(1-Parameters!$D$40)*(1-ART_drop_factor)) +(AR96*(1-Parameters!$D$40))+ (AY96*(1-Parameters!$D$40)*(1-ART_drop_factor)) + (AX96*(1-Parameters!$D$40))),0)</f>
        <v>0</v>
      </c>
      <c r="AY97" s="22">
        <f>IF(AND(C97&gt;=('Input for base case'!$F$14+'Input for base case'!$F$18), C97&lt;('Input for base case'!$F$14+'Input for base case'!$F$19)),((AO96*(1-Parameters!$D$40)*(1/Parameters!$D$38)*('Input for base case'!$F$9*Parameters!$D$19*(Parameters!$D$23)*Parameters!$D$26*(1-Parameters!$D$27)*Parameters!$D$28*Parameters!$D$30))+(AP96*(1-Parameters!$D$40)*(1/Parameters!$D$38))+(AQ96*(1-Parameters!$D$40)*('Input for base case'!$F$9*Parameters!$D$19*(Parameters!$D$23)*Parameters!$D$26*(1-Parameters!$D$27)*Parameters!$D$28*Parameters!$D$30))+(AY96*(1-Parameters!$D$40)*ART_drop_factor)+(AV96*(1-Parameters!$D$40)*(1/Parameters!$D$38))+(AS96*(1-Parameters!$D$40)*ART_drop_factor)),0)</f>
        <v>0</v>
      </c>
      <c r="AZ97" s="24">
        <f>IF(C97&gt;=('Input for base case'!$F$14+'Input for base case'!$F$19),((AT96*(1-Parameters!$D$40)*(1-(Parameters!$D$12*(1-('Input for base case'!$F$22*Parameters!$D$7))))) + (AZ96*(1-Parameters!$D$40)*(1-(Parameters!$D$12*(1-('Input for base case'!$F$22*Parameters!$D$7)))))),0)</f>
        <v>1476218.3582623408</v>
      </c>
      <c r="BA97" s="22">
        <f>IF(C97&gt;=('Input for base case'!$F$14+'Input for base case'!$F$19),((AT96*(1-Parameters!$D$40)*Parameters!$D$12*(1-('Input for base case'!$F$22*Parameters!$D$7)))+(AU96*(1-Parameters!$D$40)*(1-1/Parameters!$D$38)*(1-('Input for base case'!$F$10*Parameters!$D$20*(1-Parameters!$D$27)*Parameters!$D$26*(Parameters!$D$24)*Parameters!$D$28*Parameters!$D$30))) + (AV96*(1-Parameters!$D$40)*(1-(1/Parameters!$D$38))*(1-ART_drop_factor)) +(AZ96*(1-Parameters!$D$40)*Parameters!$D$12*(1-('Input for base case'!$F$22*Parameters!$D$7)))+(BA96*(1-Parameters!$D$40)*(1-1/Parameters!$D$38)) + (BB96*(1-Parameters!$D$40)*(1-(1/Parameters!$D$38))*(1-ART_drop_factor))),0)</f>
        <v>3580.7549486225739</v>
      </c>
      <c r="BB97" s="24">
        <f>IF(C97&gt;=('Input for base case'!$F$14+'Input for base case'!$F$19),((AU96*(1-Parameters!$D$40)*(1-1/Parameters!$D$38)*('Input for base case'!$F$10*Parameters!$D$20*Parameters!$D$26*(1-Parameters!$D$27)*(Parameters!$D$24)*Parameters!$D$28*Parameters!$D$30))+(AV96*(1-Parameters!$D$40)*(1-(1/Parameters!$D$38))*ART_drop_factor)+(BB96*(1-Parameters!$D$40)*(1-(1/Parameters!$D$38))*ART_drop_factor)),0)</f>
        <v>0.37941631329042041</v>
      </c>
      <c r="BC97" s="22">
        <f>IF(C97&gt;=('Input for base case'!$F$14+'Input for base case'!$F$19),((AU96*(1-Parameters!$D$40)*(1/Parameters!$D$38)*(1-('Input for base case'!$F$10*Parameters!$D$20*(1-Parameters!$D$27)*Parameters!$D$26*(Parameters!$D$23)*Parameters!$D$28)))+(AW96*(1-Parameters!$D$40)*(1-('Input for base case'!$F$10*Parameters!$D$20*(1-Parameters!$D$27)*Parameters!$D$26*(Parameters!$D$23)*Parameters!$D$28)))+(BA96*(1-Parameters!$D$40)*(1/Parameters!$D$38))+(BC96*(1-Parameters!$D$40))),0)</f>
        <v>40257.875304617046</v>
      </c>
      <c r="BD97" s="24">
        <f>IF(C97&gt;=('Input for base case'!$F$14+'Input for base case'!$F$19),((AU96*(1-Parameters!$D$40)*(1/Parameters!$D$38)*'Input for base case'!$F$10*Parameters!$D$20*Parameters!$D$26*(1-Parameters!$D$27)*Parameters!$D$28*(Parameters!$D$23)*(1-Parameters!$D$30))+(AW96*(1-Parameters!$D$40)*'Input for base case'!$F$10*Parameters!$D$20*Parameters!$D$26*(1-Parameters!$D$27)*Parameters!$D$28*(Parameters!$D$23)*(1-Parameters!$D$30))+(AX96*(1-Parameters!$D$40)) + (AY96*(1-Parameters!$D$40)*(1-ART_drop_factor)) +(BD96*(1-Parameters!$D$40)) + (BE96*(1-Parameters!$D$40)*(1-ART_drop_factor))),0)</f>
        <v>29948.646256899014</v>
      </c>
      <c r="BE97" s="25">
        <f>IF(C97&gt;=('Input for base case'!$F$14+'Input for base case'!$F$19),((AU96*(1-Parameters!$D$40)*(1/Parameters!$D$38)*('Input for base case'!$F$10*Parameters!$D$20*(Parameters!$D$23)*Parameters!$D$26*(1-Parameters!$D$27)*Parameters!$D$28*Parameters!$D$30))+(AV96*(1-Parameters!$D$40)*(1/Parameters!$D$38))+(AW96*(1-Parameters!$D$40)*('Input for base case'!$F$10*Parameters!$D$20*(Parameters!$D$23)*Parameters!$D$26*(1-Parameters!$D$27)*Parameters!$D$28*Parameters!$D$30))+(BE96*(1-Parameters!$D$40)*ART_drop_factor)+(BB96*(1-Parameters!$D$40)*(1/Parameters!$D$38))+(AY96*(1-Parameters!$D$40)*ART_drop_factor)),0)</f>
        <v>67938.436896972198</v>
      </c>
      <c r="BF97" s="135">
        <f>(Parameters!$D$40*(SUM(Model!D96:U96,Model!AH96:BE96)))+(Parameters!$D$41*(SUM(Model!V96:AG96)))</f>
        <v>93.348334581943092</v>
      </c>
      <c r="BG97" s="60"/>
      <c r="BJ97" s="66"/>
    </row>
    <row r="98" spans="3:62" ht="16" thickBot="1" x14ac:dyDescent="0.25">
      <c r="C98" s="27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8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4"/>
      <c r="BA98" s="22"/>
      <c r="BB98" s="24"/>
      <c r="BC98" s="22"/>
      <c r="BD98" s="24"/>
      <c r="BE98" s="25"/>
      <c r="BJ98" s="66"/>
    </row>
    <row r="99" spans="3:62" ht="49" thickBot="1" x14ac:dyDescent="0.25">
      <c r="C99" s="29" t="s">
        <v>93</v>
      </c>
      <c r="D99" s="30">
        <f t="shared" ref="D99:N99" si="0">SUM(D6:D97)</f>
        <v>31944701.403311569</v>
      </c>
      <c r="E99" s="30">
        <f t="shared" si="0"/>
        <v>97828.896684525142</v>
      </c>
      <c r="F99" s="31">
        <f t="shared" si="0"/>
        <v>0</v>
      </c>
      <c r="G99" s="31">
        <f t="shared" si="0"/>
        <v>1008017.5926676217</v>
      </c>
      <c r="H99" s="31">
        <f t="shared" si="0"/>
        <v>142502.72293786798</v>
      </c>
      <c r="I99" s="31">
        <f t="shared" si="0"/>
        <v>1048060.7181361946</v>
      </c>
      <c r="J99" s="32">
        <f t="shared" si="0"/>
        <v>16629211.247021487</v>
      </c>
      <c r="K99" s="32">
        <f t="shared" si="0"/>
        <v>37955.966190493229</v>
      </c>
      <c r="L99" s="32">
        <f t="shared" si="0"/>
        <v>11859.213941372058</v>
      </c>
      <c r="M99" s="32">
        <f t="shared" si="0"/>
        <v>167659.28426774419</v>
      </c>
      <c r="N99" s="32">
        <f t="shared" si="0"/>
        <v>149626.58162100826</v>
      </c>
      <c r="O99" s="32">
        <f t="shared" ref="O99:BE99" si="1">SUM(O6:O97)</f>
        <v>922958.15415525669</v>
      </c>
      <c r="P99" s="33">
        <f t="shared" si="1"/>
        <v>9040569.0648480561</v>
      </c>
      <c r="Q99" s="33">
        <f t="shared" si="1"/>
        <v>24830.245012972278</v>
      </c>
      <c r="R99" s="33">
        <f t="shared" si="1"/>
        <v>2194.398166509679</v>
      </c>
      <c r="S99" s="33">
        <f t="shared" si="1"/>
        <v>112842.09657201479</v>
      </c>
      <c r="T99" s="33">
        <f t="shared" si="1"/>
        <v>95729.679831564281</v>
      </c>
      <c r="U99" s="33">
        <f t="shared" si="1"/>
        <v>493189.86231993802</v>
      </c>
      <c r="V99" s="34">
        <f t="shared" si="1"/>
        <v>1503942.7376927002</v>
      </c>
      <c r="W99" s="34">
        <f t="shared" si="1"/>
        <v>4259.7165476667342</v>
      </c>
      <c r="X99" s="34">
        <f t="shared" si="1"/>
        <v>234.14601605131281</v>
      </c>
      <c r="Y99" s="34">
        <f t="shared" si="1"/>
        <v>20415.421724092936</v>
      </c>
      <c r="Z99" s="34">
        <f t="shared" si="1"/>
        <v>16899.55378819957</v>
      </c>
      <c r="AA99" s="34">
        <f t="shared" si="1"/>
        <v>81311.522442099231</v>
      </c>
      <c r="AB99" s="32">
        <f t="shared" si="1"/>
        <v>7504381.7066216078</v>
      </c>
      <c r="AC99" s="32">
        <f t="shared" si="1"/>
        <v>17140.25428746788</v>
      </c>
      <c r="AD99" s="32">
        <f t="shared" si="1"/>
        <v>824.74077873939996</v>
      </c>
      <c r="AE99" s="32">
        <f t="shared" si="1"/>
        <v>108516.59874657393</v>
      </c>
      <c r="AF99" s="32">
        <f t="shared" si="1"/>
        <v>88393.700780086074</v>
      </c>
      <c r="AG99" s="32">
        <f t="shared" si="1"/>
        <v>402157.66848710523</v>
      </c>
      <c r="AH99" s="33">
        <f t="shared" si="1"/>
        <v>11978918.100680409</v>
      </c>
      <c r="AI99" s="33">
        <f t="shared" si="1"/>
        <v>22136.008571001566</v>
      </c>
      <c r="AJ99" s="33">
        <f t="shared" si="1"/>
        <v>613.92030423177857</v>
      </c>
      <c r="AK99" s="33">
        <f t="shared" si="1"/>
        <v>189943.31606534435</v>
      </c>
      <c r="AL99" s="33">
        <f t="shared" si="1"/>
        <v>155023.81318364336</v>
      </c>
      <c r="AM99" s="33">
        <f t="shared" si="1"/>
        <v>629445.64343002625</v>
      </c>
      <c r="AN99" s="34">
        <f t="shared" si="1"/>
        <v>17909729.888707381</v>
      </c>
      <c r="AO99" s="34">
        <f t="shared" si="1"/>
        <v>40149.198459607804</v>
      </c>
      <c r="AP99" s="34">
        <f t="shared" si="1"/>
        <v>287.51783885836585</v>
      </c>
      <c r="AQ99" s="34">
        <f t="shared" si="1"/>
        <v>326086.52614199719</v>
      </c>
      <c r="AR99" s="34">
        <f t="shared" si="1"/>
        <v>263361.87943722855</v>
      </c>
      <c r="AS99" s="34">
        <f t="shared" si="1"/>
        <v>913280.02275941905</v>
      </c>
      <c r="AT99" s="32">
        <f t="shared" si="1"/>
        <v>19323074.292976134</v>
      </c>
      <c r="AU99" s="32">
        <f t="shared" si="1"/>
        <v>46093.575399961861</v>
      </c>
      <c r="AV99" s="32">
        <f t="shared" si="1"/>
        <v>69.500012140235825</v>
      </c>
      <c r="AW99" s="32">
        <f t="shared" si="1"/>
        <v>415527.86409460066</v>
      </c>
      <c r="AX99" s="32">
        <f t="shared" si="1"/>
        <v>325507.88371942152</v>
      </c>
      <c r="AY99" s="32">
        <f t="shared" si="1"/>
        <v>948504.04251142102</v>
      </c>
      <c r="AZ99" s="33">
        <f t="shared" si="1"/>
        <v>22194035.469593767</v>
      </c>
      <c r="BA99" s="33">
        <f t="shared" si="1"/>
        <v>53716.800036920118</v>
      </c>
      <c r="BB99" s="33">
        <f t="shared" si="1"/>
        <v>15.189976169278346</v>
      </c>
      <c r="BC99" s="33">
        <f t="shared" si="1"/>
        <v>562313.18292870955</v>
      </c>
      <c r="BD99" s="33">
        <f t="shared" si="1"/>
        <v>425192.85173977836</v>
      </c>
      <c r="BE99" s="35">
        <f t="shared" si="1"/>
        <v>1043697.2981015937</v>
      </c>
      <c r="BF99" s="136">
        <f>SUM(BF7:BF97)</f>
        <v>13525.548914238783</v>
      </c>
      <c r="BJ99" s="66"/>
    </row>
    <row r="100" spans="3:62" ht="16" thickTop="1" x14ac:dyDescent="0.2">
      <c r="C100" s="141"/>
      <c r="D100" s="142"/>
      <c r="E100" s="142"/>
      <c r="F100" s="143"/>
      <c r="G100" s="143"/>
      <c r="H100" s="143"/>
      <c r="I100" s="143"/>
      <c r="J100" s="144"/>
      <c r="K100" s="144"/>
      <c r="L100" s="144"/>
      <c r="M100" s="144"/>
      <c r="N100" s="144"/>
      <c r="O100" s="144"/>
      <c r="P100" s="145"/>
      <c r="Q100" s="145"/>
      <c r="R100" s="145"/>
      <c r="S100" s="145"/>
      <c r="T100" s="145"/>
      <c r="U100" s="145"/>
      <c r="V100" s="146"/>
      <c r="W100" s="146"/>
      <c r="X100" s="146"/>
      <c r="Y100" s="146"/>
      <c r="Z100" s="146"/>
      <c r="AA100" s="146"/>
      <c r="AB100" s="144"/>
      <c r="AC100" s="144"/>
      <c r="AD100" s="144"/>
      <c r="AE100" s="144"/>
      <c r="AF100" s="144"/>
      <c r="AG100" s="144"/>
      <c r="AH100" s="145"/>
      <c r="AI100" s="145"/>
      <c r="AJ100" s="145"/>
      <c r="AK100" s="145"/>
      <c r="AL100" s="145"/>
      <c r="AM100" s="145"/>
      <c r="AN100" s="146"/>
      <c r="AO100" s="146"/>
      <c r="AP100" s="146"/>
      <c r="AQ100" s="146"/>
      <c r="AR100" s="146"/>
      <c r="AS100" s="146"/>
      <c r="AT100" s="144"/>
      <c r="AU100" s="144"/>
      <c r="AV100" s="144"/>
      <c r="AW100" s="144"/>
      <c r="AX100" s="144"/>
      <c r="AY100" s="144"/>
      <c r="AZ100" s="145"/>
      <c r="BA100" s="145"/>
      <c r="BB100" s="145"/>
      <c r="BC100" s="145"/>
      <c r="BD100" s="145"/>
      <c r="BE100" s="147"/>
      <c r="BF100" s="136"/>
      <c r="BJ100" s="66">
        <f>BF99+((SUM(AZ99:BE99))/15)</f>
        <v>1632123.6017393682</v>
      </c>
    </row>
    <row r="101" spans="3:62" ht="16" thickBot="1" x14ac:dyDescent="0.25">
      <c r="C101" s="27"/>
      <c r="D101" s="24"/>
      <c r="E101" s="24"/>
      <c r="F101" s="24"/>
      <c r="G101" s="24"/>
      <c r="H101" s="24"/>
      <c r="I101" s="24"/>
      <c r="J101" s="24"/>
      <c r="K101" s="36"/>
      <c r="L101" s="36"/>
      <c r="M101" s="36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36"/>
      <c r="AA101" s="36"/>
      <c r="AB101" s="36"/>
      <c r="AC101" s="36"/>
      <c r="AD101" s="36"/>
      <c r="AE101" s="36"/>
      <c r="AF101" s="36"/>
      <c r="AG101" s="36"/>
      <c r="AH101" s="36"/>
      <c r="AI101" s="36"/>
      <c r="AJ101" s="36"/>
      <c r="AK101" s="36"/>
      <c r="AL101" s="36"/>
      <c r="AM101" s="36"/>
      <c r="AN101" s="36"/>
      <c r="AO101" s="36"/>
      <c r="AP101" s="36"/>
      <c r="AQ101" s="36"/>
      <c r="AR101" s="36"/>
      <c r="AS101" s="36"/>
      <c r="AT101" s="36"/>
      <c r="AU101" s="36"/>
      <c r="AV101" s="36"/>
      <c r="AW101" s="36"/>
      <c r="AX101" s="36"/>
      <c r="AY101" s="36"/>
      <c r="AZ101" s="36"/>
      <c r="BA101" s="36"/>
      <c r="BB101" s="36"/>
      <c r="BC101" s="36"/>
      <c r="BD101" s="36"/>
      <c r="BE101" s="37"/>
    </row>
    <row r="102" spans="3:62" ht="29.5" customHeight="1" thickBot="1" x14ac:dyDescent="0.25">
      <c r="C102" s="148" t="s">
        <v>174</v>
      </c>
      <c r="D102" s="38">
        <f>D99*Costs!$C$17*'Input for base case'!$F$22</f>
        <v>0</v>
      </c>
      <c r="E102" s="38">
        <f>E99*Costs!$C$17*'Input for base case'!$F$22</f>
        <v>0</v>
      </c>
      <c r="F102" s="39">
        <v>0</v>
      </c>
      <c r="G102" s="38">
        <f>0</f>
        <v>0</v>
      </c>
      <c r="H102" s="39">
        <v>0</v>
      </c>
      <c r="I102" s="39">
        <v>0</v>
      </c>
      <c r="J102" s="39" cm="1">
        <f t="array" ref="J102">(INDEX($J$6:$J$97,MATCH(TRUE,INDEX($J$6:$J$97&lt;&gt;0,),0)))*(Parameters!$D$14*Parameters!$D$26*(1-Parameters!$D$27)*'Input for base case'!$F$5*((Costs!$C$12)+((1-Parameters!$D$25)*Costs!$C$14)))+(J99*Costs!$C$17*'Input for base case'!$F$22)</f>
        <v>3389039.8246015976</v>
      </c>
      <c r="K102" s="432" cm="1">
        <f t="array" ref="K102">(INDEX($K$6:$K$97,MATCH(TRUE,INDEX($K$6:$K$97&lt;&gt;0,),0)))*(Parameters!$D$14*Parameters!$D$26*(1-Parameters!$D$27)*'Input for base case'!$F$5*(Costs!$C$12+(Parameters!$D$24*Parameters!$D$28*Costs!$C$13)))+(K99*Costs!$C$17*'Input for base case'!$F$22)</f>
        <v>10453.817724644307</v>
      </c>
      <c r="L102" s="40">
        <f>L99*Costs!$C$15</f>
        <v>57608.20586022552</v>
      </c>
      <c r="M102" s="65" cm="1">
        <f t="array" ref="M102">(INDEX($M$6:$M$97,MATCH(TRUE,INDEX($M$6:$M$97&lt;&gt;0,),0)))*(Parameters!$D$14*Parameters!$D$26*(1-Parameters!$D$27)*'Input for base case'!$F$5*(Costs!$C$12+(Parameters!$D$23*Parameters!$D$28*Costs!$C$13)))</f>
        <v>64325.387078658438</v>
      </c>
      <c r="N102" s="40">
        <v>0</v>
      </c>
      <c r="O102" s="39">
        <f>O99*Costs!$C$15</f>
        <v>4483430.6563490713</v>
      </c>
      <c r="P102" s="39" cm="1">
        <f t="array" ref="P102">(INDEX($P$6:$P$97,MATCH(TRUE,INDEX($P$6:$P$97&lt;&gt;0,),0)))*(Parameters!$D$15*Parameters!$D$26*(1-Parameters!$D$27)*'Input for base case'!$F$6*((Costs!$C$12)+((1-(Parameters!$D$25))*Costs!$C$14)))+(P99*Costs!$C$17*'Input for base case'!$F$22)</f>
        <v>0</v>
      </c>
      <c r="Q102" s="431" cm="1">
        <f t="array" ref="Q102">(INDEX($Q$6:$Q$97,MATCH(TRUE,INDEX($Q$6:$Q$97&lt;&gt;0,),0)))*(Parameters!$D$15*Parameters!$D$26*(1-Parameters!$D$27)*'Input for base case'!$F$6*(Costs!$C$12+(Parameters!$D$24*Parameters!$D$28*Costs!$C$13)))+(Q99*Costs!$C$17*'Input for base case'!$F$22)</f>
        <v>0</v>
      </c>
      <c r="R102" s="40">
        <f>R99*Costs!$C$15</f>
        <v>10659.672887304816</v>
      </c>
      <c r="S102" s="65" cm="1">
        <f t="array" ref="S102">(INDEX($S$6:$S$97,MATCH(TRUE,INDEX($S$6:$S$97&lt;&gt;0,),0)))*(Parameters!$D$15*Parameters!$D$26*(1-Parameters!$D$27)*'Input for base case'!$F$6*(Costs!$C$12+(Parameters!$D$23*Parameters!$D$28*Costs!$C$13)))</f>
        <v>0</v>
      </c>
      <c r="T102" s="39">
        <v>0</v>
      </c>
      <c r="U102" s="40">
        <f>U99*Costs!$C$15</f>
        <v>2395756.0136077749</v>
      </c>
      <c r="V102" s="39" cm="1">
        <f t="array" ref="V102">(INDEX($V$6:$V$97,MATCH(TRUE,INDEX($V$6:$V$97&lt;&gt;0,),0)))*(Parameters!$D$16*Parameters!$D$26*(1-Parameters!$D$27)*'Input for base case'!$F$6*(1-Parameters!B94)*((Costs!$C$12)+((1-(Parameters!$D$25))*Costs!$C$14)))+(V99*Costs!C$17*'Input for base case'!$F$22)</f>
        <v>0</v>
      </c>
      <c r="W102" s="432" cm="1">
        <f t="array" ref="W102">(INDEX($W$6:$W$97,MATCH(TRUE,INDEX($W$6:$W$97&lt;&gt;0,),0)))*(Parameters!$D$16*Parameters!$D$26*(1-Parameters!$D$27)*'Input for base case'!$F$6*(1-Parameters!B94)*(Costs!$C$12+(Parameters!$D$24*Parameters!$D$28* (Costs!$C$13+(Costs!$C$16*Parameters!$E$68)))))+(W99*Costs!$C$17*'Input for base case'!$F$22)</f>
        <v>0</v>
      </c>
      <c r="X102" s="39">
        <f>X99*((Costs!$C$16*Parameters!$E$68)+(Costs!$C$15))</f>
        <v>1646.4846661359452</v>
      </c>
      <c r="Y102" s="39" cm="1">
        <f t="array" ref="Y102">(INDEX($Y$6:$Y$97,MATCH(TRUE,INDEX($Y$6:$Y$97&lt;&gt;0,),0)))*(Parameters!$D$16*Parameters!$D$26*(1-Parameters!$D$27)*'Input for base case'!$F$6*(1-Parameters!B94)*(Costs!$C$12+(Parameters!$D$23*Parameters!$D$28* (Costs!$C$13+(Costs!$C$16*Parameters!$E$68)))))</f>
        <v>0</v>
      </c>
      <c r="Z102" s="39">
        <f>(Costs!$C$16*Parameters!$E$68)*Z99</f>
        <v>36742.950204300141</v>
      </c>
      <c r="AA102" s="39">
        <f>AA99*((Costs!$C$16*Parameters!$E$68)+(Costs!$C$15))</f>
        <v>571772.16652597638</v>
      </c>
      <c r="AB102" s="41">
        <f>(AB99*Costs!$C$17*'Input for base case'!$F$22)</f>
        <v>0</v>
      </c>
      <c r="AC102" s="39">
        <f>(AC99*Costs!$C$17*'Input for base case'!$F$22)</f>
        <v>0</v>
      </c>
      <c r="AD102" s="40">
        <f>AD99*Costs!$C$15</f>
        <v>4006.3225773499412</v>
      </c>
      <c r="AE102" s="39">
        <f>0</f>
        <v>0</v>
      </c>
      <c r="AF102" s="39">
        <v>0</v>
      </c>
      <c r="AG102" s="40">
        <f>AG99*Costs!$C$15</f>
        <v>1953551.2108143233</v>
      </c>
      <c r="AH102" s="65" cm="1">
        <f t="array" ref="AH102">(INDEX($AH$6:$AH$97,MATCH(TRUE,INDEX($AH$6:$AH$97&lt;&gt;0,),0)))*(Parameters!$D$17*Parameters!$D$26*(1-Parameters!$D$27)*'Input for base case'!$F$7*(1-(Parameters!B94 + Parameters!B95))*(Costs!$C$12+((1-(Parameters!$D$25))*Costs!$C$14)))+(AH99*Costs!$C$17*'Input for base case'!$F$22)</f>
        <v>0</v>
      </c>
      <c r="AI102" s="431" cm="1">
        <f t="array" ref="AI102">(INDEX($AI$6:$AI$97,MATCH(TRUE,INDEX($AI$6:$AI$97&lt;&gt;0,),0)))*(Parameters!$D$17*Parameters!$D$26*(1-Parameters!$D$27)*'Input for base case'!$F$7*(1-(Parameters!B94 + Parameters!B95))*(Costs!$C$12+(Parameters!$D$24*Parameters!$D$28*(Costs!$C$13+(Costs!$C$16*Parameters!$E$68)))))+(AI99*Costs!$C$17*'Input for base case'!$F$22)</f>
        <v>0</v>
      </c>
      <c r="AJ102" s="40">
        <f>AJ99*Costs!$C$15</f>
        <v>2982.2252505771721</v>
      </c>
      <c r="AK102" s="65" cm="1">
        <f t="array" ref="AK102">(INDEX($AK$6:$AK$97,MATCH(TRUE,INDEX($AK$6:$AK$97&lt;&gt;0,),0)))*(Parameters!$D$17*Parameters!$D$26*(1-Parameters!$D$27)*'Input for base case'!$F$7*(1-(Parameters!B94 + Parameters!B95))*(Costs!$C$12+(Parameters!$D$23*Parameters!$D$28*(Costs!$C$13+(Costs!$C$16*Parameters!$E$68)))))</f>
        <v>0</v>
      </c>
      <c r="AL102" s="39">
        <v>0</v>
      </c>
      <c r="AM102" s="40">
        <f>AM99*Costs!$C$15</f>
        <v>3057642.3010666925</v>
      </c>
      <c r="AN102" s="39" cm="1">
        <f t="array" ref="AN102">(INDEX($AN$6:$AN$97,MATCH(TRUE,INDEX($AN$6:$AN$97&lt;&gt;0,),0)))*(Parameters!$D$18*Parameters!$D$26*(1-Parameters!$D$27)*'Input for base case'!$F$8*(Costs!$C$12+((1-(Parameters!$D$25))*Costs!$C$14)))+(AN99*Costs!$C$17*'Input for base case'!$F$22)</f>
        <v>0</v>
      </c>
      <c r="AO102" s="431" cm="1">
        <f t="array" ref="AO102">(INDEX($AO$6:$AO$97,MATCH(TRUE,INDEX($AO$6:$AO$97&lt;&gt;0,),0)))*(Parameters!$D$18*Parameters!$D$26*(1-Parameters!$D$27)*'Input for base case'!$F$8*(Costs!$C$12+(Parameters!$D$24*Parameters!$D$28*(Costs!$C$13+(Costs!$C$16*Parameters!$E$68)))))+(AO99*Costs!$C$17*'Input for base case'!$F$22)</f>
        <v>0</v>
      </c>
      <c r="AP102" s="40">
        <f>AP99*Costs!$C$15</f>
        <v>1396.6681882394287</v>
      </c>
      <c r="AQ102" s="65" cm="1">
        <f t="array" ref="AQ102">(INDEX($AQ$6:$AQ$97,MATCH(TRUE,INDEX($AQ$6:$AQ$97&lt;&gt;0,),0)))*(Parameters!$D$18*Parameters!$D$26*(1-Parameters!$D$27)*'Input for base case'!$F$8*(Costs!$C$12+(Parameters!$D$23*Parameters!$D$28*(Costs!$C$13+(Costs!$C$16*Parameters!$E$68)))))</f>
        <v>0</v>
      </c>
      <c r="AR102" s="39">
        <v>0</v>
      </c>
      <c r="AS102" s="40">
        <f>AS99*Costs!$C$15</f>
        <v>4436417.4404184027</v>
      </c>
      <c r="AT102" s="65" cm="1">
        <f t="array" ref="AT102">(INDEX($AT$6:$AT$97,MATCH(TRUE,INDEX($AT$6:$AT$97&lt;&gt;0,),0)))*(Parameters!$D$19*Parameters!$D$26*(1-Parameters!$D$27)*'Input for base case'!$F$9*(Costs!$C$12+((1-(Parameters!$D$25))*Costs!$C$14)))+(AT99*Costs!$C$17*'Input for base case'!$F$22)</f>
        <v>0</v>
      </c>
      <c r="AU102" s="431" cm="1">
        <f t="array" ref="AU102">(INDEX($AU$6:$AU$97,MATCH(TRUE,INDEX($AU$6:$AU$97&lt;&gt;0,),0)))*(Parameters!$D$19*Parameters!$D$26*(1-Parameters!$D$27)*'Input for base case'!$F$1*(Costs!$C$12+(Parameters!$D$24*Parameters!$D$28*(Costs!$C$13+(Costs!$C$16*Parameters!$E$68)))))+(AU99*Costs!$C$17*'Input for base case'!$F$22)</f>
        <v>0</v>
      </c>
      <c r="AV102" s="40">
        <f>AV99*Costs!$C$15</f>
        <v>337.60846430936886</v>
      </c>
      <c r="AW102" s="65" cm="1">
        <f t="array" ref="AW102">(INDEX($AW$6:$AW$97,MATCH(TRUE,INDEX($AW$6:$AW$97&lt;&gt;0,),0)))*(Parameters!$D$19*Parameters!$D$26*(1-Parameters!$D$27)*'Input for base case'!$F$9*(Costs!$C$12+(Parameters!$D$23*Parameters!$D$28*(Costs!$C$13+(Costs!$C$16*Parameters!$E$68)))))</f>
        <v>0</v>
      </c>
      <c r="AX102" s="39">
        <v>0</v>
      </c>
      <c r="AY102" s="40">
        <f>AY99*Costs!$C$15</f>
        <v>4607524.2769363727</v>
      </c>
      <c r="AZ102" s="65" cm="1">
        <f t="array" ref="AZ102">(INDEX($AZ$6:$AZ$97,MATCH(TRUE,INDEX($AZ$6:$AZ$97&lt;&gt;0,),0)))*(Parameters!$D$20*Parameters!$D$26*(1-Parameters!$D$27)*'Input for base case'!$F$10*(Costs!$C$12+((1-(Parameters!$D$25))*Costs!$C$14)))+(AZ99*Costs!$C$17*'Input for base case'!$F$22)</f>
        <v>0</v>
      </c>
      <c r="BA102" s="431" cm="1">
        <f t="array" ref="BA102">(INDEX($BA$6:$BA$97,MATCH(TRUE,INDEX($BA$6:$BA$97&lt;&gt;0,),0)))*(Parameters!$D$20*Parameters!$D$26*(1-Parameters!$D$27)*'Input for base case'!$F$10*(Costs!$C$12+(Parameters!$D$24*Parameters!$D$28*(Costs!$C$13+(Costs!$C$16*Parameters!$E$68)))))+(BA99*Costs!$C$17*'Input for base case'!$F$22)</f>
        <v>0</v>
      </c>
      <c r="BB102" s="40">
        <f>BB99*Costs!$C$15</f>
        <v>73.787965922340504</v>
      </c>
      <c r="BC102" s="65" cm="1">
        <f t="array" ref="BC102">(INDEX($BC$6:$BC$97,MATCH(TRUE,INDEX($BC$6:$BC$97&lt;&gt;0,),0)))*(Parameters!$D$20*Parameters!$D$26*(1-Parameters!$D$27)*'Input for base case'!$F$10*(Costs!$C$12+(Parameters!$D$23*Parameters!$D$28*(Costs!$C$13+(Costs!$C$16*Parameters!$E$68)))))</f>
        <v>0</v>
      </c>
      <c r="BD102" s="39">
        <v>0</v>
      </c>
      <c r="BE102" s="160">
        <f>BE99*Costs!$C$15</f>
        <v>5069942.1649729945</v>
      </c>
    </row>
    <row r="103" spans="3:62" ht="17" thickTop="1" thickBot="1" x14ac:dyDescent="0.25">
      <c r="C103" s="27"/>
      <c r="D103" s="42" t="s">
        <v>231</v>
      </c>
      <c r="E103" s="174">
        <f>SUM(D102:BE102)</f>
        <v>30155309.186160874</v>
      </c>
      <c r="F103" s="24"/>
      <c r="G103" s="24"/>
      <c r="H103" s="24"/>
      <c r="I103" s="24"/>
      <c r="J103" s="24"/>
      <c r="K103" s="36"/>
      <c r="L103" s="36"/>
      <c r="M103" s="36"/>
      <c r="N103" s="36"/>
      <c r="O103" s="36"/>
      <c r="P103" s="36"/>
      <c r="Q103" s="36"/>
      <c r="R103" s="36"/>
      <c r="S103" s="36"/>
      <c r="T103" s="36"/>
      <c r="U103" s="36"/>
      <c r="V103" s="36"/>
      <c r="W103" s="36"/>
      <c r="X103" s="36"/>
      <c r="Y103" s="36"/>
      <c r="Z103" s="36"/>
      <c r="AA103" s="36"/>
      <c r="AB103" s="36"/>
      <c r="AC103" s="36"/>
      <c r="AD103" s="36"/>
      <c r="AE103" s="36"/>
      <c r="AF103" s="36"/>
      <c r="AG103" s="36"/>
      <c r="AH103" s="36"/>
      <c r="AI103" s="36"/>
      <c r="AJ103" s="36"/>
      <c r="AK103" s="36"/>
      <c r="AL103" s="36"/>
      <c r="AM103" s="36"/>
      <c r="AN103" s="36"/>
      <c r="AO103" s="36"/>
      <c r="AP103" s="36"/>
      <c r="AQ103" s="36"/>
      <c r="AR103" s="36"/>
      <c r="AS103" s="36"/>
      <c r="AT103" s="36"/>
      <c r="AU103" s="36"/>
      <c r="AV103" s="36"/>
      <c r="AW103" s="36"/>
      <c r="AX103" s="36"/>
      <c r="AY103" s="36"/>
      <c r="AZ103" s="36"/>
      <c r="BA103" s="36"/>
      <c r="BB103" s="36"/>
      <c r="BC103" s="36"/>
      <c r="BD103" s="36"/>
      <c r="BE103" s="37"/>
    </row>
    <row r="104" spans="3:62" ht="16" thickTop="1" x14ac:dyDescent="0.2">
      <c r="C104" s="27"/>
      <c r="D104" s="22"/>
      <c r="E104" s="22"/>
      <c r="F104" s="22"/>
      <c r="G104" s="22"/>
      <c r="H104" s="22"/>
      <c r="I104" s="22"/>
      <c r="J104" s="22"/>
      <c r="K104" s="43"/>
      <c r="L104" s="43"/>
      <c r="M104" s="43"/>
      <c r="N104" s="43"/>
      <c r="O104" s="43"/>
      <c r="P104" s="43"/>
      <c r="Q104" s="43"/>
      <c r="R104" s="43"/>
      <c r="S104" s="43"/>
      <c r="T104" s="43"/>
      <c r="U104" s="43"/>
      <c r="V104" s="43"/>
      <c r="W104" s="43"/>
      <c r="X104" s="43"/>
      <c r="Y104" s="43"/>
      <c r="Z104" s="43"/>
      <c r="AA104" s="43"/>
      <c r="AB104" s="43"/>
      <c r="AC104" s="43"/>
      <c r="AD104" s="43"/>
      <c r="AE104" s="43"/>
      <c r="AF104" s="43"/>
      <c r="AG104" s="43"/>
      <c r="AH104" s="43"/>
      <c r="AI104" s="43"/>
      <c r="AJ104" s="43"/>
      <c r="AK104" s="43"/>
      <c r="AL104" s="43"/>
      <c r="AM104" s="43"/>
      <c r="AN104" s="43"/>
      <c r="AO104" s="43"/>
      <c r="AP104" s="43"/>
      <c r="AQ104" s="43"/>
      <c r="AR104" s="43"/>
      <c r="AS104" s="43"/>
      <c r="AT104" s="43"/>
      <c r="AU104" s="43"/>
      <c r="AV104" s="43"/>
      <c r="AW104" s="43"/>
      <c r="AX104" s="43"/>
      <c r="AY104" s="43"/>
      <c r="AZ104" s="43"/>
      <c r="BA104" s="43"/>
      <c r="BB104" s="43"/>
      <c r="BC104" s="43"/>
      <c r="BD104" s="43"/>
      <c r="BE104" s="44"/>
    </row>
    <row r="105" spans="3:62" ht="29.5" customHeight="1" thickBot="1" x14ac:dyDescent="0.25">
      <c r="C105" s="45" t="s">
        <v>95</v>
      </c>
      <c r="D105" s="46">
        <v>0</v>
      </c>
      <c r="E105" s="47">
        <f>IF((1-EXP(-Parameters!$E$55*('Input for base case'!$F$12-1)))*(E99/('Input for base case'!$F$12-1))&lt;0,0,(1-EXP(-Parameters!$E$55*('Input for base case'!$F$12-1)))*(E99/('Input for base case'!$F$12-1)))</f>
        <v>1362.4005736108425</v>
      </c>
      <c r="F105" s="47">
        <f>IF((1-EXP(-Parameters!$E$55*('Input for base case'!$F$12-1)))*(F99/('Input for base case'!$F$12-1))&lt;0,0,(1-EXP(-Parameters!$E$55*('Input for base case'!$F$12-1)))*(F99/('Input for base case'!$F$12-1)))</f>
        <v>0</v>
      </c>
      <c r="G105" s="47">
        <f>IF((1-EXP(-Parameters!$E$54*('Input for base case'!$F$12-1)))*(G99/('Input for base case'!$F$12-1))&lt;0,0,(1-EXP(-Parameters!$E$54*('Input for base case'!$F$12-1)))*(G99/('Input for base case'!$F$12-1)))</f>
        <v>1841.9298663871887</v>
      </c>
      <c r="H105" s="47">
        <f>IF((1-EXP(-Parameters!$E$54*('Input for base case'!$F$12-1)))*(H99/('Input for base case'!$F$12-1))&lt;0,0,(1-EXP(-Parameters!$E$54*('Input for base case'!$F$12-1)))*(H99/('Input for base case'!$F$12-1)))</f>
        <v>260.39230200946156</v>
      </c>
      <c r="I105" s="47">
        <f>IF((1-EXP(-(Parameters!$E$54*(1-(Parameters!$E$65*Parameters!$D$31)))*('Input for base case'!$F$12-1)))*(I99/('Input for base case'!$F$12-1))&lt;0,0,(1-EXP(-(Parameters!$E$54*(1-(Parameters!$E$65*Parameters!$D$31)))*('Input for base case'!$F$12-1)))*(I99/('Input for base case'!$F$12-1)))</f>
        <v>317.3924010370589</v>
      </c>
      <c r="J105" s="47">
        <v>0</v>
      </c>
      <c r="K105" s="47">
        <f>IF((1-EXP(-Parameters!$E$55*('Input for base case'!$F$13-'Input for base case'!$F$12)))*(K99/('Input for base case'!$F$13-'Input for base case'!$F$12)-E105)&lt;0,0,(1-EXP(-Parameters!$E$55*('Input for base case'!$F$13-'Input for base case'!$F$12)))*(K99/('Input for base case'!$F$13-'Input for base case'!$F$12)-E105))</f>
        <v>346.09351191182355</v>
      </c>
      <c r="L105" s="47">
        <f>IF((1-EXP(-Parameters!$E$55*('Input for base case'!$F$13-'Input for base case'!$F$12)))*(L99/('Input for base case'!$F$13-'Input for base case'!$F$12)-F105)&lt;0,0,(1-EXP(-Parameters!$E$55*('Input for base case'!$F$13-'Input for base case'!$F$12)))*(L99/('Input for base case'!$F$13-'Input for base case'!$F$12)-F105))</f>
        <v>178.68853486037349</v>
      </c>
      <c r="M105" s="47">
        <f>IF((1-EXP(-Parameters!$E$54*('Input for base case'!$F$13-'Input for base case'!$F$12)))*(M99/('Input for base case'!$F$13-'Input for base case'!$F$12)-G105)&lt;0,0,(1-EXP(-Parameters!$E$54*('Input for base case'!$F$13-'Input for base case'!$F$12)))*(M99/('Input for base case'!$F$13-'Input for base case'!$F$12)-G105))</f>
        <v>271.84581523053248</v>
      </c>
      <c r="N105" s="47">
        <f>IF((1-EXP(-Parameters!$E$54*('Input for base case'!$F$13-'Input for base case'!$F$12)))*(N99/('Input for base case'!$F$13-'Input for base case'!$F$12)-H105)&lt;0, 0, (1-EXP(-Parameters!$E$54*('Input for base case'!$F$13-'Input for base case'!$F$12)))*(N99/('Input for base case'!$F$13-'Input for base case'!$F$12)-H105))</f>
        <v>270.67323057613368</v>
      </c>
      <c r="O105" s="47">
        <f>IF((1-EXP(-(Parameters!$E$54*(1-(Parameters!$E$65*Parameters!$D$31)))*('Input for base case'!$F$13-'Input for base case'!$F$12)))*(O99/('Input for base case'!$F$13-'Input for base case'!$F$12)-I105)&lt;0, 0, (1-EXP(-(Parameters!$E$54*(1-(Parameters!$E$65*Parameters!$D$31)))*('Input for base case'!$F$13-'Input for base case'!$F$12)))*(O99/('Input for base case'!$F$13-'Input for base case'!$F$12)-I105))</f>
        <v>278.87226284584017</v>
      </c>
      <c r="P105" s="48">
        <v>0</v>
      </c>
      <c r="Q105" s="47">
        <f>IF((1-EXP(-Parameters!$E$55*('Input for base case'!$F$14-'Input for base case'!$F$13)))*(Q99/('Input for base case'!$F$14-'Input for base case'!$F$13)-K105)&lt;0,0, (1-EXP(-Parameters!$E$55*('Input for base case'!$F$14-'Input for base case'!$F$13)))*(Q99/('Input for base case'!$F$14-'Input for base case'!$F$13)-K105))</f>
        <v>356.91232020958603</v>
      </c>
      <c r="R105" s="47">
        <f>IF((1-EXP(-Parameters!$E$55*('Input for base case'!$F$14-'Input for base case'!$F$13)))*(R99/('Input for base case'!$F$14-'Input for base case'!$F$13)-L105)&lt;0, 0, (1-EXP(-Parameters!$E$55*('Input for base case'!$F$14-'Input for base case'!$F$13)))*(R99/('Input for base case'!$F$14-'Input for base case'!$F$13)-L105))</f>
        <v>17.603782520282184</v>
      </c>
      <c r="S105" s="47">
        <f>IF((1-EXP(-Parameters!$E$54*('Input for base case'!$F$14-'Input for base case'!$F$13)))*(S99/('Input for base case'!$F$14-'Input for base case'!$F$13)-M105)&lt;0, 0, (1-EXP(-Parameters!$E$54*('Input for base case'!$F$14-'Input for base case'!$F$13)))*(S99/('Input for base case'!$F$14-'Input for base case'!$F$13)-M105))</f>
        <v>206.06128251125503</v>
      </c>
      <c r="T105" s="47">
        <f>IF((1-EXP(-Parameters!$E$54*('Input for base case'!$F$14-'Input for base case'!$F$13)))*(T99/('Input for base case'!$F$14-'Input for base case'!$F$13)-N105)&lt;0,0,(1-EXP(-Parameters!$E$54*('Input for base case'!$F$14-'Input for base case'!$F$13)))*(T99/('Input for base case'!$F$14-'Input for base case'!$F$13)-N105))</f>
        <v>174.36697073035947</v>
      </c>
      <c r="U105" s="47">
        <f>IF((1-EXP(-(Parameters!$E$54*(1-(Parameters!$E$65*Parameters!$D$31)))*('Input for base case'!$F$14-'Input for base case'!$F$13)))*(U99/('Input for base case'!$F$14-'Input for base case'!$F$13)-O105)&lt;0, 0, (1-EXP(-(Parameters!$E$54*(1-(Parameters!$E$65*Parameters!$D$31)))*('Input for base case'!$F$14-'Input for base case'!$F$13)))*(U99/('Input for base case'!$F$14-'Input for base case'!$F$13)-O105))</f>
        <v>149.18912804519886</v>
      </c>
      <c r="V105" s="48">
        <v>0</v>
      </c>
      <c r="W105" s="47">
        <f>IF((1-EXP(-Parameters!$E$57*1))*((W99/1)-Q105)*(1-Parameters!E76)&lt;0,0,(1-EXP(-Parameters!$E$57*1))*((W99/1)-Q105)*(1-Parameters!E76))</f>
        <v>112.43222634778779</v>
      </c>
      <c r="X105" s="47">
        <f>IF((1-EXP(-Parameters!$E$57*1*(1-(Parameters!$E$64*Parameters!$E$68))))*(X99/(1)-R105)*(1-Parameters!E76)&lt;0,0,(1-EXP(-Parameters!$E$57*1*(1-(Parameters!$E$64*Parameters!$E$68))))*(X99/(1)-R105)*(1-Parameters!E76))</f>
        <v>2.3189761917238494</v>
      </c>
      <c r="Y105" s="47">
        <f>IF((1-EXP(-Parameters!$E$56*1))*(Y99/(1)-S105)*(1-Parameters!E76)&lt;0,0,(1-EXP(-Parameters!$E$56*1))*(Y99/(1)-S105)*(1-Parameters!E76))</f>
        <v>449.35440817164965</v>
      </c>
      <c r="Z105" s="47">
        <f>IF((1-EXP(-Parameters!$E$56*1*(1-(Parameters!$E$64*Parameters!$E$68))))*(1-Parameters!E76)*(Z99/1-T105)&lt;0,0,(1-EXP(-Parameters!$E$56*1*(1-(Parameters!$E$64*Parameters!$E$68)))))*(Z99/1-T105)*(1-Parameters!E76)</f>
        <v>137.95029944967712</v>
      </c>
      <c r="AA105" s="47">
        <f>IF((1-EXP(-(Parameters!$E$56*(1-(Parameters!$E$65*Parameters!$D$31)))*1*(1-(Parameters!$E$64*Parameters!$E$68))))*(AA99/(1)-U105)*(1-Parameters!E76)&lt;0,0,(1-EXP(-(Parameters!$E$56*(1-(Parameters!$E$65*Parameters!$D$31)))*1*(1-(Parameters!$E$64*Parameters!$E$68))))*(AA99/(1)-U105)*(1-Parameters!E76))</f>
        <v>109.5313526588788</v>
      </c>
      <c r="AB105" s="48">
        <v>0</v>
      </c>
      <c r="AC105" s="47">
        <f>IF((1-EXP(-Parameters!$E$57*(1-(Parameters!$E$66*Parameters!$E$70))*('Input for base case'!$F$16-1)))*(AC99/('Input for base case'!$F$16-1)-W105)*(1-Parameters!E76)&lt;0,0,(1-EXP(-Parameters!$E$57*(1-(Parameters!$E$66*Parameters!$E$70))*('Input for base case'!$F$16-1)))*(AC99/('Input for base case'!$F$16-1)-W105)*(1-Parameters!E76))</f>
        <v>450.3012892642563</v>
      </c>
      <c r="AD105" s="47">
        <f>IF((1-EXP(-Parameters!$E$57*(1-(Parameters!$E$66*Parameters!$E$69))*(1-(Parameters!$E$64*Parameters!$E$68))*('Input for base case'!$F$16-1)))*(AD99/('Input for base case'!$F$16-1)-X105)*(1-Parameters!E76)&lt;0,0,(1-EXP(-Parameters!$E$57*(1-(Parameters!$E$66*Parameters!$E$69))*(1-(Parameters!$E$64*Parameters!$E$68))*('Input for base case'!$F$16-1)))*(AD99/('Input for base case'!$F$16-1)-X105)*(1-Parameters!E76))</f>
        <v>8.3151559218009847</v>
      </c>
      <c r="AE105" s="47">
        <f>IF((1-EXP(-Parameters!$E$56*(1-(Parameters!$E$66*Parameters!$E$70))*('Input for base case'!$F$16-1)))*(AE99/('Input for base case'!$F$16-1)-Y105)*(1-Parameters!E76)&lt;0,0,(1-EXP(-Parameters!$E$56*(1-(Parameters!$E$66*Parameters!$E$70))*('Input for base case'!$F$16-1)))*(AE99/('Input for base case'!$F$16-1)-Y105)*(1-Parameters!E76))</f>
        <v>2257.5087441809997</v>
      </c>
      <c r="AF105" s="47">
        <f>IF((1-EXP(-Parameters!$E$56*(1-(Parameters!$E$64*Parameters!$E$68))*(1-(Parameters!$E$66*Parameters!$E$69))*('Input for base case'!$F$16-1)))*(AF99/('Input for base case'!$F$16-1)-Z105)*(1-Parameters!E76)&lt;0,0,(1-EXP(-Parameters!$E$56*(1-(Parameters!$E$64*Parameters!$E$68))*(1-(Parameters!$E$66*Parameters!$E$69))*('Input for base case'!$F$16-1)))*(AF99/('Input for base case'!$F$16-1)-Z105)*(1-Parameters!E76))</f>
        <v>694.06546396773683</v>
      </c>
      <c r="AG105" s="47">
        <f>IF((1-EXP(-Parameters!$E$56*(1-(Parameters!$E$64*Parameters!$E$68))*(1-(Parameters!$E$66*Parameters!$E$69))*(1-(Parameters!$E$65*Parameters!$D$31))*('Input for base case'!$F$16-1)))*(AG99/('Input for base case'!$F$16-1)-AA105)*(1-Parameters!E76)&lt;0,0,(1-EXP(-Parameters!$E$56*(1-(Parameters!$E$64*Parameters!$E$68))*(1-(Parameters!$E$66*Parameters!$E$69))*(1-(Parameters!$E$65*Parameters!$D$31))*('Input for base case'!$F$16-1)))*(AG99/('Input for base case'!$F$16-1)-AA105)*(1-Parameters!E76))</f>
        <v>527.05010621616645</v>
      </c>
      <c r="AH105" s="48">
        <v>0</v>
      </c>
      <c r="AI105" s="47">
        <f>IF((1-EXP(-Parameters!$E$58*(1-(Parameters!$E$66*Parameters!$E$72))*('Input for base case'!$F$17-'Input for base case'!$F$16)))*(AI99/('Input for base case'!$F$17-'Input for base case'!$F$16)-AC105)*(1-Parameters!E77)&lt;0,0,(1-EXP(-Parameters!$E$58*(1-(Parameters!$E$66*Parameters!$E$72))*('Input for base case'!$F$17-'Input for base case'!$F$16)))*(AI99/('Input for base case'!$F$17-'Input for base case'!$F$16)-AC105)*(1-Parameters!E77))</f>
        <v>97.533056869819646</v>
      </c>
      <c r="AJ105" s="47">
        <f>IF((1-EXP(-Parameters!$E$58*(1-(Parameters!$E$66*Parameters!$E$71))*(1-(Parameters!$E$64*Parameters!$E$68))*('Input for base case'!$F$17-'Input for base case'!$F$16)))*(AJ99/('Input for base case'!$F$17-'Input for base case'!$F$16)-AD105)*(1-Parameters!E77)&lt;0,0,(1-EXP(-Parameters!$E$58*(1-(Parameters!$E$66*Parameters!$E$71))*(1-(Parameters!$E$64*Parameters!$E$68))*('Input for base case'!$F$17-'Input for base case'!$F$16)))*(AJ99/('Input for base case'!$F$17-'Input for base case'!$F$16)-AD105)*(1-Parameters!E77))</f>
        <v>0.85380143818841236</v>
      </c>
      <c r="AK105" s="47">
        <f>IF((1-EXP(-Parameters!$E$60*(1-(Parameters!$E$66*Parameters!$E$72))*('Input for base case'!$F$17-'Input for base case'!$F$16)))*(AK99/('Input for base case'!$F$17-'Input for base case'!$F$16)-AE105)*(1-Parameters!E77)&lt;0,0,(1-EXP(-Parameters!$E$60*(1-(Parameters!$E$66*Parameters!$E$72))*('Input for base case'!$F$17-'Input for base case'!$F$16)))*(AK99/('Input for base case'!$F$17-'Input for base case'!$F$16)-AE105)*(1-Parameters!E77))</f>
        <v>338.62796941058917</v>
      </c>
      <c r="AL105" s="47">
        <f>IF((1-EXP(-Parameters!$E$60*(1-(Parameters!$E$64*Parameters!$E$68))*(1-(Parameters!$E$66*Parameters!$E$71))*('Input for base case'!$F$17-'Input for base case'!$F$16)))*(AL99/('Input for base case'!$F$17-'Input for base case'!$F$16)-AF105)*(1-Parameters!E77)&lt;0,0,(1-EXP(-Parameters!$E$60*(1-(Parameters!$E$64*Parameters!$E$68))*(1-(Parameters!$E$66*Parameters!$E$71))*('Input for base case'!$F$17-'Input for base case'!$F$16)))*(AL99/('Input for base case'!$F$17-'Input for base case'!$F$16)-AF105)*(1-Parameters!E77))</f>
        <v>86.449449923072507</v>
      </c>
      <c r="AM105" s="47">
        <f>IF((1-EXP(-Parameters!$E$60*(1-(Parameters!$E$64*Parameters!$E$68))*(1-(Parameters!$E$66*Parameters!$E$71))*(1-(Parameters!$E$65*Parameters!$D$31))*('Input for base case'!$F$17-'Input for base case'!$F$16)))*(AM99/('Input for base case'!$F$17-'Input for base case'!$F$16)-AG105)*(1-Parameters!E77)&lt;0,0,(1-EXP(-Parameters!$E$60*(1-(Parameters!$E$64*Parameters!$E$68))*(1-(Parameters!$E$66*Parameters!$E$71))*(1-(Parameters!$E$65*Parameters!$D$31))*('Input for base case'!$F$17-'Input for base case'!$F$16)))*(AM99/('Input for base case'!$F$17-'Input for base case'!$F$16)-AG105)*(1-Parameters!E77))</f>
        <v>59.075482738019396</v>
      </c>
      <c r="AN105" s="48">
        <v>0</v>
      </c>
      <c r="AO105" s="47">
        <f>IF((1-EXP(-Parameters!$E$58*(1-(Parameters!$E$66*Parameters!$E$72))*('Input for base case'!$F$18-'Input for base case'!$F$17)))*(AO99/('Input for base case'!$F$18-'Input for base case'!$F$17)-AI105)*(1-Parameters!E77)&lt;0,0,(1-EXP(-Parameters!$E$58*(1-(Parameters!$E$66*Parameters!$E$72))*('Input for base case'!$F$18-'Input for base case'!$F$17)))*(AO99/('Input for base case'!$F$18-'Input for base case'!$F$17)-AI105)*(1-Parameters!E77))</f>
        <v>202.95091651460555</v>
      </c>
      <c r="AP105" s="47">
        <f>IF((1-EXP(-Parameters!$E$58*(1-(Parameters!$E$66*Parameters!$E$71))*(1-(Parameters!$E$64*Parameters!$E$68))*('Input for base case'!$F$18-'Input for base case'!$F$17)))*(AP99/('Input for base case'!$F$18-'Input for base case'!$F$17)-AJ105)*(1-Parameters!E77)&lt;0,0,(1-EXP(-Parameters!$E$58*(1-(Parameters!$E$66*Parameters!$E$71))*(1-(Parameters!$E$64*Parameters!$E$68))*('Input for base case'!$F$18-'Input for base case'!$F$17)))*(AP99/('Input for base case'!$F$18-'Input for base case'!$F$17)-AJ105)*(1-Parameters!E77))</f>
        <v>0.43112086899871421</v>
      </c>
      <c r="AQ105" s="47">
        <f>IF((1-EXP(-Parameters!$E$60*(1-(Parameters!$E$66*Parameters!$E$72))*('Input for base case'!$F$18-'Input for base case'!$F$17)))*(AQ99/('Input for base case'!$F$18-'Input for base case'!$F$17)-AK105)*(1-Parameters!E77)&lt;0,0,(1-EXP(-Parameters!$E$60*(1-(Parameters!$E$66*Parameters!$E$72))*('Input for base case'!$F$18-'Input for base case'!$F$17)))*(AQ99/('Input for base case'!$F$18-'Input for base case'!$F$17)-AK105)*(1-Parameters!E77))</f>
        <v>631.91184185542625</v>
      </c>
      <c r="AR105" s="47">
        <f>IF((1-EXP(-Parameters!$E$60*(1-(Parameters!$E$64*Parameters!$E$68))*(1-(Parameters!$E$66*Parameters!$E$71))*('Input for base case'!$F$18-'Input for base case'!$F$17)))*(AR99/('Input for base case'!$F$18-'Input for base case'!$F$17)-AL105)*(1-Parameters!E77)&lt;0,0,(1-EXP(-Parameters!$E$60*(1-(Parameters!$E$64*Parameters!$E$68))*(1-(Parameters!$E$66*Parameters!$E$71))*('Input for base case'!$F$18-'Input for base case'!$F$17)))*(AR99/('Input for base case'!$F$18-'Input for base case'!$F$17)-AL105)*(1-Parameters!E77))</f>
        <v>151.5444670001975</v>
      </c>
      <c r="AS105" s="47">
        <f>IF((1-EXP(-Parameters!$E$60*(1-(Parameters!$E$64*Parameters!$E$68))*(1-(Parameters!$E$66*Parameters!$E$71))*(1-(Parameters!$E$65*Parameters!$D$31))*('Input for base case'!$F$18-'Input for base case'!$F$17)))*(AS99/('Input for base case'!$F$18-'Input for base case'!$F$17)-AM105)*(1-Parameters!E77)&lt;0,0,(1-EXP(-Parameters!$E$60*(1-(Parameters!$E$64*Parameters!$E$68))*(1-(Parameters!$E$66*Parameters!$E$71))*(1-(Parameters!$E$65*Parameters!$D$31))*('Input for base case'!$F$18-'Input for base case'!$F$17)))*(AS99/('Input for base case'!$F$18-'Input for base case'!$F$17)-AM105)*(1-Parameters!E77))</f>
        <v>86.208999138542865</v>
      </c>
      <c r="AT105" s="48">
        <v>0</v>
      </c>
      <c r="AU105" s="47">
        <f>IF((1-EXP(-Parameters!$E$59*(1-(Parameters!$E$66*Parameters!$E$74))*('Input for base case'!$F$19-'Input for base case'!$F$18)))*(AU99/('Input for base case'!$F$19-'Input for base case'!$F$18)-AO105)*(1-Parameters!E77)&lt;0,0,(1-EXP(-Parameters!$E$59*(1-(Parameters!$E$66*Parameters!$E$74))*('Input for base case'!$F$19-'Input for base case'!$F$18)))*(AU99/('Input for base case'!$F$19-'Input for base case'!$F$18)-AO105)*(1-Parameters!E77))</f>
        <v>224.95613437400726</v>
      </c>
      <c r="AV105" s="47">
        <f>IF((1-EXP(-Parameters!$E$59*(1-(Parameters!$E$66*Parameters!$E$73))*(1-(Parameters!$E$64*Parameters!$E$68))*('Input for base case'!$F$19-'Input for base case'!$F$18)))*(AV99/('Input for base case'!$F$19-'Input for base case'!$F$18)-AP105)*(1-Parameters!E77)&lt;0,0,(1-EXP(-Parameters!$E$59*(1-(Parameters!$E$66*Parameters!$E$73))*(1-(Parameters!$E$64*Parameters!$E$68))*('Input for base case'!$F$19-'Input for base case'!$F$18)))*(AV99/('Input for base case'!$F$19-'Input for base case'!$F$18)-AP105)*(1-Parameters!E77))</f>
        <v>8.4033951364095957E-2</v>
      </c>
      <c r="AW105" s="47">
        <f>IF((1-EXP(-Parameters!$E$61*(1-(Parameters!$E$66*Parameters!$E$73))*('Input for base case'!$F$19-'Input for base case'!$F$18)))*(AW99/('Input for base case'!$F$19-'Input for base case'!$F$18)-AQ105)*(1-Parameters!E77)&lt;0,0,(1-EXP(-Parameters!$E$61*(1-(Parameters!$E$66*Parameters!$E$73))*('Input for base case'!$F$19-'Input for base case'!$F$18)))*(AW99/('Input for base case'!$F$19-'Input for base case'!$F$18)-AQ105)*(1-Parameters!E77))</f>
        <v>135.30029841323488</v>
      </c>
      <c r="AX105" s="47">
        <f>IF((1-EXP(-Parameters!$E$61*(1-(Parameters!$E$64*Parameters!$E$68))*(1-(Parameters!$E$66*Parameters!$E$74))*('Input for base case'!$F$19-'Input for base case'!$F$18)))*(SUM(AX6:AX97)/('Input for base case'!$F$19-'Input for base case'!$F$18)-AR105)*(1-Parameters!E77)&lt;0,0,(1-EXP(-Parameters!$E$61*(1-(Parameters!$E$64*Parameters!$E$68))*(1-(Parameters!$E$66*Parameters!$E$74))*('Input for base case'!$F$19-'Input for base case'!$F$18)))*(SUM(AX6:AX97)/('Input for base case'!$F$19-'Input for base case'!$F$18)-AR105)*(1-Parameters!E77))</f>
        <v>58.958042221240916</v>
      </c>
      <c r="AY105" s="47">
        <f>IF((1-EXP(-Parameters!$E$61*(1-(Parameters!$E$64*Parameters!$E$68))*(1-(Parameters!$E$66*Parameters!$E$73))*(1-(Parameters!$E$65*Parameters!$D$31))*('Input for base case'!$F$19-'Input for base case'!$F$18)))*(AY99/('Input for base case'!$F$19-'Input for base case'!$F$18)-AS105)*(1-Parameters!E77)&lt;0,0,(1-EXP(-Parameters!$E$61*(1-(Parameters!$E$64*Parameters!$E$68))*(1-(Parameters!$E$66*Parameters!$E$73))*(1-(Parameters!$E$65*Parameters!$D$31))*('Input for base case'!$F$19-'Input for base case'!$F$18)))*(AY99/('Input for base case'!$F$19-'Input for base case'!$F$18)-AS105)*(1-Parameters!E77))</f>
        <v>18.937548845341457</v>
      </c>
      <c r="AZ105" s="48">
        <v>0</v>
      </c>
      <c r="BA105" s="47">
        <f>IF((1-EXP(-Parameters!$E$59*(1-(Parameters!$E$66*Parameters!$E$74))*('Input for base case'!$F$20-'Input for base case'!$F$19+1)))*(SUM(BA6:BA97)/('Input for base case'!$F$20-'Input for base case'!$F$19+1)-AU105)*(1-Parameters!E77)&lt;0,0,(1-EXP(-Parameters!$E$59*(1-(Parameters!$E$66*Parameters!$E$74))*('Input for base case'!$F$20-'Input for base case'!$F$19+1)))*(SUM(BA6:BA97)/('Input for base case'!$F$20-'Input for base case'!$F$19+1)-AU105)*(1-Parameters!E77))</f>
        <v>259.23360073738127</v>
      </c>
      <c r="BB105" s="47">
        <f>IF((1-EXP(-Parameters!$E$59*(1-(Parameters!$E$66*Parameters!$E$73))*(1-(Parameters!$E$64*Parameters!$E$68))*('Input for base case'!$F$20-'Input for base case'!$F$19+1)))*(SUM(BB6:BB97)/('Input for base case'!$F$20-'Input for base case'!$F$19+1)-AV105)*(1-Parameters!E77)&lt;0,0,(1-EXP(-Parameters!$E$59*(1-(Parameters!$E$66*Parameters!$E$73))*(1-(Parameters!$E$64*Parameters!$E$68))*('Input for base case'!$F$20-'Input for base case'!$F$19+1)))*(SUM(BB6:BB97)/('Input for base case'!$F$20-'Input for base case'!$F$19+1)-AV105)*(1-Parameters!E77))</f>
        <v>1.8295526018311484E-2</v>
      </c>
      <c r="BC105" s="47">
        <f>IF((1-EXP(-Parameters!$E$61*(1-(Parameters!$E$66*Parameters!$E$74))*('Input for base case'!$F$20-'Input for base case'!$F$19+1)))*(SUM(BC6:BC97)/('Input for base case'!$F$20-'Input for base case'!$F$19+1)-AW105)*(1-Parameters!E77)&lt;0,0,(1-EXP(-Parameters!$E$61*(1-(Parameters!$E$66*Parameters!$E$74))*('Input for base case'!$F$20-'Input for base case'!$F$19+1)))*(SUM(BC6:BC97)/('Input for base case'!$F$20-'Input for base case'!$F$19+1)-AW105)*(1-Parameters!E77))</f>
        <v>276.50603385916588</v>
      </c>
      <c r="BD105" s="47">
        <f>IF((1-EXP(-Parameters!$E$61*(1-(Parameters!$E$64*Parameters!$E$68))*(1-(Parameters!$E$66*Parameters!$E$73))*('Input for base case'!$F$20-'Input for base case'!$F$19+1)))*(SUM(BD6:BD97)/('Input for base case'!$F$20-'Input for base case'!$F$19+1)-AX105)*(1-Parameters!E77)&lt;0,0,(1-EXP(-Parameters!$E$61*(1-(Parameters!$E$64*Parameters!$E$68))*(1-(Parameters!$E$66*Parameters!$E$73))*('Input for base case'!$F$20-'Input for base case'!$F$19+1)))*(SUM(BD6:BD97)/('Input for base case'!$F$20-'Input for base case'!$F$19+1)-AX105)*(1-Parameters!E77))</f>
        <v>51.977567958229514</v>
      </c>
      <c r="BE105" s="49">
        <f>IF((1-EXP(-Parameters!$E$61*(1-(Parameters!$E$64*Parameters!$E$68))*(1-(Parameters!$E$66*Parameters!$E$73))*(1-(Parameters!$E$65*Parameters!$D$31))*('Input for base case'!$F$20-'Input for base case'!$F$19+1)))*(BE99/('Input for base case'!$F$20-'Input for base case'!$F$19+1)-AY105)*(1-Parameters!E77)&lt;0,0,(1-EXP(-Parameters!$E$61*(1-(Parameters!$E$64*Parameters!$E$68))*(1-(Parameters!$E$66*Parameters!$E$73))*(1-(Parameters!$E$65*Parameters!$D$31))*('Input for base case'!$F$20-'Input for base case'!$F$19+1)))*(BE99/('Input for base case'!$F$20-'Input for base case'!$F$19+1)-AY105)*(1-Parameters!E77))</f>
        <v>20.856704393252588</v>
      </c>
    </row>
    <row r="106" spans="3:62" ht="15" customHeight="1" thickTop="1" thickBot="1" x14ac:dyDescent="0.25">
      <c r="C106" s="50"/>
      <c r="D106" s="388" t="s">
        <v>96</v>
      </c>
      <c r="E106" s="389"/>
      <c r="F106" s="173">
        <f>SUM(D105:BE105)</f>
        <v>13483.665370893308</v>
      </c>
      <c r="G106" s="51"/>
      <c r="H106" s="51"/>
      <c r="I106" s="51"/>
      <c r="J106" s="51"/>
      <c r="K106" s="51"/>
      <c r="L106" s="52"/>
      <c r="M106" s="52"/>
      <c r="N106" s="52"/>
      <c r="O106" s="52"/>
      <c r="P106" s="43"/>
      <c r="Q106" s="51"/>
      <c r="R106" s="43"/>
      <c r="S106" s="43"/>
      <c r="T106" s="43"/>
      <c r="U106" s="43"/>
      <c r="V106" s="43"/>
      <c r="W106" s="51"/>
      <c r="X106" s="43"/>
      <c r="Y106" s="43"/>
      <c r="Z106" s="43"/>
      <c r="AA106" s="43"/>
      <c r="AB106" s="43"/>
      <c r="AC106" s="51"/>
      <c r="AD106" s="43"/>
      <c r="AE106" s="43"/>
      <c r="AF106" s="43"/>
      <c r="AG106" s="43"/>
      <c r="AH106" s="43"/>
      <c r="AI106" s="43"/>
      <c r="AJ106" s="43"/>
      <c r="AK106" s="43"/>
      <c r="AL106" s="43"/>
      <c r="AM106" s="43"/>
      <c r="AN106" s="43"/>
      <c r="AO106" s="43"/>
      <c r="AP106" s="43"/>
      <c r="AQ106" s="43"/>
      <c r="AR106" s="43"/>
      <c r="AS106" s="43"/>
      <c r="AT106" s="43"/>
      <c r="AU106" s="43"/>
      <c r="AV106" s="43"/>
      <c r="AW106" s="43"/>
      <c r="AX106" s="43"/>
      <c r="AY106" s="43"/>
      <c r="AZ106" s="43"/>
      <c r="BA106" s="51"/>
      <c r="BB106" s="43"/>
      <c r="BC106" s="43"/>
      <c r="BD106" s="43"/>
      <c r="BE106" s="44"/>
    </row>
    <row r="107" spans="3:62" ht="15" customHeight="1" thickTop="1" x14ac:dyDescent="0.2">
      <c r="C107" s="50"/>
      <c r="D107"/>
      <c r="E107"/>
      <c r="F107"/>
      <c r="G107"/>
      <c r="H107" s="51"/>
      <c r="I107" s="51"/>
      <c r="J107" s="51"/>
      <c r="K107" s="51"/>
      <c r="L107" s="52"/>
      <c r="M107" s="52"/>
      <c r="N107" s="52"/>
      <c r="O107" s="52"/>
      <c r="P107" s="43"/>
      <c r="Q107" s="51"/>
      <c r="R107" s="43"/>
      <c r="S107" s="43"/>
      <c r="T107" s="43"/>
      <c r="U107" s="43"/>
      <c r="V107" s="43"/>
      <c r="W107" s="51"/>
      <c r="X107" s="43"/>
      <c r="Y107" s="43"/>
      <c r="Z107" s="43"/>
      <c r="AA107" s="43"/>
      <c r="AB107" s="43"/>
      <c r="AC107" s="51"/>
      <c r="AD107" s="43"/>
      <c r="AE107" s="43"/>
      <c r="AF107" s="43"/>
      <c r="AG107" s="43"/>
      <c r="AH107" s="43"/>
      <c r="AI107" s="43"/>
      <c r="AJ107" s="43"/>
      <c r="AK107" s="43"/>
      <c r="AL107" s="43"/>
      <c r="AM107" s="43"/>
      <c r="AN107" s="43"/>
      <c r="AO107" s="43"/>
      <c r="AP107" s="43"/>
      <c r="AQ107" s="43"/>
      <c r="AR107" s="43"/>
      <c r="AS107" s="43"/>
      <c r="AT107" s="43"/>
      <c r="AU107" s="43"/>
      <c r="AV107" s="43"/>
      <c r="AW107" s="43"/>
      <c r="AX107" s="43"/>
      <c r="AY107" s="43"/>
      <c r="AZ107" s="43"/>
      <c r="BA107" s="51"/>
      <c r="BB107" s="43"/>
      <c r="BC107" s="43"/>
      <c r="BD107" s="43"/>
      <c r="BE107" s="44"/>
    </row>
    <row r="108" spans="3:62" customFormat="1" ht="45.25" customHeight="1" thickBot="1" x14ac:dyDescent="0.25">
      <c r="C108" s="239" t="s">
        <v>187</v>
      </c>
      <c r="D108" s="149">
        <f>D105*'Input for base case'!$F$25*(Costs!$C$19*52)/(1+disc_rate)</f>
        <v>0</v>
      </c>
      <c r="E108" s="149">
        <f>E105*'Input for base case'!$F$25*(Costs!$C$19*52)/(1+disc_rate)</f>
        <v>282335.95856109</v>
      </c>
      <c r="F108" s="149">
        <f>F105*'Input for base case'!$F$25*(Costs!$C$19*52)/(1+disc_rate)</f>
        <v>0</v>
      </c>
      <c r="G108" s="149">
        <f>G105*'Input for base case'!$F$25*(Costs!$C$19*52)/(1+disc_rate)</f>
        <v>381710.81582153885</v>
      </c>
      <c r="H108" s="149">
        <f>H105*'Input for base case'!$F$25*(Costs!$C$19*52)/(1+disc_rate)</f>
        <v>53962.18382007959</v>
      </c>
      <c r="I108" s="149">
        <f>I105*'Input for base case'!$F$25*(Costs!$C$19*52)/(1+disc_rate)</f>
        <v>65774.552303147051</v>
      </c>
      <c r="J108" s="149">
        <f>J105*'Input for base case'!$F$25*(Costs!$C$19*52)/(1+disc_rate)</f>
        <v>0</v>
      </c>
      <c r="K108" s="149">
        <f>K105*'Input for base case'!$F$25*(Costs!$C$19*52)/(1+disc_rate)</f>
        <v>71722.403329896159</v>
      </c>
      <c r="L108" s="149">
        <f>L105*'Input for base case'!$F$25*(Costs!$C$19*52)/(1+disc_rate)</f>
        <v>37030.371060377234</v>
      </c>
      <c r="M108" s="149">
        <f>M105*'Input for base case'!$F$25*(Costs!$C$19*52)/(1+disc_rate)</f>
        <v>56335.743180519843</v>
      </c>
      <c r="N108" s="149">
        <f>N105*'Input for base case'!$F$25*(Costs!$C$19*52)/(1+disc_rate)</f>
        <v>56092.743567332458</v>
      </c>
      <c r="O108" s="149">
        <f>O105*'Input for base case'!$F$25*(Costs!$C$19*52)/(1+disc_rate)</f>
        <v>57791.863253553398</v>
      </c>
      <c r="P108" s="149">
        <f>P105*'Input for base case'!$F$25*(Costs!$C$19*52)/(1+disc_rate)</f>
        <v>0</v>
      </c>
      <c r="Q108" s="149">
        <f>Q105*'Input for base case'!$F$25*(Costs!$C$19*52)/(1+disc_rate)</f>
        <v>73964.430139340184</v>
      </c>
      <c r="R108" s="149">
        <f>R105*'Input for base case'!$F$25*(Costs!$C$19*52)/(1+disc_rate)</f>
        <v>3648.1053431973364</v>
      </c>
      <c r="S108" s="149">
        <f>S105*'Input for base case'!$F$25*(Costs!$C$19*52)/(1+disc_rate)</f>
        <v>42702.939830646996</v>
      </c>
      <c r="T108" s="149">
        <f>T105*'Input for base case'!$F$25*(Costs!$C$19*52)/(1+disc_rate)</f>
        <v>36134.795284233114</v>
      </c>
      <c r="U108" s="149">
        <f>U105*'Input for base case'!$F$25*(Costs!$C$19*52)/(1+disc_rate)</f>
        <v>30917.085833205194</v>
      </c>
      <c r="V108" s="149">
        <f>V105*'Input for base case'!$F$25*(Costs!$C$19*52)/(1+disc_rate)</f>
        <v>0</v>
      </c>
      <c r="W108" s="149">
        <f>W105*'Input for base case'!$F$25*(Costs!$C$19*52)/(1+disc_rate)</f>
        <v>23299.799643307695</v>
      </c>
      <c r="X108" s="149">
        <f>X105*'Input for base case'!$F$25*(Costs!$C$19*52)/(1+disc_rate)</f>
        <v>480.57111737367546</v>
      </c>
      <c r="Y108" s="149">
        <f>Y105*'Input for base case'!$F$25*(Costs!$C$19*52)/(1+disc_rate)</f>
        <v>93121.589950998488</v>
      </c>
      <c r="Z108" s="149">
        <f>Z105*'Input for base case'!$F$25*(Costs!$C$19*52)/(1+disc_rate)</f>
        <v>28588.016463973712</v>
      </c>
      <c r="AA108" s="149">
        <f>AA105*'Input for base case'!$F$25*(Costs!$C$19*52)/(1+disc_rate)</f>
        <v>22698.639478311521</v>
      </c>
      <c r="AB108" s="150">
        <f>AB105*'Input for base case'!$F$25*(Costs!$C$19*52*(1-('Input for base case'!$F$16/'Input for base case'!$F$20)))/(1+disc_rate)</f>
        <v>0</v>
      </c>
      <c r="AC108" s="150">
        <f>AC105*'Input for base case'!$F$25*(Costs!$C$19*52*(1-('Input for base case'!$F$16/'Input for base case'!$F$20)))/(1+disc_rate)</f>
        <v>82753.535007970757</v>
      </c>
      <c r="AD108" s="150">
        <f>AD105*'Input for base case'!$F$25*(Costs!$C$19*52*(1-('Input for base case'!$F$16/'Input for base case'!$F$20)))/(1+disc_rate)</f>
        <v>1528.1069876477327</v>
      </c>
      <c r="AE108" s="150">
        <f>AE105*'Input for base case'!$F$25*(Costs!$C$19*52*(1-('Input for base case'!$F$16/'Input for base case'!$F$20)))/(1+disc_rate)</f>
        <v>414870.73953890067</v>
      </c>
      <c r="AF108" s="150">
        <f>AF105*'Input for base case'!$F$25*(Costs!$C$19*52*(1-('Input for base case'!$F$16/'Input for base case'!$F$20)))/(1+disc_rate)</f>
        <v>127550.97984312326</v>
      </c>
      <c r="AG108" s="150">
        <f>AG105*'Input for base case'!$F$25*(Costs!$C$19*52*(1-('Input for base case'!$F$16/'Input for base case'!$F$20)))/(1+disc_rate)</f>
        <v>96857.949234337866</v>
      </c>
      <c r="AH108" s="150">
        <f>AH105*'Input for base case'!$F$25*(Costs!$C$19*52*(1-('Input for base case'!$F$17/'Input for base case'!$F$20)))/(1+disc_rate)</f>
        <v>0</v>
      </c>
      <c r="AI108" s="150">
        <f>AI105*'Input for base case'!$F$25*(Costs!$C$19*52*(1-('Input for base case'!$F$17/'Input for base case'!$F$20)))/(1+disc_rate)</f>
        <v>14873.115462771913</v>
      </c>
      <c r="AJ108" s="150">
        <f>AJ105*'Input for base case'!$F$25*(Costs!$C$19*52*(1-('Input for base case'!$F$17/'Input for base case'!$F$20)))/(1+disc_rate)</f>
        <v>130.19880417986181</v>
      </c>
      <c r="AK108" s="150">
        <f>AK105*'Input for base case'!$F$25*(Costs!$C$19*52*(1-('Input for base case'!$F$17/'Input for base case'!$F$20)))/(1+disc_rate)</f>
        <v>51638.419317565284</v>
      </c>
      <c r="AL108" s="150">
        <f>AL105*'Input for base case'!$F$25*(Costs!$C$19*52*(1-('Input for base case'!$F$17/'Input for base case'!$F$20)))/(1+disc_rate)</f>
        <v>13182.942190719359</v>
      </c>
      <c r="AM108" s="150">
        <f>AM105*'Input for base case'!$F$25*(Costs!$C$19*52*(1-('Input for base case'!$F$17/'Input for base case'!$F$20)))/(1+disc_rate)</f>
        <v>9008.6018420841101</v>
      </c>
      <c r="AN108" s="150">
        <f>AN105*'Input for base case'!$F$25*(Costs!$C$19*52*(1-('Input for base case'!$F$18/'Input for base case'!$F$20)))/(1+disc_rate)</f>
        <v>0</v>
      </c>
      <c r="AO108" s="150">
        <f>AO105*'Input for base case'!$F$25*(Costs!$C$19*52*(1-('Input for base case'!$F$18/'Input for base case'!$F$20)))/(1+disc_rate)</f>
        <v>21425.959884976077</v>
      </c>
      <c r="AP108" s="150">
        <f>AP105*'Input for base case'!$F$25*(Costs!$C$19*52*(1-('Input for base case'!$F$18/'Input for base case'!$F$20)))/(1+disc_rate)</f>
        <v>45.514347032168807</v>
      </c>
      <c r="AQ108" s="150">
        <f>AQ105*'Input for base case'!$F$25*(Costs!$C$19*52*(1-('Input for base case'!$F$18/'Input for base case'!$F$20)))/(1+disc_rate)</f>
        <v>66712.277071492485</v>
      </c>
      <c r="AR108" s="150">
        <f>AR105*'Input for base case'!$F$25*(Costs!$C$19*52*(1-('Input for base case'!$F$18/'Input for base case'!$F$20)))/(1+disc_rate)</f>
        <v>15998.871680397857</v>
      </c>
      <c r="AS108" s="150">
        <f>AS105*'Input for base case'!$F$25*(Costs!$C$19*52*(1-('Input for base case'!$F$18/'Input for base case'!$F$20)))/(1+disc_rate)</f>
        <v>9101.2673851779691</v>
      </c>
      <c r="AT108" s="150">
        <f>AT105*'Input for base case'!$F$25*(Costs!$C$19*52*(1-('Input for base case'!$F$19/'Input for base case'!$F$20)))/(1+disc_rate)</f>
        <v>0</v>
      </c>
      <c r="AU108" s="150">
        <f>AU105*'Input for base case'!$F$25*(Costs!$C$19*52*(1-('Input for base case'!$F$19/'Input for base case'!$F$20)))/(1+disc_rate)</f>
        <v>12314.34686962637</v>
      </c>
      <c r="AV108" s="150">
        <f>AV105*'Input for base case'!$F$25*(Costs!$C$19*52*(1-('Input for base case'!$F$19/'Input for base case'!$F$20)))/(1+disc_rate)</f>
        <v>4.6001111674612734</v>
      </c>
      <c r="AW108" s="150">
        <f>AW105*'Input for base case'!$F$25*(Costs!$C$19*52*(1-('Input for base case'!$F$19/'Input for base case'!$F$20)))/(1+disc_rate)</f>
        <v>7406.4875397194228</v>
      </c>
      <c r="AX108" s="150">
        <f>AX105*'Input for base case'!$F$25*(Costs!$C$19*52*(1-('Input for base case'!$F$19/'Input for base case'!$F$20)))/(1+disc_rate)</f>
        <v>3227.4282481195014</v>
      </c>
      <c r="AY108" s="150">
        <f>AY105*'Input for base case'!$F$25*(Costs!$C$19*52*(1-('Input for base case'!$F$19/'Input for base case'!$F$20)))/(1+disc_rate)</f>
        <v>1036.6623074803899</v>
      </c>
      <c r="AZ108" s="150">
        <f>AZ105*'Input for base case'!$F$25*(Costs!$C$19*52*(1-('Input for base case'!$F$20/'Input for base case'!$F$20)))/(1+disc_rate)</f>
        <v>0</v>
      </c>
      <c r="BA108" s="150">
        <f>BA105*'Input for base case'!$F$25*(Costs!$C$19*52*(1-('Input for base case'!$F$20/'Input for base case'!$F$20)))/(1+disc_rate)</f>
        <v>0</v>
      </c>
      <c r="BB108" s="150">
        <f>BB105*'Input for base case'!$F$25*(Costs!$C$19*52*(1-('Input for base case'!$F$20/'Input for base case'!$F$20)))/(1+disc_rate)</f>
        <v>0</v>
      </c>
      <c r="BC108" s="150">
        <f>BC105*'Input for base case'!$F$25*(Costs!$C$19*52*(1-('Input for base case'!$F$20/'Input for base case'!$F$20)))/(1+disc_rate)</f>
        <v>0</v>
      </c>
      <c r="BD108" s="150">
        <f>BD105*'Input for base case'!$F$25*(Costs!$C$19*52*(1-('Input for base case'!$F$20/'Input for base case'!$F$20)))/(1+disc_rate)</f>
        <v>0</v>
      </c>
      <c r="BE108" s="150">
        <f>BE105*'Input for base case'!$F$25*(Costs!$C$19*52*(1-('Input for base case'!$F$20/'Input for base case'!$F$20)))/(1+disc_rate)</f>
        <v>0</v>
      </c>
    </row>
    <row r="109" spans="3:62" ht="15" customHeight="1" thickTop="1" thickBot="1" x14ac:dyDescent="0.25">
      <c r="C109" s="50"/>
      <c r="D109" s="385" t="s">
        <v>232</v>
      </c>
      <c r="E109" s="386"/>
      <c r="F109" s="175">
        <f>SUM(D108:BE108)</f>
        <v>2367980.6116566127</v>
      </c>
      <c r="G109"/>
      <c r="H109" s="51"/>
      <c r="I109" s="51"/>
      <c r="J109" s="51"/>
      <c r="K109" s="51"/>
      <c r="L109" s="52"/>
      <c r="M109" s="52"/>
      <c r="N109" s="52"/>
      <c r="O109" s="52"/>
      <c r="P109" s="43"/>
      <c r="Q109" s="51"/>
      <c r="R109" s="43"/>
      <c r="S109" s="43"/>
      <c r="T109" s="43"/>
      <c r="U109" s="43"/>
      <c r="V109" s="43"/>
      <c r="W109" s="51"/>
      <c r="X109" s="43"/>
      <c r="Y109" s="43"/>
      <c r="Z109" s="43"/>
      <c r="AA109" s="43"/>
      <c r="AB109" s="43"/>
      <c r="AC109" s="51"/>
      <c r="AD109" s="43"/>
      <c r="AE109" s="43"/>
      <c r="AF109" s="43"/>
      <c r="AG109" s="43"/>
      <c r="AH109" s="43"/>
      <c r="AI109" s="43"/>
      <c r="AJ109" s="43"/>
      <c r="AK109" s="43"/>
      <c r="AL109" s="43"/>
      <c r="AM109" s="43"/>
      <c r="AN109" s="43"/>
      <c r="AO109" s="43"/>
      <c r="AP109" s="43"/>
      <c r="AQ109" s="43"/>
      <c r="AR109" s="43"/>
      <c r="AS109" s="43"/>
      <c r="AT109" s="43"/>
      <c r="AU109" s="43"/>
      <c r="AV109" s="43"/>
      <c r="AW109" s="43"/>
      <c r="AX109" s="43"/>
      <c r="AY109" s="43"/>
      <c r="AZ109" s="43"/>
      <c r="BA109" s="51"/>
      <c r="BB109" s="43"/>
      <c r="BC109" s="43"/>
      <c r="BD109" s="43"/>
      <c r="BE109" s="44"/>
    </row>
    <row r="110" spans="3:62" ht="15" customHeight="1" thickTop="1" thickBot="1" x14ac:dyDescent="0.25">
      <c r="C110" s="50"/>
      <c r="D110"/>
      <c r="E110"/>
      <c r="F110"/>
      <c r="G110"/>
      <c r="H110" s="51"/>
      <c r="I110" s="51"/>
      <c r="J110" s="51"/>
      <c r="K110" s="51"/>
      <c r="L110" s="52"/>
      <c r="M110" s="52"/>
      <c r="N110" s="52"/>
      <c r="O110" s="52"/>
      <c r="P110" s="43"/>
      <c r="Q110" s="51"/>
      <c r="R110" s="43"/>
      <c r="S110" s="43"/>
      <c r="T110" s="43"/>
      <c r="U110" s="43"/>
      <c r="V110" s="43"/>
      <c r="W110" s="51"/>
      <c r="X110" s="43"/>
      <c r="Y110" s="43"/>
      <c r="Z110" s="43"/>
      <c r="AA110" s="43"/>
      <c r="AB110" s="43"/>
      <c r="AC110" s="51"/>
      <c r="AD110" s="43"/>
      <c r="AE110" s="43"/>
      <c r="AF110" s="43"/>
      <c r="AG110" s="43"/>
      <c r="AH110" s="43"/>
      <c r="AI110" s="43"/>
      <c r="AJ110" s="43"/>
      <c r="AK110" s="43"/>
      <c r="AL110" s="43"/>
      <c r="AM110" s="43"/>
      <c r="AN110" s="43"/>
      <c r="AO110" s="43"/>
      <c r="AP110" s="43"/>
      <c r="AQ110" s="43"/>
      <c r="AR110" s="43"/>
      <c r="AS110" s="43"/>
      <c r="AT110" s="43"/>
      <c r="AU110" s="43"/>
      <c r="AV110" s="43"/>
      <c r="AW110" s="43"/>
      <c r="AX110" s="43"/>
      <c r="AY110" s="43"/>
      <c r="AZ110" s="43"/>
      <c r="BA110" s="51"/>
      <c r="BB110" s="43"/>
      <c r="BC110" s="43"/>
      <c r="BD110" s="43"/>
      <c r="BE110" s="44"/>
    </row>
    <row r="111" spans="3:62" ht="34" thickTop="1" thickBot="1" x14ac:dyDescent="0.25">
      <c r="C111" s="53"/>
      <c r="D111" s="252" t="s">
        <v>233</v>
      </c>
      <c r="E111" s="176">
        <f>($F$106*Parameters!F101)+(('Input for base case'!$F$2 - SUMIF(Model!$C$6:$C$97,"&lt;"&amp;'Input for base case'!$F$14,Model!BF6:$BF$97) - Model!F106)*(1-Parameters!$E$79))</f>
        <v>61745.386044983745</v>
      </c>
      <c r="F111" s="54"/>
      <c r="G111" s="54"/>
      <c r="H111" s="54"/>
      <c r="I111" s="54"/>
      <c r="J111" s="54"/>
      <c r="K111" s="56"/>
      <c r="L111" s="56"/>
      <c r="M111" s="56"/>
      <c r="N111" s="56"/>
      <c r="O111" s="56"/>
      <c r="P111" s="55"/>
      <c r="Q111" s="57"/>
      <c r="R111" s="57"/>
      <c r="S111" s="57"/>
      <c r="T111" s="57"/>
      <c r="U111" s="57"/>
      <c r="V111" s="57"/>
      <c r="W111" s="55"/>
      <c r="X111" s="57"/>
      <c r="Y111" s="57"/>
      <c r="Z111" s="57"/>
      <c r="AA111" s="57"/>
      <c r="AB111" s="57"/>
      <c r="AC111" s="57"/>
      <c r="AD111" s="57"/>
      <c r="AE111" s="57"/>
      <c r="AF111" s="57"/>
      <c r="AG111" s="57"/>
      <c r="AH111" s="57"/>
      <c r="AI111" s="57"/>
      <c r="AJ111" s="57"/>
      <c r="AK111" s="57"/>
      <c r="AL111" s="57"/>
      <c r="AM111" s="57"/>
      <c r="AN111" s="57"/>
      <c r="AO111" s="57"/>
      <c r="AP111" s="57"/>
      <c r="AQ111" s="57"/>
      <c r="AR111" s="57"/>
      <c r="AS111" s="57"/>
      <c r="AT111" s="57"/>
      <c r="AU111" s="57"/>
      <c r="AV111" s="57"/>
      <c r="AW111" s="57"/>
      <c r="AX111" s="57"/>
      <c r="AY111" s="57"/>
      <c r="AZ111" s="57"/>
      <c r="BA111" s="58"/>
      <c r="BB111" s="57"/>
      <c r="BC111" s="57"/>
      <c r="BD111" s="57"/>
      <c r="BE111" s="59"/>
    </row>
    <row r="112" spans="3:62" ht="16" thickTop="1" x14ac:dyDescent="0.2"/>
  </sheetData>
  <mergeCells count="13">
    <mergeCell ref="BF4:BF5"/>
    <mergeCell ref="D106:E106"/>
    <mergeCell ref="D109:E109"/>
    <mergeCell ref="C3:BE3"/>
    <mergeCell ref="D4:I4"/>
    <mergeCell ref="J4:O4"/>
    <mergeCell ref="P4:U4"/>
    <mergeCell ref="V4:AA4"/>
    <mergeCell ref="AB4:AG4"/>
    <mergeCell ref="AH4:AM4"/>
    <mergeCell ref="AN4:AS4"/>
    <mergeCell ref="AT4:AY4"/>
    <mergeCell ref="AZ4:BE4"/>
  </mergeCells>
  <pageMargins left="0.7" right="0.7" top="0.75" bottom="0.75" header="0.3" footer="0.3"/>
  <pageSetup orientation="portrait" horizontalDpi="4294967293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64A21-01F4-5143-A85A-E6F9DB2F7EC7}">
  <dimension ref="C1:BJ112"/>
  <sheetViews>
    <sheetView topLeftCell="C4" zoomScale="110" zoomScaleNormal="110" workbookViewId="0">
      <pane xSplit="1" ySplit="2" topLeftCell="E6" activePane="bottomRight" state="frozen"/>
      <selection activeCell="D102" sqref="D102"/>
      <selection pane="topRight" activeCell="D102" sqref="D102"/>
      <selection pane="bottomLeft" activeCell="D102" sqref="D102"/>
      <selection pane="bottomRight" activeCell="J22" sqref="J22"/>
    </sheetView>
  </sheetViews>
  <sheetFormatPr baseColWidth="10" defaultColWidth="8.83203125" defaultRowHeight="15" x14ac:dyDescent="0.2"/>
  <cols>
    <col min="1" max="1" width="9.83203125" style="2" customWidth="1"/>
    <col min="2" max="2" width="9.6640625" style="2" customWidth="1"/>
    <col min="3" max="3" width="11.1640625" style="2" customWidth="1"/>
    <col min="4" max="4" width="15.5" style="2" customWidth="1"/>
    <col min="5" max="5" width="17.33203125" style="2" customWidth="1"/>
    <col min="6" max="6" width="13.83203125" style="2" customWidth="1"/>
    <col min="7" max="7" width="17.5" style="2" customWidth="1"/>
    <col min="8" max="8" width="16.1640625" style="2" customWidth="1"/>
    <col min="9" max="9" width="12.1640625" style="2" customWidth="1"/>
    <col min="10" max="10" width="13.1640625" style="2" customWidth="1"/>
    <col min="11" max="12" width="14.5" style="2" customWidth="1"/>
    <col min="13" max="13" width="17" style="2" customWidth="1"/>
    <col min="14" max="14" width="16" style="2" customWidth="1"/>
    <col min="15" max="15" width="14.33203125" style="2" customWidth="1"/>
    <col min="16" max="16" width="18" style="2" customWidth="1"/>
    <col min="17" max="17" width="14.33203125" style="2" customWidth="1"/>
    <col min="18" max="18" width="12" style="2" customWidth="1"/>
    <col min="19" max="19" width="15.33203125" style="2" customWidth="1"/>
    <col min="20" max="21" width="14.5" style="2" customWidth="1"/>
    <col min="22" max="22" width="12.5" style="2" customWidth="1"/>
    <col min="23" max="23" width="13.83203125" style="2" customWidth="1"/>
    <col min="24" max="24" width="13" style="2" customWidth="1"/>
    <col min="25" max="25" width="16" style="2" customWidth="1"/>
    <col min="26" max="26" width="18.6640625" style="2" customWidth="1"/>
    <col min="27" max="27" width="11.83203125" style="2" customWidth="1"/>
    <col min="28" max="28" width="12" style="2" customWidth="1"/>
    <col min="29" max="29" width="12.5" style="2" customWidth="1"/>
    <col min="30" max="30" width="13.1640625" style="2" customWidth="1"/>
    <col min="31" max="31" width="15.83203125" style="2" customWidth="1"/>
    <col min="32" max="32" width="16.5" style="2" customWidth="1"/>
    <col min="33" max="33" width="12.1640625" style="2" customWidth="1"/>
    <col min="34" max="34" width="12.5" style="2" customWidth="1"/>
    <col min="35" max="35" width="13.33203125" style="2" customWidth="1"/>
    <col min="36" max="36" width="13.5" style="2" customWidth="1"/>
    <col min="37" max="37" width="15.6640625" style="2" customWidth="1"/>
    <col min="38" max="38" width="17.5" style="2" customWidth="1"/>
    <col min="39" max="39" width="14.6640625" style="2" customWidth="1"/>
    <col min="40" max="40" width="11.83203125" style="2" customWidth="1"/>
    <col min="41" max="41" width="12.6640625" style="2" customWidth="1"/>
    <col min="42" max="42" width="13.1640625" style="2" customWidth="1"/>
    <col min="43" max="43" width="15.5" style="2" customWidth="1"/>
    <col min="44" max="44" width="15" style="2" customWidth="1"/>
    <col min="45" max="45" width="13" style="2" customWidth="1"/>
    <col min="46" max="46" width="11.1640625" style="2" customWidth="1"/>
    <col min="47" max="47" width="13.5" style="2" customWidth="1"/>
    <col min="48" max="48" width="13" style="2" customWidth="1"/>
    <col min="49" max="49" width="16" style="2" customWidth="1"/>
    <col min="50" max="50" width="15.5" style="2" customWidth="1"/>
    <col min="51" max="51" width="12.6640625" style="2" customWidth="1"/>
    <col min="52" max="52" width="12.5" style="2" customWidth="1"/>
    <col min="53" max="53" width="15.83203125" style="2" customWidth="1"/>
    <col min="54" max="54" width="13" style="2" customWidth="1"/>
    <col min="55" max="55" width="18" style="2" customWidth="1"/>
    <col min="56" max="56" width="15.6640625" style="2" customWidth="1"/>
    <col min="57" max="57" width="11.83203125" style="2" customWidth="1"/>
    <col min="58" max="58" width="17.6640625" style="2" customWidth="1"/>
    <col min="59" max="59" width="11.1640625" style="2" bestFit="1" customWidth="1"/>
    <col min="60" max="61" width="8.83203125" style="2"/>
    <col min="62" max="62" width="15" style="2" customWidth="1"/>
    <col min="63" max="16384" width="8.83203125" style="2"/>
  </cols>
  <sheetData>
    <row r="1" spans="3:59" ht="16" thickBot="1" x14ac:dyDescent="0.25"/>
    <row r="2" spans="3:59" ht="17" thickTop="1" thickBot="1" x14ac:dyDescent="0.25">
      <c r="C2" s="3"/>
      <c r="D2" s="4"/>
      <c r="E2" s="4"/>
      <c r="F2" s="4"/>
      <c r="G2" s="5">
        <f>SUM(D6:O6)</f>
        <v>1574743.7881</v>
      </c>
      <c r="H2" s="5">
        <f>SUM(D7:O7)</f>
        <v>1574652.9374968403</v>
      </c>
      <c r="I2" s="5">
        <f>G2-H2</f>
        <v>90.85060315974988</v>
      </c>
      <c r="J2" s="5">
        <f>SUM(D8:U8)</f>
        <v>1574562.0921350615</v>
      </c>
      <c r="K2" s="5">
        <f>SUM(D9:AA9)</f>
        <v>1574471.2520143616</v>
      </c>
      <c r="L2" s="5">
        <f>SUM(D10:AG10)</f>
        <v>1574380.4171344377</v>
      </c>
      <c r="M2" s="5">
        <f>SUM(D11:AM11)</f>
        <v>1574289.5874949875</v>
      </c>
      <c r="N2" s="5">
        <f>SUM(D12:AS12)</f>
        <v>1574198.7630957093</v>
      </c>
      <c r="O2" s="5">
        <f>SUM(D13:AY13)</f>
        <v>1574107.9439363</v>
      </c>
      <c r="P2" s="5">
        <f>SUM(D14:BE14)</f>
        <v>1574017.1300164575</v>
      </c>
      <c r="Q2" s="5">
        <f>SUM(D15:BE15)</f>
        <v>1573926.3213358796</v>
      </c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6"/>
    </row>
    <row r="3" spans="3:59" ht="17" thickTop="1" thickBot="1" x14ac:dyDescent="0.25">
      <c r="C3" s="393" t="s">
        <v>73</v>
      </c>
      <c r="D3" s="394"/>
      <c r="E3" s="394"/>
      <c r="F3" s="394"/>
      <c r="G3" s="394"/>
      <c r="H3" s="394"/>
      <c r="I3" s="394"/>
      <c r="J3" s="394"/>
      <c r="K3" s="394"/>
      <c r="L3" s="394"/>
      <c r="M3" s="394"/>
      <c r="N3" s="394"/>
      <c r="O3" s="394"/>
      <c r="P3" s="395"/>
      <c r="Q3" s="395"/>
      <c r="R3" s="395"/>
      <c r="S3" s="395"/>
      <c r="T3" s="395"/>
      <c r="U3" s="395"/>
      <c r="V3" s="395"/>
      <c r="W3" s="395"/>
      <c r="X3" s="395"/>
      <c r="Y3" s="395"/>
      <c r="Z3" s="395"/>
      <c r="AA3" s="395"/>
      <c r="AB3" s="395"/>
      <c r="AC3" s="395"/>
      <c r="AD3" s="395"/>
      <c r="AE3" s="395"/>
      <c r="AF3" s="395"/>
      <c r="AG3" s="395"/>
      <c r="AH3" s="395"/>
      <c r="AI3" s="395"/>
      <c r="AJ3" s="395"/>
      <c r="AK3" s="395"/>
      <c r="AL3" s="395"/>
      <c r="AM3" s="395"/>
      <c r="AN3" s="395"/>
      <c r="AO3" s="395"/>
      <c r="AP3" s="395"/>
      <c r="AQ3" s="395"/>
      <c r="AR3" s="395"/>
      <c r="AS3" s="395"/>
      <c r="AT3" s="395"/>
      <c r="AU3" s="395"/>
      <c r="AV3" s="395"/>
      <c r="AW3" s="395"/>
      <c r="AX3" s="395"/>
      <c r="AY3" s="395"/>
      <c r="AZ3" s="395"/>
      <c r="BA3" s="395"/>
      <c r="BB3" s="395"/>
      <c r="BC3" s="395"/>
      <c r="BD3" s="395"/>
      <c r="BE3" s="396"/>
    </row>
    <row r="4" spans="3:59" ht="16" customHeight="1" thickBot="1" x14ac:dyDescent="0.25">
      <c r="C4" s="7"/>
      <c r="D4" s="403" t="s">
        <v>66</v>
      </c>
      <c r="E4" s="404"/>
      <c r="F4" s="404"/>
      <c r="G4" s="404"/>
      <c r="H4" s="404"/>
      <c r="I4" s="405"/>
      <c r="J4" s="390" t="s">
        <v>65</v>
      </c>
      <c r="K4" s="391"/>
      <c r="L4" s="391"/>
      <c r="M4" s="391"/>
      <c r="N4" s="391"/>
      <c r="O4" s="392"/>
      <c r="P4" s="397" t="s">
        <v>67</v>
      </c>
      <c r="Q4" s="398"/>
      <c r="R4" s="398"/>
      <c r="S4" s="398"/>
      <c r="T4" s="398"/>
      <c r="U4" s="398"/>
      <c r="V4" s="399" t="s">
        <v>68</v>
      </c>
      <c r="W4" s="400"/>
      <c r="X4" s="400"/>
      <c r="Y4" s="400"/>
      <c r="Z4" s="400"/>
      <c r="AA4" s="400"/>
      <c r="AB4" s="390" t="s">
        <v>82</v>
      </c>
      <c r="AC4" s="391"/>
      <c r="AD4" s="391"/>
      <c r="AE4" s="391"/>
      <c r="AF4" s="391"/>
      <c r="AG4" s="401"/>
      <c r="AH4" s="397" t="s">
        <v>69</v>
      </c>
      <c r="AI4" s="398"/>
      <c r="AJ4" s="398"/>
      <c r="AK4" s="398"/>
      <c r="AL4" s="398"/>
      <c r="AM4" s="398"/>
      <c r="AN4" s="399" t="s">
        <v>70</v>
      </c>
      <c r="AO4" s="400"/>
      <c r="AP4" s="400"/>
      <c r="AQ4" s="400"/>
      <c r="AR4" s="400"/>
      <c r="AS4" s="400"/>
      <c r="AT4" s="390" t="s">
        <v>71</v>
      </c>
      <c r="AU4" s="391"/>
      <c r="AV4" s="391"/>
      <c r="AW4" s="391"/>
      <c r="AX4" s="391"/>
      <c r="AY4" s="391"/>
      <c r="AZ4" s="397" t="s">
        <v>72</v>
      </c>
      <c r="BA4" s="398"/>
      <c r="BB4" s="398"/>
      <c r="BC4" s="398"/>
      <c r="BD4" s="398"/>
      <c r="BE4" s="402"/>
      <c r="BF4" s="387" t="s">
        <v>157</v>
      </c>
    </row>
    <row r="5" spans="3:59" ht="38" customHeight="1" thickBot="1" x14ac:dyDescent="0.25">
      <c r="C5" s="8" t="s">
        <v>31</v>
      </c>
      <c r="D5" s="9" t="s">
        <v>59</v>
      </c>
      <c r="E5" s="9" t="s">
        <v>64</v>
      </c>
      <c r="F5" s="10" t="s">
        <v>60</v>
      </c>
      <c r="G5" s="9" t="s">
        <v>77</v>
      </c>
      <c r="H5" s="9" t="s">
        <v>62</v>
      </c>
      <c r="I5" s="9" t="s">
        <v>63</v>
      </c>
      <c r="J5" s="11" t="s">
        <v>59</v>
      </c>
      <c r="K5" s="11" t="s">
        <v>64</v>
      </c>
      <c r="L5" s="12" t="s">
        <v>60</v>
      </c>
      <c r="M5" s="11" t="s">
        <v>77</v>
      </c>
      <c r="N5" s="11" t="s">
        <v>62</v>
      </c>
      <c r="O5" s="11" t="s">
        <v>63</v>
      </c>
      <c r="P5" s="13" t="s">
        <v>59</v>
      </c>
      <c r="Q5" s="13" t="s">
        <v>64</v>
      </c>
      <c r="R5" s="14" t="s">
        <v>60</v>
      </c>
      <c r="S5" s="13" t="s">
        <v>61</v>
      </c>
      <c r="T5" s="13" t="s">
        <v>62</v>
      </c>
      <c r="U5" s="13" t="s">
        <v>63</v>
      </c>
      <c r="V5" s="15" t="s">
        <v>59</v>
      </c>
      <c r="W5" s="15" t="s">
        <v>64</v>
      </c>
      <c r="X5" s="16" t="s">
        <v>60</v>
      </c>
      <c r="Y5" s="15" t="s">
        <v>61</v>
      </c>
      <c r="Z5" s="15" t="s">
        <v>62</v>
      </c>
      <c r="AA5" s="15" t="s">
        <v>63</v>
      </c>
      <c r="AB5" s="17" t="s">
        <v>59</v>
      </c>
      <c r="AC5" s="17" t="s">
        <v>64</v>
      </c>
      <c r="AD5" s="18" t="s">
        <v>60</v>
      </c>
      <c r="AE5" s="17" t="s">
        <v>61</v>
      </c>
      <c r="AF5" s="17" t="s">
        <v>62</v>
      </c>
      <c r="AG5" s="17" t="s">
        <v>63</v>
      </c>
      <c r="AH5" s="13" t="s">
        <v>59</v>
      </c>
      <c r="AI5" s="13" t="s">
        <v>64</v>
      </c>
      <c r="AJ5" s="14" t="s">
        <v>60</v>
      </c>
      <c r="AK5" s="13" t="s">
        <v>61</v>
      </c>
      <c r="AL5" s="13" t="s">
        <v>62</v>
      </c>
      <c r="AM5" s="13" t="s">
        <v>63</v>
      </c>
      <c r="AN5" s="15" t="s">
        <v>59</v>
      </c>
      <c r="AO5" s="15" t="s">
        <v>64</v>
      </c>
      <c r="AP5" s="16" t="s">
        <v>60</v>
      </c>
      <c r="AQ5" s="15" t="s">
        <v>61</v>
      </c>
      <c r="AR5" s="15" t="s">
        <v>62</v>
      </c>
      <c r="AS5" s="15" t="s">
        <v>63</v>
      </c>
      <c r="AT5" s="17" t="s">
        <v>59</v>
      </c>
      <c r="AU5" s="17" t="s">
        <v>64</v>
      </c>
      <c r="AV5" s="18" t="s">
        <v>60</v>
      </c>
      <c r="AW5" s="17" t="s">
        <v>61</v>
      </c>
      <c r="AX5" s="17" t="s">
        <v>62</v>
      </c>
      <c r="AY5" s="17" t="s">
        <v>63</v>
      </c>
      <c r="AZ5" s="13" t="s">
        <v>59</v>
      </c>
      <c r="BA5" s="13" t="s">
        <v>64</v>
      </c>
      <c r="BB5" s="14" t="s">
        <v>60</v>
      </c>
      <c r="BC5" s="13" t="s">
        <v>61</v>
      </c>
      <c r="BD5" s="13" t="s">
        <v>62</v>
      </c>
      <c r="BE5" s="19" t="s">
        <v>63</v>
      </c>
      <c r="BF5" s="387"/>
    </row>
    <row r="6" spans="3:59" ht="16" thickTop="1" x14ac:dyDescent="0.2">
      <c r="C6" s="20">
        <v>1</v>
      </c>
      <c r="D6" s="21">
        <f>('Input for base case'!F2*Parameters!C48)</f>
        <v>1527093.5693076923</v>
      </c>
      <c r="E6" s="21">
        <f>'Input for base case'!F2*Parameters!C44</f>
        <v>4856.7606923076928</v>
      </c>
      <c r="F6" s="22">
        <v>0</v>
      </c>
      <c r="G6" s="21">
        <f>'Input for base case'!F2*Parameters!C45</f>
        <v>42793.458100000003</v>
      </c>
      <c r="H6" s="21">
        <v>0</v>
      </c>
      <c r="I6" s="21">
        <v>0</v>
      </c>
      <c r="J6" s="23">
        <f>IF(AND(C6&gt;='Input for base case'!$F$12,C6&lt;'Input for base case'!$F$13),((D5*(1-Parameters!$D$40)*(1-(Parameters!$D$8*(1-('Input for base case'!$F$22*Parameters!$D$7))))) + (J5*(1-Parameters!$D$40)*(1-(Parameters!$D$9*(1-('Input for base case'!$F$22*Parameters!$D$7)))))),0)</f>
        <v>0</v>
      </c>
      <c r="K6" s="23">
        <f>IF(AND(C6&gt;='Input for base case'!$F$12,C6&lt;'Input for base case'!$F$13),((D5*(1-Parameters!$D$40)*(Parameters!$D$8*(1-('Input for base case'!$F$22*Parameters!$D$7))))+(E5*(1-Parameters!$D$40)*(1-1/Parameters!$D$38)*(1-('Input for base case'!$F$5*Parameters!$D$14*(1-Parameters!$D$27)*Parameters!$D$26*(Parameters!$D$24))*Parameters!$D$28*Parameters!$D$30)))+ (F5*(1-Parameters!$D$40)*(1-(1/Parameters!$D$38))*(1-ART_drop_factor)) + (J5*(1-Parameters!$D$40)*Parameters!$D$9*(1-('Input for base case'!$F$22*Parameters!$D$7)))+(K5*(1-Parameters!$D$40)*(1-1/Parameters!$D$38)) + (L5*(1-Parameters!$D$40)*(1-(1/Parameters!$D$38))*(1-ART_drop_factor)),0)</f>
        <v>0</v>
      </c>
      <c r="L6" s="23">
        <f>IF(AND(C6&gt;='Input for base case'!$F$12,C6&lt;'Input for base case'!$F$13),((E5*(1-Parameters!$D$40)*(1-1/Parameters!$D$38)*('Input for base case'!$F$5*Parameters!$D$14*Parameters!$D$26*(1-Parameters!$D$27)*(Parameters!$D$24)*Parameters!$D$28*Parameters!$D$30))+(F5*(1-Parameters!$D$40)*(1-(1/Parameters!$D$38))*ART_drop_factor)+(L5*(1-Parameters!$D$40)*(1-(1/Parameters!$D$38))*ART_drop_factor)),0)</f>
        <v>0</v>
      </c>
      <c r="M6" s="23">
        <f>IF(AND(C6&gt;='Input for base case'!$F$12,C6&lt;'Input for base case'!$F$13),((E5*(1-Parameters!$D$40)*(1/Parameters!$D$38)*(1-('Input for base case'!$F$5*Parameters!$D$14*(1-Parameters!$D$27)*Parameters!$D$26*(Parameters!$D$23))*Parameters!$D$28))+(G5*(1-Parameters!$D$40)*(1-('Input for base case'!$F$5*Parameters!$D$14*(1-Parameters!$D$27)*Parameters!$D$26*(Parameters!$D$23)*Parameters!$D$28)))+(K5*(1-Parameters!$D$40)*(1/Parameters!$D$38))+(M5*(1-Parameters!$D$40))),0)</f>
        <v>0</v>
      </c>
      <c r="N6" s="23">
        <f>IF(AND(C6&gt;='Input for base case'!$F$12,C6&lt;'Input for base case'!$F$13),((E5*(1-Parameters!$D$40)*(1/Parameters!$D$38)*'Input for base case'!$F$5*Parameters!$D$14*Parameters!$D$26*(1-Parameters!$D$27)*Parameters!$D$28*(Parameters!$D$23)*(1-Parameters!$D$30))+(G5*(1-Parameters!$D$40)*'Input for base case'!$F$5*Parameters!$D$14*Parameters!$D$26*(1-Parameters!$D$27)*Parameters!$D$28*(Parameters!$D$23)*(1-Parameters!$D$30))+(H5*(1-Parameters!$D$40)) +(N5*(1-Parameters!$D$40)) + (O5*(1-Parameters!$D$40)*(1-ART_drop_factor)) + (I5*(1-Parameters!$D$40)*(1-ART_drop_factor))),0)</f>
        <v>0</v>
      </c>
      <c r="O6" s="23">
        <f>IF(AND(C6&gt;='Input for base case'!$F$12,C6&lt;'Input for base case'!$F$13),((E5*(1-Parameters!$D$40)*(1/Parameters!$D$38)*('Input for base case'!$F$5*Parameters!$D$14*(Parameters!$D$23)*Parameters!$D$26*(1-Parameters!$D$27)*Parameters!$D$28*Parameters!$D$30))+(F5*(1-Parameters!$D$40)*(1/Parameters!$D$38))+(G5*(1-Parameters!$D$40)*('Input for base case'!$F$5*Parameters!$D$14*(Parameters!$D$23)*Parameters!$D$26*(1-Parameters!$D$27)*Parameters!$D$28*Parameters!$D$30))+(O5*(1-Parameters!$D$40)*ART_drop_factor)+(L5*(1-Parameters!$D$40)*(1/Parameters!$D$38))+(I5*(1-Parameters!$D$40)*ART_drop_factor)),0)</f>
        <v>0</v>
      </c>
      <c r="P6" s="24">
        <f>IF(AND(C6&gt;='Input for base case'!$F$13,C6&lt;'Input for base case'!$F$14),((J5*(1-Parameters!$D$40)*(1-(Parameters!$D$9*(1-('Input for base case'!$F$22*Parameters!$D$7))))) + (P5*(1-Parameters!$D$40)*(1-(Parameters!$D$9*(1-('Input for base case'!$F$22*Parameters!$D$7)))))),0)</f>
        <v>0</v>
      </c>
      <c r="Q6" s="22">
        <f>IF(AND(C6&gt;='Input for base case'!$F$13,C6&lt;'Input for base case'!$F$14),((J5*(1-Parameters!$D$40)*Parameters!$D$9*(1-('Input for base case'!$F$22*Parameters!$D$7)))+(K5*(1-Parameters!$D$40)*(1-1/Parameters!$D$38)*(1-('Input for base case'!$F$6*Parameters!$D$15*(1-Parameters!$D$27)*Parameters!$D$26*(Parameters!$D$24))*Parameters!$D$28*Parameters!$D$30))) + (L5*(1-Parameters!$D$40)*(1-(1/Parameters!$D$38))*(1-ART_drop_factor)) +(P5*(1-Parameters!$D$40)*Parameters!$D$9*(1-('Input for base case'!$F$22*Parameters!$D$7)))+(Q5*(1-Parameters!$D$40)*(1-1/Parameters!$D$38)) + (R5*(1-Parameters!$D$40)*(1-(1/Parameters!$D$38))*(1-ART_drop_factor)),0)</f>
        <v>0</v>
      </c>
      <c r="R6" s="24">
        <f>IF(AND(C6&gt;='Input for base case'!$F$13,C6&lt;'Input for base case'!$F$14),((K5*(1-Parameters!$D$40)*(1-1/Parameters!$D$38)*('Input for base case'!$F$6*Parameters!$D$15*Parameters!$D$26*(1-Parameters!$D$27)*(Parameters!$D$24)*Parameters!$D$28*Parameters!$D$30))+(L5*(1-Parameters!$D$40)*(1-(1/Parameters!$D$38))*ART_drop_factor)+(R5*(1-Parameters!$D$40)*(1-(1/Parameters!$D$38))*ART_drop_factor)),0)</f>
        <v>0</v>
      </c>
      <c r="S6" s="22">
        <f>IF(AND(C6&gt;='Input for base case'!$F$13,C6&lt;'Input for base case'!$F$14),((K5*(1-Parameters!$D$40)*(1/Parameters!$D$38)*(1-('Input for base case'!$F$6*Parameters!$D$15*(1-Parameters!$D$27)*Parameters!$D$26*(Parameters!$D$23)*Parameters!$D$28)))+(M5*(1-Parameters!$D$40)*(1-('Input for base case'!$F$6*Parameters!$D$15*(1-Parameters!$D$27)*Parameters!$D$26*(Parameters!$D$23)*Parameters!$D$28)))+(Q5*(1-Parameters!$D$40)*(1/Parameters!$D$38))+(S5*(1-Parameters!$D$40))),0)</f>
        <v>0</v>
      </c>
      <c r="T6" s="24">
        <f>IF(AND(C6&gt;='Input for base case'!$F$13,C6&lt;'Input for base case'!$F$14),((K5*(1-Parameters!$D$40)*(1/Parameters!$D$38)*'Input for base case'!$F$6*Parameters!$D$15*Parameters!$D$26*(1-Parameters!$D$27)*Parameters!$D$28*(Parameters!$D$23)*(1-Parameters!$D$30))+(M5*(1-Parameters!$D$40)*'Input for base case'!$F$6*Parameters!$D$15*Parameters!$D$26*(1-Parameters!$D$27)*Parameters!$D$28*(Parameters!$D$23)*(1-Parameters!$D$30))+(N5*(1-Parameters!$D$40))+(T5*(1-Parameters!$D$40)) + (U5*(1-Parameters!$D$40)*(1-ART_drop_factor)) + (O5*(1-Parameters!$D$40)*(1-ART_drop_factor))),0)</f>
        <v>0</v>
      </c>
      <c r="U6" s="22">
        <f>IF(AND(C6&gt;='Input for base case'!$F$13,C6&lt;'Input for base case'!$F$14),((K5*(1-Parameters!$D$40)*(1/Parameters!$D$38)*('Input for base case'!$F$6*Parameters!$D$15*(Parameters!$D$23)*Parameters!$D$26*(1-Parameters!$D$27)*Parameters!$D$28*Parameters!$D$30))+(L5*(1-Parameters!$D$40)*(1/Parameters!$D$38))+(M5*(1-Parameters!$D$40)*('Input for base case'!$F$6*Parameters!$D$15*(Parameters!$D$23)*Parameters!$D$26*(1-Parameters!$D$27)*Parameters!$D$28*Parameters!$D$30))+(U5*(1-Parameters!$D$40)*ART_drop_factor)+(R5*(1-Parameters!$D$40)*(1/Parameters!$D$38))+(O5*(1-Parameters!$D$40))*ART_drop_factor),0)</f>
        <v>0</v>
      </c>
      <c r="V6" s="24">
        <f>IF(C6='Input for base case'!$F$14,((P5*(1-Parameters!$D$41)*(1-(Parameters!$D$9*(1-('Input for base case'!$F$22*Parameters!$D$7))))) + (V5*(1-Parameters!$D$41)*(1-(Parameters!$D$9*(1-('Input for base case'!$F$22*Parameters!$D$7)))))),0)</f>
        <v>0</v>
      </c>
      <c r="W6" s="22">
        <f>IF(C6='Input for base case'!$F$14,((P5*(1-Parameters!$D$41)*Parameters!$D$9*(1-('Input for base case'!$F$22*Parameters!$D$7)))+(Q5*(1-Parameters!$D$41)*(1-1/Parameters!$D$38)*(1-('Input for base case'!$F$6*Parameters!$D$16*(1-Parameters!$D$27)*Parameters!$D$26*(1-Parameters!$B$94)*(Parameters!$D$24))*Parameters!$D$28*Parameters!$D$30)))+(V5*(1-Parameters!$D$41)*Parameters!$D$9*(1-('Input for base case'!$F$22*Parameters!$D$7)))+ (R5*(1-Parameters!$D$41)*(1-(1/Parameters!$D$38))*(1-ART_drop_factor)) + (W5*(1-Parameters!$D$41)*(1-1/Parameters!$D$38)) + (X5*(1-Parameters!$D$41)*(1-(1/Parameters!$D$38))*(1-ART_drop_factor)),0)</f>
        <v>0</v>
      </c>
      <c r="X6" s="24">
        <f>IF(C6='Input for base case'!$F$14,((Q5*(1-Parameters!$D$41)*(1-1/Parameters!$D$38)*('Input for base case'!$F$6*Parameters!$D$16*Parameters!$D$26*(1-Parameters!$D$27)*(1-Parameters!$B$94)*(Parameters!$D$24)*Parameters!$D$28*Parameters!$D$30))+(R5*(1-Parameters!$D$41)*(1-(1/Parameters!$D$38))*ART_drop_factor)+(X5*(1-Parameters!$D$41)*(1-(1/Parameters!$D$38))*ART_drop_factor)),0)</f>
        <v>0</v>
      </c>
      <c r="Y6" s="22">
        <f>IF(C6='Input for base case'!$F$14,((Q5*(1-Parameters!$D$41)*(1/Parameters!$D$38)*(1-('Input for base case'!$F$6*Parameters!$D$16*(1-Parameters!$D$27)*Parameters!$D$26*(1-Parameters!$B$94)*(Parameters!$D$23)*Parameters!$D$28)))+(S5*(1-Parameters!$D$41)*(1-('Input for base case'!$F$6*Parameters!$D$16*(1-Parameters!$D$27)*Parameters!$D$26*(1-Parameters!$B$94)*(Parameters!$D$23)*Parameters!$D$28)))+(W5*(1-Parameters!$D$41)*(1/Parameters!$D$38))+(Y5*(1-Parameters!$D$41))),0)</f>
        <v>0</v>
      </c>
      <c r="Z6" s="24">
        <f>IF(C6='Input for base case'!$F$14,((Q5*(1-Parameters!$D$41)*(1/Parameters!$D$38)*'Input for base case'!$F$6*Parameters!$D$16*Parameters!$D$26*(1-Parameters!$D$27)*(1-Parameters!$B$94)*Parameters!$D$28*(Parameters!$D$23)*(1-Parameters!$D$30))+(S5*(1-Parameters!$D$41)*'Input for base case'!$F$6*Parameters!$D$16*Parameters!$D$26*(1-Parameters!$D$27)*(1-Parameters!$B$94)*Parameters!$D$28*(Parameters!$D$23)*(1-Parameters!$D$30))+(T5*(1-Parameters!$D$41)) + (U5*(1-Parameters!$D$41)*(1-ART_drop_factor)) + (Z5*(1-Parameters!$D$41)) + (AA5*(1-Parameters!$D$41)*(1-ART_drop_factor))),0)</f>
        <v>0</v>
      </c>
      <c r="AA6" s="22">
        <f>IF(C6='Input for base case'!$F$14,((Q5*(1-Parameters!$D$41)*(1/Parameters!$D$38)*('Input for base case'!$F$6*Parameters!$D$16*(Parameters!$D$23)*Parameters!$D$26*(1-Parameters!$D$27)*(1-Parameters!$B$94)*Parameters!$D$28*Parameters!$D$30))+(R5*(1-Parameters!$D$41)*(1/Parameters!$D$38))+(S5*(1-Parameters!$D$41)*('Input for base case'!$F$6*Parameters!$D$16*(1-Parameters!$B$94)*(Parameters!$D$23)*Parameters!$D$26*(1-Parameters!$D$27)*Parameters!$D$28*Parameters!$D$30))+(AA5*(1-Parameters!$D$41)*ART_drop_factor)+(X5*(1-Parameters!$D$41)*(1/Parameters!$D$38))+(U5*(1-Parameters!$D$41)*ART_drop_factor)),0)</f>
        <v>0</v>
      </c>
      <c r="AB6" s="24">
        <f>IF(AND(C6&gt;'Input for base case'!$F$14,C6&lt;('Input for base case'!$F$14+'Input for base case'!$F$16)),((V5*(1-Parameters!$D$41)*(1-(Parameters!$D$9*(1-('Input for base case'!$F$22*Parameters!$D$7)))))+(AB5*(1-Parameters!$D$41)*(1-(Parameters!$D$10*(1-('Input for base case'!$F$22*Parameters!$D$7)))))),0)</f>
        <v>0</v>
      </c>
      <c r="AC6" s="24">
        <f>IF(AND(C6&gt;'Input for base case'!$F$14, C6&lt;('Input for base case'!$F$14+'Input for base case'!$F$16)),((V5*(1-Parameters!$D$41)*Parameters!$D$9*(1-('Input for base case'!$F$22*Parameters!$D$7)))+(W5*(1-Parameters!$D$41)*(1-1/Parameters!$D$38)) + (X5*(1-Parameters!$D$41)*(1-(1/Parameters!$D$38))*(1-ART_drop_factor)) +(AB5*(1-Parameters!$D$41)*Parameters!$D$10*(1-('Input for base case'!$F$22*Parameters!$D$7))))+(AC5*(1-Parameters!$D$41)*(1-1/Parameters!$D$38)) + (AD5*(1-Parameters!$D$41)*(1-(1/Parameters!$D$38))*(1-ART_drop_factor)),0)</f>
        <v>0</v>
      </c>
      <c r="AD6" s="24">
        <f>IF(AND(C6&gt;'Input for base case'!$F$14, C6&lt;('Input for base case'!$F$14+'Input for base case'!$F$16)),((X5*(1-Parameters!$D$41)*(1-(1/Parameters!$D$38))*ART_drop_factor)+(AD5*(1-Parameters!$D$41)*(1-(1/Parameters!$D$38))*ART_drop_factor)),0)</f>
        <v>0</v>
      </c>
      <c r="AE6" s="24">
        <f>IF(AND(C6&gt;'Input for base case'!$F$14, C6&lt;('Input for base case'!$F$14+'Input for base case'!$F$16)),((W5*(1-Parameters!$D$41)*(1/Parameters!$D$38))+(Y5*(1-Parameters!$D$41))+(AC5*(1-Parameters!$D$41)*(1/Parameters!$D$38))+(AE5*(1-Parameters!$D$41))),0)</f>
        <v>0</v>
      </c>
      <c r="AF6" s="24">
        <f>IF(AND(C6&gt;'Input for base case'!$F$14, C6&lt;('Input for base case'!$F$14+'Input for base case'!$F$16)),((Z5*(1-Parameters!$D$41)) + (AA5*(1-Parameters!$D$41)*(1-ART_drop_factor)) +(AF5*(1-Parameters!$D$41)) + (AG5*(1-Parameters!$D$41)*(1-ART_drop_factor))),0)</f>
        <v>0</v>
      </c>
      <c r="AG6" s="24">
        <f>IF(AND(C6&gt;'Input for base case'!$F$14, C6&lt;('Input for base case'!$F$14+'Input for base case'!$F$16)),((X5*(1-Parameters!$D$41)*(1/Parameters!$D$38))+(AG5*(1-Parameters!$D$41)*ART_drop_factor)+(AD5*(1-Parameters!$D$41)*(1/Parameters!$D$38))+(AA5*(1-Parameters!$D$41)*ART_drop_factor)),0)</f>
        <v>0</v>
      </c>
      <c r="AH6" s="24">
        <f>IF(AND(C6&gt;=('Input for base case'!$F$14+'Input for base case'!$F$16),C6&lt;('Input for base case'!$F$14+'Input for base case'!$F$17)),((AB5*(1-Parameters!$D$40)*(1-(Parameters!$D$10*(1-('Input for base case'!$F$22*Parameters!$D$7)))))+(AH5*(1-Parameters!$D$40)*(1-(Parameters!$D$11*(1-('Input for base case'!$F$22*Parameters!$D$7)))))),0)</f>
        <v>0</v>
      </c>
      <c r="AI6" s="24">
        <f>IF(AND(C6&gt;=('Input for base case'!$F$14+'Input for base case'!$F$16), C6&lt;('Input for base case'!$F$14+'Input for base case'!$F$17)),((AB5*(1-Parameters!$D$40)*Parameters!$D$10*(1-('Input for base case'!$F$22*Parameters!$D$7)))+(AC5*(1-Parameters!$D$40)*(1-1/Parameters!$D$38)*(1-('Input for base case'!$F$7*Parameters!$D$17*(1-Parameters!$D$27)*Parameters!$D$26*(1-(Parameters!$B$94 + Parameters!$B$95))*(Parameters!$D$24)*Parameters!$D$28*Parameters!$D$30))) + (AD5*(1-Parameters!$D$40)*(1-(1/Parameters!$D$38))*(1-ART_drop_factor)) +(AH5*(1-Parameters!$D$40)*Parameters!$D$11*(1-('Input for base case'!$F$22*Parameters!$D$7)))+(AI5*(1-Parameters!$D$40)*(1-1/Parameters!$D$38)) + (AJ5*(1-Parameters!$D$40)*(1-(1/Parameters!$D$38))*(1-ART_drop_factor))),0)</f>
        <v>0</v>
      </c>
      <c r="AJ6" s="24">
        <f>IF(AND(C6&gt;=('Input for base case'!$F$14+'Input for base case'!$F$16), C6&lt;('Input for base case'!$F$14+'Input for base case'!$F$17)),((AC5*(1-Parameters!$D$40)*(1-1/Parameters!$D$38)*('Input for base case'!$F$7*Parameters!$D$17*Parameters!$D$26*(1-Parameters!$D$27)*(1-(Parameters!$B$94 + Parameters!$B$95))*(Parameters!$D$24)*Parameters!$D$28*Parameters!$D$30))+(AD5*(1-Parameters!$D$40)*(1-(1/Parameters!$D$38))*ART_drop_factor)+(AJ5*(1-Parameters!$D$40)*(1-(1/Parameters!$D$38))*ART_drop_factor)),0)</f>
        <v>0</v>
      </c>
      <c r="AK6" s="22">
        <f>IF(AND(C6&gt;=('Input for base case'!$F$14+'Input for base case'!$F$16), C6&lt;('Input for base case'!$F$14+'Input for base case'!$F$17)),((AC5*(1-Parameters!$D$40)*(1/Parameters!$D$38)*(1-('Input for base case'!$F$7*Parameters!$D$17*(1-Parameters!$D$27)*Parameters!$D$26*(1-(Parameters!$B$94 + Parameters!$B$95))*(Parameters!$D$23)*Parameters!$D$28)))+(AE5*(1-Parameters!$D$40)*(1-('Input for base case'!$F$7*Parameters!$D$17*(1-Parameters!$D$27)*Parameters!$D$26*(1-(Parameters!$B$94 + Parameters!$B$95))*(Parameters!$D$23)*Parameters!$D$28)))+(AI5*(1-Parameters!$D$40)*(1/Parameters!$D$38))+(AK5*(1-Parameters!$D$40))),0)</f>
        <v>0</v>
      </c>
      <c r="AL6" s="24">
        <f>IF(AND(C6&gt;=('Input for base case'!$F$14+'Input for base case'!$F$16), C6&lt;('Input for base case'!$F$14+'Input for base case'!$F$17)),((AC5*(1-Parameters!$D$40)*(1/Parameters!$D$38)*'Input for base case'!$F$7*Parameters!$D$17*Parameters!$D$26*(1-Parameters!$D$27)*(1-(Parameters!$B$94 + Parameters!$B$95))*Parameters!$D$28*(Parameters!$D$23)*(1-Parameters!$D$30))+(AE5*(1-Parameters!$D$40)*'Input for base case'!$F$7*Parameters!$D$17*Parameters!$D$26*(1-Parameters!$D$27)*(1-(Parameters!$B$94 + Parameters!$B$95))*Parameters!$D$28*(Parameters!$D$23)*(1-Parameters!$D$30))+(AF5*(1-Parameters!$D$40)) + (AG5*(1-Parameters!$D$40)*(1-ART_drop_factor)) +(AL5*(1-Parameters!$D$40)) + (AM5*(1-Parameters!$D$40)*(1-ART_drop_factor))),0)</f>
        <v>0</v>
      </c>
      <c r="AM6" s="22">
        <f>IF(AND(C6&gt;=('Input for base case'!$F$14+'Input for base case'!$F$16), C6&lt;('Input for base case'!$F$14+'Input for base case'!$F$17)),((AC5*(1-Parameters!$D$40)*(1/Parameters!$D$38)*('Input for base case'!$F$7*Parameters!$D$17*(Parameters!$D$23)*Parameters!$D$26*(1-Parameters!$D$27)*(1-(Parameters!$B$94 + Parameters!$B$95))*Parameters!$D$28*Parameters!$D$30))+(AD5*(1-Parameters!$D$40)*(1/Parameters!$D$38))+(AE5*(1-Parameters!$D$40)*('Input for base case'!$F$7*Parameters!$D$17*(Parameters!$D$23)*Parameters!$D$26*(1-Parameters!$D$27)*(1-(Parameters!$B$94 + Parameters!$B$95))*Parameters!$D$28*Parameters!$D$30))+(AM5*(1-Parameters!$D$40)*ART_drop_factor)+(AJ5*(1-Parameters!$D$40)*(1/Parameters!$D$38))+(AG5*(1-Parameters!$D$40)*ART_drop_factor)),0)</f>
        <v>0</v>
      </c>
      <c r="AN6" s="24">
        <f>IF(AND(C6&gt;=('Input for base case'!$F$14+'Input for base case'!$F$17), C6&lt;('Input for base case'!$F$14+'Input for base case'!$F$18)),((AH5*(1-Parameters!$D$40)*(1-(Parameters!$D$11*(1-('Input for base case'!$F$22*Parameters!$D$7))))) + (AN5*(1-Parameters!$D$40)*(1-(Parameters!$D$11*(1-('Input for base case'!$F$22*Parameters!$D$7)))))),0)</f>
        <v>0</v>
      </c>
      <c r="AO6" s="22">
        <f>IF(AND(C6&gt;=('Input for base case'!$F$14+'Input for base case'!$F$17), C6&lt;('Input for base case'!$F$14+'Input for base case'!$F$18)),((AH5*(1-Parameters!$D$40)*Parameters!$D$11*(1-('Input for base case'!$F$22*Parameters!$D$7)))+(AI5*(1-Parameters!$D$40)*(1-1/Parameters!$D$38)*(1-('Input for base case'!$F$8*Parameters!$D$18*(1-Parameters!$D$27)*Parameters!$D$26*(Parameters!$D$24)*Parameters!$D$28*Parameters!$D$30))) + (AJ5*(1-Parameters!$D$40)*(1-(1/Parameters!$D$38))*(1-ART_drop_factor)) +(AN5*(1-Parameters!$D$40)*Parameters!$D$11*(1-('Input for base case'!$F$22*Parameters!$D$7)))+(AO5*(1-Parameters!$D$40)*(1-1/Parameters!$D$38)) + (AP5*(1-Parameters!$D$40)*(1-(1/Parameters!$D$38))*(1-ART_drop_factor))),0)</f>
        <v>0</v>
      </c>
      <c r="AP6" s="24">
        <f>IF(AND(C6&gt;=('Input for base case'!$F$14+'Input for base case'!$F$17), C6&lt;('Input for base case'!$F$14+'Input for base case'!$F$18)),((AI5*(1-Parameters!$D$40)*(1-1/Parameters!$D$38)*('Input for base case'!$F$8*Parameters!$D$18*Parameters!$D$26*(1-Parameters!$D$27)*(Parameters!$D$24)*Parameters!$D$28*Parameters!$D$30))+(AJ5*(1-Parameters!$D$40)*(1-(1/Parameters!$D$38))*ART_drop_factor)+(AP5*(1-Parameters!$D$40)*(1-(1/Parameters!$D$38))*ART_drop_factor)),0)</f>
        <v>0</v>
      </c>
      <c r="AQ6" s="22">
        <f>IF(AND(C6&gt;=('Input for base case'!$F$14+'Input for base case'!$F$17), C6&lt;('Input for base case'!$F$14+'Input for base case'!$F$18)),((AI5*(1-Parameters!$D$40)*(1/Parameters!$D$38)*(1-('Input for base case'!$F$8*Parameters!$D$18*(1-Parameters!$D$27)*Parameters!$D$26*(Parameters!$D$23)*Parameters!$D$28)))+(AK5*(1-Parameters!$D$40)*(1-('Input for base case'!$F$8*Parameters!$D$18*(1-Parameters!$D$27)*Parameters!$D$26*(Parameters!$D$23)*Parameters!$D$28)))+(AO5*(1-Parameters!$D$40)*(1/Parameters!$D$38))+(AQ5*(1-Parameters!$D$40))),0)</f>
        <v>0</v>
      </c>
      <c r="AR6" s="24">
        <f>IF(AND(C6&gt;=('Input for base case'!$F$14+'Input for base case'!$F$17), C6&lt;('Input for base case'!$F$14+'Input for base case'!$F$18)),((AI5*(1-Parameters!$D$40)*(1/Parameters!$D$38)*'Input for base case'!$F$8*Parameters!$D$18*Parameters!$D$26*(1-Parameters!$D$27)*Parameters!$D$28*(Parameters!$D$23)*(1-Parameters!$D$30))+(AK5*(1-Parameters!$D$40)*'Input for base case'!$F$8*Parameters!$D$18*Parameters!$D$26*(1-Parameters!$D$27)*Parameters!$D$28*(Parameters!$D$23)*(1-Parameters!$D$30))+(AL5*(1-Parameters!$D$40)) + (AM5*(1-Parameters!$D$40)*(1-ART_drop_factor)) +(AR5*(1-Parameters!$D$40)) + (AS5*(1-Parameters!$D$40)*(1-ART_drop_factor))),0)</f>
        <v>0</v>
      </c>
      <c r="AS6" s="22">
        <f>IF(AND(C6&gt;=('Input for base case'!$F$14+'Input for base case'!$F$17), C6&lt;('Input for base case'!$F$14+'Input for base case'!$F$18)),((AI5*(1-Parameters!$D$40)*(1/Parameters!$D$38)*('Input for base case'!$F$8*Parameters!$D$18*(Parameters!$D$23)*Parameters!$D$26*(1-Parameters!$D$27)*Parameters!$D$28*Parameters!$D$30))+(AJ5*(1-Parameters!$D$40)*(1/Parameters!$D$38))+(AK5*(1-Parameters!$D$40)*('Input for base case'!$F$8*Parameters!$D$18*(Parameters!$D$23)*Parameters!$D$26*(1-Parameters!$D$27)*Parameters!$D$28*Parameters!$D$30))+(AS5*(1-Parameters!$D$40)*ART_drop_factor)+(AP5*(1-Parameters!$D$40)*(1/Parameters!$D$38))+(AM5*(1-Parameters!$D$40)*ART_drop_factor)),0)</f>
        <v>0</v>
      </c>
      <c r="AT6" s="24">
        <f>IF(AND(C6&gt;=('Input for base case'!$F$14+'Input for base case'!$F$18), C6&lt;('Input for base case'!$F$14+'Input for base case'!$F$19)),((AN5*(1-Parameters!$D$40)*(1-(Parameters!$D$11*(1-('Input for base case'!$F$22*Parameters!$D$7))))) + (AT5*(1-Parameters!$D$40)*(1-(Parameters!$D$12*(1-('Input for base case'!$F$22*Parameters!$D$7)))))),0)</f>
        <v>0</v>
      </c>
      <c r="AU6" s="22">
        <f>IF(AND(C6&gt;=('Input for base case'!$F$14+'Input for base case'!$F$18), C6&lt;('Input for base case'!$F$14+'Input for base case'!$F$19)),((AN5*(1-Parameters!$D$40)*Parameters!$D$11*(1-('Input for base case'!$F$22*Parameters!$D$7)))+(AO5*(1-Parameters!$D$40)*(1-1/Parameters!$D$38)*(1-('Input for base case'!$F$9*Parameters!$D$19*(1-Parameters!$D$27)*Parameters!$D$26*(Parameters!$D$24)*Parameters!$D$28*Parameters!$D$30))) + (AP5*(1-Parameters!$D$40)*(1-(1/Parameters!$D$38))*(1-ART_drop_factor)) +(AT5*(1-Parameters!$D$40)*Parameters!$D$12*(1-('Input for base case'!$F$22*Parameters!$D$7)))+(AU5*(1-Parameters!$D$40)*(1-1/Parameters!$D$38)) + (AV5*(1-Parameters!$D$40)*(1-(1/Parameters!$D$38))*(1-ART_drop_factor))),0)</f>
        <v>0</v>
      </c>
      <c r="AV6" s="24">
        <f>IF(AND(C6&gt;=('Input for base case'!$F$14+'Input for base case'!$F$18), C6&lt;('Input for base case'!$F$14+'Input for base case'!$F$19)),((AO5*(1-Parameters!$D$40)*(1-1/Parameters!$D$38)*('Input for base case'!$F$9*Parameters!$D$19*Parameters!$D$26*(1-Parameters!$D$27)*(Parameters!$D$24)*Parameters!$D$28*Parameters!$D$30))+(AP5*(1-Parameters!$D$40)*(1-(1/Parameters!$D$38))*ART_drop_factor)+(AV5*(1-Parameters!$D$40)*(1-(1/Parameters!$D$38))*ART_drop_factor)),0)</f>
        <v>0</v>
      </c>
      <c r="AW6" s="22">
        <f>IF(AND(C6&gt;=('Input for base case'!$F$14+'Input for base case'!$F$18), C6&lt;('Input for base case'!$F$14+'Input for base case'!$F$19)),((AO5*(1-Parameters!$D$40)*(1/Parameters!$D$38)*(1-('Input for base case'!$F$9*Parameters!$D$19*(1-Parameters!$D$27)*Parameters!$D$26*(Parameters!$D$23)*Parameters!$D$28)))+(AQ5*(1-Parameters!$D$40)*(1-('Input for base case'!$F$9*Parameters!$D$19*(1-Parameters!$D$27)*Parameters!$D$26*(Parameters!$D$23)*Parameters!$D$28)))+(AU5*(1-Parameters!$D$40)*(1/Parameters!$D$38))+(AW5*(1-Parameters!$D$40))),0)</f>
        <v>0</v>
      </c>
      <c r="AX6" s="24">
        <f>IF(AND(C6&gt;=('Input for base case'!$F$14+'Input for base case'!$F$18), C6&lt;('Input for base case'!$F$14+'Input for base case'!$F$19)),((AO5*(1-Parameters!$D$40)*(1/Parameters!$D$38)*'Input for base case'!$F$9*Parameters!$D$19*Parameters!$D$26*(1-Parameters!$D$27)*Parameters!$D$28*(Parameters!$D$23)*(1-Parameters!$D$30))+(AQ5*(1-Parameters!$D$40)*'Input for base case'!$F$9*Parameters!$D$19*Parameters!$D$26*(1-Parameters!$D$27)*Parameters!$D$28*(Parameters!$D$23)*(1-Parameters!$D$30)) + (AS5*(1-Parameters!$D$40)*(1-ART_drop_factor)) +(AR5*(1-Parameters!$D$40))+ (AY5*(1-Parameters!$D$40)*(1-ART_drop_factor)) + (AX5*(1-Parameters!$D$40))),0)</f>
        <v>0</v>
      </c>
      <c r="AY6" s="22">
        <f>IF(AND(C6&gt;=('Input for base case'!$F$14+'Input for base case'!$F$18), C6&lt;('Input for base case'!$F$14+'Input for base case'!$F$19)),((AO5*(1-Parameters!$D$40)*(1/Parameters!$D$38)*('Input for base case'!$F$9*Parameters!$D$19*(Parameters!$D$23)*Parameters!$D$26*(1-Parameters!$D$27)*Parameters!$D$28*Parameters!$D$30))+(AP5*(1-Parameters!$D$40)*(1/Parameters!$D$38))+(AQ5*(1-Parameters!$D$40)*('Input for base case'!$F$9*Parameters!$D$19*(Parameters!$D$23)*Parameters!$D$26*(1-Parameters!$D$27)*Parameters!$D$28*Parameters!$D$30))+(AY5*(1-Parameters!$D$40)*ART_drop_factor)+(AV5*(1-Parameters!$D$40)*(1/Parameters!$D$38))+(AS5*(1-Parameters!$D$40)*ART_drop_factor)),0)</f>
        <v>0</v>
      </c>
      <c r="AZ6" s="24">
        <f>IF(C6&gt;=('Input for base case'!$F$14+'Input for base case'!$F$19),((AT5*(1-Parameters!$D$40)*(1-(Parameters!$D$12*(1-('Input for base case'!$F$22*Parameters!$D$7))))) + (AZ5*(1-Parameters!$D$40)*(1-(Parameters!$D$12*(1-('Input for base case'!$F$22*Parameters!$D$7)))))),0)</f>
        <v>0</v>
      </c>
      <c r="BA6" s="22">
        <f>IF(C6&gt;=('Input for base case'!$F$14+'Input for base case'!$F$19),((AT5*(1-Parameters!$D$40)*Parameters!$D$12*(1-('Input for base case'!$F$22*Parameters!$D$7)))+(AU5*(1-Parameters!$D$40)*(1-1/Parameters!$D$38)*(1-('Input for base case'!$F$10*Parameters!$D$20*(1-Parameters!$D$27)*Parameters!$D$26*(Parameters!$D$24)*Parameters!$D$28*Parameters!$D$30))) + (AV5*(1-Parameters!$D$40)*(1-(1/Parameters!$D$38))*(1-ART_drop_factor)) +(AZ5*(1-Parameters!$D$40)*Parameters!$D$12*(1-('Input for base case'!$F$22*Parameters!$D$7)))+(BA5*(1-Parameters!$D$40)*(1-1/Parameters!$D$38)) + (BB5*(1-Parameters!$D$40)*(1-(1/Parameters!$D$38))*(1-ART_drop_factor))),0)</f>
        <v>0</v>
      </c>
      <c r="BB6" s="24">
        <f>IF(C6&gt;=('Input for base case'!$F$14+'Input for base case'!$F$19),((AU5*(1-Parameters!$D$40)*(1-1/Parameters!$D$38)*('Input for base case'!$F$10*Parameters!$D$20*Parameters!$D$26*(1-Parameters!$D$27)*(Parameters!$D$24)*Parameters!$D$28*Parameters!$D$30))+(AV5*(1-Parameters!$D$40)*(1-(1/Parameters!$D$38))*ART_drop_factor)+(BB5*(1-Parameters!$D$40)*(1-(1/Parameters!$D$38))*ART_drop_factor)),0)</f>
        <v>0</v>
      </c>
      <c r="BC6" s="22">
        <f>IF(C6&gt;=('Input for base case'!$F$14+'Input for base case'!$F$19),((AU5*(1-Parameters!$D$40)*(1/Parameters!$D$38)*(1-('Input for base case'!$F$10*Parameters!$D$20*(1-Parameters!$D$27)*Parameters!$D$26*(Parameters!$D$23)*Parameters!$D$28)))+(AW5*(1-Parameters!$D$40)*(1-('Input for base case'!$F$10*Parameters!$D$20*(1-Parameters!$D$27)*Parameters!$D$26*(Parameters!$D$23)*Parameters!$D$28)))+(BA5*(1-Parameters!$D$40)*(1/Parameters!$D$38))+(BC5*(1-Parameters!$D$40))),0)</f>
        <v>0</v>
      </c>
      <c r="BD6" s="24">
        <f>IF(C6&gt;=('Input for base case'!$F$14+'Input for base case'!$F$19),((AU5*(1-Parameters!$D$40)*(1/Parameters!$D$38)*'Input for base case'!$F$10*Parameters!$D$20*Parameters!$D$26*(1-Parameters!$D$27)*Parameters!$D$28*(Parameters!$D$23)*(1-Parameters!$D$30))+(AW5*(1-Parameters!$D$40)*'Input for base case'!$F$10*Parameters!$D$20*Parameters!$D$26*(1-Parameters!$D$27)*Parameters!$D$28*(Parameters!$D$23)*(1-Parameters!$D$30))+(AX5*(1-Parameters!$D$40)) + (AY5*(1-Parameters!$D$40)*(1-ART_drop_factor)) +(BD5*(1-Parameters!$D$40)) + (BE5*(1-Parameters!$D$40)*(1-ART_drop_factor))),0)</f>
        <v>0</v>
      </c>
      <c r="BE6" s="25">
        <f>IF(C6&gt;=('Input for base case'!$F$14+'Input for base case'!$F$19),((AU5*(1-Parameters!$D$40)*(1/Parameters!$D$38)*('Input for base case'!$F$10*Parameters!$D$20*(Parameters!$D$23)*Parameters!$D$26*(1-Parameters!$D$27)*Parameters!$D$28*Parameters!$D$30))+(AV5*(1-Parameters!$D$40)*(1/Parameters!$D$38))+(AW5*(1-Parameters!$D$40)*('Input for base case'!$F$10*Parameters!$D$20*(Parameters!$D$23)*Parameters!$D$26*(1-Parameters!$D$27)*Parameters!$D$28*Parameters!$D$30))+(BE5*(1-Parameters!$D$40)*ART_drop_factor)+(BB5*(1-Parameters!$D$40)*(1/Parameters!$D$38))+(AY5*(1-Parameters!$D$40)*ART_drop_factor)),0)</f>
        <v>0</v>
      </c>
      <c r="BF6" s="2">
        <v>0</v>
      </c>
      <c r="BG6" s="60"/>
    </row>
    <row r="7" spans="3:59" x14ac:dyDescent="0.2">
      <c r="C7" s="20">
        <v>2</v>
      </c>
      <c r="D7" s="21">
        <f>IF((C7&gt;='Input for base case'!$F$12),0,(D6*(1-Parameters!$D$40)*(1-(Parameters!$D$8*(1-('Input for base case'!$F$22*Parameters!$D$7))))))</f>
        <v>1526500.3813316668</v>
      </c>
      <c r="E7" s="21">
        <f>IF((C7&gt;='Input for base case'!$F$12),0,(D6*(1-Parameters!$D$40)*Parameters!$D$8*(1-('Input for base case'!$F$22*Parameters!$D$7))+(E6*(1-Parameters!$D$40)*(1-1/Parameters!$D$38)) + (F6*(1-Parameters!$D$40)*(1-(1/Parameters!$D$38))*(1-ART_drop_factor))))</f>
        <v>4821.9579746836635</v>
      </c>
      <c r="F7" s="26">
        <f>IF((C7&gt;='Input for base case'!$F$12),0,(F6*(1-Parameters!$D$40)*(1-(1/Parameters!$D$38))*ART_drop_factor))</f>
        <v>0</v>
      </c>
      <c r="G7" s="21">
        <f>IF((C7&gt;='Input for base case'!$F$12),0,((G6*(1-Parameters!$D$40)+(E6*(1-Parameters!$D$40)*(1/Parameters!$D$38)))))</f>
        <v>43330.5981904898</v>
      </c>
      <c r="H7" s="21">
        <f>IF((C7&gt;='Input for base case'!$F$12),0,(H6*(1-Parameters!$D$40) + I6*(1-Parameters!$D$40)*(1-ART_drop_factor)))</f>
        <v>0</v>
      </c>
      <c r="I7" s="21">
        <f>IF((C7&gt;='Input for base case'!$F$12),0,(((F6*(1-Parameters!$D$40)*(1/Parameters!$D$38)) + I6*(1-Parameters!$D$40)*ART_drop_factor)))</f>
        <v>0</v>
      </c>
      <c r="J7" s="23">
        <f>IF(AND(C7&gt;='Input for base case'!$F$12,C7&lt;'Input for base case'!$F$13),((D6*(1-Parameters!$D$40)*(1-(Parameters!$D$8*(1-('Input for base case'!$F$22*Parameters!$D$7))))) + (J6*(1-Parameters!$D$40)*(1-(Parameters!$D$9*(1-('Input for base case'!$F$22*Parameters!$D$7)))))),0)</f>
        <v>0</v>
      </c>
      <c r="K7" s="23">
        <f>IF(AND(C7&gt;='Input for base case'!$F$12,C7&lt;'Input for base case'!$F$13),((D6*(1-Parameters!$D$40)*(Parameters!$D$8*(1-('Input for base case'!$F$22*Parameters!$D$7))))+(E6*(1-Parameters!$D$40)*(1-1/Parameters!$D$38)*(1-('Input for base case'!$F$5*Parameters!$D$14*(1-Parameters!$D$27)*Parameters!$D$26*(Parameters!$D$24))*Parameters!$D$28*Parameters!$D$30)))+ (F6*(1-Parameters!$D$40)*(1-(1/Parameters!$D$38))*(1-ART_drop_factor)) + (J6*(1-Parameters!$D$40)*Parameters!$D$9*(1-('Input for base case'!$F$22*Parameters!$D$7)))+(K6*(1-Parameters!$D$40)*(1-1/Parameters!$D$38)) + (L6*(1-Parameters!$D$40)*(1-(1/Parameters!$D$38))*(1-ART_drop_factor)),0)</f>
        <v>0</v>
      </c>
      <c r="L7" s="23">
        <f>IF(AND(C7&gt;='Input for base case'!$F$12,C7&lt;'Input for base case'!$F$13),((E6*(1-Parameters!$D$40)*(1-1/Parameters!$D$38)*('Input for base case'!$F$5*Parameters!$D$14*Parameters!$D$26*(1-Parameters!$D$27)*(Parameters!$D$24)*Parameters!$D$28*Parameters!$D$30))+(F6*(1-Parameters!$D$40)*(1-(1/Parameters!$D$38))*ART_drop_factor)+(L6*(1-Parameters!$D$40)*(1-(1/Parameters!$D$38))*ART_drop_factor)),0)</f>
        <v>0</v>
      </c>
      <c r="M7" s="23">
        <f>IF(AND(C7&gt;='Input for base case'!$F$12,C7&lt;'Input for base case'!$F$13),((E6*(1-Parameters!$D$40)*(1/Parameters!$D$38)*(1-('Input for base case'!$F$5*Parameters!$D$14*(1-Parameters!$D$27)*Parameters!$D$26*(Parameters!$D$23))*Parameters!$D$28))+(G6*(1-Parameters!$D$40)*(1-('Input for base case'!$F$5*Parameters!$D$14*(1-Parameters!$D$27)*Parameters!$D$26*(Parameters!$D$23)*Parameters!$D$28)))+(K6*(1-Parameters!$D$40)*(1/Parameters!$D$38))+(M6*(1-Parameters!$D$40))),0)</f>
        <v>0</v>
      </c>
      <c r="N7" s="23">
        <f>IF(AND(C7&gt;='Input for base case'!$F$12,C7&lt;'Input for base case'!$F$13),((E6*(1-Parameters!$D$40)*(1/Parameters!$D$38)*'Input for base case'!$F$5*Parameters!$D$14*Parameters!$D$26*(1-Parameters!$D$27)*Parameters!$D$28*(Parameters!$D$23)*(1-Parameters!$D$30))+(G6*(1-Parameters!$D$40)*'Input for base case'!$F$5*Parameters!$D$14*Parameters!$D$26*(1-Parameters!$D$27)*Parameters!$D$28*(Parameters!$D$23)*(1-Parameters!$D$30))+(H6*(1-Parameters!$D$40)) +(N6*(1-Parameters!$D$40)) + (O6*(1-Parameters!$D$40)*(1-ART_drop_factor)) + (I6*(1-Parameters!$D$40)*(1-ART_drop_factor))),0)</f>
        <v>0</v>
      </c>
      <c r="O7" s="23">
        <f>IF(AND(C7&gt;='Input for base case'!$F$12,C7&lt;'Input for base case'!$F$13),((E6*(1-Parameters!$D$40)*(1/Parameters!$D$38)*('Input for base case'!$F$5*Parameters!$D$14*(Parameters!$D$23)*Parameters!$D$26*(1-Parameters!$D$27)*Parameters!$D$28*Parameters!$D$30))+(F6*(1-Parameters!$D$40)*(1/Parameters!$D$38))+(G6*(1-Parameters!$D$40)*('Input for base case'!$F$5*Parameters!$D$14*(Parameters!$D$23)*Parameters!$D$26*(1-Parameters!$D$27)*Parameters!$D$28*Parameters!$D$30))+(O6*(1-Parameters!$D$40)*ART_drop_factor)+(L6*(1-Parameters!$D$40)*(1/Parameters!$D$38))+(I6*(1-Parameters!$D$40)*ART_drop_factor)),0)</f>
        <v>0</v>
      </c>
      <c r="P7" s="24">
        <f>IF(AND(C7&gt;='Input for base case'!$F$13,C7&lt;'Input for base case'!$F$14),((J6*(1-Parameters!$D$40)*(1-(Parameters!$D$9*(1-('Input for base case'!$F$22*Parameters!$D$7))))) + (P6*(1-Parameters!$D$40)*(1-(Parameters!$D$9*(1-('Input for base case'!$F$22*Parameters!$D$7)))))),0)</f>
        <v>0</v>
      </c>
      <c r="Q7" s="22">
        <f>IF(AND(C7&gt;='Input for base case'!$F$13,C7&lt;'Input for base case'!$F$14),((J6*(1-Parameters!$D$40)*Parameters!$D$9*(1-('Input for base case'!$F$22*Parameters!$D$7)))+(K6*(1-Parameters!$D$40)*(1-1/Parameters!$D$38)*(1-('Input for base case'!$F$6*Parameters!$D$15*(1-Parameters!$D$27)*Parameters!$D$26*(Parameters!$D$24))*Parameters!$D$28*Parameters!$D$30))) + (L6*(1-Parameters!$D$40)*(1-(1/Parameters!$D$38))*(1-ART_drop_factor)) +(P6*(1-Parameters!$D$40)*Parameters!$D$9*(1-('Input for base case'!$F$22*Parameters!$D$7)))+(Q6*(1-Parameters!$D$40)*(1-1/Parameters!$D$38)) + (R6*(1-Parameters!$D$40)*(1-(1/Parameters!$D$38))*(1-ART_drop_factor)),0)</f>
        <v>0</v>
      </c>
      <c r="R7" s="24">
        <f>IF(AND(C7&gt;='Input for base case'!$F$13,C7&lt;'Input for base case'!$F$14),((K6*(1-Parameters!$D$40)*(1-1/Parameters!$D$38)*('Input for base case'!$F$6*Parameters!$D$15*Parameters!$D$26*(1-Parameters!$D$27)*(Parameters!$D$24)*Parameters!$D$28*Parameters!$D$30))+(L6*(1-Parameters!$D$40)*(1-(1/Parameters!$D$38))*ART_drop_factor)+(R6*(1-Parameters!$D$40)*(1-(1/Parameters!$D$38))*ART_drop_factor)),0)</f>
        <v>0</v>
      </c>
      <c r="S7" s="22">
        <f>IF(AND(C7&gt;='Input for base case'!$F$13,C7&lt;'Input for base case'!$F$14),((K6*(1-Parameters!$D$40)*(1/Parameters!$D$38)*(1-('Input for base case'!$F$6*Parameters!$D$15*(1-Parameters!$D$27)*Parameters!$D$26*(Parameters!$D$23)*Parameters!$D$28)))+(M6*(1-Parameters!$D$40)*(1-('Input for base case'!$F$6*Parameters!$D$15*(1-Parameters!$D$27)*Parameters!$D$26*(Parameters!$D$23)*Parameters!$D$28)))+(Q6*(1-Parameters!$D$40)*(1/Parameters!$D$38))+(S6*(1-Parameters!$D$40))),0)</f>
        <v>0</v>
      </c>
      <c r="T7" s="24">
        <f>IF(AND(C7&gt;='Input for base case'!$F$13,C7&lt;'Input for base case'!$F$14),((K6*(1-Parameters!$D$40)*(1/Parameters!$D$38)*'Input for base case'!$F$6*Parameters!$D$15*Parameters!$D$26*(1-Parameters!$D$27)*Parameters!$D$28*(Parameters!$D$23)*(1-Parameters!$D$30))+(M6*(1-Parameters!$D$40)*'Input for base case'!$F$6*Parameters!$D$15*Parameters!$D$26*(1-Parameters!$D$27)*Parameters!$D$28*(Parameters!$D$23)*(1-Parameters!$D$30))+(N6*(1-Parameters!$D$40))+(T6*(1-Parameters!$D$40)) + (U6*(1-Parameters!$D$40)*(1-ART_drop_factor)) + (O6*(1-Parameters!$D$40)*(1-ART_drop_factor))),0)</f>
        <v>0</v>
      </c>
      <c r="U7" s="22">
        <f>IF(AND(C7&gt;='Input for base case'!$F$13,C7&lt;'Input for base case'!$F$14),((K6*(1-Parameters!$D$40)*(1/Parameters!$D$38)*('Input for base case'!$F$6*Parameters!$D$15*(Parameters!$D$23)*Parameters!$D$26*(1-Parameters!$D$27)*Parameters!$D$28*Parameters!$D$30))+(L6*(1-Parameters!$D$40)*(1/Parameters!$D$38))+(M6*(1-Parameters!$D$40)*('Input for base case'!$F$6*Parameters!$D$15*(Parameters!$D$23)*Parameters!$D$26*(1-Parameters!$D$27)*Parameters!$D$28*Parameters!$D$30))+(U6*(1-Parameters!$D$40)*ART_drop_factor)+(R6*(1-Parameters!$D$40)*(1/Parameters!$D$38))+(O6*(1-Parameters!$D$40))*ART_drop_factor),0)</f>
        <v>0</v>
      </c>
      <c r="V7" s="24">
        <f>IF(C7='Input for base case'!$F$14,((P6*(1-Parameters!$D$41)*(1-(Parameters!$D$9*(1-('Input for base case'!$F$22*Parameters!$D$7))))) + (V6*(1-Parameters!$D$41)*(1-(Parameters!$D$9*(1-('Input for base case'!$F$22*Parameters!$D$7)))))),0)</f>
        <v>0</v>
      </c>
      <c r="W7" s="22">
        <f>IF(C7='Input for base case'!$F$14,((P6*(1-Parameters!$D$41)*Parameters!$D$9*(1-('Input for base case'!$F$22*Parameters!$D$7)))+(Q6*(1-Parameters!$D$41)*(1-1/Parameters!$D$38)*(1-('Input for base case'!$F$6*Parameters!$D$16*(1-Parameters!$D$27)*Parameters!$D$26*(1-Parameters!$B$94)*(Parameters!$D$24))*Parameters!$D$28*Parameters!$D$30)))+(V6*(1-Parameters!$D$41)*Parameters!$D$9*(1-('Input for base case'!$F$22*Parameters!$D$7)))+ (R6*(1-Parameters!$D$41)*(1-(1/Parameters!$D$38))*(1-ART_drop_factor)) + (W6*(1-Parameters!$D$41)*(1-1/Parameters!$D$38)) + (X6*(1-Parameters!$D$41)*(1-(1/Parameters!$D$38))*(1-ART_drop_factor)),0)</f>
        <v>0</v>
      </c>
      <c r="X7" s="24">
        <f>IF(C7='Input for base case'!$F$14,((Q6*(1-Parameters!$D$41)*(1-1/Parameters!$D$38)*('Input for base case'!$F$6*Parameters!$D$16*Parameters!$D$26*(1-Parameters!$D$27)*(1-Parameters!$B$94)*(Parameters!$D$24)*Parameters!$D$28*Parameters!$D$30))+(R6*(1-Parameters!$D$41)*(1-(1/Parameters!$D$38))*ART_drop_factor)+(X6*(1-Parameters!$D$41)*(1-(1/Parameters!$D$38))*ART_drop_factor)),0)</f>
        <v>0</v>
      </c>
      <c r="Y7" s="22">
        <f>IF(C7='Input for base case'!$F$14,((Q6*(1-Parameters!$D$41)*(1/Parameters!$D$38)*(1-('Input for base case'!$F$6*Parameters!$D$16*(1-Parameters!$D$27)*Parameters!$D$26*(1-Parameters!$B$94)*(Parameters!$D$23)*Parameters!$D$28)))+(S6*(1-Parameters!$D$41)*(1-('Input for base case'!$F$6*Parameters!$D$16*(1-Parameters!$D$27)*Parameters!$D$26*(1-Parameters!$B$94)*(Parameters!$D$23)*Parameters!$D$28)))+(W6*(1-Parameters!$D$41)*(1/Parameters!$D$38))+(Y6*(1-Parameters!$D$41))),0)</f>
        <v>0</v>
      </c>
      <c r="Z7" s="24">
        <f>IF(C7='Input for base case'!$F$14,((Q6*(1-Parameters!$D$41)*(1/Parameters!$D$38)*'Input for base case'!$F$6*Parameters!$D$16*Parameters!$D$26*(1-Parameters!$D$27)*(1-Parameters!$B$94)*Parameters!$D$28*(Parameters!$D$23)*(1-Parameters!$D$30))+(S6*(1-Parameters!$D$41)*'Input for base case'!$F$6*Parameters!$D$16*Parameters!$D$26*(1-Parameters!$D$27)*(1-Parameters!$B$94)*Parameters!$D$28*(Parameters!$D$23)*(1-Parameters!$D$30))+(T6*(1-Parameters!$D$41)) + (U6*(1-Parameters!$D$41)*(1-ART_drop_factor)) + (Z6*(1-Parameters!$D$41)) + (AA6*(1-Parameters!$D$41)*(1-ART_drop_factor))),0)</f>
        <v>0</v>
      </c>
      <c r="AA7" s="22">
        <f>IF(C7='Input for base case'!$F$14,((Q6*(1-Parameters!$D$41)*(1/Parameters!$D$38)*('Input for base case'!$F$6*Parameters!$D$16*(Parameters!$D$23)*Parameters!$D$26*(1-Parameters!$D$27)*(1-Parameters!$B$94)*Parameters!$D$28*Parameters!$D$30))+(R6*(1-Parameters!$D$41)*(1/Parameters!$D$38))+(S6*(1-Parameters!$D$41)*('Input for base case'!$F$6*Parameters!$D$16*(1-Parameters!$B$94)*(Parameters!$D$23)*Parameters!$D$26*(1-Parameters!$D$27)*Parameters!$D$28*Parameters!$D$30))+(AA6*(1-Parameters!$D$41)*ART_drop_factor)+(X6*(1-Parameters!$D$41)*(1/Parameters!$D$38))+(U6*(1-Parameters!$D$41)*ART_drop_factor)),0)</f>
        <v>0</v>
      </c>
      <c r="AB7" s="24">
        <f>IF(AND(C7&gt;'Input for base case'!$F$14,C7&lt;('Input for base case'!$F$14+'Input for base case'!$F$16)),((V6*(1-Parameters!$D$41)*(1-(Parameters!$D$9*(1-('Input for base case'!$F$22*Parameters!$D$7)))))+(AB6*(1-Parameters!$D$41)*(1-(Parameters!$D$10*(1-('Input for base case'!$F$22*Parameters!$D$7)))))),0)</f>
        <v>0</v>
      </c>
      <c r="AC7" s="24">
        <f>IF(AND(C7&gt;'Input for base case'!$F$14, C7&lt;('Input for base case'!$F$14+'Input for base case'!$F$16)),((V6*(1-Parameters!$D$41)*Parameters!$D$9*(1-('Input for base case'!$F$22*Parameters!$D$7)))+(W6*(1-Parameters!$D$41)*(1-1/Parameters!$D$38)) + (X6*(1-Parameters!$D$41)*(1-(1/Parameters!$D$38))*(1-ART_drop_factor)) +(AB6*(1-Parameters!$D$41)*Parameters!$D$10*(1-('Input for base case'!$F$22*Parameters!$D$7))))+(AC6*(1-Parameters!$D$41)*(1-1/Parameters!$D$38)) + (AD6*(1-Parameters!$D$41)*(1-(1/Parameters!$D$38))*(1-ART_drop_factor)),0)</f>
        <v>0</v>
      </c>
      <c r="AD7" s="24">
        <f>IF(AND(C7&gt;'Input for base case'!$F$14, C7&lt;('Input for base case'!$F$14+'Input for base case'!$F$16)),((X6*(1-Parameters!$D$41)*(1-(1/Parameters!$D$38))*ART_drop_factor)+(AD6*(1-Parameters!$D$41)*(1-(1/Parameters!$D$38))*ART_drop_factor)),0)</f>
        <v>0</v>
      </c>
      <c r="AE7" s="24">
        <f>IF(AND(C7&gt;'Input for base case'!$F$14, C7&lt;('Input for base case'!$F$14+'Input for base case'!$F$16)),((W6*(1-Parameters!$D$41)*(1/Parameters!$D$38))+(Y6*(1-Parameters!$D$41))+(AC6*(1-Parameters!$D$41)*(1/Parameters!$D$38))+(AE6*(1-Parameters!$D$41))),0)</f>
        <v>0</v>
      </c>
      <c r="AF7" s="24">
        <f>IF(AND(C7&gt;'Input for base case'!$F$14, C7&lt;('Input for base case'!$F$14+'Input for base case'!$F$16)),((Z6*(1-Parameters!$D$41)) + (AA6*(1-Parameters!$D$41)*(1-ART_drop_factor)) +(AF6*(1-Parameters!$D$41)) + (AG6*(1-Parameters!$D$41)*(1-ART_drop_factor))),0)</f>
        <v>0</v>
      </c>
      <c r="AG7" s="24">
        <f>IF(AND(C7&gt;'Input for base case'!$F$14, C7&lt;('Input for base case'!$F$14+'Input for base case'!$F$16)),((X6*(1-Parameters!$D$41)*(1/Parameters!$D$38))+(AG6*(1-Parameters!$D$41)*ART_drop_factor)+(AD6*(1-Parameters!$D$41)*(1/Parameters!$D$38))+(AA6*(1-Parameters!$D$41)*ART_drop_factor)),0)</f>
        <v>0</v>
      </c>
      <c r="AH7" s="24">
        <f>IF(AND(C7&gt;=('Input for base case'!$F$14+'Input for base case'!$F$16),C7&lt;('Input for base case'!$F$14+'Input for base case'!$F$17)),((AB6*(1-Parameters!$D$40)*(1-(Parameters!$D$10*(1-('Input for base case'!$F$22*Parameters!$D$7)))))+(AH6*(1-Parameters!$D$40)*(1-(Parameters!$D$11*(1-('Input for base case'!$F$22*Parameters!$D$7)))))),0)</f>
        <v>0</v>
      </c>
      <c r="AI7" s="24">
        <f>IF(AND(C7&gt;=('Input for base case'!$F$14+'Input for base case'!$F$16), C7&lt;('Input for base case'!$F$14+'Input for base case'!$F$17)),((AB6*(1-Parameters!$D$40)*Parameters!$D$10*(1-('Input for base case'!$F$22*Parameters!$D$7)))+(AC6*(1-Parameters!$D$40)*(1-1/Parameters!$D$38)*(1-('Input for base case'!$F$7*Parameters!$D$17*(1-Parameters!$D$27)*Parameters!$D$26*(1-(Parameters!$B$94 + Parameters!$B$95))*(Parameters!$D$24)*Parameters!$D$28*Parameters!$D$30))) + (AD6*(1-Parameters!$D$40)*(1-(1/Parameters!$D$38))*(1-ART_drop_factor)) +(AH6*(1-Parameters!$D$40)*Parameters!$D$11*(1-('Input for base case'!$F$22*Parameters!$D$7)))+(AI6*(1-Parameters!$D$40)*(1-1/Parameters!$D$38)) + (AJ6*(1-Parameters!$D$40)*(1-(1/Parameters!$D$38))*(1-ART_drop_factor))),0)</f>
        <v>0</v>
      </c>
      <c r="AJ7" s="24">
        <f>IF(AND(C7&gt;=('Input for base case'!$F$14+'Input for base case'!$F$16), C7&lt;('Input for base case'!$F$14+'Input for base case'!$F$17)),((AC6*(1-Parameters!$D$40)*(1-1/Parameters!$D$38)*('Input for base case'!$F$7*Parameters!$D$17*Parameters!$D$26*(1-Parameters!$D$27)*(1-(Parameters!$B$94 + Parameters!$B$95))*(Parameters!$D$24)*Parameters!$D$28*Parameters!$D$30))+(AD6*(1-Parameters!$D$40)*(1-(1/Parameters!$D$38))*ART_drop_factor)+(AJ6*(1-Parameters!$D$40)*(1-(1/Parameters!$D$38))*ART_drop_factor)),0)</f>
        <v>0</v>
      </c>
      <c r="AK7" s="22">
        <f>IF(AND(C7&gt;=('Input for base case'!$F$14+'Input for base case'!$F$16), C7&lt;('Input for base case'!$F$14+'Input for base case'!$F$17)),((AC6*(1-Parameters!$D$40)*(1/Parameters!$D$38)*(1-('Input for base case'!$F$7*Parameters!$D$17*(1-Parameters!$D$27)*Parameters!$D$26*(1-(Parameters!$B$94 + Parameters!$B$95))*(Parameters!$D$23)*Parameters!$D$28)))+(AE6*(1-Parameters!$D$40)*(1-('Input for base case'!$F$7*Parameters!$D$17*(1-Parameters!$D$27)*Parameters!$D$26*(1-(Parameters!$B$94 + Parameters!$B$95))*(Parameters!$D$23)*Parameters!$D$28)))+(AI6*(1-Parameters!$D$40)*(1/Parameters!$D$38))+(AK6*(1-Parameters!$D$40))),0)</f>
        <v>0</v>
      </c>
      <c r="AL7" s="24">
        <f>IF(AND(C7&gt;=('Input for base case'!$F$14+'Input for base case'!$F$16), C7&lt;('Input for base case'!$F$14+'Input for base case'!$F$17)),((AC6*(1-Parameters!$D$40)*(1/Parameters!$D$38)*'Input for base case'!$F$7*Parameters!$D$17*Parameters!$D$26*(1-Parameters!$D$27)*(1-(Parameters!$B$94 + Parameters!$B$95))*Parameters!$D$28*(Parameters!$D$23)*(1-Parameters!$D$30))+(AE6*(1-Parameters!$D$40)*'Input for base case'!$F$7*Parameters!$D$17*Parameters!$D$26*(1-Parameters!$D$27)*(1-(Parameters!$B$94 + Parameters!$B$95))*Parameters!$D$28*(Parameters!$D$23)*(1-Parameters!$D$30))+(AF6*(1-Parameters!$D$40)) + (AG6*(1-Parameters!$D$40)*(1-ART_drop_factor)) +(AL6*(1-Parameters!$D$40)) + (AM6*(1-Parameters!$D$40)*(1-ART_drop_factor))),0)</f>
        <v>0</v>
      </c>
      <c r="AM7" s="22">
        <f>IF(AND(C7&gt;=('Input for base case'!$F$14+'Input for base case'!$F$16), C7&lt;('Input for base case'!$F$14+'Input for base case'!$F$17)),((AC6*(1-Parameters!$D$40)*(1/Parameters!$D$38)*('Input for base case'!$F$7*Parameters!$D$17*(Parameters!$D$23)*Parameters!$D$26*(1-Parameters!$D$27)*(1-(Parameters!$B$94 + Parameters!$B$95))*Parameters!$D$28*Parameters!$D$30))+(AD6*(1-Parameters!$D$40)*(1/Parameters!$D$38))+(AE6*(1-Parameters!$D$40)*('Input for base case'!$F$7*Parameters!$D$17*(Parameters!$D$23)*Parameters!$D$26*(1-Parameters!$D$27)*(1-(Parameters!$B$94 + Parameters!$B$95))*Parameters!$D$28*Parameters!$D$30))+(AM6*(1-Parameters!$D$40)*ART_drop_factor)+(AJ6*(1-Parameters!$D$40)*(1/Parameters!$D$38))+(AG6*(1-Parameters!$D$40)*ART_drop_factor)),0)</f>
        <v>0</v>
      </c>
      <c r="AN7" s="24">
        <f>IF(AND(C7&gt;=('Input for base case'!$F$14+'Input for base case'!$F$17), C7&lt;('Input for base case'!$F$14+'Input for base case'!$F$18)),((AH6*(1-Parameters!$D$40)*(1-(Parameters!$D$11*(1-('Input for base case'!$F$22*Parameters!$D$7))))) + (AN6*(1-Parameters!$D$40)*(1-(Parameters!$D$11*(1-('Input for base case'!$F$22*Parameters!$D$7)))))),0)</f>
        <v>0</v>
      </c>
      <c r="AO7" s="22">
        <f>IF(AND(C7&gt;=('Input for base case'!$F$14+'Input for base case'!$F$17), C7&lt;('Input for base case'!$F$14+'Input for base case'!$F$18)),((AH6*(1-Parameters!$D$40)*Parameters!$D$11*(1-('Input for base case'!$F$22*Parameters!$D$7)))+(AI6*(1-Parameters!$D$40)*(1-1/Parameters!$D$38)*(1-('Input for base case'!$F$8*Parameters!$D$18*(1-Parameters!$D$27)*Parameters!$D$26*(Parameters!$D$24)*Parameters!$D$28*Parameters!$D$30))) + (AJ6*(1-Parameters!$D$40)*(1-(1/Parameters!$D$38))*(1-ART_drop_factor)) +(AN6*(1-Parameters!$D$40)*Parameters!$D$11*(1-('Input for base case'!$F$22*Parameters!$D$7)))+(AO6*(1-Parameters!$D$40)*(1-1/Parameters!$D$38)) + (AP6*(1-Parameters!$D$40)*(1-(1/Parameters!$D$38))*(1-ART_drop_factor))),0)</f>
        <v>0</v>
      </c>
      <c r="AP7" s="24">
        <f>IF(AND(C7&gt;=('Input for base case'!$F$14+'Input for base case'!$F$17), C7&lt;('Input for base case'!$F$14+'Input for base case'!$F$18)),((AI6*(1-Parameters!$D$40)*(1-1/Parameters!$D$38)*('Input for base case'!$F$8*Parameters!$D$18*Parameters!$D$26*(1-Parameters!$D$27)*(Parameters!$D$24)*Parameters!$D$28*Parameters!$D$30))+(AJ6*(1-Parameters!$D$40)*(1-(1/Parameters!$D$38))*ART_drop_factor)+(AP6*(1-Parameters!$D$40)*(1-(1/Parameters!$D$38))*ART_drop_factor)),0)</f>
        <v>0</v>
      </c>
      <c r="AQ7" s="22">
        <f>IF(AND(C7&gt;=('Input for base case'!$F$14+'Input for base case'!$F$17), C7&lt;('Input for base case'!$F$14+'Input for base case'!$F$18)),((AI6*(1-Parameters!$D$40)*(1/Parameters!$D$38)*(1-('Input for base case'!$F$8*Parameters!$D$18*(1-Parameters!$D$27)*Parameters!$D$26*(Parameters!$D$23)*Parameters!$D$28)))+(AK6*(1-Parameters!$D$40)*(1-('Input for base case'!$F$8*Parameters!$D$18*(1-Parameters!$D$27)*Parameters!$D$26*(Parameters!$D$23)*Parameters!$D$28)))+(AO6*(1-Parameters!$D$40)*(1/Parameters!$D$38))+(AQ6*(1-Parameters!$D$40))),0)</f>
        <v>0</v>
      </c>
      <c r="AR7" s="24">
        <f>IF(AND(C7&gt;=('Input for base case'!$F$14+'Input for base case'!$F$17), C7&lt;('Input for base case'!$F$14+'Input for base case'!$F$18)),((AI6*(1-Parameters!$D$40)*(1/Parameters!$D$38)*'Input for base case'!$F$8*Parameters!$D$18*Parameters!$D$26*(1-Parameters!$D$27)*Parameters!$D$28*(Parameters!$D$23)*(1-Parameters!$D$30))+(AK6*(1-Parameters!$D$40)*'Input for base case'!$F$8*Parameters!$D$18*Parameters!$D$26*(1-Parameters!$D$27)*Parameters!$D$28*(Parameters!$D$23)*(1-Parameters!$D$30))+(AL6*(1-Parameters!$D$40)) + (AM6*(1-Parameters!$D$40)*(1-ART_drop_factor)) +(AR6*(1-Parameters!$D$40)) + (AS6*(1-Parameters!$D$40)*(1-ART_drop_factor))),0)</f>
        <v>0</v>
      </c>
      <c r="AS7" s="22">
        <f>IF(AND(C7&gt;=('Input for base case'!$F$14+'Input for base case'!$F$17), C7&lt;('Input for base case'!$F$14+'Input for base case'!$F$18)),((AI6*(1-Parameters!$D$40)*(1/Parameters!$D$38)*('Input for base case'!$F$8*Parameters!$D$18*(Parameters!$D$23)*Parameters!$D$26*(1-Parameters!$D$27)*Parameters!$D$28*Parameters!$D$30))+(AJ6*(1-Parameters!$D$40)*(1/Parameters!$D$38))+(AK6*(1-Parameters!$D$40)*('Input for base case'!$F$8*Parameters!$D$18*(Parameters!$D$23)*Parameters!$D$26*(1-Parameters!$D$27)*Parameters!$D$28*Parameters!$D$30))+(AS6*(1-Parameters!$D$40)*ART_drop_factor)+(AP6*(1-Parameters!$D$40)*(1/Parameters!$D$38))+(AM6*(1-Parameters!$D$40)*ART_drop_factor)),0)</f>
        <v>0</v>
      </c>
      <c r="AT7" s="24">
        <f>IF(AND(C7&gt;=('Input for base case'!$F$14+'Input for base case'!$F$18), C7&lt;('Input for base case'!$F$14+'Input for base case'!$F$19)),((AN6*(1-Parameters!$D$40)*(1-(Parameters!$D$11*(1-('Input for base case'!$F$22*Parameters!$D$7))))) + (AT6*(1-Parameters!$D$40)*(1-(Parameters!$D$12*(1-('Input for base case'!$F$22*Parameters!$D$7)))))),0)</f>
        <v>0</v>
      </c>
      <c r="AU7" s="22">
        <f>IF(AND(C7&gt;=('Input for base case'!$F$14+'Input for base case'!$F$18), C7&lt;('Input for base case'!$F$14+'Input for base case'!$F$19)),((AN6*(1-Parameters!$D$40)*Parameters!$D$11*(1-('Input for base case'!$F$22*Parameters!$D$7)))+(AO6*(1-Parameters!$D$40)*(1-1/Parameters!$D$38)*(1-('Input for base case'!$F$9*Parameters!$D$19*(1-Parameters!$D$27)*Parameters!$D$26*(Parameters!$D$24)*Parameters!$D$28*Parameters!$D$30))) + (AP6*(1-Parameters!$D$40)*(1-(1/Parameters!$D$38))*(1-ART_drop_factor)) +(AT6*(1-Parameters!$D$40)*Parameters!$D$12*(1-('Input for base case'!$F$22*Parameters!$D$7)))+(AU6*(1-Parameters!$D$40)*(1-1/Parameters!$D$38)) + (AV6*(1-Parameters!$D$40)*(1-(1/Parameters!$D$38))*(1-ART_drop_factor))),0)</f>
        <v>0</v>
      </c>
      <c r="AV7" s="24">
        <f>IF(AND(C7&gt;=('Input for base case'!$F$14+'Input for base case'!$F$18), C7&lt;('Input for base case'!$F$14+'Input for base case'!$F$19)),((AO6*(1-Parameters!$D$40)*(1-1/Parameters!$D$38)*('Input for base case'!$F$9*Parameters!$D$19*Parameters!$D$26*(1-Parameters!$D$27)*(Parameters!$D$24)*Parameters!$D$28*Parameters!$D$30))+(AP6*(1-Parameters!$D$40)*(1-(1/Parameters!$D$38))*ART_drop_factor)+(AV6*(1-Parameters!$D$40)*(1-(1/Parameters!$D$38))*ART_drop_factor)),0)</f>
        <v>0</v>
      </c>
      <c r="AW7" s="22">
        <f>IF(AND(C7&gt;=('Input for base case'!$F$14+'Input for base case'!$F$18), C7&lt;('Input for base case'!$F$14+'Input for base case'!$F$19)),((AO6*(1-Parameters!$D$40)*(1/Parameters!$D$38)*(1-('Input for base case'!$F$9*Parameters!$D$19*(1-Parameters!$D$27)*Parameters!$D$26*(Parameters!$D$23)*Parameters!$D$28)))+(AQ6*(1-Parameters!$D$40)*(1-('Input for base case'!$F$9*Parameters!$D$19*(1-Parameters!$D$27)*Parameters!$D$26*(Parameters!$D$23)*Parameters!$D$28)))+(AU6*(1-Parameters!$D$40)*(1/Parameters!$D$38))+(AW6*(1-Parameters!$D$40))),0)</f>
        <v>0</v>
      </c>
      <c r="AX7" s="24">
        <f>IF(AND(C7&gt;=('Input for base case'!$F$14+'Input for base case'!$F$18), C7&lt;('Input for base case'!$F$14+'Input for base case'!$F$19)),((AO6*(1-Parameters!$D$40)*(1/Parameters!$D$38)*'Input for base case'!$F$9*Parameters!$D$19*Parameters!$D$26*(1-Parameters!$D$27)*Parameters!$D$28*(Parameters!$D$23)*(1-Parameters!$D$30))+(AQ6*(1-Parameters!$D$40)*'Input for base case'!$F$9*Parameters!$D$19*Parameters!$D$26*(1-Parameters!$D$27)*Parameters!$D$28*(Parameters!$D$23)*(1-Parameters!$D$30)) + (AS6*(1-Parameters!$D$40)*(1-ART_drop_factor)) +(AR6*(1-Parameters!$D$40))+ (AY6*(1-Parameters!$D$40)*(1-ART_drop_factor)) + (AX6*(1-Parameters!$D$40))),0)</f>
        <v>0</v>
      </c>
      <c r="AY7" s="22">
        <f>IF(AND(C7&gt;=('Input for base case'!$F$14+'Input for base case'!$F$18), C7&lt;('Input for base case'!$F$14+'Input for base case'!$F$19)),((AO6*(1-Parameters!$D$40)*(1/Parameters!$D$38)*('Input for base case'!$F$9*Parameters!$D$19*(Parameters!$D$23)*Parameters!$D$26*(1-Parameters!$D$27)*Parameters!$D$28*Parameters!$D$30))+(AP6*(1-Parameters!$D$40)*(1/Parameters!$D$38))+(AQ6*(1-Parameters!$D$40)*('Input for base case'!$F$9*Parameters!$D$19*(Parameters!$D$23)*Parameters!$D$26*(1-Parameters!$D$27)*Parameters!$D$28*Parameters!$D$30))+(AY6*(1-Parameters!$D$40)*ART_drop_factor)+(AV6*(1-Parameters!$D$40)*(1/Parameters!$D$38))+(AS6*(1-Parameters!$D$40)*ART_drop_factor)),0)</f>
        <v>0</v>
      </c>
      <c r="AZ7" s="24">
        <f>IF(C7&gt;=('Input for base case'!$F$14+'Input for base case'!$F$19),((AT6*(1-Parameters!$D$40)*(1-(Parameters!$D$12*(1-('Input for base case'!$F$22*Parameters!$D$7))))) + (AZ6*(1-Parameters!$D$40)*(1-(Parameters!$D$12*(1-('Input for base case'!$F$22*Parameters!$D$7)))))),0)</f>
        <v>0</v>
      </c>
      <c r="BA7" s="22">
        <f>IF(C7&gt;=('Input for base case'!$F$14+'Input for base case'!$F$19),((AT6*(1-Parameters!$D$40)*Parameters!$D$12*(1-('Input for base case'!$F$22*Parameters!$D$7)))+(AU6*(1-Parameters!$D$40)*(1-1/Parameters!$D$38)*(1-('Input for base case'!$F$10*Parameters!$D$20*(1-Parameters!$D$27)*Parameters!$D$26*(Parameters!$D$24)*Parameters!$D$28*Parameters!$D$30))) + (AV6*(1-Parameters!$D$40)*(1-(1/Parameters!$D$38))*(1-ART_drop_factor)) +(AZ6*(1-Parameters!$D$40)*Parameters!$D$12*(1-('Input for base case'!$F$22*Parameters!$D$7)))+(BA6*(1-Parameters!$D$40)*(1-1/Parameters!$D$38)) + (BB6*(1-Parameters!$D$40)*(1-(1/Parameters!$D$38))*(1-ART_drop_factor))),0)</f>
        <v>0</v>
      </c>
      <c r="BB7" s="24">
        <f>IF(C7&gt;=('Input for base case'!$F$14+'Input for base case'!$F$19),((AU6*(1-Parameters!$D$40)*(1-1/Parameters!$D$38)*('Input for base case'!$F$10*Parameters!$D$20*Parameters!$D$26*(1-Parameters!$D$27)*(Parameters!$D$24)*Parameters!$D$28*Parameters!$D$30))+(AV6*(1-Parameters!$D$40)*(1-(1/Parameters!$D$38))*ART_drop_factor)+(BB6*(1-Parameters!$D$40)*(1-(1/Parameters!$D$38))*ART_drop_factor)),0)</f>
        <v>0</v>
      </c>
      <c r="BC7" s="22">
        <f>IF(C7&gt;=('Input for base case'!$F$14+'Input for base case'!$F$19),((AU6*(1-Parameters!$D$40)*(1/Parameters!$D$38)*(1-('Input for base case'!$F$10*Parameters!$D$20*(1-Parameters!$D$27)*Parameters!$D$26*(Parameters!$D$23)*Parameters!$D$28)))+(AW6*(1-Parameters!$D$40)*(1-('Input for base case'!$F$10*Parameters!$D$20*(1-Parameters!$D$27)*Parameters!$D$26*(Parameters!$D$23)*Parameters!$D$28)))+(BA6*(1-Parameters!$D$40)*(1/Parameters!$D$38))+(BC6*(1-Parameters!$D$40))),0)</f>
        <v>0</v>
      </c>
      <c r="BD7" s="24">
        <f>IF(C7&gt;=('Input for base case'!$F$14+'Input for base case'!$F$19),((AU6*(1-Parameters!$D$40)*(1/Parameters!$D$38)*'Input for base case'!$F$10*Parameters!$D$20*Parameters!$D$26*(1-Parameters!$D$27)*Parameters!$D$28*(Parameters!$D$23)*(1-Parameters!$D$30))+(AW6*(1-Parameters!$D$40)*'Input for base case'!$F$10*Parameters!$D$20*Parameters!$D$26*(1-Parameters!$D$27)*Parameters!$D$28*(Parameters!$D$23)*(1-Parameters!$D$30))+(AX6*(1-Parameters!$D$40)) + (AY6*(1-Parameters!$D$40)*(1-ART_drop_factor)) +(BD6*(1-Parameters!$D$40)) + (BE6*(1-Parameters!$D$40)*(1-ART_drop_factor))),0)</f>
        <v>0</v>
      </c>
      <c r="BE7" s="25">
        <f>IF(C7&gt;=('Input for base case'!$F$14+'Input for base case'!$F$19),((AU6*(1-Parameters!$D$40)*(1/Parameters!$D$38)*('Input for base case'!$F$10*Parameters!$D$20*(Parameters!$D$23)*Parameters!$D$26*(1-Parameters!$D$27)*Parameters!$D$28*Parameters!$D$30))+(AV6*(1-Parameters!$D$40)*(1/Parameters!$D$38))+(AW6*(1-Parameters!$D$40)*('Input for base case'!$F$10*Parameters!$D$20*(Parameters!$D$23)*Parameters!$D$26*(1-Parameters!$D$27)*Parameters!$D$28*Parameters!$D$30))+(BE6*(1-Parameters!$D$40)*ART_drop_factor)+(BB6*(1-Parameters!$D$40)*(1/Parameters!$D$38))+(AY6*(1-Parameters!$D$40)*ART_drop_factor)),0)</f>
        <v>0</v>
      </c>
      <c r="BF7" s="135">
        <f>(Parameters!$D$40*(SUM(Model!D6:U6,Model!AH6:BE6)))+(Parameters!$D$41*(SUM(Model!V6:AG6)))</f>
        <v>94.123269230769253</v>
      </c>
      <c r="BG7" s="60"/>
    </row>
    <row r="8" spans="3:59" x14ac:dyDescent="0.2">
      <c r="C8" s="20">
        <v>3</v>
      </c>
      <c r="D8" s="21">
        <f>IF((C8&gt;='Input for base case'!$F$12),0,(D7*(1-Parameters!$D$40)*(1-(Parameters!$D$8*(1-('Input for base case'!$F$22*Parameters!$D$7))))))</f>
        <v>1525907.4237750354</v>
      </c>
      <c r="E8" s="21">
        <f>IF((C8&gt;='Input for base case'!$F$12),0,(D7*(1-Parameters!$D$40)*Parameters!$D$8*(1-('Input for base case'!$F$22*Parameters!$D$7))+(E7*(1-Parameters!$D$40)*(1-1/Parameters!$D$38)) + (F7*(1-Parameters!$D$40)*(1-(1/Parameters!$D$38))*(1-ART_drop_factor))))</f>
        <v>4790.8278134284556</v>
      </c>
      <c r="F8" s="26">
        <f>IF((C8&gt;='Input for base case'!$F$12),0,(F7*(1-Parameters!$D$40)*(1-(1/Parameters!$D$38))*ART_drop_factor))</f>
        <v>0</v>
      </c>
      <c r="G8" s="21">
        <f>IF((C8&gt;='Input for base case'!$F$12),0,((G7*(1-Parameters!$D$40)+(E7*(1-Parameters!$D$40)*(1/Parameters!$D$38)))))</f>
        <v>43863.840546597676</v>
      </c>
      <c r="H8" s="21">
        <f>IF((C8&gt;='Input for base case'!$F$12),0,(H7*(1-Parameters!$D$40) + I7*(1-Parameters!$D$40)*(1-ART_drop_factor)))</f>
        <v>0</v>
      </c>
      <c r="I8" s="21">
        <f>IF((C8&gt;='Input for base case'!$F$12),0,(((F7*(1-Parameters!$D$40)*(1/Parameters!$D$38)) + I7*(1-Parameters!$D$40)*ART_drop_factor)))</f>
        <v>0</v>
      </c>
      <c r="J8" s="23">
        <f>IF(AND(C8&gt;='Input for base case'!$F$12,C8&lt;'Input for base case'!$F$13),((D7*(1-Parameters!$D$40)*(1-(Parameters!$D$8*(1-('Input for base case'!$F$22*Parameters!$D$7))))) + (J7*(1-Parameters!$D$40)*(1-(Parameters!$D$9*(1-('Input for base case'!$F$22*Parameters!$D$7)))))),0)</f>
        <v>0</v>
      </c>
      <c r="K8" s="23">
        <f>IF(AND(C8&gt;='Input for base case'!$F$12,C8&lt;'Input for base case'!$F$13),((D7*(1-Parameters!$D$40)*(Parameters!$D$8*(1-('Input for base case'!$F$22*Parameters!$D$7))))+(E7*(1-Parameters!$D$40)*(1-1/Parameters!$D$38)*(1-('Input for base case'!$F$5*Parameters!$D$14*(1-Parameters!$D$27)*Parameters!$D$26*(Parameters!$D$24))*Parameters!$D$28*Parameters!$D$30)))+ (F7*(1-Parameters!$D$40)*(1-(1/Parameters!$D$38))*(1-ART_drop_factor)) + (J7*(1-Parameters!$D$40)*Parameters!$D$9*(1-('Input for base case'!$F$22*Parameters!$D$7)))+(K7*(1-Parameters!$D$40)*(1-1/Parameters!$D$38)) + (L7*(1-Parameters!$D$40)*(1-(1/Parameters!$D$38))*(1-ART_drop_factor)),0)</f>
        <v>0</v>
      </c>
      <c r="L8" s="23">
        <f>IF(AND(C8&gt;='Input for base case'!$F$12,C8&lt;'Input for base case'!$F$13),((E7*(1-Parameters!$D$40)*(1-1/Parameters!$D$38)*('Input for base case'!$F$5*Parameters!$D$14*Parameters!$D$26*(1-Parameters!$D$27)*(Parameters!$D$24)*Parameters!$D$28*Parameters!$D$30))+(F7*(1-Parameters!$D$40)*(1-(1/Parameters!$D$38))*ART_drop_factor)+(L7*(1-Parameters!$D$40)*(1-(1/Parameters!$D$38))*ART_drop_factor)),0)</f>
        <v>0</v>
      </c>
      <c r="M8" s="23">
        <f>IF(AND(C8&gt;='Input for base case'!$F$12,C8&lt;'Input for base case'!$F$13),((E7*(1-Parameters!$D$40)*(1/Parameters!$D$38)*(1-('Input for base case'!$F$5*Parameters!$D$14*(1-Parameters!$D$27)*Parameters!$D$26*(Parameters!$D$23))*Parameters!$D$28))+(G7*(1-Parameters!$D$40)*(1-('Input for base case'!$F$5*Parameters!$D$14*(1-Parameters!$D$27)*Parameters!$D$26*(Parameters!$D$23)*Parameters!$D$28)))+(K7*(1-Parameters!$D$40)*(1/Parameters!$D$38))+(M7*(1-Parameters!$D$40))),0)</f>
        <v>0</v>
      </c>
      <c r="N8" s="23">
        <f>IF(AND(C8&gt;='Input for base case'!$F$12,C8&lt;'Input for base case'!$F$13),((E7*(1-Parameters!$D$40)*(1/Parameters!$D$38)*'Input for base case'!$F$5*Parameters!$D$14*Parameters!$D$26*(1-Parameters!$D$27)*Parameters!$D$28*(Parameters!$D$23)*(1-Parameters!$D$30))+(G7*(1-Parameters!$D$40)*'Input for base case'!$F$5*Parameters!$D$14*Parameters!$D$26*(1-Parameters!$D$27)*Parameters!$D$28*(Parameters!$D$23)*(1-Parameters!$D$30))+(H7*(1-Parameters!$D$40)) +(N7*(1-Parameters!$D$40)) + (O7*(1-Parameters!$D$40)*(1-ART_drop_factor)) + (I7*(1-Parameters!$D$40)*(1-ART_drop_factor))),0)</f>
        <v>0</v>
      </c>
      <c r="O8" s="23">
        <f>IF(AND(C8&gt;='Input for base case'!$F$12,C8&lt;'Input for base case'!$F$13),((E7*(1-Parameters!$D$40)*(1/Parameters!$D$38)*('Input for base case'!$F$5*Parameters!$D$14*(Parameters!$D$23)*Parameters!$D$26*(1-Parameters!$D$27)*Parameters!$D$28*Parameters!$D$30))+(F7*(1-Parameters!$D$40)*(1/Parameters!$D$38))+(G7*(1-Parameters!$D$40)*('Input for base case'!$F$5*Parameters!$D$14*(Parameters!$D$23)*Parameters!$D$26*(1-Parameters!$D$27)*Parameters!$D$28*Parameters!$D$30))+(O7*(1-Parameters!$D$40)*ART_drop_factor)+(L7*(1-Parameters!$D$40)*(1/Parameters!$D$38))+(I7*(1-Parameters!$D$40)*ART_drop_factor)),0)</f>
        <v>0</v>
      </c>
      <c r="P8" s="24">
        <f>IF(AND(C8&gt;='Input for base case'!$F$13,C8&lt;'Input for base case'!$F$14),((J7*(1-Parameters!$D$40)*(1-(Parameters!$D$9*(1-('Input for base case'!$F$22*Parameters!$D$7))))) + (P7*(1-Parameters!$D$40)*(1-(Parameters!$D$9*(1-('Input for base case'!$F$22*Parameters!$D$7)))))),0)</f>
        <v>0</v>
      </c>
      <c r="Q8" s="22">
        <f>IF(AND(C8&gt;='Input for base case'!$F$13,C8&lt;'Input for base case'!$F$14),((J7*(1-Parameters!$D$40)*Parameters!$D$9*(1-('Input for base case'!$F$22*Parameters!$D$7)))+(K7*(1-Parameters!$D$40)*(1-1/Parameters!$D$38)*(1-('Input for base case'!$F$6*Parameters!$D$15*(1-Parameters!$D$27)*Parameters!$D$26*(Parameters!$D$24))*Parameters!$D$28*Parameters!$D$30))) + (L7*(1-Parameters!$D$40)*(1-(1/Parameters!$D$38))*(1-ART_drop_factor)) +(P7*(1-Parameters!$D$40)*Parameters!$D$9*(1-('Input for base case'!$F$22*Parameters!$D$7)))+(Q7*(1-Parameters!$D$40)*(1-1/Parameters!$D$38)) + (R7*(1-Parameters!$D$40)*(1-(1/Parameters!$D$38))*(1-ART_drop_factor)),0)</f>
        <v>0</v>
      </c>
      <c r="R8" s="24">
        <f>IF(AND(C8&gt;='Input for base case'!$F$13,C8&lt;'Input for base case'!$F$14),((K7*(1-Parameters!$D$40)*(1-1/Parameters!$D$38)*('Input for base case'!$F$6*Parameters!$D$15*Parameters!$D$26*(1-Parameters!$D$27)*(Parameters!$D$24)*Parameters!$D$28*Parameters!$D$30))+(L7*(1-Parameters!$D$40)*(1-(1/Parameters!$D$38))*ART_drop_factor)+(R7*(1-Parameters!$D$40)*(1-(1/Parameters!$D$38))*ART_drop_factor)),0)</f>
        <v>0</v>
      </c>
      <c r="S8" s="22">
        <f>IF(AND(C8&gt;='Input for base case'!$F$13,C8&lt;'Input for base case'!$F$14),((K7*(1-Parameters!$D$40)*(1/Parameters!$D$38)*(1-('Input for base case'!$F$6*Parameters!$D$15*(1-Parameters!$D$27)*Parameters!$D$26*(Parameters!$D$23)*Parameters!$D$28)))+(M7*(1-Parameters!$D$40)*(1-('Input for base case'!$F$6*Parameters!$D$15*(1-Parameters!$D$27)*Parameters!$D$26*(Parameters!$D$23)*Parameters!$D$28)))+(Q7*(1-Parameters!$D$40)*(1/Parameters!$D$38))+(S7*(1-Parameters!$D$40))),0)</f>
        <v>0</v>
      </c>
      <c r="T8" s="24">
        <f>IF(AND(C8&gt;='Input for base case'!$F$13,C8&lt;'Input for base case'!$F$14),((K7*(1-Parameters!$D$40)*(1/Parameters!$D$38)*'Input for base case'!$F$6*Parameters!$D$15*Parameters!$D$26*(1-Parameters!$D$27)*Parameters!$D$28*(Parameters!$D$23)*(1-Parameters!$D$30))+(M7*(1-Parameters!$D$40)*'Input for base case'!$F$6*Parameters!$D$15*Parameters!$D$26*(1-Parameters!$D$27)*Parameters!$D$28*(Parameters!$D$23)*(1-Parameters!$D$30))+(N7*(1-Parameters!$D$40))+(T7*(1-Parameters!$D$40)) + (U7*(1-Parameters!$D$40)*(1-ART_drop_factor)) + (O7*(1-Parameters!$D$40)*(1-ART_drop_factor))),0)</f>
        <v>0</v>
      </c>
      <c r="U8" s="22">
        <f>IF(AND(C8&gt;='Input for base case'!$F$13,C8&lt;'Input for base case'!$F$14),((K7*(1-Parameters!$D$40)*(1/Parameters!$D$38)*('Input for base case'!$F$6*Parameters!$D$15*(Parameters!$D$23)*Parameters!$D$26*(1-Parameters!$D$27)*Parameters!$D$28*Parameters!$D$30))+(L7*(1-Parameters!$D$40)*(1/Parameters!$D$38))+(M7*(1-Parameters!$D$40)*('Input for base case'!$F$6*Parameters!$D$15*(Parameters!$D$23)*Parameters!$D$26*(1-Parameters!$D$27)*Parameters!$D$28*Parameters!$D$30))+(U7*(1-Parameters!$D$40)*ART_drop_factor)+(R7*(1-Parameters!$D$40)*(1/Parameters!$D$38))+(O7*(1-Parameters!$D$40))*ART_drop_factor),0)</f>
        <v>0</v>
      </c>
      <c r="V8" s="24">
        <f>IF(C8='Input for base case'!$F$14,((P7*(1-Parameters!$D$41)*(1-(Parameters!$D$9*(1-('Input for base case'!$F$22*Parameters!$D$7))))) + (V7*(1-Parameters!$D$41)*(1-(Parameters!$D$9*(1-('Input for base case'!$F$22*Parameters!$D$7)))))),0)</f>
        <v>0</v>
      </c>
      <c r="W8" s="22">
        <f>IF(C8='Input for base case'!$F$14,((P7*(1-Parameters!$D$41)*Parameters!$D$9*(1-('Input for base case'!$F$22*Parameters!$D$7)))+(Q7*(1-Parameters!$D$41)*(1-1/Parameters!$D$38)*(1-('Input for base case'!$F$6*Parameters!$D$16*(1-Parameters!$D$27)*Parameters!$D$26*(1-Parameters!$B$94)*(Parameters!$D$24))*Parameters!$D$28*Parameters!$D$30)))+(V7*(1-Parameters!$D$41)*Parameters!$D$9*(1-('Input for base case'!$F$22*Parameters!$D$7)))+ (R7*(1-Parameters!$D$41)*(1-(1/Parameters!$D$38))*(1-ART_drop_factor)) + (W7*(1-Parameters!$D$41)*(1-1/Parameters!$D$38)) + (X7*(1-Parameters!$D$41)*(1-(1/Parameters!$D$38))*(1-ART_drop_factor)),0)</f>
        <v>0</v>
      </c>
      <c r="X8" s="24">
        <f>IF(C8='Input for base case'!$F$14,((Q7*(1-Parameters!$D$41)*(1-1/Parameters!$D$38)*('Input for base case'!$F$6*Parameters!$D$16*Parameters!$D$26*(1-Parameters!$D$27)*(1-Parameters!$B$94)*(Parameters!$D$24)*Parameters!$D$28*Parameters!$D$30))+(R7*(1-Parameters!$D$41)*(1-(1/Parameters!$D$38))*ART_drop_factor)+(X7*(1-Parameters!$D$41)*(1-(1/Parameters!$D$38))*ART_drop_factor)),0)</f>
        <v>0</v>
      </c>
      <c r="Y8" s="22">
        <f>IF(C8='Input for base case'!$F$14,((Q7*(1-Parameters!$D$41)*(1/Parameters!$D$38)*(1-('Input for base case'!$F$6*Parameters!$D$16*(1-Parameters!$D$27)*Parameters!$D$26*(1-Parameters!$B$94)*(Parameters!$D$23)*Parameters!$D$28)))+(S7*(1-Parameters!$D$41)*(1-('Input for base case'!$F$6*Parameters!$D$16*(1-Parameters!$D$27)*Parameters!$D$26*(1-Parameters!$B$94)*(Parameters!$D$23)*Parameters!$D$28)))+(W7*(1-Parameters!$D$41)*(1/Parameters!$D$38))+(Y7*(1-Parameters!$D$41))),0)</f>
        <v>0</v>
      </c>
      <c r="Z8" s="24">
        <f>IF(C8='Input for base case'!$F$14,((Q7*(1-Parameters!$D$41)*(1/Parameters!$D$38)*'Input for base case'!$F$6*Parameters!$D$16*Parameters!$D$26*(1-Parameters!$D$27)*(1-Parameters!$B$94)*Parameters!$D$28*(Parameters!$D$23)*(1-Parameters!$D$30))+(S7*(1-Parameters!$D$41)*'Input for base case'!$F$6*Parameters!$D$16*Parameters!$D$26*(1-Parameters!$D$27)*(1-Parameters!$B$94)*Parameters!$D$28*(Parameters!$D$23)*(1-Parameters!$D$30))+(T7*(1-Parameters!$D$41)) + (U7*(1-Parameters!$D$41)*(1-ART_drop_factor)) + (Z7*(1-Parameters!$D$41)) + (AA7*(1-Parameters!$D$41)*(1-ART_drop_factor))),0)</f>
        <v>0</v>
      </c>
      <c r="AA8" s="22">
        <f>IF(C8='Input for base case'!$F$14,((Q7*(1-Parameters!$D$41)*(1/Parameters!$D$38)*('Input for base case'!$F$6*Parameters!$D$16*(Parameters!$D$23)*Parameters!$D$26*(1-Parameters!$D$27)*(1-Parameters!$B$94)*Parameters!$D$28*Parameters!$D$30))+(R7*(1-Parameters!$D$41)*(1/Parameters!$D$38))+(S7*(1-Parameters!$D$41)*('Input for base case'!$F$6*Parameters!$D$16*(1-Parameters!$B$94)*(Parameters!$D$23)*Parameters!$D$26*(1-Parameters!$D$27)*Parameters!$D$28*Parameters!$D$30))+(AA7*(1-Parameters!$D$41)*ART_drop_factor)+(X7*(1-Parameters!$D$41)*(1/Parameters!$D$38))+(U7*(1-Parameters!$D$41)*ART_drop_factor)),0)</f>
        <v>0</v>
      </c>
      <c r="AB8" s="24">
        <f>IF(AND(C8&gt;'Input for base case'!$F$14,C8&lt;('Input for base case'!$F$14+'Input for base case'!$F$16)),((V7*(1-Parameters!$D$41)*(1-(Parameters!$D$9*(1-('Input for base case'!$F$22*Parameters!$D$7)))))+(AB7*(1-Parameters!$D$41)*(1-(Parameters!$D$10*(1-('Input for base case'!$F$22*Parameters!$D$7)))))),0)</f>
        <v>0</v>
      </c>
      <c r="AC8" s="24">
        <f>IF(AND(C8&gt;'Input for base case'!$F$14, C8&lt;('Input for base case'!$F$14+'Input for base case'!$F$16)),((V7*(1-Parameters!$D$41)*Parameters!$D$9*(1-('Input for base case'!$F$22*Parameters!$D$7)))+(W7*(1-Parameters!$D$41)*(1-1/Parameters!$D$38)) + (X7*(1-Parameters!$D$41)*(1-(1/Parameters!$D$38))*(1-ART_drop_factor)) +(AB7*(1-Parameters!$D$41)*Parameters!$D$10*(1-('Input for base case'!$F$22*Parameters!$D$7))))+(AC7*(1-Parameters!$D$41)*(1-1/Parameters!$D$38)) + (AD7*(1-Parameters!$D$41)*(1-(1/Parameters!$D$38))*(1-ART_drop_factor)),0)</f>
        <v>0</v>
      </c>
      <c r="AD8" s="24">
        <f>IF(AND(C8&gt;'Input for base case'!$F$14, C8&lt;('Input for base case'!$F$14+'Input for base case'!$F$16)),((X7*(1-Parameters!$D$41)*(1-(1/Parameters!$D$38))*ART_drop_factor)+(AD7*(1-Parameters!$D$41)*(1-(1/Parameters!$D$38))*ART_drop_factor)),0)</f>
        <v>0</v>
      </c>
      <c r="AE8" s="24">
        <f>IF(AND(C8&gt;'Input for base case'!$F$14, C8&lt;('Input for base case'!$F$14+'Input for base case'!$F$16)),((W7*(1-Parameters!$D$41)*(1/Parameters!$D$38))+(Y7*(1-Parameters!$D$41))+(AC7*(1-Parameters!$D$41)*(1/Parameters!$D$38))+(AE7*(1-Parameters!$D$41))),0)</f>
        <v>0</v>
      </c>
      <c r="AF8" s="24">
        <f>IF(AND(C8&gt;'Input for base case'!$F$14, C8&lt;('Input for base case'!$F$14+'Input for base case'!$F$16)),((Z7*(1-Parameters!$D$41)) + (AA7*(1-Parameters!$D$41)*(1-ART_drop_factor)) +(AF7*(1-Parameters!$D$41)) + (AG7*(1-Parameters!$D$41)*(1-ART_drop_factor))),0)</f>
        <v>0</v>
      </c>
      <c r="AG8" s="24">
        <f>IF(AND(C8&gt;'Input for base case'!$F$14, C8&lt;('Input for base case'!$F$14+'Input for base case'!$F$16)),((X7*(1-Parameters!$D$41)*(1/Parameters!$D$38))+(AG7*(1-Parameters!$D$41)*ART_drop_factor)+(AD7*(1-Parameters!$D$41)*(1/Parameters!$D$38))+(AA7*(1-Parameters!$D$41)*ART_drop_factor)),0)</f>
        <v>0</v>
      </c>
      <c r="AH8" s="24">
        <f>IF(AND(C8&gt;=('Input for base case'!$F$14+'Input for base case'!$F$16),C8&lt;('Input for base case'!$F$14+'Input for base case'!$F$17)),((AB7*(1-Parameters!$D$40)*(1-(Parameters!$D$10*(1-('Input for base case'!$F$22*Parameters!$D$7)))))+(AH7*(1-Parameters!$D$40)*(1-(Parameters!$D$11*(1-('Input for base case'!$F$22*Parameters!$D$7)))))),0)</f>
        <v>0</v>
      </c>
      <c r="AI8" s="24">
        <f>IF(AND(C8&gt;=('Input for base case'!$F$14+'Input for base case'!$F$16), C8&lt;('Input for base case'!$F$14+'Input for base case'!$F$17)),((AB7*(1-Parameters!$D$40)*Parameters!$D$10*(1-('Input for base case'!$F$22*Parameters!$D$7)))+(AC7*(1-Parameters!$D$40)*(1-1/Parameters!$D$38)*(1-('Input for base case'!$F$7*Parameters!$D$17*(1-Parameters!$D$27)*Parameters!$D$26*(1-(Parameters!$B$94 + Parameters!$B$95))*(Parameters!$D$24)*Parameters!$D$28*Parameters!$D$30))) + (AD7*(1-Parameters!$D$40)*(1-(1/Parameters!$D$38))*(1-ART_drop_factor)) +(AH7*(1-Parameters!$D$40)*Parameters!$D$11*(1-('Input for base case'!$F$22*Parameters!$D$7)))+(AI7*(1-Parameters!$D$40)*(1-1/Parameters!$D$38)) + (AJ7*(1-Parameters!$D$40)*(1-(1/Parameters!$D$38))*(1-ART_drop_factor))),0)</f>
        <v>0</v>
      </c>
      <c r="AJ8" s="24">
        <f>IF(AND(C8&gt;=('Input for base case'!$F$14+'Input for base case'!$F$16), C8&lt;('Input for base case'!$F$14+'Input for base case'!$F$17)),((AC7*(1-Parameters!$D$40)*(1-1/Parameters!$D$38)*('Input for base case'!$F$7*Parameters!$D$17*Parameters!$D$26*(1-Parameters!$D$27)*(1-(Parameters!$B$94 + Parameters!$B$95))*(Parameters!$D$24)*Parameters!$D$28*Parameters!$D$30))+(AD7*(1-Parameters!$D$40)*(1-(1/Parameters!$D$38))*ART_drop_factor)+(AJ7*(1-Parameters!$D$40)*(1-(1/Parameters!$D$38))*ART_drop_factor)),0)</f>
        <v>0</v>
      </c>
      <c r="AK8" s="22">
        <f>IF(AND(C8&gt;=('Input for base case'!$F$14+'Input for base case'!$F$16), C8&lt;('Input for base case'!$F$14+'Input for base case'!$F$17)),((AC7*(1-Parameters!$D$40)*(1/Parameters!$D$38)*(1-('Input for base case'!$F$7*Parameters!$D$17*(1-Parameters!$D$27)*Parameters!$D$26*(1-(Parameters!$B$94 + Parameters!$B$95))*(Parameters!$D$23)*Parameters!$D$28)))+(AE7*(1-Parameters!$D$40)*(1-('Input for base case'!$F$7*Parameters!$D$17*(1-Parameters!$D$27)*Parameters!$D$26*(1-(Parameters!$B$94 + Parameters!$B$95))*(Parameters!$D$23)*Parameters!$D$28)))+(AI7*(1-Parameters!$D$40)*(1/Parameters!$D$38))+(AK7*(1-Parameters!$D$40))),0)</f>
        <v>0</v>
      </c>
      <c r="AL8" s="24">
        <f>IF(AND(C8&gt;=('Input for base case'!$F$14+'Input for base case'!$F$16), C8&lt;('Input for base case'!$F$14+'Input for base case'!$F$17)),((AC7*(1-Parameters!$D$40)*(1/Parameters!$D$38)*'Input for base case'!$F$7*Parameters!$D$17*Parameters!$D$26*(1-Parameters!$D$27)*(1-(Parameters!$B$94 + Parameters!$B$95))*Parameters!$D$28*(Parameters!$D$23)*(1-Parameters!$D$30))+(AE7*(1-Parameters!$D$40)*'Input for base case'!$F$7*Parameters!$D$17*Parameters!$D$26*(1-Parameters!$D$27)*(1-(Parameters!$B$94 + Parameters!$B$95))*Parameters!$D$28*(Parameters!$D$23)*(1-Parameters!$D$30))+(AF7*(1-Parameters!$D$40)) + (AG7*(1-Parameters!$D$40)*(1-ART_drop_factor)) +(AL7*(1-Parameters!$D$40)) + (AM7*(1-Parameters!$D$40)*(1-ART_drop_factor))),0)</f>
        <v>0</v>
      </c>
      <c r="AM8" s="22">
        <f>IF(AND(C8&gt;=('Input for base case'!$F$14+'Input for base case'!$F$16), C8&lt;('Input for base case'!$F$14+'Input for base case'!$F$17)),((AC7*(1-Parameters!$D$40)*(1/Parameters!$D$38)*('Input for base case'!$F$7*Parameters!$D$17*(Parameters!$D$23)*Parameters!$D$26*(1-Parameters!$D$27)*(1-(Parameters!$B$94 + Parameters!$B$95))*Parameters!$D$28*Parameters!$D$30))+(AD7*(1-Parameters!$D$40)*(1/Parameters!$D$38))+(AE7*(1-Parameters!$D$40)*('Input for base case'!$F$7*Parameters!$D$17*(Parameters!$D$23)*Parameters!$D$26*(1-Parameters!$D$27)*(1-(Parameters!$B$94 + Parameters!$B$95))*Parameters!$D$28*Parameters!$D$30))+(AM7*(1-Parameters!$D$40)*ART_drop_factor)+(AJ7*(1-Parameters!$D$40)*(1/Parameters!$D$38))+(AG7*(1-Parameters!$D$40)*ART_drop_factor)),0)</f>
        <v>0</v>
      </c>
      <c r="AN8" s="24">
        <f>IF(AND(C8&gt;=('Input for base case'!$F$14+'Input for base case'!$F$17), C8&lt;('Input for base case'!$F$14+'Input for base case'!$F$18)),((AH7*(1-Parameters!$D$40)*(1-(Parameters!$D$11*(1-('Input for base case'!$F$22*Parameters!$D$7))))) + (AN7*(1-Parameters!$D$40)*(1-(Parameters!$D$11*(1-('Input for base case'!$F$22*Parameters!$D$7)))))),0)</f>
        <v>0</v>
      </c>
      <c r="AO8" s="22">
        <f>IF(AND(C8&gt;=('Input for base case'!$F$14+'Input for base case'!$F$17), C8&lt;('Input for base case'!$F$14+'Input for base case'!$F$18)),((AH7*(1-Parameters!$D$40)*Parameters!$D$11*(1-('Input for base case'!$F$22*Parameters!$D$7)))+(AI7*(1-Parameters!$D$40)*(1-1/Parameters!$D$38)*(1-('Input for base case'!$F$8*Parameters!$D$18*(1-Parameters!$D$27)*Parameters!$D$26*(Parameters!$D$24)*Parameters!$D$28*Parameters!$D$30))) + (AJ7*(1-Parameters!$D$40)*(1-(1/Parameters!$D$38))*(1-ART_drop_factor)) +(AN7*(1-Parameters!$D$40)*Parameters!$D$11*(1-('Input for base case'!$F$22*Parameters!$D$7)))+(AO7*(1-Parameters!$D$40)*(1-1/Parameters!$D$38)) + (AP7*(1-Parameters!$D$40)*(1-(1/Parameters!$D$38))*(1-ART_drop_factor))),0)</f>
        <v>0</v>
      </c>
      <c r="AP8" s="24">
        <f>IF(AND(C8&gt;=('Input for base case'!$F$14+'Input for base case'!$F$17), C8&lt;('Input for base case'!$F$14+'Input for base case'!$F$18)),((AI7*(1-Parameters!$D$40)*(1-1/Parameters!$D$38)*('Input for base case'!$F$8*Parameters!$D$18*Parameters!$D$26*(1-Parameters!$D$27)*(Parameters!$D$24)*Parameters!$D$28*Parameters!$D$30))+(AJ7*(1-Parameters!$D$40)*(1-(1/Parameters!$D$38))*ART_drop_factor)+(AP7*(1-Parameters!$D$40)*(1-(1/Parameters!$D$38))*ART_drop_factor)),0)</f>
        <v>0</v>
      </c>
      <c r="AQ8" s="22">
        <f>IF(AND(C8&gt;=('Input for base case'!$F$14+'Input for base case'!$F$17), C8&lt;('Input for base case'!$F$14+'Input for base case'!$F$18)),((AI7*(1-Parameters!$D$40)*(1/Parameters!$D$38)*(1-('Input for base case'!$F$8*Parameters!$D$18*(1-Parameters!$D$27)*Parameters!$D$26*(Parameters!$D$23)*Parameters!$D$28)))+(AK7*(1-Parameters!$D$40)*(1-('Input for base case'!$F$8*Parameters!$D$18*(1-Parameters!$D$27)*Parameters!$D$26*(Parameters!$D$23)*Parameters!$D$28)))+(AO7*(1-Parameters!$D$40)*(1/Parameters!$D$38))+(AQ7*(1-Parameters!$D$40))),0)</f>
        <v>0</v>
      </c>
      <c r="AR8" s="24">
        <f>IF(AND(C8&gt;=('Input for base case'!$F$14+'Input for base case'!$F$17), C8&lt;('Input for base case'!$F$14+'Input for base case'!$F$18)),((AI7*(1-Parameters!$D$40)*(1/Parameters!$D$38)*'Input for base case'!$F$8*Parameters!$D$18*Parameters!$D$26*(1-Parameters!$D$27)*Parameters!$D$28*(Parameters!$D$23)*(1-Parameters!$D$30))+(AK7*(1-Parameters!$D$40)*'Input for base case'!$F$8*Parameters!$D$18*Parameters!$D$26*(1-Parameters!$D$27)*Parameters!$D$28*(Parameters!$D$23)*(1-Parameters!$D$30))+(AL7*(1-Parameters!$D$40)) + (AM7*(1-Parameters!$D$40)*(1-ART_drop_factor)) +(AR7*(1-Parameters!$D$40)) + (AS7*(1-Parameters!$D$40)*(1-ART_drop_factor))),0)</f>
        <v>0</v>
      </c>
      <c r="AS8" s="22">
        <f>IF(AND(C8&gt;=('Input for base case'!$F$14+'Input for base case'!$F$17), C8&lt;('Input for base case'!$F$14+'Input for base case'!$F$18)),((AI7*(1-Parameters!$D$40)*(1/Parameters!$D$38)*('Input for base case'!$F$8*Parameters!$D$18*(Parameters!$D$23)*Parameters!$D$26*(1-Parameters!$D$27)*Parameters!$D$28*Parameters!$D$30))+(AJ7*(1-Parameters!$D$40)*(1/Parameters!$D$38))+(AK7*(1-Parameters!$D$40)*('Input for base case'!$F$8*Parameters!$D$18*(Parameters!$D$23)*Parameters!$D$26*(1-Parameters!$D$27)*Parameters!$D$28*Parameters!$D$30))+(AS7*(1-Parameters!$D$40)*ART_drop_factor)+(AP7*(1-Parameters!$D$40)*(1/Parameters!$D$38))+(AM7*(1-Parameters!$D$40)*ART_drop_factor)),0)</f>
        <v>0</v>
      </c>
      <c r="AT8" s="24">
        <f>IF(AND(C8&gt;=('Input for base case'!$F$14+'Input for base case'!$F$18), C8&lt;('Input for base case'!$F$14+'Input for base case'!$F$19)),((AN7*(1-Parameters!$D$40)*(1-(Parameters!$D$11*(1-('Input for base case'!$F$22*Parameters!$D$7))))) + (AT7*(1-Parameters!$D$40)*(1-(Parameters!$D$12*(1-('Input for base case'!$F$22*Parameters!$D$7)))))),0)</f>
        <v>0</v>
      </c>
      <c r="AU8" s="22">
        <f>IF(AND(C8&gt;=('Input for base case'!$F$14+'Input for base case'!$F$18), C8&lt;('Input for base case'!$F$14+'Input for base case'!$F$19)),((AN7*(1-Parameters!$D$40)*Parameters!$D$11*(1-('Input for base case'!$F$22*Parameters!$D$7)))+(AO7*(1-Parameters!$D$40)*(1-1/Parameters!$D$38)*(1-('Input for base case'!$F$9*Parameters!$D$19*(1-Parameters!$D$27)*Parameters!$D$26*(Parameters!$D$24)*Parameters!$D$28*Parameters!$D$30))) + (AP7*(1-Parameters!$D$40)*(1-(1/Parameters!$D$38))*(1-ART_drop_factor)) +(AT7*(1-Parameters!$D$40)*Parameters!$D$12*(1-('Input for base case'!$F$22*Parameters!$D$7)))+(AU7*(1-Parameters!$D$40)*(1-1/Parameters!$D$38)) + (AV7*(1-Parameters!$D$40)*(1-(1/Parameters!$D$38))*(1-ART_drop_factor))),0)</f>
        <v>0</v>
      </c>
      <c r="AV8" s="24">
        <f>IF(AND(C8&gt;=('Input for base case'!$F$14+'Input for base case'!$F$18), C8&lt;('Input for base case'!$F$14+'Input for base case'!$F$19)),((AO7*(1-Parameters!$D$40)*(1-1/Parameters!$D$38)*('Input for base case'!$F$9*Parameters!$D$19*Parameters!$D$26*(1-Parameters!$D$27)*(Parameters!$D$24)*Parameters!$D$28*Parameters!$D$30))+(AP7*(1-Parameters!$D$40)*(1-(1/Parameters!$D$38))*ART_drop_factor)+(AV7*(1-Parameters!$D$40)*(1-(1/Parameters!$D$38))*ART_drop_factor)),0)</f>
        <v>0</v>
      </c>
      <c r="AW8" s="22">
        <f>IF(AND(C8&gt;=('Input for base case'!$F$14+'Input for base case'!$F$18), C8&lt;('Input for base case'!$F$14+'Input for base case'!$F$19)),((AO7*(1-Parameters!$D$40)*(1/Parameters!$D$38)*(1-('Input for base case'!$F$9*Parameters!$D$19*(1-Parameters!$D$27)*Parameters!$D$26*(Parameters!$D$23)*Parameters!$D$28)))+(AQ7*(1-Parameters!$D$40)*(1-('Input for base case'!$F$9*Parameters!$D$19*(1-Parameters!$D$27)*Parameters!$D$26*(Parameters!$D$23)*Parameters!$D$28)))+(AU7*(1-Parameters!$D$40)*(1/Parameters!$D$38))+(AW7*(1-Parameters!$D$40))),0)</f>
        <v>0</v>
      </c>
      <c r="AX8" s="24">
        <f>IF(AND(C8&gt;=('Input for base case'!$F$14+'Input for base case'!$F$18), C8&lt;('Input for base case'!$F$14+'Input for base case'!$F$19)),((AO7*(1-Parameters!$D$40)*(1/Parameters!$D$38)*'Input for base case'!$F$9*Parameters!$D$19*Parameters!$D$26*(1-Parameters!$D$27)*Parameters!$D$28*(Parameters!$D$23)*(1-Parameters!$D$30))+(AQ7*(1-Parameters!$D$40)*'Input for base case'!$F$9*Parameters!$D$19*Parameters!$D$26*(1-Parameters!$D$27)*Parameters!$D$28*(Parameters!$D$23)*(1-Parameters!$D$30)) + (AS7*(1-Parameters!$D$40)*(1-ART_drop_factor)) +(AR7*(1-Parameters!$D$40))+ (AY7*(1-Parameters!$D$40)*(1-ART_drop_factor)) + (AX7*(1-Parameters!$D$40))),0)</f>
        <v>0</v>
      </c>
      <c r="AY8" s="22">
        <f>IF(AND(C8&gt;=('Input for base case'!$F$14+'Input for base case'!$F$18), C8&lt;('Input for base case'!$F$14+'Input for base case'!$F$19)),((AO7*(1-Parameters!$D$40)*(1/Parameters!$D$38)*('Input for base case'!$F$9*Parameters!$D$19*(Parameters!$D$23)*Parameters!$D$26*(1-Parameters!$D$27)*Parameters!$D$28*Parameters!$D$30))+(AP7*(1-Parameters!$D$40)*(1/Parameters!$D$38))+(AQ7*(1-Parameters!$D$40)*('Input for base case'!$F$9*Parameters!$D$19*(Parameters!$D$23)*Parameters!$D$26*(1-Parameters!$D$27)*Parameters!$D$28*Parameters!$D$30))+(AY7*(1-Parameters!$D$40)*ART_drop_factor)+(AV7*(1-Parameters!$D$40)*(1/Parameters!$D$38))+(AS7*(1-Parameters!$D$40)*ART_drop_factor)),0)</f>
        <v>0</v>
      </c>
      <c r="AZ8" s="24">
        <f>IF(C8&gt;=('Input for base case'!$F$14+'Input for base case'!$F$19),((AT7*(1-Parameters!$D$40)*(1-(Parameters!$D$12*(1-('Input for base case'!$F$22*Parameters!$D$7))))) + (AZ7*(1-Parameters!$D$40)*(1-(Parameters!$D$12*(1-('Input for base case'!$F$22*Parameters!$D$7)))))),0)</f>
        <v>0</v>
      </c>
      <c r="BA8" s="22">
        <f>IF(C8&gt;=('Input for base case'!$F$14+'Input for base case'!$F$19),((AT7*(1-Parameters!$D$40)*Parameters!$D$12*(1-('Input for base case'!$F$22*Parameters!$D$7)))+(AU7*(1-Parameters!$D$40)*(1-1/Parameters!$D$38)*(1-('Input for base case'!$F$10*Parameters!$D$20*(1-Parameters!$D$27)*Parameters!$D$26*(Parameters!$D$24)*Parameters!$D$28*Parameters!$D$30))) + (AV7*(1-Parameters!$D$40)*(1-(1/Parameters!$D$38))*(1-ART_drop_factor)) +(AZ7*(1-Parameters!$D$40)*Parameters!$D$12*(1-('Input for base case'!$F$22*Parameters!$D$7)))+(BA7*(1-Parameters!$D$40)*(1-1/Parameters!$D$38)) + (BB7*(1-Parameters!$D$40)*(1-(1/Parameters!$D$38))*(1-ART_drop_factor))),0)</f>
        <v>0</v>
      </c>
      <c r="BB8" s="24">
        <f>IF(C8&gt;=('Input for base case'!$F$14+'Input for base case'!$F$19),((AU7*(1-Parameters!$D$40)*(1-1/Parameters!$D$38)*('Input for base case'!$F$10*Parameters!$D$20*Parameters!$D$26*(1-Parameters!$D$27)*(Parameters!$D$24)*Parameters!$D$28*Parameters!$D$30))+(AV7*(1-Parameters!$D$40)*(1-(1/Parameters!$D$38))*ART_drop_factor)+(BB7*(1-Parameters!$D$40)*(1-(1/Parameters!$D$38))*ART_drop_factor)),0)</f>
        <v>0</v>
      </c>
      <c r="BC8" s="22">
        <f>IF(C8&gt;=('Input for base case'!$F$14+'Input for base case'!$F$19),((AU7*(1-Parameters!$D$40)*(1/Parameters!$D$38)*(1-('Input for base case'!$F$10*Parameters!$D$20*(1-Parameters!$D$27)*Parameters!$D$26*(Parameters!$D$23)*Parameters!$D$28)))+(AW7*(1-Parameters!$D$40)*(1-('Input for base case'!$F$10*Parameters!$D$20*(1-Parameters!$D$27)*Parameters!$D$26*(Parameters!$D$23)*Parameters!$D$28)))+(BA7*(1-Parameters!$D$40)*(1/Parameters!$D$38))+(BC7*(1-Parameters!$D$40))),0)</f>
        <v>0</v>
      </c>
      <c r="BD8" s="24">
        <f>IF(C8&gt;=('Input for base case'!$F$14+'Input for base case'!$F$19),((AU7*(1-Parameters!$D$40)*(1/Parameters!$D$38)*'Input for base case'!$F$10*Parameters!$D$20*Parameters!$D$26*(1-Parameters!$D$27)*Parameters!$D$28*(Parameters!$D$23)*(1-Parameters!$D$30))+(AW7*(1-Parameters!$D$40)*'Input for base case'!$F$10*Parameters!$D$20*Parameters!$D$26*(1-Parameters!$D$27)*Parameters!$D$28*(Parameters!$D$23)*(1-Parameters!$D$30))+(AX7*(1-Parameters!$D$40)) + (AY7*(1-Parameters!$D$40)*(1-ART_drop_factor)) +(BD7*(1-Parameters!$D$40)) + (BE7*(1-Parameters!$D$40)*(1-ART_drop_factor))),0)</f>
        <v>0</v>
      </c>
      <c r="BE8" s="25">
        <f>IF(C8&gt;=('Input for base case'!$F$14+'Input for base case'!$F$19),((AU7*(1-Parameters!$D$40)*(1/Parameters!$D$38)*('Input for base case'!$F$10*Parameters!$D$20*(Parameters!$D$23)*Parameters!$D$26*(1-Parameters!$D$27)*Parameters!$D$28*Parameters!$D$30))+(AV7*(1-Parameters!$D$40)*(1/Parameters!$D$38))+(AW7*(1-Parameters!$D$40)*('Input for base case'!$F$10*Parameters!$D$20*(Parameters!$D$23)*Parameters!$D$26*(1-Parameters!$D$27)*Parameters!$D$28*Parameters!$D$30))+(BE7*(1-Parameters!$D$40)*ART_drop_factor)+(BB7*(1-Parameters!$D$40)*(1/Parameters!$D$38))+(AY7*(1-Parameters!$D$40)*ART_drop_factor)),0)</f>
        <v>0</v>
      </c>
      <c r="BF8" s="135">
        <f>(Parameters!$D$40*(SUM(Model!D7:U7,Model!AH7:BE7)))+(Parameters!$D$41*(SUM(Model!V7:AG7)))</f>
        <v>94.117839042159787</v>
      </c>
      <c r="BG8" s="60"/>
    </row>
    <row r="9" spans="3:59" x14ac:dyDescent="0.2">
      <c r="C9" s="20">
        <v>4</v>
      </c>
      <c r="D9" s="21">
        <f>IF((C9&gt;='Input for base case'!$F$12),0,(D8*(1-Parameters!$D$40)*(1-(Parameters!$D$8*(1-('Input for base case'!$F$22*Parameters!$D$7))))))</f>
        <v>1525314.6965482936</v>
      </c>
      <c r="E9" s="21">
        <f>IF((C9&gt;='Input for base case'!$F$12),0,(D8*(1-Parameters!$D$40)*Parameters!$D$8*(1-('Input for base case'!$F$22*Parameters!$D$7))+(E8*(1-Parameters!$D$40)*(1-1/Parameters!$D$38)) + (F8*(1-Parameters!$D$40)*(1-(1/Parameters!$D$38))*(1-ART_drop_factor))))</f>
        <v>4762.9620345983367</v>
      </c>
      <c r="F9" s="26">
        <f>IF((C9&gt;='Input for base case'!$F$12),0,(F8*(1-Parameters!$D$40)*(1-(1/Parameters!$D$38))*ART_drop_factor))</f>
        <v>0</v>
      </c>
      <c r="G9" s="21">
        <f>IF((C9&gt;='Input for base case'!$F$12),0,((G8*(1-Parameters!$D$40)+(E8*(1-Parameters!$D$40)*(1/Parameters!$D$38)))))</f>
        <v>44393.59343146965</v>
      </c>
      <c r="H9" s="21">
        <f>IF((C9&gt;='Input for base case'!$F$12),0,(H8*(1-Parameters!$D$40) + I8*(1-Parameters!$D$40)*(1-ART_drop_factor)))</f>
        <v>0</v>
      </c>
      <c r="I9" s="21">
        <f>IF((C9&gt;='Input for base case'!$F$12),0,(((F8*(1-Parameters!$D$40)*(1/Parameters!$D$38)) + I8*(1-Parameters!$D$40)*ART_drop_factor)))</f>
        <v>0</v>
      </c>
      <c r="J9" s="23">
        <f>IF(AND(C9&gt;='Input for base case'!$F$12,C9&lt;'Input for base case'!$F$13),((D8*(1-Parameters!$D$40)*(1-(Parameters!$D$8*(1-('Input for base case'!$F$22*Parameters!$D$7))))) + (J8*(1-Parameters!$D$40)*(1-(Parameters!$D$9*(1-('Input for base case'!$F$22*Parameters!$D$7)))))),0)</f>
        <v>0</v>
      </c>
      <c r="K9" s="23">
        <f>IF(AND(C9&gt;='Input for base case'!$F$12,C9&lt;'Input for base case'!$F$13),((D8*(1-Parameters!$D$40)*(Parameters!$D$8*(1-('Input for base case'!$F$22*Parameters!$D$7))))+(E8*(1-Parameters!$D$40)*(1-1/Parameters!$D$38)*(1-('Input for base case'!$F$5*Parameters!$D$14*(1-Parameters!$D$27)*Parameters!$D$26*(Parameters!$D$24))*Parameters!$D$28*Parameters!$D$30)))+ (F8*(1-Parameters!$D$40)*(1-(1/Parameters!$D$38))*(1-ART_drop_factor)) + (J8*(1-Parameters!$D$40)*Parameters!$D$9*(1-('Input for base case'!$F$22*Parameters!$D$7)))+(K8*(1-Parameters!$D$40)*(1-1/Parameters!$D$38)) + (L8*(1-Parameters!$D$40)*(1-(1/Parameters!$D$38))*(1-ART_drop_factor)),0)</f>
        <v>0</v>
      </c>
      <c r="L9" s="23">
        <f>IF(AND(C9&gt;='Input for base case'!$F$12,C9&lt;'Input for base case'!$F$13),((E8*(1-Parameters!$D$40)*(1-1/Parameters!$D$38)*('Input for base case'!$F$5*Parameters!$D$14*Parameters!$D$26*(1-Parameters!$D$27)*(Parameters!$D$24)*Parameters!$D$28*Parameters!$D$30))+(F8*(1-Parameters!$D$40)*(1-(1/Parameters!$D$38))*ART_drop_factor)+(L8*(1-Parameters!$D$40)*(1-(1/Parameters!$D$38))*ART_drop_factor)),0)</f>
        <v>0</v>
      </c>
      <c r="M9" s="23">
        <f>IF(AND(C9&gt;='Input for base case'!$F$12,C9&lt;'Input for base case'!$F$13),((E8*(1-Parameters!$D$40)*(1/Parameters!$D$38)*(1-('Input for base case'!$F$5*Parameters!$D$14*(1-Parameters!$D$27)*Parameters!$D$26*(Parameters!$D$23))*Parameters!$D$28))+(G8*(1-Parameters!$D$40)*(1-('Input for base case'!$F$5*Parameters!$D$14*(1-Parameters!$D$27)*Parameters!$D$26*(Parameters!$D$23)*Parameters!$D$28)))+(K8*(1-Parameters!$D$40)*(1/Parameters!$D$38))+(M8*(1-Parameters!$D$40))),0)</f>
        <v>0</v>
      </c>
      <c r="N9" s="23">
        <f>IF(AND(C9&gt;='Input for base case'!$F$12,C9&lt;'Input for base case'!$F$13),((E8*(1-Parameters!$D$40)*(1/Parameters!$D$38)*'Input for base case'!$F$5*Parameters!$D$14*Parameters!$D$26*(1-Parameters!$D$27)*Parameters!$D$28*(Parameters!$D$23)*(1-Parameters!$D$30))+(G8*(1-Parameters!$D$40)*'Input for base case'!$F$5*Parameters!$D$14*Parameters!$D$26*(1-Parameters!$D$27)*Parameters!$D$28*(Parameters!$D$23)*(1-Parameters!$D$30))+(H8*(1-Parameters!$D$40)) +(N8*(1-Parameters!$D$40)) + (O8*(1-Parameters!$D$40)*(1-ART_drop_factor)) + (I8*(1-Parameters!$D$40)*(1-ART_drop_factor))),0)</f>
        <v>0</v>
      </c>
      <c r="O9" s="23">
        <f>IF(AND(C9&gt;='Input for base case'!$F$12,C9&lt;'Input for base case'!$F$13),((E8*(1-Parameters!$D$40)*(1/Parameters!$D$38)*('Input for base case'!$F$5*Parameters!$D$14*(Parameters!$D$23)*Parameters!$D$26*(1-Parameters!$D$27)*Parameters!$D$28*Parameters!$D$30))+(F8*(1-Parameters!$D$40)*(1/Parameters!$D$38))+(G8*(1-Parameters!$D$40)*('Input for base case'!$F$5*Parameters!$D$14*(Parameters!$D$23)*Parameters!$D$26*(1-Parameters!$D$27)*Parameters!$D$28*Parameters!$D$30))+(O8*(1-Parameters!$D$40)*ART_drop_factor)+(L8*(1-Parameters!$D$40)*(1/Parameters!$D$38))+(I8*(1-Parameters!$D$40)*ART_drop_factor)),0)</f>
        <v>0</v>
      </c>
      <c r="P9" s="24">
        <f>IF(AND(C9&gt;='Input for base case'!$F$13,C9&lt;'Input for base case'!$F$14),((J8*(1-Parameters!$D$40)*(1-(Parameters!$D$9*(1-('Input for base case'!$F$22*Parameters!$D$7))))) + (P8*(1-Parameters!$D$40)*(1-(Parameters!$D$9*(1-('Input for base case'!$F$22*Parameters!$D$7)))))),0)</f>
        <v>0</v>
      </c>
      <c r="Q9" s="22">
        <f>IF(AND(C9&gt;='Input for base case'!$F$13,C9&lt;'Input for base case'!$F$14),((J8*(1-Parameters!$D$40)*Parameters!$D$9*(1-('Input for base case'!$F$22*Parameters!$D$7)))+(K8*(1-Parameters!$D$40)*(1-1/Parameters!$D$38)*(1-('Input for base case'!$F$6*Parameters!$D$15*(1-Parameters!$D$27)*Parameters!$D$26*(Parameters!$D$24))*Parameters!$D$28*Parameters!$D$30))) + (L8*(1-Parameters!$D$40)*(1-(1/Parameters!$D$38))*(1-ART_drop_factor)) +(P8*(1-Parameters!$D$40)*Parameters!$D$9*(1-('Input for base case'!$F$22*Parameters!$D$7)))+(Q8*(1-Parameters!$D$40)*(1-1/Parameters!$D$38)) + (R8*(1-Parameters!$D$40)*(1-(1/Parameters!$D$38))*(1-ART_drop_factor)),0)</f>
        <v>0</v>
      </c>
      <c r="R9" s="24">
        <f>IF(AND(C9&gt;='Input for base case'!$F$13,C9&lt;'Input for base case'!$F$14),((K8*(1-Parameters!$D$40)*(1-1/Parameters!$D$38)*('Input for base case'!$F$6*Parameters!$D$15*Parameters!$D$26*(1-Parameters!$D$27)*(Parameters!$D$24)*Parameters!$D$28*Parameters!$D$30))+(L8*(1-Parameters!$D$40)*(1-(1/Parameters!$D$38))*ART_drop_factor)+(R8*(1-Parameters!$D$40)*(1-(1/Parameters!$D$38))*ART_drop_factor)),0)</f>
        <v>0</v>
      </c>
      <c r="S9" s="22">
        <f>IF(AND(C9&gt;='Input for base case'!$F$13,C9&lt;'Input for base case'!$F$14),((K8*(1-Parameters!$D$40)*(1/Parameters!$D$38)*(1-('Input for base case'!$F$6*Parameters!$D$15*(1-Parameters!$D$27)*Parameters!$D$26*(Parameters!$D$23)*Parameters!$D$28)))+(M8*(1-Parameters!$D$40)*(1-('Input for base case'!$F$6*Parameters!$D$15*(1-Parameters!$D$27)*Parameters!$D$26*(Parameters!$D$23)*Parameters!$D$28)))+(Q8*(1-Parameters!$D$40)*(1/Parameters!$D$38))+(S8*(1-Parameters!$D$40))),0)</f>
        <v>0</v>
      </c>
      <c r="T9" s="24">
        <f>IF(AND(C9&gt;='Input for base case'!$F$13,C9&lt;'Input for base case'!$F$14),((K8*(1-Parameters!$D$40)*(1/Parameters!$D$38)*'Input for base case'!$F$6*Parameters!$D$15*Parameters!$D$26*(1-Parameters!$D$27)*Parameters!$D$28*(Parameters!$D$23)*(1-Parameters!$D$30))+(M8*(1-Parameters!$D$40)*'Input for base case'!$F$6*Parameters!$D$15*Parameters!$D$26*(1-Parameters!$D$27)*Parameters!$D$28*(Parameters!$D$23)*(1-Parameters!$D$30))+(N8*(1-Parameters!$D$40))+(T8*(1-Parameters!$D$40)) + (U8*(1-Parameters!$D$40)*(1-ART_drop_factor)) + (O8*(1-Parameters!$D$40)*(1-ART_drop_factor))),0)</f>
        <v>0</v>
      </c>
      <c r="U9" s="22">
        <f>IF(AND(C9&gt;='Input for base case'!$F$13,C9&lt;'Input for base case'!$F$14),((K8*(1-Parameters!$D$40)*(1/Parameters!$D$38)*('Input for base case'!$F$6*Parameters!$D$15*(Parameters!$D$23)*Parameters!$D$26*(1-Parameters!$D$27)*Parameters!$D$28*Parameters!$D$30))+(L8*(1-Parameters!$D$40)*(1/Parameters!$D$38))+(M8*(1-Parameters!$D$40)*('Input for base case'!$F$6*Parameters!$D$15*(Parameters!$D$23)*Parameters!$D$26*(1-Parameters!$D$27)*Parameters!$D$28*Parameters!$D$30))+(U8*(1-Parameters!$D$40)*ART_drop_factor)+(R8*(1-Parameters!$D$40)*(1/Parameters!$D$38))+(O8*(1-Parameters!$D$40))*ART_drop_factor),0)</f>
        <v>0</v>
      </c>
      <c r="V9" s="24">
        <f>IF(C9='Input for base case'!$F$14,((P8*(1-Parameters!$D$41)*(1-(Parameters!$D$9*(1-('Input for base case'!$F$22*Parameters!$D$7))))) + (V8*(1-Parameters!$D$41)*(1-(Parameters!$D$9*(1-('Input for base case'!$F$22*Parameters!$D$7)))))),0)</f>
        <v>0</v>
      </c>
      <c r="W9" s="22">
        <f>IF(C9='Input for base case'!$F$14,((P8*(1-Parameters!$D$41)*Parameters!$D$9*(1-('Input for base case'!$F$22*Parameters!$D$7)))+(Q8*(1-Parameters!$D$41)*(1-1/Parameters!$D$38)*(1-('Input for base case'!$F$6*Parameters!$D$16*(1-Parameters!$D$27)*Parameters!$D$26*(1-Parameters!$B$94)*(Parameters!$D$24))*Parameters!$D$28*Parameters!$D$30)))+(V8*(1-Parameters!$D$41)*Parameters!$D$9*(1-('Input for base case'!$F$22*Parameters!$D$7)))+ (R8*(1-Parameters!$D$41)*(1-(1/Parameters!$D$38))*(1-ART_drop_factor)) + (W8*(1-Parameters!$D$41)*(1-1/Parameters!$D$38)) + (X8*(1-Parameters!$D$41)*(1-(1/Parameters!$D$38))*(1-ART_drop_factor)),0)</f>
        <v>0</v>
      </c>
      <c r="X9" s="24">
        <f>IF(C9='Input for base case'!$F$14,((Q8*(1-Parameters!$D$41)*(1-1/Parameters!$D$38)*('Input for base case'!$F$6*Parameters!$D$16*Parameters!$D$26*(1-Parameters!$D$27)*(1-Parameters!$B$94)*(Parameters!$D$24)*Parameters!$D$28*Parameters!$D$30))+(R8*(1-Parameters!$D$41)*(1-(1/Parameters!$D$38))*ART_drop_factor)+(X8*(1-Parameters!$D$41)*(1-(1/Parameters!$D$38))*ART_drop_factor)),0)</f>
        <v>0</v>
      </c>
      <c r="Y9" s="22">
        <f>IF(C9='Input for base case'!$F$14,((Q8*(1-Parameters!$D$41)*(1/Parameters!$D$38)*(1-('Input for base case'!$F$6*Parameters!$D$16*(1-Parameters!$D$27)*Parameters!$D$26*(1-Parameters!$B$94)*(Parameters!$D$23)*Parameters!$D$28)))+(S8*(1-Parameters!$D$41)*(1-('Input for base case'!$F$6*Parameters!$D$16*(1-Parameters!$D$27)*Parameters!$D$26*(1-Parameters!$B$94)*(Parameters!$D$23)*Parameters!$D$28)))+(W8*(1-Parameters!$D$41)*(1/Parameters!$D$38))+(Y8*(1-Parameters!$D$41))),0)</f>
        <v>0</v>
      </c>
      <c r="Z9" s="24">
        <f>IF(C9='Input for base case'!$F$14,((Q8*(1-Parameters!$D$41)*(1/Parameters!$D$38)*'Input for base case'!$F$6*Parameters!$D$16*Parameters!$D$26*(1-Parameters!$D$27)*(1-Parameters!$B$94)*Parameters!$D$28*(Parameters!$D$23)*(1-Parameters!$D$30))+(S8*(1-Parameters!$D$41)*'Input for base case'!$F$6*Parameters!$D$16*Parameters!$D$26*(1-Parameters!$D$27)*(1-Parameters!$B$94)*Parameters!$D$28*(Parameters!$D$23)*(1-Parameters!$D$30))+(T8*(1-Parameters!$D$41)) + (U8*(1-Parameters!$D$41)*(1-ART_drop_factor)) + (Z8*(1-Parameters!$D$41)) + (AA8*(1-Parameters!$D$41)*(1-ART_drop_factor))),0)</f>
        <v>0</v>
      </c>
      <c r="AA9" s="22">
        <f>IF(C9='Input for base case'!$F$14,((Q8*(1-Parameters!$D$41)*(1/Parameters!$D$38)*('Input for base case'!$F$6*Parameters!$D$16*(Parameters!$D$23)*Parameters!$D$26*(1-Parameters!$D$27)*(1-Parameters!$B$94)*Parameters!$D$28*Parameters!$D$30))+(R8*(1-Parameters!$D$41)*(1/Parameters!$D$38))+(S8*(1-Parameters!$D$41)*('Input for base case'!$F$6*Parameters!$D$16*(1-Parameters!$B$94)*(Parameters!$D$23)*Parameters!$D$26*(1-Parameters!$D$27)*Parameters!$D$28*Parameters!$D$30))+(AA8*(1-Parameters!$D$41)*ART_drop_factor)+(X8*(1-Parameters!$D$41)*(1/Parameters!$D$38))+(U8*(1-Parameters!$D$41)*ART_drop_factor)),0)</f>
        <v>0</v>
      </c>
      <c r="AB9" s="24">
        <f>IF(AND(C9&gt;'Input for base case'!$F$14,C9&lt;('Input for base case'!$F$14+'Input for base case'!$F$16)),((V8*(1-Parameters!$D$41)*(1-(Parameters!$D$9*(1-('Input for base case'!$F$22*Parameters!$D$7)))))+(AB8*(1-Parameters!$D$41)*(1-(Parameters!$D$10*(1-('Input for base case'!$F$22*Parameters!$D$7)))))),0)</f>
        <v>0</v>
      </c>
      <c r="AC9" s="24">
        <f>IF(AND(C9&gt;'Input for base case'!$F$14, C9&lt;('Input for base case'!$F$14+'Input for base case'!$F$16)),((V8*(1-Parameters!$D$41)*Parameters!$D$9*(1-('Input for base case'!$F$22*Parameters!$D$7)))+(W8*(1-Parameters!$D$41)*(1-1/Parameters!$D$38)) + (X8*(1-Parameters!$D$41)*(1-(1/Parameters!$D$38))*(1-ART_drop_factor)) +(AB8*(1-Parameters!$D$41)*Parameters!$D$10*(1-('Input for base case'!$F$22*Parameters!$D$7))))+(AC8*(1-Parameters!$D$41)*(1-1/Parameters!$D$38)) + (AD8*(1-Parameters!$D$41)*(1-(1/Parameters!$D$38))*(1-ART_drop_factor)),0)</f>
        <v>0</v>
      </c>
      <c r="AD9" s="24">
        <f>IF(AND(C9&gt;'Input for base case'!$F$14, C9&lt;('Input for base case'!$F$14+'Input for base case'!$F$16)),((X8*(1-Parameters!$D$41)*(1-(1/Parameters!$D$38))*ART_drop_factor)+(AD8*(1-Parameters!$D$41)*(1-(1/Parameters!$D$38))*ART_drop_factor)),0)</f>
        <v>0</v>
      </c>
      <c r="AE9" s="24">
        <f>IF(AND(C9&gt;'Input for base case'!$F$14, C9&lt;('Input for base case'!$F$14+'Input for base case'!$F$16)),((W8*(1-Parameters!$D$41)*(1/Parameters!$D$38))+(Y8*(1-Parameters!$D$41))+(AC8*(1-Parameters!$D$41)*(1/Parameters!$D$38))+(AE8*(1-Parameters!$D$41))),0)</f>
        <v>0</v>
      </c>
      <c r="AF9" s="24">
        <f>IF(AND(C9&gt;'Input for base case'!$F$14, C9&lt;('Input for base case'!$F$14+'Input for base case'!$F$16)),((Z8*(1-Parameters!$D$41)) + (AA8*(1-Parameters!$D$41)*(1-ART_drop_factor)) +(AF8*(1-Parameters!$D$41)) + (AG8*(1-Parameters!$D$41)*(1-ART_drop_factor))),0)</f>
        <v>0</v>
      </c>
      <c r="AG9" s="24">
        <f>IF(AND(C9&gt;'Input for base case'!$F$14, C9&lt;('Input for base case'!$F$14+'Input for base case'!$F$16)),((X8*(1-Parameters!$D$41)*(1/Parameters!$D$38))+(AG8*(1-Parameters!$D$41)*ART_drop_factor)+(AD8*(1-Parameters!$D$41)*(1/Parameters!$D$38))+(AA8*(1-Parameters!$D$41)*ART_drop_factor)),0)</f>
        <v>0</v>
      </c>
      <c r="AH9" s="24">
        <f>IF(AND(C9&gt;=('Input for base case'!$F$14+'Input for base case'!$F$16),C9&lt;('Input for base case'!$F$14+'Input for base case'!$F$17)),((AB8*(1-Parameters!$D$40)*(1-(Parameters!$D$10*(1-('Input for base case'!$F$22*Parameters!$D$7)))))+(AH8*(1-Parameters!$D$40)*(1-(Parameters!$D$11*(1-('Input for base case'!$F$22*Parameters!$D$7)))))),0)</f>
        <v>0</v>
      </c>
      <c r="AI9" s="24">
        <f>IF(AND(C9&gt;=('Input for base case'!$F$14+'Input for base case'!$F$16), C9&lt;('Input for base case'!$F$14+'Input for base case'!$F$17)),((AB8*(1-Parameters!$D$40)*Parameters!$D$10*(1-('Input for base case'!$F$22*Parameters!$D$7)))+(AC8*(1-Parameters!$D$40)*(1-1/Parameters!$D$38)*(1-('Input for base case'!$F$7*Parameters!$D$17*(1-Parameters!$D$27)*Parameters!$D$26*(1-(Parameters!$B$94 + Parameters!$B$95))*(Parameters!$D$24)*Parameters!$D$28*Parameters!$D$30))) + (AD8*(1-Parameters!$D$40)*(1-(1/Parameters!$D$38))*(1-ART_drop_factor)) +(AH8*(1-Parameters!$D$40)*Parameters!$D$11*(1-('Input for base case'!$F$22*Parameters!$D$7)))+(AI8*(1-Parameters!$D$40)*(1-1/Parameters!$D$38)) + (AJ8*(1-Parameters!$D$40)*(1-(1/Parameters!$D$38))*(1-ART_drop_factor))),0)</f>
        <v>0</v>
      </c>
      <c r="AJ9" s="24">
        <f>IF(AND(C9&gt;=('Input for base case'!$F$14+'Input for base case'!$F$16), C9&lt;('Input for base case'!$F$14+'Input for base case'!$F$17)),((AC8*(1-Parameters!$D$40)*(1-1/Parameters!$D$38)*('Input for base case'!$F$7*Parameters!$D$17*Parameters!$D$26*(1-Parameters!$D$27)*(1-(Parameters!$B$94 + Parameters!$B$95))*(Parameters!$D$24)*Parameters!$D$28*Parameters!$D$30))+(AD8*(1-Parameters!$D$40)*(1-(1/Parameters!$D$38))*ART_drop_factor)+(AJ8*(1-Parameters!$D$40)*(1-(1/Parameters!$D$38))*ART_drop_factor)),0)</f>
        <v>0</v>
      </c>
      <c r="AK9" s="22">
        <f>IF(AND(C9&gt;=('Input for base case'!$F$14+'Input for base case'!$F$16), C9&lt;('Input for base case'!$F$14+'Input for base case'!$F$17)),((AC8*(1-Parameters!$D$40)*(1/Parameters!$D$38)*(1-('Input for base case'!$F$7*Parameters!$D$17*(1-Parameters!$D$27)*Parameters!$D$26*(1-(Parameters!$B$94 + Parameters!$B$95))*(Parameters!$D$23)*Parameters!$D$28)))+(AE8*(1-Parameters!$D$40)*(1-('Input for base case'!$F$7*Parameters!$D$17*(1-Parameters!$D$27)*Parameters!$D$26*(1-(Parameters!$B$94 + Parameters!$B$95))*(Parameters!$D$23)*Parameters!$D$28)))+(AI8*(1-Parameters!$D$40)*(1/Parameters!$D$38))+(AK8*(1-Parameters!$D$40))),0)</f>
        <v>0</v>
      </c>
      <c r="AL9" s="24">
        <f>IF(AND(C9&gt;=('Input for base case'!$F$14+'Input for base case'!$F$16), C9&lt;('Input for base case'!$F$14+'Input for base case'!$F$17)),((AC8*(1-Parameters!$D$40)*(1/Parameters!$D$38)*'Input for base case'!$F$7*Parameters!$D$17*Parameters!$D$26*(1-Parameters!$D$27)*(1-(Parameters!$B$94 + Parameters!$B$95))*Parameters!$D$28*(Parameters!$D$23)*(1-Parameters!$D$30))+(AE8*(1-Parameters!$D$40)*'Input for base case'!$F$7*Parameters!$D$17*Parameters!$D$26*(1-Parameters!$D$27)*(1-(Parameters!$B$94 + Parameters!$B$95))*Parameters!$D$28*(Parameters!$D$23)*(1-Parameters!$D$30))+(AF8*(1-Parameters!$D$40)) + (AG8*(1-Parameters!$D$40)*(1-ART_drop_factor)) +(AL8*(1-Parameters!$D$40)) + (AM8*(1-Parameters!$D$40)*(1-ART_drop_factor))),0)</f>
        <v>0</v>
      </c>
      <c r="AM9" s="22">
        <f>IF(AND(C9&gt;=('Input for base case'!$F$14+'Input for base case'!$F$16), C9&lt;('Input for base case'!$F$14+'Input for base case'!$F$17)),((AC8*(1-Parameters!$D$40)*(1/Parameters!$D$38)*('Input for base case'!$F$7*Parameters!$D$17*(Parameters!$D$23)*Parameters!$D$26*(1-Parameters!$D$27)*(1-(Parameters!$B$94 + Parameters!$B$95))*Parameters!$D$28*Parameters!$D$30))+(AD8*(1-Parameters!$D$40)*(1/Parameters!$D$38))+(AE8*(1-Parameters!$D$40)*('Input for base case'!$F$7*Parameters!$D$17*(Parameters!$D$23)*Parameters!$D$26*(1-Parameters!$D$27)*(1-(Parameters!$B$94 + Parameters!$B$95))*Parameters!$D$28*Parameters!$D$30))+(AM8*(1-Parameters!$D$40)*ART_drop_factor)+(AJ8*(1-Parameters!$D$40)*(1/Parameters!$D$38))+(AG8*(1-Parameters!$D$40)*ART_drop_factor)),0)</f>
        <v>0</v>
      </c>
      <c r="AN9" s="24">
        <f>IF(AND(C9&gt;=('Input for base case'!$F$14+'Input for base case'!$F$17), C9&lt;('Input for base case'!$F$14+'Input for base case'!$F$18)),((AH8*(1-Parameters!$D$40)*(1-(Parameters!$D$11*(1-('Input for base case'!$F$22*Parameters!$D$7))))) + (AN8*(1-Parameters!$D$40)*(1-(Parameters!$D$11*(1-('Input for base case'!$F$22*Parameters!$D$7)))))),0)</f>
        <v>0</v>
      </c>
      <c r="AO9" s="22">
        <f>IF(AND(C9&gt;=('Input for base case'!$F$14+'Input for base case'!$F$17), C9&lt;('Input for base case'!$F$14+'Input for base case'!$F$18)),((AH8*(1-Parameters!$D$40)*Parameters!$D$11*(1-('Input for base case'!$F$22*Parameters!$D$7)))+(AI8*(1-Parameters!$D$40)*(1-1/Parameters!$D$38)*(1-('Input for base case'!$F$8*Parameters!$D$18*(1-Parameters!$D$27)*Parameters!$D$26*(Parameters!$D$24)*Parameters!$D$28*Parameters!$D$30))) + (AJ8*(1-Parameters!$D$40)*(1-(1/Parameters!$D$38))*(1-ART_drop_factor)) +(AN8*(1-Parameters!$D$40)*Parameters!$D$11*(1-('Input for base case'!$F$22*Parameters!$D$7)))+(AO8*(1-Parameters!$D$40)*(1-1/Parameters!$D$38)) + (AP8*(1-Parameters!$D$40)*(1-(1/Parameters!$D$38))*(1-ART_drop_factor))),0)</f>
        <v>0</v>
      </c>
      <c r="AP9" s="24">
        <f>IF(AND(C9&gt;=('Input for base case'!$F$14+'Input for base case'!$F$17), C9&lt;('Input for base case'!$F$14+'Input for base case'!$F$18)),((AI8*(1-Parameters!$D$40)*(1-1/Parameters!$D$38)*('Input for base case'!$F$8*Parameters!$D$18*Parameters!$D$26*(1-Parameters!$D$27)*(Parameters!$D$24)*Parameters!$D$28*Parameters!$D$30))+(AJ8*(1-Parameters!$D$40)*(1-(1/Parameters!$D$38))*ART_drop_factor)+(AP8*(1-Parameters!$D$40)*(1-(1/Parameters!$D$38))*ART_drop_factor)),0)</f>
        <v>0</v>
      </c>
      <c r="AQ9" s="22">
        <f>IF(AND(C9&gt;=('Input for base case'!$F$14+'Input for base case'!$F$17), C9&lt;('Input for base case'!$F$14+'Input for base case'!$F$18)),((AI8*(1-Parameters!$D$40)*(1/Parameters!$D$38)*(1-('Input for base case'!$F$8*Parameters!$D$18*(1-Parameters!$D$27)*Parameters!$D$26*(Parameters!$D$23)*Parameters!$D$28)))+(AK8*(1-Parameters!$D$40)*(1-('Input for base case'!$F$8*Parameters!$D$18*(1-Parameters!$D$27)*Parameters!$D$26*(Parameters!$D$23)*Parameters!$D$28)))+(AO8*(1-Parameters!$D$40)*(1/Parameters!$D$38))+(AQ8*(1-Parameters!$D$40))),0)</f>
        <v>0</v>
      </c>
      <c r="AR9" s="24">
        <f>IF(AND(C9&gt;=('Input for base case'!$F$14+'Input for base case'!$F$17), C9&lt;('Input for base case'!$F$14+'Input for base case'!$F$18)),((AI8*(1-Parameters!$D$40)*(1/Parameters!$D$38)*'Input for base case'!$F$8*Parameters!$D$18*Parameters!$D$26*(1-Parameters!$D$27)*Parameters!$D$28*(Parameters!$D$23)*(1-Parameters!$D$30))+(AK8*(1-Parameters!$D$40)*'Input for base case'!$F$8*Parameters!$D$18*Parameters!$D$26*(1-Parameters!$D$27)*Parameters!$D$28*(Parameters!$D$23)*(1-Parameters!$D$30))+(AL8*(1-Parameters!$D$40)) + (AM8*(1-Parameters!$D$40)*(1-ART_drop_factor)) +(AR8*(1-Parameters!$D$40)) + (AS8*(1-Parameters!$D$40)*(1-ART_drop_factor))),0)</f>
        <v>0</v>
      </c>
      <c r="AS9" s="22">
        <f>IF(AND(C9&gt;=('Input for base case'!$F$14+'Input for base case'!$F$17), C9&lt;('Input for base case'!$F$14+'Input for base case'!$F$18)),((AI8*(1-Parameters!$D$40)*(1/Parameters!$D$38)*('Input for base case'!$F$8*Parameters!$D$18*(Parameters!$D$23)*Parameters!$D$26*(1-Parameters!$D$27)*Parameters!$D$28*Parameters!$D$30))+(AJ8*(1-Parameters!$D$40)*(1/Parameters!$D$38))+(AK8*(1-Parameters!$D$40)*('Input for base case'!$F$8*Parameters!$D$18*(Parameters!$D$23)*Parameters!$D$26*(1-Parameters!$D$27)*Parameters!$D$28*Parameters!$D$30))+(AS8*(1-Parameters!$D$40)*ART_drop_factor)+(AP8*(1-Parameters!$D$40)*(1/Parameters!$D$38))+(AM8*(1-Parameters!$D$40)*ART_drop_factor)),0)</f>
        <v>0</v>
      </c>
      <c r="AT9" s="24">
        <f>IF(AND(C9&gt;=('Input for base case'!$F$14+'Input for base case'!$F$18), C9&lt;('Input for base case'!$F$14+'Input for base case'!$F$19)),((AN8*(1-Parameters!$D$40)*(1-(Parameters!$D$11*(1-('Input for base case'!$F$22*Parameters!$D$7))))) + (AT8*(1-Parameters!$D$40)*(1-(Parameters!$D$12*(1-('Input for base case'!$F$22*Parameters!$D$7)))))),0)</f>
        <v>0</v>
      </c>
      <c r="AU9" s="22">
        <f>IF(AND(C9&gt;=('Input for base case'!$F$14+'Input for base case'!$F$18), C9&lt;('Input for base case'!$F$14+'Input for base case'!$F$19)),((AN8*(1-Parameters!$D$40)*Parameters!$D$11*(1-('Input for base case'!$F$22*Parameters!$D$7)))+(AO8*(1-Parameters!$D$40)*(1-1/Parameters!$D$38)*(1-('Input for base case'!$F$9*Parameters!$D$19*(1-Parameters!$D$27)*Parameters!$D$26*(Parameters!$D$24)*Parameters!$D$28*Parameters!$D$30))) + (AP8*(1-Parameters!$D$40)*(1-(1/Parameters!$D$38))*(1-ART_drop_factor)) +(AT8*(1-Parameters!$D$40)*Parameters!$D$12*(1-('Input for base case'!$F$22*Parameters!$D$7)))+(AU8*(1-Parameters!$D$40)*(1-1/Parameters!$D$38)) + (AV8*(1-Parameters!$D$40)*(1-(1/Parameters!$D$38))*(1-ART_drop_factor))),0)</f>
        <v>0</v>
      </c>
      <c r="AV9" s="24">
        <f>IF(AND(C9&gt;=('Input for base case'!$F$14+'Input for base case'!$F$18), C9&lt;('Input for base case'!$F$14+'Input for base case'!$F$19)),((AO8*(1-Parameters!$D$40)*(1-1/Parameters!$D$38)*('Input for base case'!$F$9*Parameters!$D$19*Parameters!$D$26*(1-Parameters!$D$27)*(Parameters!$D$24)*Parameters!$D$28*Parameters!$D$30))+(AP8*(1-Parameters!$D$40)*(1-(1/Parameters!$D$38))*ART_drop_factor)+(AV8*(1-Parameters!$D$40)*(1-(1/Parameters!$D$38))*ART_drop_factor)),0)</f>
        <v>0</v>
      </c>
      <c r="AW9" s="22">
        <f>IF(AND(C9&gt;=('Input for base case'!$F$14+'Input for base case'!$F$18), C9&lt;('Input for base case'!$F$14+'Input for base case'!$F$19)),((AO8*(1-Parameters!$D$40)*(1/Parameters!$D$38)*(1-('Input for base case'!$F$9*Parameters!$D$19*(1-Parameters!$D$27)*Parameters!$D$26*(Parameters!$D$23)*Parameters!$D$28)))+(AQ8*(1-Parameters!$D$40)*(1-('Input for base case'!$F$9*Parameters!$D$19*(1-Parameters!$D$27)*Parameters!$D$26*(Parameters!$D$23)*Parameters!$D$28)))+(AU8*(1-Parameters!$D$40)*(1/Parameters!$D$38))+(AW8*(1-Parameters!$D$40))),0)</f>
        <v>0</v>
      </c>
      <c r="AX9" s="24">
        <f>IF(AND(C9&gt;=('Input for base case'!$F$14+'Input for base case'!$F$18), C9&lt;('Input for base case'!$F$14+'Input for base case'!$F$19)),((AO8*(1-Parameters!$D$40)*(1/Parameters!$D$38)*'Input for base case'!$F$9*Parameters!$D$19*Parameters!$D$26*(1-Parameters!$D$27)*Parameters!$D$28*(Parameters!$D$23)*(1-Parameters!$D$30))+(AQ8*(1-Parameters!$D$40)*'Input for base case'!$F$9*Parameters!$D$19*Parameters!$D$26*(1-Parameters!$D$27)*Parameters!$D$28*(Parameters!$D$23)*(1-Parameters!$D$30)) + (AS8*(1-Parameters!$D$40)*(1-ART_drop_factor)) +(AR8*(1-Parameters!$D$40))+ (AY8*(1-Parameters!$D$40)*(1-ART_drop_factor)) + (AX8*(1-Parameters!$D$40))),0)</f>
        <v>0</v>
      </c>
      <c r="AY9" s="22">
        <f>IF(AND(C9&gt;=('Input for base case'!$F$14+'Input for base case'!$F$18), C9&lt;('Input for base case'!$F$14+'Input for base case'!$F$19)),((AO8*(1-Parameters!$D$40)*(1/Parameters!$D$38)*('Input for base case'!$F$9*Parameters!$D$19*(Parameters!$D$23)*Parameters!$D$26*(1-Parameters!$D$27)*Parameters!$D$28*Parameters!$D$30))+(AP8*(1-Parameters!$D$40)*(1/Parameters!$D$38))+(AQ8*(1-Parameters!$D$40)*('Input for base case'!$F$9*Parameters!$D$19*(Parameters!$D$23)*Parameters!$D$26*(1-Parameters!$D$27)*Parameters!$D$28*Parameters!$D$30))+(AY8*(1-Parameters!$D$40)*ART_drop_factor)+(AV8*(1-Parameters!$D$40)*(1/Parameters!$D$38))+(AS8*(1-Parameters!$D$40)*ART_drop_factor)),0)</f>
        <v>0</v>
      </c>
      <c r="AZ9" s="24">
        <f>IF(C9&gt;=('Input for base case'!$F$14+'Input for base case'!$F$19),((AT8*(1-Parameters!$D$40)*(1-(Parameters!$D$12*(1-('Input for base case'!$F$22*Parameters!$D$7))))) + (AZ8*(1-Parameters!$D$40)*(1-(Parameters!$D$12*(1-('Input for base case'!$F$22*Parameters!$D$7)))))),0)</f>
        <v>0</v>
      </c>
      <c r="BA9" s="22">
        <f>IF(C9&gt;=('Input for base case'!$F$14+'Input for base case'!$F$19),((AT8*(1-Parameters!$D$40)*Parameters!$D$12*(1-('Input for base case'!$F$22*Parameters!$D$7)))+(AU8*(1-Parameters!$D$40)*(1-1/Parameters!$D$38)*(1-('Input for base case'!$F$10*Parameters!$D$20*(1-Parameters!$D$27)*Parameters!$D$26*(Parameters!$D$24)*Parameters!$D$28*Parameters!$D$30))) + (AV8*(1-Parameters!$D$40)*(1-(1/Parameters!$D$38))*(1-ART_drop_factor)) +(AZ8*(1-Parameters!$D$40)*Parameters!$D$12*(1-('Input for base case'!$F$22*Parameters!$D$7)))+(BA8*(1-Parameters!$D$40)*(1-1/Parameters!$D$38)) + (BB8*(1-Parameters!$D$40)*(1-(1/Parameters!$D$38))*(1-ART_drop_factor))),0)</f>
        <v>0</v>
      </c>
      <c r="BB9" s="24">
        <f>IF(C9&gt;=('Input for base case'!$F$14+'Input for base case'!$F$19),((AU8*(1-Parameters!$D$40)*(1-1/Parameters!$D$38)*('Input for base case'!$F$10*Parameters!$D$20*Parameters!$D$26*(1-Parameters!$D$27)*(Parameters!$D$24)*Parameters!$D$28*Parameters!$D$30))+(AV8*(1-Parameters!$D$40)*(1-(1/Parameters!$D$38))*ART_drop_factor)+(BB8*(1-Parameters!$D$40)*(1-(1/Parameters!$D$38))*ART_drop_factor)),0)</f>
        <v>0</v>
      </c>
      <c r="BC9" s="22">
        <f>IF(C9&gt;=('Input for base case'!$F$14+'Input for base case'!$F$19),((AU8*(1-Parameters!$D$40)*(1/Parameters!$D$38)*(1-('Input for base case'!$F$10*Parameters!$D$20*(1-Parameters!$D$27)*Parameters!$D$26*(Parameters!$D$23)*Parameters!$D$28)))+(AW8*(1-Parameters!$D$40)*(1-('Input for base case'!$F$10*Parameters!$D$20*(1-Parameters!$D$27)*Parameters!$D$26*(Parameters!$D$23)*Parameters!$D$28)))+(BA8*(1-Parameters!$D$40)*(1/Parameters!$D$38))+(BC8*(1-Parameters!$D$40))),0)</f>
        <v>0</v>
      </c>
      <c r="BD9" s="24">
        <f>IF(C9&gt;=('Input for base case'!$F$14+'Input for base case'!$F$19),((AU8*(1-Parameters!$D$40)*(1/Parameters!$D$38)*'Input for base case'!$F$10*Parameters!$D$20*Parameters!$D$26*(1-Parameters!$D$27)*Parameters!$D$28*(Parameters!$D$23)*(1-Parameters!$D$30))+(AW8*(1-Parameters!$D$40)*'Input for base case'!$F$10*Parameters!$D$20*Parameters!$D$26*(1-Parameters!$D$27)*Parameters!$D$28*(Parameters!$D$23)*(1-Parameters!$D$30))+(AX8*(1-Parameters!$D$40)) + (AY8*(1-Parameters!$D$40)*(1-ART_drop_factor)) +(BD8*(1-Parameters!$D$40)) + (BE8*(1-Parameters!$D$40)*(1-ART_drop_factor))),0)</f>
        <v>0</v>
      </c>
      <c r="BE9" s="25">
        <f>IF(C9&gt;=('Input for base case'!$F$14+'Input for base case'!$F$19),((AU8*(1-Parameters!$D$40)*(1/Parameters!$D$38)*('Input for base case'!$F$10*Parameters!$D$20*(Parameters!$D$23)*Parameters!$D$26*(1-Parameters!$D$27)*Parameters!$D$28*Parameters!$D$30))+(AV8*(1-Parameters!$D$40)*(1/Parameters!$D$38))+(AW8*(1-Parameters!$D$40)*('Input for base case'!$F$10*Parameters!$D$20*(Parameters!$D$23)*Parameters!$D$26*(1-Parameters!$D$27)*Parameters!$D$28*Parameters!$D$30))+(BE8*(1-Parameters!$D$40)*ART_drop_factor)+(BB8*(1-Parameters!$D$40)*(1/Parameters!$D$38))+(AY8*(1-Parameters!$D$40)*ART_drop_factor)),0)</f>
        <v>0</v>
      </c>
      <c r="BF9" s="135">
        <f>(Parameters!$D$40*(SUM(Model!D8:U8,Model!AH8:BE8)))+(Parameters!$D$41*(SUM(Model!V8:AG8)))</f>
        <v>94.112409166830417</v>
      </c>
      <c r="BG9" s="60"/>
    </row>
    <row r="10" spans="3:59" x14ac:dyDescent="0.2">
      <c r="C10" s="20">
        <v>5</v>
      </c>
      <c r="D10" s="21">
        <f>IF((C10&gt;='Input for base case'!$F$12),0,(D9*(1-Parameters!$D$40)*(1-(Parameters!$D$8*(1-('Input for base case'!$F$22*Parameters!$D$7))))))</f>
        <v>1524722.199561971</v>
      </c>
      <c r="E10" s="21">
        <f>IF((C10&gt;='Input for base case'!$F$12),0,(D9*(1-Parameters!$D$40)*Parameters!$D$8*(1-('Input for base case'!$F$22*Parameters!$D$7))+(E9*(1-Parameters!$D$40)*(1-1/Parameters!$D$38)) + (F9*(1-Parameters!$D$40)*(1-(1/Parameters!$D$38))*(1-ART_drop_factor))))</f>
        <v>4737.9978378123815</v>
      </c>
      <c r="F10" s="26">
        <f>IF((C10&gt;='Input for base case'!$F$12),0,(F9*(1-Parameters!$D$40)*(1-(1/Parameters!$D$38))*ART_drop_factor))</f>
        <v>0</v>
      </c>
      <c r="G10" s="21">
        <f>IF((C10&gt;='Input for base case'!$F$12),0,((G9*(1-Parameters!$D$40)+(E9*(1-Parameters!$D$40)*(1/Parameters!$D$38)))))</f>
        <v>44920.219734654187</v>
      </c>
      <c r="H10" s="21">
        <f>IF((C10&gt;='Input for base case'!$F$12),0,(H9*(1-Parameters!$D$40) + I9*(1-Parameters!$D$40)*(1-ART_drop_factor)))</f>
        <v>0</v>
      </c>
      <c r="I10" s="21">
        <f>IF((C10&gt;='Input for base case'!$F$12),0,(((F9*(1-Parameters!$D$40)*(1/Parameters!$D$38)) + I9*(1-Parameters!$D$40)*ART_drop_factor)))</f>
        <v>0</v>
      </c>
      <c r="J10" s="23">
        <f>IF(AND(C10&gt;='Input for base case'!$F$12,C10&lt;'Input for base case'!$F$13),((D9*(1-Parameters!$D$40)*(1-(Parameters!$D$8*(1-('Input for base case'!$F$22*Parameters!$D$7))))) + (J9*(1-Parameters!$D$40)*(1-(Parameters!$D$9*(1-('Input for base case'!$F$22*Parameters!$D$7)))))),0)</f>
        <v>0</v>
      </c>
      <c r="K10" s="23">
        <f>IF(AND(C10&gt;='Input for base case'!$F$12,C10&lt;'Input for base case'!$F$13),((D9*(1-Parameters!$D$40)*(Parameters!$D$8*(1-('Input for base case'!$F$22*Parameters!$D$7))))+(E9*(1-Parameters!$D$40)*(1-1/Parameters!$D$38)*(1-('Input for base case'!$F$5*Parameters!$D$14*(1-Parameters!$D$27)*Parameters!$D$26*(Parameters!$D$24))*Parameters!$D$28*Parameters!$D$30)))+ (F9*(1-Parameters!$D$40)*(1-(1/Parameters!$D$38))*(1-ART_drop_factor)) + (J9*(1-Parameters!$D$40)*Parameters!$D$9*(1-('Input for base case'!$F$22*Parameters!$D$7)))+(K9*(1-Parameters!$D$40)*(1-1/Parameters!$D$38)) + (L9*(1-Parameters!$D$40)*(1-(1/Parameters!$D$38))*(1-ART_drop_factor)),0)</f>
        <v>0</v>
      </c>
      <c r="L10" s="23">
        <f>IF(AND(C10&gt;='Input for base case'!$F$12,C10&lt;'Input for base case'!$F$13),((E9*(1-Parameters!$D$40)*(1-1/Parameters!$D$38)*('Input for base case'!$F$5*Parameters!$D$14*Parameters!$D$26*(1-Parameters!$D$27)*(Parameters!$D$24)*Parameters!$D$28*Parameters!$D$30))+(F9*(1-Parameters!$D$40)*(1-(1/Parameters!$D$38))*ART_drop_factor)+(L9*(1-Parameters!$D$40)*(1-(1/Parameters!$D$38))*ART_drop_factor)),0)</f>
        <v>0</v>
      </c>
      <c r="M10" s="23">
        <f>IF(AND(C10&gt;='Input for base case'!$F$12,C10&lt;'Input for base case'!$F$13),((E9*(1-Parameters!$D$40)*(1/Parameters!$D$38)*(1-('Input for base case'!$F$5*Parameters!$D$14*(1-Parameters!$D$27)*Parameters!$D$26*(Parameters!$D$23))*Parameters!$D$28))+(G9*(1-Parameters!$D$40)*(1-('Input for base case'!$F$5*Parameters!$D$14*(1-Parameters!$D$27)*Parameters!$D$26*(Parameters!$D$23)*Parameters!$D$28)))+(K9*(1-Parameters!$D$40)*(1/Parameters!$D$38))+(M9*(1-Parameters!$D$40))),0)</f>
        <v>0</v>
      </c>
      <c r="N10" s="23">
        <f>IF(AND(C10&gt;='Input for base case'!$F$12,C10&lt;'Input for base case'!$F$13),((E9*(1-Parameters!$D$40)*(1/Parameters!$D$38)*'Input for base case'!$F$5*Parameters!$D$14*Parameters!$D$26*(1-Parameters!$D$27)*Parameters!$D$28*(Parameters!$D$23)*(1-Parameters!$D$30))+(G9*(1-Parameters!$D$40)*'Input for base case'!$F$5*Parameters!$D$14*Parameters!$D$26*(1-Parameters!$D$27)*Parameters!$D$28*(Parameters!$D$23)*(1-Parameters!$D$30))+(H9*(1-Parameters!$D$40)) +(N9*(1-Parameters!$D$40)) + (O9*(1-Parameters!$D$40)*(1-ART_drop_factor)) + (I9*(1-Parameters!$D$40)*(1-ART_drop_factor))),0)</f>
        <v>0</v>
      </c>
      <c r="O10" s="23">
        <f>IF(AND(C10&gt;='Input for base case'!$F$12,C10&lt;'Input for base case'!$F$13),((E9*(1-Parameters!$D$40)*(1/Parameters!$D$38)*('Input for base case'!$F$5*Parameters!$D$14*(Parameters!$D$23)*Parameters!$D$26*(1-Parameters!$D$27)*Parameters!$D$28*Parameters!$D$30))+(F9*(1-Parameters!$D$40)*(1/Parameters!$D$38))+(G9*(1-Parameters!$D$40)*('Input for base case'!$F$5*Parameters!$D$14*(Parameters!$D$23)*Parameters!$D$26*(1-Parameters!$D$27)*Parameters!$D$28*Parameters!$D$30))+(O9*(1-Parameters!$D$40)*ART_drop_factor)+(L9*(1-Parameters!$D$40)*(1/Parameters!$D$38))+(I9*(1-Parameters!$D$40)*ART_drop_factor)),0)</f>
        <v>0</v>
      </c>
      <c r="P10" s="24">
        <f>IF(AND(C10&gt;='Input for base case'!$F$13,C10&lt;'Input for base case'!$F$14),((J9*(1-Parameters!$D$40)*(1-(Parameters!$D$9*(1-('Input for base case'!$F$22*Parameters!$D$7))))) + (P9*(1-Parameters!$D$40)*(1-(Parameters!$D$9*(1-('Input for base case'!$F$22*Parameters!$D$7)))))),0)</f>
        <v>0</v>
      </c>
      <c r="Q10" s="22">
        <f>IF(AND(C10&gt;='Input for base case'!$F$13,C10&lt;'Input for base case'!$F$14),((J9*(1-Parameters!$D$40)*Parameters!$D$9*(1-('Input for base case'!$F$22*Parameters!$D$7)))+(K9*(1-Parameters!$D$40)*(1-1/Parameters!$D$38)*(1-('Input for base case'!$F$6*Parameters!$D$15*(1-Parameters!$D$27)*Parameters!$D$26*(Parameters!$D$24))*Parameters!$D$28*Parameters!$D$30))) + (L9*(1-Parameters!$D$40)*(1-(1/Parameters!$D$38))*(1-ART_drop_factor)) +(P9*(1-Parameters!$D$40)*Parameters!$D$9*(1-('Input for base case'!$F$22*Parameters!$D$7)))+(Q9*(1-Parameters!$D$40)*(1-1/Parameters!$D$38)) + (R9*(1-Parameters!$D$40)*(1-(1/Parameters!$D$38))*(1-ART_drop_factor)),0)</f>
        <v>0</v>
      </c>
      <c r="R10" s="24">
        <f>IF(AND(C10&gt;='Input for base case'!$F$13,C10&lt;'Input for base case'!$F$14),((K9*(1-Parameters!$D$40)*(1-1/Parameters!$D$38)*('Input for base case'!$F$6*Parameters!$D$15*Parameters!$D$26*(1-Parameters!$D$27)*(Parameters!$D$24)*Parameters!$D$28*Parameters!$D$30))+(L9*(1-Parameters!$D$40)*(1-(1/Parameters!$D$38))*ART_drop_factor)+(R9*(1-Parameters!$D$40)*(1-(1/Parameters!$D$38))*ART_drop_factor)),0)</f>
        <v>0</v>
      </c>
      <c r="S10" s="22">
        <f>IF(AND(C10&gt;='Input for base case'!$F$13,C10&lt;'Input for base case'!$F$14),((K9*(1-Parameters!$D$40)*(1/Parameters!$D$38)*(1-('Input for base case'!$F$6*Parameters!$D$15*(1-Parameters!$D$27)*Parameters!$D$26*(Parameters!$D$23)*Parameters!$D$28)))+(M9*(1-Parameters!$D$40)*(1-('Input for base case'!$F$6*Parameters!$D$15*(1-Parameters!$D$27)*Parameters!$D$26*(Parameters!$D$23)*Parameters!$D$28)))+(Q9*(1-Parameters!$D$40)*(1/Parameters!$D$38))+(S9*(1-Parameters!$D$40))),0)</f>
        <v>0</v>
      </c>
      <c r="T10" s="24">
        <f>IF(AND(C10&gt;='Input for base case'!$F$13,C10&lt;'Input for base case'!$F$14),((K9*(1-Parameters!$D$40)*(1/Parameters!$D$38)*'Input for base case'!$F$6*Parameters!$D$15*Parameters!$D$26*(1-Parameters!$D$27)*Parameters!$D$28*(Parameters!$D$23)*(1-Parameters!$D$30))+(M9*(1-Parameters!$D$40)*'Input for base case'!$F$6*Parameters!$D$15*Parameters!$D$26*(1-Parameters!$D$27)*Parameters!$D$28*(Parameters!$D$23)*(1-Parameters!$D$30))+(N9*(1-Parameters!$D$40))+(T9*(1-Parameters!$D$40)) + (U9*(1-Parameters!$D$40)*(1-ART_drop_factor)) + (O9*(1-Parameters!$D$40)*(1-ART_drop_factor))),0)</f>
        <v>0</v>
      </c>
      <c r="U10" s="22">
        <f>IF(AND(C10&gt;='Input for base case'!$F$13,C10&lt;'Input for base case'!$F$14),((K9*(1-Parameters!$D$40)*(1/Parameters!$D$38)*('Input for base case'!$F$6*Parameters!$D$15*(Parameters!$D$23)*Parameters!$D$26*(1-Parameters!$D$27)*Parameters!$D$28*Parameters!$D$30))+(L9*(1-Parameters!$D$40)*(1/Parameters!$D$38))+(M9*(1-Parameters!$D$40)*('Input for base case'!$F$6*Parameters!$D$15*(Parameters!$D$23)*Parameters!$D$26*(1-Parameters!$D$27)*Parameters!$D$28*Parameters!$D$30))+(U9*(1-Parameters!$D$40)*ART_drop_factor)+(R9*(1-Parameters!$D$40)*(1/Parameters!$D$38))+(O9*(1-Parameters!$D$40))*ART_drop_factor),0)</f>
        <v>0</v>
      </c>
      <c r="V10" s="24">
        <f>IF(C10='Input for base case'!$F$14,((P9*(1-Parameters!$D$41)*(1-(Parameters!$D$9*(1-('Input for base case'!$F$22*Parameters!$D$7))))) + (V9*(1-Parameters!$D$41)*(1-(Parameters!$D$9*(1-('Input for base case'!$F$22*Parameters!$D$7)))))),0)</f>
        <v>0</v>
      </c>
      <c r="W10" s="22">
        <f>IF(C10='Input for base case'!$F$14,((P9*(1-Parameters!$D$41)*Parameters!$D$9*(1-('Input for base case'!$F$22*Parameters!$D$7)))+(Q9*(1-Parameters!$D$41)*(1-1/Parameters!$D$38)*(1-('Input for base case'!$F$6*Parameters!$D$16*(1-Parameters!$D$27)*Parameters!$D$26*(1-Parameters!$B$94)*(Parameters!$D$24))*Parameters!$D$28*Parameters!$D$30)))+(V9*(1-Parameters!$D$41)*Parameters!$D$9*(1-('Input for base case'!$F$22*Parameters!$D$7)))+ (R9*(1-Parameters!$D$41)*(1-(1/Parameters!$D$38))*(1-ART_drop_factor)) + (W9*(1-Parameters!$D$41)*(1-1/Parameters!$D$38)) + (X9*(1-Parameters!$D$41)*(1-(1/Parameters!$D$38))*(1-ART_drop_factor)),0)</f>
        <v>0</v>
      </c>
      <c r="X10" s="24">
        <f>IF(C10='Input for base case'!$F$14,((Q9*(1-Parameters!$D$41)*(1-1/Parameters!$D$38)*('Input for base case'!$F$6*Parameters!$D$16*Parameters!$D$26*(1-Parameters!$D$27)*(1-Parameters!$B$94)*(Parameters!$D$24)*Parameters!$D$28*Parameters!$D$30))+(R9*(1-Parameters!$D$41)*(1-(1/Parameters!$D$38))*ART_drop_factor)+(X9*(1-Parameters!$D$41)*(1-(1/Parameters!$D$38))*ART_drop_factor)),0)</f>
        <v>0</v>
      </c>
      <c r="Y10" s="22">
        <f>IF(C10='Input for base case'!$F$14,((Q9*(1-Parameters!$D$41)*(1/Parameters!$D$38)*(1-('Input for base case'!$F$6*Parameters!$D$16*(1-Parameters!$D$27)*Parameters!$D$26*(1-Parameters!$B$94)*(Parameters!$D$23)*Parameters!$D$28)))+(S9*(1-Parameters!$D$41)*(1-('Input for base case'!$F$6*Parameters!$D$16*(1-Parameters!$D$27)*Parameters!$D$26*(1-Parameters!$B$94)*(Parameters!$D$23)*Parameters!$D$28)))+(W9*(1-Parameters!$D$41)*(1/Parameters!$D$38))+(Y9*(1-Parameters!$D$41))),0)</f>
        <v>0</v>
      </c>
      <c r="Z10" s="24">
        <f>IF(C10='Input for base case'!$F$14,((Q9*(1-Parameters!$D$41)*(1/Parameters!$D$38)*'Input for base case'!$F$6*Parameters!$D$16*Parameters!$D$26*(1-Parameters!$D$27)*(1-Parameters!$B$94)*Parameters!$D$28*(Parameters!$D$23)*(1-Parameters!$D$30))+(S9*(1-Parameters!$D$41)*'Input for base case'!$F$6*Parameters!$D$16*Parameters!$D$26*(1-Parameters!$D$27)*(1-Parameters!$B$94)*Parameters!$D$28*(Parameters!$D$23)*(1-Parameters!$D$30))+(T9*(1-Parameters!$D$41)) + (U9*(1-Parameters!$D$41)*(1-ART_drop_factor)) + (Z9*(1-Parameters!$D$41)) + (AA9*(1-Parameters!$D$41)*(1-ART_drop_factor))),0)</f>
        <v>0</v>
      </c>
      <c r="AA10" s="22">
        <f>IF(C10='Input for base case'!$F$14,((Q9*(1-Parameters!$D$41)*(1/Parameters!$D$38)*('Input for base case'!$F$6*Parameters!$D$16*(Parameters!$D$23)*Parameters!$D$26*(1-Parameters!$D$27)*(1-Parameters!$B$94)*Parameters!$D$28*Parameters!$D$30))+(R9*(1-Parameters!$D$41)*(1/Parameters!$D$38))+(S9*(1-Parameters!$D$41)*('Input for base case'!$F$6*Parameters!$D$16*(1-Parameters!$B$94)*(Parameters!$D$23)*Parameters!$D$26*(1-Parameters!$D$27)*Parameters!$D$28*Parameters!$D$30))+(AA9*(1-Parameters!$D$41)*ART_drop_factor)+(X9*(1-Parameters!$D$41)*(1/Parameters!$D$38))+(U9*(1-Parameters!$D$41)*ART_drop_factor)),0)</f>
        <v>0</v>
      </c>
      <c r="AB10" s="24">
        <f>IF(AND(C10&gt;'Input for base case'!$F$14,C10&lt;('Input for base case'!$F$14+'Input for base case'!$F$16)),((V9*(1-Parameters!$D$41)*(1-(Parameters!$D$9*(1-('Input for base case'!$F$22*Parameters!$D$7)))))+(AB9*(1-Parameters!$D$41)*(1-(Parameters!$D$10*(1-('Input for base case'!$F$22*Parameters!$D$7)))))),0)</f>
        <v>0</v>
      </c>
      <c r="AC10" s="24">
        <f>IF(AND(C10&gt;'Input for base case'!$F$14, C10&lt;('Input for base case'!$F$14+'Input for base case'!$F$16)),((V9*(1-Parameters!$D$41)*Parameters!$D$9*(1-('Input for base case'!$F$22*Parameters!$D$7)))+(W9*(1-Parameters!$D$41)*(1-1/Parameters!$D$38)) + (X9*(1-Parameters!$D$41)*(1-(1/Parameters!$D$38))*(1-ART_drop_factor)) +(AB9*(1-Parameters!$D$41)*Parameters!$D$10*(1-('Input for base case'!$F$22*Parameters!$D$7))))+(AC9*(1-Parameters!$D$41)*(1-1/Parameters!$D$38)) + (AD9*(1-Parameters!$D$41)*(1-(1/Parameters!$D$38))*(1-ART_drop_factor)),0)</f>
        <v>0</v>
      </c>
      <c r="AD10" s="24">
        <f>IF(AND(C10&gt;'Input for base case'!$F$14, C10&lt;('Input for base case'!$F$14+'Input for base case'!$F$16)),((X9*(1-Parameters!$D$41)*(1-(1/Parameters!$D$38))*ART_drop_factor)+(AD9*(1-Parameters!$D$41)*(1-(1/Parameters!$D$38))*ART_drop_factor)),0)</f>
        <v>0</v>
      </c>
      <c r="AE10" s="24">
        <f>IF(AND(C10&gt;'Input for base case'!$F$14, C10&lt;('Input for base case'!$F$14+'Input for base case'!$F$16)),((W9*(1-Parameters!$D$41)*(1/Parameters!$D$38))+(Y9*(1-Parameters!$D$41))+(AC9*(1-Parameters!$D$41)*(1/Parameters!$D$38))+(AE9*(1-Parameters!$D$41))),0)</f>
        <v>0</v>
      </c>
      <c r="AF10" s="24">
        <f>IF(AND(C10&gt;'Input for base case'!$F$14, C10&lt;('Input for base case'!$F$14+'Input for base case'!$F$16)),((Z9*(1-Parameters!$D$41)) + (AA9*(1-Parameters!$D$41)*(1-ART_drop_factor)) +(AF9*(1-Parameters!$D$41)) + (AG9*(1-Parameters!$D$41)*(1-ART_drop_factor))),0)</f>
        <v>0</v>
      </c>
      <c r="AG10" s="24">
        <f>IF(AND(C10&gt;'Input for base case'!$F$14, C10&lt;('Input for base case'!$F$14+'Input for base case'!$F$16)),((X9*(1-Parameters!$D$41)*(1/Parameters!$D$38))+(AG9*(1-Parameters!$D$41)*ART_drop_factor)+(AD9*(1-Parameters!$D$41)*(1/Parameters!$D$38))+(AA9*(1-Parameters!$D$41)*ART_drop_factor)),0)</f>
        <v>0</v>
      </c>
      <c r="AH10" s="24">
        <f>IF(AND(C10&gt;=('Input for base case'!$F$14+'Input for base case'!$F$16),C10&lt;('Input for base case'!$F$14+'Input for base case'!$F$17)),((AB9*(1-Parameters!$D$40)*(1-(Parameters!$D$10*(1-('Input for base case'!$F$22*Parameters!$D$7)))))+(AH9*(1-Parameters!$D$40)*(1-(Parameters!$D$11*(1-('Input for base case'!$F$22*Parameters!$D$7)))))),0)</f>
        <v>0</v>
      </c>
      <c r="AI10" s="24">
        <f>IF(AND(C10&gt;=('Input for base case'!$F$14+'Input for base case'!$F$16), C10&lt;('Input for base case'!$F$14+'Input for base case'!$F$17)),((AB9*(1-Parameters!$D$40)*Parameters!$D$10*(1-('Input for base case'!$F$22*Parameters!$D$7)))+(AC9*(1-Parameters!$D$40)*(1-1/Parameters!$D$38)*(1-('Input for base case'!$F$7*Parameters!$D$17*(1-Parameters!$D$27)*Parameters!$D$26*(1-(Parameters!$B$94 + Parameters!$B$95))*(Parameters!$D$24)*Parameters!$D$28*Parameters!$D$30))) + (AD9*(1-Parameters!$D$40)*(1-(1/Parameters!$D$38))*(1-ART_drop_factor)) +(AH9*(1-Parameters!$D$40)*Parameters!$D$11*(1-('Input for base case'!$F$22*Parameters!$D$7)))+(AI9*(1-Parameters!$D$40)*(1-1/Parameters!$D$38)) + (AJ9*(1-Parameters!$D$40)*(1-(1/Parameters!$D$38))*(1-ART_drop_factor))),0)</f>
        <v>0</v>
      </c>
      <c r="AJ10" s="24">
        <f>IF(AND(C10&gt;=('Input for base case'!$F$14+'Input for base case'!$F$16), C10&lt;('Input for base case'!$F$14+'Input for base case'!$F$17)),((AC9*(1-Parameters!$D$40)*(1-1/Parameters!$D$38)*('Input for base case'!$F$7*Parameters!$D$17*Parameters!$D$26*(1-Parameters!$D$27)*(1-(Parameters!$B$94 + Parameters!$B$95))*(Parameters!$D$24)*Parameters!$D$28*Parameters!$D$30))+(AD9*(1-Parameters!$D$40)*(1-(1/Parameters!$D$38))*ART_drop_factor)+(AJ9*(1-Parameters!$D$40)*(1-(1/Parameters!$D$38))*ART_drop_factor)),0)</f>
        <v>0</v>
      </c>
      <c r="AK10" s="22">
        <f>IF(AND(C10&gt;=('Input for base case'!$F$14+'Input for base case'!$F$16), C10&lt;('Input for base case'!$F$14+'Input for base case'!$F$17)),((AC9*(1-Parameters!$D$40)*(1/Parameters!$D$38)*(1-('Input for base case'!$F$7*Parameters!$D$17*(1-Parameters!$D$27)*Parameters!$D$26*(1-(Parameters!$B$94 + Parameters!$B$95))*(Parameters!$D$23)*Parameters!$D$28)))+(AE9*(1-Parameters!$D$40)*(1-('Input for base case'!$F$7*Parameters!$D$17*(1-Parameters!$D$27)*Parameters!$D$26*(1-(Parameters!$B$94 + Parameters!$B$95))*(Parameters!$D$23)*Parameters!$D$28)))+(AI9*(1-Parameters!$D$40)*(1/Parameters!$D$38))+(AK9*(1-Parameters!$D$40))),0)</f>
        <v>0</v>
      </c>
      <c r="AL10" s="24">
        <f>IF(AND(C10&gt;=('Input for base case'!$F$14+'Input for base case'!$F$16), C10&lt;('Input for base case'!$F$14+'Input for base case'!$F$17)),((AC9*(1-Parameters!$D$40)*(1/Parameters!$D$38)*'Input for base case'!$F$7*Parameters!$D$17*Parameters!$D$26*(1-Parameters!$D$27)*(1-(Parameters!$B$94 + Parameters!$B$95))*Parameters!$D$28*(Parameters!$D$23)*(1-Parameters!$D$30))+(AE9*(1-Parameters!$D$40)*'Input for base case'!$F$7*Parameters!$D$17*Parameters!$D$26*(1-Parameters!$D$27)*(1-(Parameters!$B$94 + Parameters!$B$95))*Parameters!$D$28*(Parameters!$D$23)*(1-Parameters!$D$30))+(AF9*(1-Parameters!$D$40)) + (AG9*(1-Parameters!$D$40)*(1-ART_drop_factor)) +(AL9*(1-Parameters!$D$40)) + (AM9*(1-Parameters!$D$40)*(1-ART_drop_factor))),0)</f>
        <v>0</v>
      </c>
      <c r="AM10" s="22">
        <f>IF(AND(C10&gt;=('Input for base case'!$F$14+'Input for base case'!$F$16), C10&lt;('Input for base case'!$F$14+'Input for base case'!$F$17)),((AC9*(1-Parameters!$D$40)*(1/Parameters!$D$38)*('Input for base case'!$F$7*Parameters!$D$17*(Parameters!$D$23)*Parameters!$D$26*(1-Parameters!$D$27)*(1-(Parameters!$B$94 + Parameters!$B$95))*Parameters!$D$28*Parameters!$D$30))+(AD9*(1-Parameters!$D$40)*(1/Parameters!$D$38))+(AE9*(1-Parameters!$D$40)*('Input for base case'!$F$7*Parameters!$D$17*(Parameters!$D$23)*Parameters!$D$26*(1-Parameters!$D$27)*(1-(Parameters!$B$94 + Parameters!$B$95))*Parameters!$D$28*Parameters!$D$30))+(AM9*(1-Parameters!$D$40)*ART_drop_factor)+(AJ9*(1-Parameters!$D$40)*(1/Parameters!$D$38))+(AG9*(1-Parameters!$D$40)*ART_drop_factor)),0)</f>
        <v>0</v>
      </c>
      <c r="AN10" s="24">
        <f>IF(AND(C10&gt;=('Input for base case'!$F$14+'Input for base case'!$F$17), C10&lt;('Input for base case'!$F$14+'Input for base case'!$F$18)),((AH9*(1-Parameters!$D$40)*(1-(Parameters!$D$11*(1-('Input for base case'!$F$22*Parameters!$D$7))))) + (AN9*(1-Parameters!$D$40)*(1-(Parameters!$D$11*(1-('Input for base case'!$F$22*Parameters!$D$7)))))),0)</f>
        <v>0</v>
      </c>
      <c r="AO10" s="22">
        <f>IF(AND(C10&gt;=('Input for base case'!$F$14+'Input for base case'!$F$17), C10&lt;('Input for base case'!$F$14+'Input for base case'!$F$18)),((AH9*(1-Parameters!$D$40)*Parameters!$D$11*(1-('Input for base case'!$F$22*Parameters!$D$7)))+(AI9*(1-Parameters!$D$40)*(1-1/Parameters!$D$38)*(1-('Input for base case'!$F$8*Parameters!$D$18*(1-Parameters!$D$27)*Parameters!$D$26*(Parameters!$D$24)*Parameters!$D$28*Parameters!$D$30))) + (AJ9*(1-Parameters!$D$40)*(1-(1/Parameters!$D$38))*(1-ART_drop_factor)) +(AN9*(1-Parameters!$D$40)*Parameters!$D$11*(1-('Input for base case'!$F$22*Parameters!$D$7)))+(AO9*(1-Parameters!$D$40)*(1-1/Parameters!$D$38)) + (AP9*(1-Parameters!$D$40)*(1-(1/Parameters!$D$38))*(1-ART_drop_factor))),0)</f>
        <v>0</v>
      </c>
      <c r="AP10" s="24">
        <f>IF(AND(C10&gt;=('Input for base case'!$F$14+'Input for base case'!$F$17), C10&lt;('Input for base case'!$F$14+'Input for base case'!$F$18)),((AI9*(1-Parameters!$D$40)*(1-1/Parameters!$D$38)*('Input for base case'!$F$8*Parameters!$D$18*Parameters!$D$26*(1-Parameters!$D$27)*(Parameters!$D$24)*Parameters!$D$28*Parameters!$D$30))+(AJ9*(1-Parameters!$D$40)*(1-(1/Parameters!$D$38))*ART_drop_factor)+(AP9*(1-Parameters!$D$40)*(1-(1/Parameters!$D$38))*ART_drop_factor)),0)</f>
        <v>0</v>
      </c>
      <c r="AQ10" s="22">
        <f>IF(AND(C10&gt;=('Input for base case'!$F$14+'Input for base case'!$F$17), C10&lt;('Input for base case'!$F$14+'Input for base case'!$F$18)),((AI9*(1-Parameters!$D$40)*(1/Parameters!$D$38)*(1-('Input for base case'!$F$8*Parameters!$D$18*(1-Parameters!$D$27)*Parameters!$D$26*(Parameters!$D$23)*Parameters!$D$28)))+(AK9*(1-Parameters!$D$40)*(1-('Input for base case'!$F$8*Parameters!$D$18*(1-Parameters!$D$27)*Parameters!$D$26*(Parameters!$D$23)*Parameters!$D$28)))+(AO9*(1-Parameters!$D$40)*(1/Parameters!$D$38))+(AQ9*(1-Parameters!$D$40))),0)</f>
        <v>0</v>
      </c>
      <c r="AR10" s="24">
        <f>IF(AND(C10&gt;=('Input for base case'!$F$14+'Input for base case'!$F$17), C10&lt;('Input for base case'!$F$14+'Input for base case'!$F$18)),((AI9*(1-Parameters!$D$40)*(1/Parameters!$D$38)*'Input for base case'!$F$8*Parameters!$D$18*Parameters!$D$26*(1-Parameters!$D$27)*Parameters!$D$28*(Parameters!$D$23)*(1-Parameters!$D$30))+(AK9*(1-Parameters!$D$40)*'Input for base case'!$F$8*Parameters!$D$18*Parameters!$D$26*(1-Parameters!$D$27)*Parameters!$D$28*(Parameters!$D$23)*(1-Parameters!$D$30))+(AL9*(1-Parameters!$D$40)) + (AM9*(1-Parameters!$D$40)*(1-ART_drop_factor)) +(AR9*(1-Parameters!$D$40)) + (AS9*(1-Parameters!$D$40)*(1-ART_drop_factor))),0)</f>
        <v>0</v>
      </c>
      <c r="AS10" s="22">
        <f>IF(AND(C10&gt;=('Input for base case'!$F$14+'Input for base case'!$F$17), C10&lt;('Input for base case'!$F$14+'Input for base case'!$F$18)),((AI9*(1-Parameters!$D$40)*(1/Parameters!$D$38)*('Input for base case'!$F$8*Parameters!$D$18*(Parameters!$D$23)*Parameters!$D$26*(1-Parameters!$D$27)*Parameters!$D$28*Parameters!$D$30))+(AJ9*(1-Parameters!$D$40)*(1/Parameters!$D$38))+(AK9*(1-Parameters!$D$40)*('Input for base case'!$F$8*Parameters!$D$18*(Parameters!$D$23)*Parameters!$D$26*(1-Parameters!$D$27)*Parameters!$D$28*Parameters!$D$30))+(AS9*(1-Parameters!$D$40)*ART_drop_factor)+(AP9*(1-Parameters!$D$40)*(1/Parameters!$D$38))+(AM9*(1-Parameters!$D$40)*ART_drop_factor)),0)</f>
        <v>0</v>
      </c>
      <c r="AT10" s="24">
        <f>IF(AND(C10&gt;=('Input for base case'!$F$14+'Input for base case'!$F$18), C10&lt;('Input for base case'!$F$14+'Input for base case'!$F$19)),((AN9*(1-Parameters!$D$40)*(1-(Parameters!$D$11*(1-('Input for base case'!$F$22*Parameters!$D$7))))) + (AT9*(1-Parameters!$D$40)*(1-(Parameters!$D$12*(1-('Input for base case'!$F$22*Parameters!$D$7)))))),0)</f>
        <v>0</v>
      </c>
      <c r="AU10" s="22">
        <f>IF(AND(C10&gt;=('Input for base case'!$F$14+'Input for base case'!$F$18), C10&lt;('Input for base case'!$F$14+'Input for base case'!$F$19)),((AN9*(1-Parameters!$D$40)*Parameters!$D$11*(1-('Input for base case'!$F$22*Parameters!$D$7)))+(AO9*(1-Parameters!$D$40)*(1-1/Parameters!$D$38)*(1-('Input for base case'!$F$9*Parameters!$D$19*(1-Parameters!$D$27)*Parameters!$D$26*(Parameters!$D$24)*Parameters!$D$28*Parameters!$D$30))) + (AP9*(1-Parameters!$D$40)*(1-(1/Parameters!$D$38))*(1-ART_drop_factor)) +(AT9*(1-Parameters!$D$40)*Parameters!$D$12*(1-('Input for base case'!$F$22*Parameters!$D$7)))+(AU9*(1-Parameters!$D$40)*(1-1/Parameters!$D$38)) + (AV9*(1-Parameters!$D$40)*(1-(1/Parameters!$D$38))*(1-ART_drop_factor))),0)</f>
        <v>0</v>
      </c>
      <c r="AV10" s="24">
        <f>IF(AND(C10&gt;=('Input for base case'!$F$14+'Input for base case'!$F$18), C10&lt;('Input for base case'!$F$14+'Input for base case'!$F$19)),((AO9*(1-Parameters!$D$40)*(1-1/Parameters!$D$38)*('Input for base case'!$F$9*Parameters!$D$19*Parameters!$D$26*(1-Parameters!$D$27)*(Parameters!$D$24)*Parameters!$D$28*Parameters!$D$30))+(AP9*(1-Parameters!$D$40)*(1-(1/Parameters!$D$38))*ART_drop_factor)+(AV9*(1-Parameters!$D$40)*(1-(1/Parameters!$D$38))*ART_drop_factor)),0)</f>
        <v>0</v>
      </c>
      <c r="AW10" s="22">
        <f>IF(AND(C10&gt;=('Input for base case'!$F$14+'Input for base case'!$F$18), C10&lt;('Input for base case'!$F$14+'Input for base case'!$F$19)),((AO9*(1-Parameters!$D$40)*(1/Parameters!$D$38)*(1-('Input for base case'!$F$9*Parameters!$D$19*(1-Parameters!$D$27)*Parameters!$D$26*(Parameters!$D$23)*Parameters!$D$28)))+(AQ9*(1-Parameters!$D$40)*(1-('Input for base case'!$F$9*Parameters!$D$19*(1-Parameters!$D$27)*Parameters!$D$26*(Parameters!$D$23)*Parameters!$D$28)))+(AU9*(1-Parameters!$D$40)*(1/Parameters!$D$38))+(AW9*(1-Parameters!$D$40))),0)</f>
        <v>0</v>
      </c>
      <c r="AX10" s="24">
        <f>IF(AND(C10&gt;=('Input for base case'!$F$14+'Input for base case'!$F$18), C10&lt;('Input for base case'!$F$14+'Input for base case'!$F$19)),((AO9*(1-Parameters!$D$40)*(1/Parameters!$D$38)*'Input for base case'!$F$9*Parameters!$D$19*Parameters!$D$26*(1-Parameters!$D$27)*Parameters!$D$28*(Parameters!$D$23)*(1-Parameters!$D$30))+(AQ9*(1-Parameters!$D$40)*'Input for base case'!$F$9*Parameters!$D$19*Parameters!$D$26*(1-Parameters!$D$27)*Parameters!$D$28*(Parameters!$D$23)*(1-Parameters!$D$30)) + (AS9*(1-Parameters!$D$40)*(1-ART_drop_factor)) +(AR9*(1-Parameters!$D$40))+ (AY9*(1-Parameters!$D$40)*(1-ART_drop_factor)) + (AX9*(1-Parameters!$D$40))),0)</f>
        <v>0</v>
      </c>
      <c r="AY10" s="22">
        <f>IF(AND(C10&gt;=('Input for base case'!$F$14+'Input for base case'!$F$18), C10&lt;('Input for base case'!$F$14+'Input for base case'!$F$19)),((AO9*(1-Parameters!$D$40)*(1/Parameters!$D$38)*('Input for base case'!$F$9*Parameters!$D$19*(Parameters!$D$23)*Parameters!$D$26*(1-Parameters!$D$27)*Parameters!$D$28*Parameters!$D$30))+(AP9*(1-Parameters!$D$40)*(1/Parameters!$D$38))+(AQ9*(1-Parameters!$D$40)*('Input for base case'!$F$9*Parameters!$D$19*(Parameters!$D$23)*Parameters!$D$26*(1-Parameters!$D$27)*Parameters!$D$28*Parameters!$D$30))+(AY9*(1-Parameters!$D$40)*ART_drop_factor)+(AV9*(1-Parameters!$D$40)*(1/Parameters!$D$38))+(AS9*(1-Parameters!$D$40)*ART_drop_factor)),0)</f>
        <v>0</v>
      </c>
      <c r="AZ10" s="24">
        <f>IF(C10&gt;=('Input for base case'!$F$14+'Input for base case'!$F$19),((AT9*(1-Parameters!$D$40)*(1-(Parameters!$D$12*(1-('Input for base case'!$F$22*Parameters!$D$7))))) + (AZ9*(1-Parameters!$D$40)*(1-(Parameters!$D$12*(1-('Input for base case'!$F$22*Parameters!$D$7)))))),0)</f>
        <v>0</v>
      </c>
      <c r="BA10" s="22">
        <f>IF(C10&gt;=('Input for base case'!$F$14+'Input for base case'!$F$19),((AT9*(1-Parameters!$D$40)*Parameters!$D$12*(1-('Input for base case'!$F$22*Parameters!$D$7)))+(AU9*(1-Parameters!$D$40)*(1-1/Parameters!$D$38)*(1-('Input for base case'!$F$10*Parameters!$D$20*(1-Parameters!$D$27)*Parameters!$D$26*(Parameters!$D$24)*Parameters!$D$28*Parameters!$D$30))) + (AV9*(1-Parameters!$D$40)*(1-(1/Parameters!$D$38))*(1-ART_drop_factor)) +(AZ9*(1-Parameters!$D$40)*Parameters!$D$12*(1-('Input for base case'!$F$22*Parameters!$D$7)))+(BA9*(1-Parameters!$D$40)*(1-1/Parameters!$D$38)) + (BB9*(1-Parameters!$D$40)*(1-(1/Parameters!$D$38))*(1-ART_drop_factor))),0)</f>
        <v>0</v>
      </c>
      <c r="BB10" s="24">
        <f>IF(C10&gt;=('Input for base case'!$F$14+'Input for base case'!$F$19),((AU9*(1-Parameters!$D$40)*(1-1/Parameters!$D$38)*('Input for base case'!$F$10*Parameters!$D$20*Parameters!$D$26*(1-Parameters!$D$27)*(Parameters!$D$24)*Parameters!$D$28*Parameters!$D$30))+(AV9*(1-Parameters!$D$40)*(1-(1/Parameters!$D$38))*ART_drop_factor)+(BB9*(1-Parameters!$D$40)*(1-(1/Parameters!$D$38))*ART_drop_factor)),0)</f>
        <v>0</v>
      </c>
      <c r="BC10" s="22">
        <f>IF(C10&gt;=('Input for base case'!$F$14+'Input for base case'!$F$19),((AU9*(1-Parameters!$D$40)*(1/Parameters!$D$38)*(1-('Input for base case'!$F$10*Parameters!$D$20*(1-Parameters!$D$27)*Parameters!$D$26*(Parameters!$D$23)*Parameters!$D$28)))+(AW9*(1-Parameters!$D$40)*(1-('Input for base case'!$F$10*Parameters!$D$20*(1-Parameters!$D$27)*Parameters!$D$26*(Parameters!$D$23)*Parameters!$D$28)))+(BA9*(1-Parameters!$D$40)*(1/Parameters!$D$38))+(BC9*(1-Parameters!$D$40))),0)</f>
        <v>0</v>
      </c>
      <c r="BD10" s="24">
        <f>IF(C10&gt;=('Input for base case'!$F$14+'Input for base case'!$F$19),((AU9*(1-Parameters!$D$40)*(1/Parameters!$D$38)*'Input for base case'!$F$10*Parameters!$D$20*Parameters!$D$26*(1-Parameters!$D$27)*Parameters!$D$28*(Parameters!$D$23)*(1-Parameters!$D$30))+(AW9*(1-Parameters!$D$40)*'Input for base case'!$F$10*Parameters!$D$20*Parameters!$D$26*(1-Parameters!$D$27)*Parameters!$D$28*(Parameters!$D$23)*(1-Parameters!$D$30))+(AX9*(1-Parameters!$D$40)) + (AY9*(1-Parameters!$D$40)*(1-ART_drop_factor)) +(BD9*(1-Parameters!$D$40)) + (BE9*(1-Parameters!$D$40)*(1-ART_drop_factor))),0)</f>
        <v>0</v>
      </c>
      <c r="BE10" s="25">
        <f>IF(C10&gt;=('Input for base case'!$F$14+'Input for base case'!$F$19),((AU9*(1-Parameters!$D$40)*(1/Parameters!$D$38)*('Input for base case'!$F$10*Parameters!$D$20*(Parameters!$D$23)*Parameters!$D$26*(1-Parameters!$D$27)*Parameters!$D$28*Parameters!$D$30))+(AV9*(1-Parameters!$D$40)*(1/Parameters!$D$38))+(AW9*(1-Parameters!$D$40)*('Input for base case'!$F$10*Parameters!$D$20*(Parameters!$D$23)*Parameters!$D$26*(1-Parameters!$D$27)*Parameters!$D$28*Parameters!$D$30))+(BE9*(1-Parameters!$D$40)*ART_drop_factor)+(BB9*(1-Parameters!$D$40)*(1/Parameters!$D$38))+(AY9*(1-Parameters!$D$40)*ART_drop_factor)),0)</f>
        <v>0</v>
      </c>
      <c r="BF10" s="135">
        <f>(Parameters!$D$40*(SUM(Model!D9:U9,Model!AH9:BE9)))+(Parameters!$D$41*(SUM(Model!V9:AG9)))</f>
        <v>94.106979604763097</v>
      </c>
      <c r="BG10" s="60"/>
    </row>
    <row r="11" spans="3:59" x14ac:dyDescent="0.2">
      <c r="C11" s="20">
        <v>6</v>
      </c>
      <c r="D11" s="21">
        <f>IF((C11&gt;='Input for base case'!$F$12),0,(D10*(1-Parameters!$D$40)*(1-(Parameters!$D$8*(1-('Input for base case'!$F$22*Parameters!$D$7))))))</f>
        <v>1524129.9327266328</v>
      </c>
      <c r="E11" s="21">
        <f>IF((C11&gt;='Input for base case'!$F$12),0,(D10*(1-Parameters!$D$40)*Parameters!$D$8*(1-('Input for base case'!$F$22*Parameters!$D$7))+(E10*(1-Parameters!$D$40)*(1-1/Parameters!$D$38)) + (F10*(1-Parameters!$D$40)*(1-(1/Parameters!$D$38))*(1-ART_drop_factor))))</f>
        <v>4715.6127524186559</v>
      </c>
      <c r="F11" s="26">
        <f>IF((C11&gt;='Input for base case'!$F$12),0,(F10*(1-Parameters!$D$40)*(1-(1/Parameters!$D$38))*ART_drop_factor))</f>
        <v>0</v>
      </c>
      <c r="G11" s="21">
        <f>IF((C11&gt;='Input for base case'!$F$12),0,((G10*(1-Parameters!$D$40)+(E10*(1-Parameters!$D$40)*(1/Parameters!$D$38)))))</f>
        <v>45444.042015936022</v>
      </c>
      <c r="H11" s="21">
        <f>IF((C11&gt;='Input for base case'!$F$12),0,(H10*(1-Parameters!$D$40) + I10*(1-Parameters!$D$40)*(1-ART_drop_factor)))</f>
        <v>0</v>
      </c>
      <c r="I11" s="21">
        <f>IF((C11&gt;='Input for base case'!$F$12),0,(((F10*(1-Parameters!$D$40)*(1/Parameters!$D$38)) + I10*(1-Parameters!$D$40)*ART_drop_factor)))</f>
        <v>0</v>
      </c>
      <c r="J11" s="23">
        <f>IF(AND(C11&gt;='Input for base case'!$F$12,C11&lt;'Input for base case'!$F$13),((D10*(1-Parameters!$D$40)*(1-(Parameters!$D$8*(1-('Input for base case'!$F$22*Parameters!$D$7))))) + (J10*(1-Parameters!$D$40)*(1-(Parameters!$D$9*(1-('Input for base case'!$F$22*Parameters!$D$7)))))),0)</f>
        <v>0</v>
      </c>
      <c r="K11" s="23">
        <f>IF(AND(C11&gt;='Input for base case'!$F$12,C11&lt;'Input for base case'!$F$13),((D10*(1-Parameters!$D$40)*(Parameters!$D$8*(1-('Input for base case'!$F$22*Parameters!$D$7))))+(E10*(1-Parameters!$D$40)*(1-1/Parameters!$D$38)*(1-('Input for base case'!$F$5*Parameters!$D$14*(1-Parameters!$D$27)*Parameters!$D$26*(Parameters!$D$24))*Parameters!$D$28*Parameters!$D$30)))+ (F10*(1-Parameters!$D$40)*(1-(1/Parameters!$D$38))*(1-ART_drop_factor)) + (J10*(1-Parameters!$D$40)*Parameters!$D$9*(1-('Input for base case'!$F$22*Parameters!$D$7)))+(K10*(1-Parameters!$D$40)*(1-1/Parameters!$D$38)) + (L10*(1-Parameters!$D$40)*(1-(1/Parameters!$D$38))*(1-ART_drop_factor)),0)</f>
        <v>0</v>
      </c>
      <c r="L11" s="23">
        <f>IF(AND(C11&gt;='Input for base case'!$F$12,C11&lt;'Input for base case'!$F$13),((E10*(1-Parameters!$D$40)*(1-1/Parameters!$D$38)*('Input for base case'!$F$5*Parameters!$D$14*Parameters!$D$26*(1-Parameters!$D$27)*(Parameters!$D$24)*Parameters!$D$28*Parameters!$D$30))+(F10*(1-Parameters!$D$40)*(1-(1/Parameters!$D$38))*ART_drop_factor)+(L10*(1-Parameters!$D$40)*(1-(1/Parameters!$D$38))*ART_drop_factor)),0)</f>
        <v>0</v>
      </c>
      <c r="M11" s="23">
        <f>IF(AND(C11&gt;='Input for base case'!$F$12,C11&lt;'Input for base case'!$F$13),((E10*(1-Parameters!$D$40)*(1/Parameters!$D$38)*(1-('Input for base case'!$F$5*Parameters!$D$14*(1-Parameters!$D$27)*Parameters!$D$26*(Parameters!$D$23))*Parameters!$D$28))+(G10*(1-Parameters!$D$40)*(1-('Input for base case'!$F$5*Parameters!$D$14*(1-Parameters!$D$27)*Parameters!$D$26*(Parameters!$D$23)*Parameters!$D$28)))+(K10*(1-Parameters!$D$40)*(1/Parameters!$D$38))+(M10*(1-Parameters!$D$40))),0)</f>
        <v>0</v>
      </c>
      <c r="N11" s="23">
        <f>IF(AND(C11&gt;='Input for base case'!$F$12,C11&lt;'Input for base case'!$F$13),((E10*(1-Parameters!$D$40)*(1/Parameters!$D$38)*'Input for base case'!$F$5*Parameters!$D$14*Parameters!$D$26*(1-Parameters!$D$27)*Parameters!$D$28*(Parameters!$D$23)*(1-Parameters!$D$30))+(G10*(1-Parameters!$D$40)*'Input for base case'!$F$5*Parameters!$D$14*Parameters!$D$26*(1-Parameters!$D$27)*Parameters!$D$28*(Parameters!$D$23)*(1-Parameters!$D$30))+(H10*(1-Parameters!$D$40)) +(N10*(1-Parameters!$D$40)) + (O10*(1-Parameters!$D$40)*(1-ART_drop_factor)) + (I10*(1-Parameters!$D$40)*(1-ART_drop_factor))),0)</f>
        <v>0</v>
      </c>
      <c r="O11" s="23">
        <f>IF(AND(C11&gt;='Input for base case'!$F$12,C11&lt;'Input for base case'!$F$13),((E10*(1-Parameters!$D$40)*(1/Parameters!$D$38)*('Input for base case'!$F$5*Parameters!$D$14*(Parameters!$D$23)*Parameters!$D$26*(1-Parameters!$D$27)*Parameters!$D$28*Parameters!$D$30))+(F10*(1-Parameters!$D$40)*(1/Parameters!$D$38))+(G10*(1-Parameters!$D$40)*('Input for base case'!$F$5*Parameters!$D$14*(Parameters!$D$23)*Parameters!$D$26*(1-Parameters!$D$27)*Parameters!$D$28*Parameters!$D$30))+(O10*(1-Parameters!$D$40)*ART_drop_factor)+(L10*(1-Parameters!$D$40)*(1/Parameters!$D$38))+(I10*(1-Parameters!$D$40)*ART_drop_factor)),0)</f>
        <v>0</v>
      </c>
      <c r="P11" s="24">
        <f>IF(AND(C11&gt;='Input for base case'!$F$13,C11&lt;'Input for base case'!$F$14),((J10*(1-Parameters!$D$40)*(1-(Parameters!$D$9*(1-('Input for base case'!$F$22*Parameters!$D$7))))) + (P10*(1-Parameters!$D$40)*(1-(Parameters!$D$9*(1-('Input for base case'!$F$22*Parameters!$D$7)))))),0)</f>
        <v>0</v>
      </c>
      <c r="Q11" s="22">
        <f>IF(AND(C11&gt;='Input for base case'!$F$13,C11&lt;'Input for base case'!$F$14),((J10*(1-Parameters!$D$40)*Parameters!$D$9*(1-('Input for base case'!$F$22*Parameters!$D$7)))+(K10*(1-Parameters!$D$40)*(1-1/Parameters!$D$38)*(1-('Input for base case'!$F$6*Parameters!$D$15*(1-Parameters!$D$27)*Parameters!$D$26*(Parameters!$D$24))*Parameters!$D$28*Parameters!$D$30))) + (L10*(1-Parameters!$D$40)*(1-(1/Parameters!$D$38))*(1-ART_drop_factor)) +(P10*(1-Parameters!$D$40)*Parameters!$D$9*(1-('Input for base case'!$F$22*Parameters!$D$7)))+(Q10*(1-Parameters!$D$40)*(1-1/Parameters!$D$38)) + (R10*(1-Parameters!$D$40)*(1-(1/Parameters!$D$38))*(1-ART_drop_factor)),0)</f>
        <v>0</v>
      </c>
      <c r="R11" s="24">
        <f>IF(AND(C11&gt;='Input for base case'!$F$13,C11&lt;'Input for base case'!$F$14),((K10*(1-Parameters!$D$40)*(1-1/Parameters!$D$38)*('Input for base case'!$F$6*Parameters!$D$15*Parameters!$D$26*(1-Parameters!$D$27)*(Parameters!$D$24)*Parameters!$D$28*Parameters!$D$30))+(L10*(1-Parameters!$D$40)*(1-(1/Parameters!$D$38))*ART_drop_factor)+(R10*(1-Parameters!$D$40)*(1-(1/Parameters!$D$38))*ART_drop_factor)),0)</f>
        <v>0</v>
      </c>
      <c r="S11" s="22">
        <f>IF(AND(C11&gt;='Input for base case'!$F$13,C11&lt;'Input for base case'!$F$14),((K10*(1-Parameters!$D$40)*(1/Parameters!$D$38)*(1-('Input for base case'!$F$6*Parameters!$D$15*(1-Parameters!$D$27)*Parameters!$D$26*(Parameters!$D$23)*Parameters!$D$28)))+(M10*(1-Parameters!$D$40)*(1-('Input for base case'!$F$6*Parameters!$D$15*(1-Parameters!$D$27)*Parameters!$D$26*(Parameters!$D$23)*Parameters!$D$28)))+(Q10*(1-Parameters!$D$40)*(1/Parameters!$D$38))+(S10*(1-Parameters!$D$40))),0)</f>
        <v>0</v>
      </c>
      <c r="T11" s="24">
        <f>IF(AND(C11&gt;='Input for base case'!$F$13,C11&lt;'Input for base case'!$F$14),((K10*(1-Parameters!$D$40)*(1/Parameters!$D$38)*'Input for base case'!$F$6*Parameters!$D$15*Parameters!$D$26*(1-Parameters!$D$27)*Parameters!$D$28*(Parameters!$D$23)*(1-Parameters!$D$30))+(M10*(1-Parameters!$D$40)*'Input for base case'!$F$6*Parameters!$D$15*Parameters!$D$26*(1-Parameters!$D$27)*Parameters!$D$28*(Parameters!$D$23)*(1-Parameters!$D$30))+(N10*(1-Parameters!$D$40))+(T10*(1-Parameters!$D$40)) + (U10*(1-Parameters!$D$40)*(1-ART_drop_factor)) + (O10*(1-Parameters!$D$40)*(1-ART_drop_factor))),0)</f>
        <v>0</v>
      </c>
      <c r="U11" s="22">
        <f>IF(AND(C11&gt;='Input for base case'!$F$13,C11&lt;'Input for base case'!$F$14),((K10*(1-Parameters!$D$40)*(1/Parameters!$D$38)*('Input for base case'!$F$6*Parameters!$D$15*(Parameters!$D$23)*Parameters!$D$26*(1-Parameters!$D$27)*Parameters!$D$28*Parameters!$D$30))+(L10*(1-Parameters!$D$40)*(1/Parameters!$D$38))+(M10*(1-Parameters!$D$40)*('Input for base case'!$F$6*Parameters!$D$15*(Parameters!$D$23)*Parameters!$D$26*(1-Parameters!$D$27)*Parameters!$D$28*Parameters!$D$30))+(U10*(1-Parameters!$D$40)*ART_drop_factor)+(R10*(1-Parameters!$D$40)*(1/Parameters!$D$38))+(O10*(1-Parameters!$D$40))*ART_drop_factor),0)</f>
        <v>0</v>
      </c>
      <c r="V11" s="24">
        <f>IF(C11='Input for base case'!$F$14,((P10*(1-Parameters!$D$41)*(1-(Parameters!$D$9*(1-('Input for base case'!$F$22*Parameters!$D$7))))) + (V10*(1-Parameters!$D$41)*(1-(Parameters!$D$9*(1-('Input for base case'!$F$22*Parameters!$D$7)))))),0)</f>
        <v>0</v>
      </c>
      <c r="W11" s="22">
        <f>IF(C11='Input for base case'!$F$14,((P10*(1-Parameters!$D$41)*Parameters!$D$9*(1-('Input for base case'!$F$22*Parameters!$D$7)))+(Q10*(1-Parameters!$D$41)*(1-1/Parameters!$D$38)*(1-('Input for base case'!$F$6*Parameters!$D$16*(1-Parameters!$D$27)*Parameters!$D$26*(1-Parameters!$B$94)*(Parameters!$D$24))*Parameters!$D$28*Parameters!$D$30)))+(V10*(1-Parameters!$D$41)*Parameters!$D$9*(1-('Input for base case'!$F$22*Parameters!$D$7)))+ (R10*(1-Parameters!$D$41)*(1-(1/Parameters!$D$38))*(1-ART_drop_factor)) + (W10*(1-Parameters!$D$41)*(1-1/Parameters!$D$38)) + (X10*(1-Parameters!$D$41)*(1-(1/Parameters!$D$38))*(1-ART_drop_factor)),0)</f>
        <v>0</v>
      </c>
      <c r="X11" s="24">
        <f>IF(C11='Input for base case'!$F$14,((Q10*(1-Parameters!$D$41)*(1-1/Parameters!$D$38)*('Input for base case'!$F$6*Parameters!$D$16*Parameters!$D$26*(1-Parameters!$D$27)*(1-Parameters!$B$94)*(Parameters!$D$24)*Parameters!$D$28*Parameters!$D$30))+(R10*(1-Parameters!$D$41)*(1-(1/Parameters!$D$38))*ART_drop_factor)+(X10*(1-Parameters!$D$41)*(1-(1/Parameters!$D$38))*ART_drop_factor)),0)</f>
        <v>0</v>
      </c>
      <c r="Y11" s="22">
        <f>IF(C11='Input for base case'!$F$14,((Q10*(1-Parameters!$D$41)*(1/Parameters!$D$38)*(1-('Input for base case'!$F$6*Parameters!$D$16*(1-Parameters!$D$27)*Parameters!$D$26*(1-Parameters!$B$94)*(Parameters!$D$23)*Parameters!$D$28)))+(S10*(1-Parameters!$D$41)*(1-('Input for base case'!$F$6*Parameters!$D$16*(1-Parameters!$D$27)*Parameters!$D$26*(1-Parameters!$B$94)*(Parameters!$D$23)*Parameters!$D$28)))+(W10*(1-Parameters!$D$41)*(1/Parameters!$D$38))+(Y10*(1-Parameters!$D$41))),0)</f>
        <v>0</v>
      </c>
      <c r="Z11" s="24">
        <f>IF(C11='Input for base case'!$F$14,((Q10*(1-Parameters!$D$41)*(1/Parameters!$D$38)*'Input for base case'!$F$6*Parameters!$D$16*Parameters!$D$26*(1-Parameters!$D$27)*(1-Parameters!$B$94)*Parameters!$D$28*(Parameters!$D$23)*(1-Parameters!$D$30))+(S10*(1-Parameters!$D$41)*'Input for base case'!$F$6*Parameters!$D$16*Parameters!$D$26*(1-Parameters!$D$27)*(1-Parameters!$B$94)*Parameters!$D$28*(Parameters!$D$23)*(1-Parameters!$D$30))+(T10*(1-Parameters!$D$41)) + (U10*(1-Parameters!$D$41)*(1-ART_drop_factor)) + (Z10*(1-Parameters!$D$41)) + (AA10*(1-Parameters!$D$41)*(1-ART_drop_factor))),0)</f>
        <v>0</v>
      </c>
      <c r="AA11" s="22">
        <f>IF(C11='Input for base case'!$F$14,((Q10*(1-Parameters!$D$41)*(1/Parameters!$D$38)*('Input for base case'!$F$6*Parameters!$D$16*(Parameters!$D$23)*Parameters!$D$26*(1-Parameters!$D$27)*(1-Parameters!$B$94)*Parameters!$D$28*Parameters!$D$30))+(R10*(1-Parameters!$D$41)*(1/Parameters!$D$38))+(S10*(1-Parameters!$D$41)*('Input for base case'!$F$6*Parameters!$D$16*(1-Parameters!$B$94)*(Parameters!$D$23)*Parameters!$D$26*(1-Parameters!$D$27)*Parameters!$D$28*Parameters!$D$30))+(AA10*(1-Parameters!$D$41)*ART_drop_factor)+(X10*(1-Parameters!$D$41)*(1/Parameters!$D$38))+(U10*(1-Parameters!$D$41)*ART_drop_factor)),0)</f>
        <v>0</v>
      </c>
      <c r="AB11" s="24">
        <f>IF(AND(C11&gt;'Input for base case'!$F$14,C11&lt;('Input for base case'!$F$14+'Input for base case'!$F$16)),((V10*(1-Parameters!$D$41)*(1-(Parameters!$D$9*(1-('Input for base case'!$F$22*Parameters!$D$7)))))+(AB10*(1-Parameters!$D$41)*(1-(Parameters!$D$10*(1-('Input for base case'!$F$22*Parameters!$D$7)))))),0)</f>
        <v>0</v>
      </c>
      <c r="AC11" s="24">
        <f>IF(AND(C11&gt;'Input for base case'!$F$14, C11&lt;('Input for base case'!$F$14+'Input for base case'!$F$16)),((V10*(1-Parameters!$D$41)*Parameters!$D$9*(1-('Input for base case'!$F$22*Parameters!$D$7)))+(W10*(1-Parameters!$D$41)*(1-1/Parameters!$D$38)) + (X10*(1-Parameters!$D$41)*(1-(1/Parameters!$D$38))*(1-ART_drop_factor)) +(AB10*(1-Parameters!$D$41)*Parameters!$D$10*(1-('Input for base case'!$F$22*Parameters!$D$7))))+(AC10*(1-Parameters!$D$41)*(1-1/Parameters!$D$38)) + (AD10*(1-Parameters!$D$41)*(1-(1/Parameters!$D$38))*(1-ART_drop_factor)),0)</f>
        <v>0</v>
      </c>
      <c r="AD11" s="24">
        <f>IF(AND(C11&gt;'Input for base case'!$F$14, C11&lt;('Input for base case'!$F$14+'Input for base case'!$F$16)),((X10*(1-Parameters!$D$41)*(1-(1/Parameters!$D$38))*ART_drop_factor)+(AD10*(1-Parameters!$D$41)*(1-(1/Parameters!$D$38))*ART_drop_factor)),0)</f>
        <v>0</v>
      </c>
      <c r="AE11" s="24">
        <f>IF(AND(C11&gt;'Input for base case'!$F$14, C11&lt;('Input for base case'!$F$14+'Input for base case'!$F$16)),((W10*(1-Parameters!$D$41)*(1/Parameters!$D$38))+(Y10*(1-Parameters!$D$41))+(AC10*(1-Parameters!$D$41)*(1/Parameters!$D$38))+(AE10*(1-Parameters!$D$41))),0)</f>
        <v>0</v>
      </c>
      <c r="AF11" s="24">
        <f>IF(AND(C11&gt;'Input for base case'!$F$14, C11&lt;('Input for base case'!$F$14+'Input for base case'!$F$16)),((Z10*(1-Parameters!$D$41)) + (AA10*(1-Parameters!$D$41)*(1-ART_drop_factor)) +(AF10*(1-Parameters!$D$41)) + (AG10*(1-Parameters!$D$41)*(1-ART_drop_factor))),0)</f>
        <v>0</v>
      </c>
      <c r="AG11" s="24">
        <f>IF(AND(C11&gt;'Input for base case'!$F$14, C11&lt;('Input for base case'!$F$14+'Input for base case'!$F$16)),((X10*(1-Parameters!$D$41)*(1/Parameters!$D$38))+(AG10*(1-Parameters!$D$41)*ART_drop_factor)+(AD10*(1-Parameters!$D$41)*(1/Parameters!$D$38))+(AA10*(1-Parameters!$D$41)*ART_drop_factor)),0)</f>
        <v>0</v>
      </c>
      <c r="AH11" s="24">
        <f>IF(AND(C11&gt;=('Input for base case'!$F$14+'Input for base case'!$F$16),C11&lt;('Input for base case'!$F$14+'Input for base case'!$F$17)),((AB10*(1-Parameters!$D$40)*(1-(Parameters!$D$10*(1-('Input for base case'!$F$22*Parameters!$D$7)))))+(AH10*(1-Parameters!$D$40)*(1-(Parameters!$D$11*(1-('Input for base case'!$F$22*Parameters!$D$7)))))),0)</f>
        <v>0</v>
      </c>
      <c r="AI11" s="24">
        <f>IF(AND(C11&gt;=('Input for base case'!$F$14+'Input for base case'!$F$16), C11&lt;('Input for base case'!$F$14+'Input for base case'!$F$17)),((AB10*(1-Parameters!$D$40)*Parameters!$D$10*(1-('Input for base case'!$F$22*Parameters!$D$7)))+(AC10*(1-Parameters!$D$40)*(1-1/Parameters!$D$38)*(1-('Input for base case'!$F$7*Parameters!$D$17*(1-Parameters!$D$27)*Parameters!$D$26*(1-(Parameters!$B$94 + Parameters!$B$95))*(Parameters!$D$24)*Parameters!$D$28*Parameters!$D$30))) + (AD10*(1-Parameters!$D$40)*(1-(1/Parameters!$D$38))*(1-ART_drop_factor)) +(AH10*(1-Parameters!$D$40)*Parameters!$D$11*(1-('Input for base case'!$F$22*Parameters!$D$7)))+(AI10*(1-Parameters!$D$40)*(1-1/Parameters!$D$38)) + (AJ10*(1-Parameters!$D$40)*(1-(1/Parameters!$D$38))*(1-ART_drop_factor))),0)</f>
        <v>0</v>
      </c>
      <c r="AJ11" s="24">
        <f>IF(AND(C11&gt;=('Input for base case'!$F$14+'Input for base case'!$F$16), C11&lt;('Input for base case'!$F$14+'Input for base case'!$F$17)),((AC10*(1-Parameters!$D$40)*(1-1/Parameters!$D$38)*('Input for base case'!$F$7*Parameters!$D$17*Parameters!$D$26*(1-Parameters!$D$27)*(1-(Parameters!$B$94 + Parameters!$B$95))*(Parameters!$D$24)*Parameters!$D$28*Parameters!$D$30))+(AD10*(1-Parameters!$D$40)*(1-(1/Parameters!$D$38))*ART_drop_factor)+(AJ10*(1-Parameters!$D$40)*(1-(1/Parameters!$D$38))*ART_drop_factor)),0)</f>
        <v>0</v>
      </c>
      <c r="AK11" s="22">
        <f>IF(AND(C11&gt;=('Input for base case'!$F$14+'Input for base case'!$F$16), C11&lt;('Input for base case'!$F$14+'Input for base case'!$F$17)),((AC10*(1-Parameters!$D$40)*(1/Parameters!$D$38)*(1-('Input for base case'!$F$7*Parameters!$D$17*(1-Parameters!$D$27)*Parameters!$D$26*(1-(Parameters!$B$94 + Parameters!$B$95))*(Parameters!$D$23)*Parameters!$D$28)))+(AE10*(1-Parameters!$D$40)*(1-('Input for base case'!$F$7*Parameters!$D$17*(1-Parameters!$D$27)*Parameters!$D$26*(1-(Parameters!$B$94 + Parameters!$B$95))*(Parameters!$D$23)*Parameters!$D$28)))+(AI10*(1-Parameters!$D$40)*(1/Parameters!$D$38))+(AK10*(1-Parameters!$D$40))),0)</f>
        <v>0</v>
      </c>
      <c r="AL11" s="24">
        <f>IF(AND(C11&gt;=('Input for base case'!$F$14+'Input for base case'!$F$16), C11&lt;('Input for base case'!$F$14+'Input for base case'!$F$17)),((AC10*(1-Parameters!$D$40)*(1/Parameters!$D$38)*'Input for base case'!$F$7*Parameters!$D$17*Parameters!$D$26*(1-Parameters!$D$27)*(1-(Parameters!$B$94 + Parameters!$B$95))*Parameters!$D$28*(Parameters!$D$23)*(1-Parameters!$D$30))+(AE10*(1-Parameters!$D$40)*'Input for base case'!$F$7*Parameters!$D$17*Parameters!$D$26*(1-Parameters!$D$27)*(1-(Parameters!$B$94 + Parameters!$B$95))*Parameters!$D$28*(Parameters!$D$23)*(1-Parameters!$D$30))+(AF10*(1-Parameters!$D$40)) + (AG10*(1-Parameters!$D$40)*(1-ART_drop_factor)) +(AL10*(1-Parameters!$D$40)) + (AM10*(1-Parameters!$D$40)*(1-ART_drop_factor))),0)</f>
        <v>0</v>
      </c>
      <c r="AM11" s="22">
        <f>IF(AND(C11&gt;=('Input for base case'!$F$14+'Input for base case'!$F$16), C11&lt;('Input for base case'!$F$14+'Input for base case'!$F$17)),((AC10*(1-Parameters!$D$40)*(1/Parameters!$D$38)*('Input for base case'!$F$7*Parameters!$D$17*(Parameters!$D$23)*Parameters!$D$26*(1-Parameters!$D$27)*(1-(Parameters!$B$94 + Parameters!$B$95))*Parameters!$D$28*Parameters!$D$30))+(AD10*(1-Parameters!$D$40)*(1/Parameters!$D$38))+(AE10*(1-Parameters!$D$40)*('Input for base case'!$F$7*Parameters!$D$17*(Parameters!$D$23)*Parameters!$D$26*(1-Parameters!$D$27)*(1-(Parameters!$B$94 + Parameters!$B$95))*Parameters!$D$28*Parameters!$D$30))+(AM10*(1-Parameters!$D$40)*ART_drop_factor)+(AJ10*(1-Parameters!$D$40)*(1/Parameters!$D$38))+(AG10*(1-Parameters!$D$40)*ART_drop_factor)),0)</f>
        <v>0</v>
      </c>
      <c r="AN11" s="24">
        <f>IF(AND(C11&gt;=('Input for base case'!$F$14+'Input for base case'!$F$17), C11&lt;('Input for base case'!$F$14+'Input for base case'!$F$18)),((AH10*(1-Parameters!$D$40)*(1-(Parameters!$D$11*(1-('Input for base case'!$F$22*Parameters!$D$7))))) + (AN10*(1-Parameters!$D$40)*(1-(Parameters!$D$11*(1-('Input for base case'!$F$22*Parameters!$D$7)))))),0)</f>
        <v>0</v>
      </c>
      <c r="AO11" s="22">
        <f>IF(AND(C11&gt;=('Input for base case'!$F$14+'Input for base case'!$F$17), C11&lt;('Input for base case'!$F$14+'Input for base case'!$F$18)),((AH10*(1-Parameters!$D$40)*Parameters!$D$11*(1-('Input for base case'!$F$22*Parameters!$D$7)))+(AI10*(1-Parameters!$D$40)*(1-1/Parameters!$D$38)*(1-('Input for base case'!$F$8*Parameters!$D$18*(1-Parameters!$D$27)*Parameters!$D$26*(Parameters!$D$24)*Parameters!$D$28*Parameters!$D$30))) + (AJ10*(1-Parameters!$D$40)*(1-(1/Parameters!$D$38))*(1-ART_drop_factor)) +(AN10*(1-Parameters!$D$40)*Parameters!$D$11*(1-('Input for base case'!$F$22*Parameters!$D$7)))+(AO10*(1-Parameters!$D$40)*(1-1/Parameters!$D$38)) + (AP10*(1-Parameters!$D$40)*(1-(1/Parameters!$D$38))*(1-ART_drop_factor))),0)</f>
        <v>0</v>
      </c>
      <c r="AP11" s="24">
        <f>IF(AND(C11&gt;=('Input for base case'!$F$14+'Input for base case'!$F$17), C11&lt;('Input for base case'!$F$14+'Input for base case'!$F$18)),((AI10*(1-Parameters!$D$40)*(1-1/Parameters!$D$38)*('Input for base case'!$F$8*Parameters!$D$18*Parameters!$D$26*(1-Parameters!$D$27)*(Parameters!$D$24)*Parameters!$D$28*Parameters!$D$30))+(AJ10*(1-Parameters!$D$40)*(1-(1/Parameters!$D$38))*ART_drop_factor)+(AP10*(1-Parameters!$D$40)*(1-(1/Parameters!$D$38))*ART_drop_factor)),0)</f>
        <v>0</v>
      </c>
      <c r="AQ11" s="22">
        <f>IF(AND(C11&gt;=('Input for base case'!$F$14+'Input for base case'!$F$17), C11&lt;('Input for base case'!$F$14+'Input for base case'!$F$18)),((AI10*(1-Parameters!$D$40)*(1/Parameters!$D$38)*(1-('Input for base case'!$F$8*Parameters!$D$18*(1-Parameters!$D$27)*Parameters!$D$26*(Parameters!$D$23)*Parameters!$D$28)))+(AK10*(1-Parameters!$D$40)*(1-('Input for base case'!$F$8*Parameters!$D$18*(1-Parameters!$D$27)*Parameters!$D$26*(Parameters!$D$23)*Parameters!$D$28)))+(AO10*(1-Parameters!$D$40)*(1/Parameters!$D$38))+(AQ10*(1-Parameters!$D$40))),0)</f>
        <v>0</v>
      </c>
      <c r="AR11" s="24">
        <f>IF(AND(C11&gt;=('Input for base case'!$F$14+'Input for base case'!$F$17), C11&lt;('Input for base case'!$F$14+'Input for base case'!$F$18)),((AI10*(1-Parameters!$D$40)*(1/Parameters!$D$38)*'Input for base case'!$F$8*Parameters!$D$18*Parameters!$D$26*(1-Parameters!$D$27)*Parameters!$D$28*(Parameters!$D$23)*(1-Parameters!$D$30))+(AK10*(1-Parameters!$D$40)*'Input for base case'!$F$8*Parameters!$D$18*Parameters!$D$26*(1-Parameters!$D$27)*Parameters!$D$28*(Parameters!$D$23)*(1-Parameters!$D$30))+(AL10*(1-Parameters!$D$40)) + (AM10*(1-Parameters!$D$40)*(1-ART_drop_factor)) +(AR10*(1-Parameters!$D$40)) + (AS10*(1-Parameters!$D$40)*(1-ART_drop_factor))),0)</f>
        <v>0</v>
      </c>
      <c r="AS11" s="22">
        <f>IF(AND(C11&gt;=('Input for base case'!$F$14+'Input for base case'!$F$17), C11&lt;('Input for base case'!$F$14+'Input for base case'!$F$18)),((AI10*(1-Parameters!$D$40)*(1/Parameters!$D$38)*('Input for base case'!$F$8*Parameters!$D$18*(Parameters!$D$23)*Parameters!$D$26*(1-Parameters!$D$27)*Parameters!$D$28*Parameters!$D$30))+(AJ10*(1-Parameters!$D$40)*(1/Parameters!$D$38))+(AK10*(1-Parameters!$D$40)*('Input for base case'!$F$8*Parameters!$D$18*(Parameters!$D$23)*Parameters!$D$26*(1-Parameters!$D$27)*Parameters!$D$28*Parameters!$D$30))+(AS10*(1-Parameters!$D$40)*ART_drop_factor)+(AP10*(1-Parameters!$D$40)*(1/Parameters!$D$38))+(AM10*(1-Parameters!$D$40)*ART_drop_factor)),0)</f>
        <v>0</v>
      </c>
      <c r="AT11" s="24">
        <f>IF(AND(C11&gt;=('Input for base case'!$F$14+'Input for base case'!$F$18), C11&lt;('Input for base case'!$F$14+'Input for base case'!$F$19)),((AN10*(1-Parameters!$D$40)*(1-(Parameters!$D$11*(1-('Input for base case'!$F$22*Parameters!$D$7))))) + (AT10*(1-Parameters!$D$40)*(1-(Parameters!$D$12*(1-('Input for base case'!$F$22*Parameters!$D$7)))))),0)</f>
        <v>0</v>
      </c>
      <c r="AU11" s="22">
        <f>IF(AND(C11&gt;=('Input for base case'!$F$14+'Input for base case'!$F$18), C11&lt;('Input for base case'!$F$14+'Input for base case'!$F$19)),((AN10*(1-Parameters!$D$40)*Parameters!$D$11*(1-('Input for base case'!$F$22*Parameters!$D$7)))+(AO10*(1-Parameters!$D$40)*(1-1/Parameters!$D$38)*(1-('Input for base case'!$F$9*Parameters!$D$19*(1-Parameters!$D$27)*Parameters!$D$26*(Parameters!$D$24)*Parameters!$D$28*Parameters!$D$30))) + (AP10*(1-Parameters!$D$40)*(1-(1/Parameters!$D$38))*(1-ART_drop_factor)) +(AT10*(1-Parameters!$D$40)*Parameters!$D$12*(1-('Input for base case'!$F$22*Parameters!$D$7)))+(AU10*(1-Parameters!$D$40)*(1-1/Parameters!$D$38)) + (AV10*(1-Parameters!$D$40)*(1-(1/Parameters!$D$38))*(1-ART_drop_factor))),0)</f>
        <v>0</v>
      </c>
      <c r="AV11" s="24">
        <f>IF(AND(C11&gt;=('Input for base case'!$F$14+'Input for base case'!$F$18), C11&lt;('Input for base case'!$F$14+'Input for base case'!$F$19)),((AO10*(1-Parameters!$D$40)*(1-1/Parameters!$D$38)*('Input for base case'!$F$9*Parameters!$D$19*Parameters!$D$26*(1-Parameters!$D$27)*(Parameters!$D$24)*Parameters!$D$28*Parameters!$D$30))+(AP10*(1-Parameters!$D$40)*(1-(1/Parameters!$D$38))*ART_drop_factor)+(AV10*(1-Parameters!$D$40)*(1-(1/Parameters!$D$38))*ART_drop_factor)),0)</f>
        <v>0</v>
      </c>
      <c r="AW11" s="22">
        <f>IF(AND(C11&gt;=('Input for base case'!$F$14+'Input for base case'!$F$18), C11&lt;('Input for base case'!$F$14+'Input for base case'!$F$19)),((AO10*(1-Parameters!$D$40)*(1/Parameters!$D$38)*(1-('Input for base case'!$F$9*Parameters!$D$19*(1-Parameters!$D$27)*Parameters!$D$26*(Parameters!$D$23)*Parameters!$D$28)))+(AQ10*(1-Parameters!$D$40)*(1-('Input for base case'!$F$9*Parameters!$D$19*(1-Parameters!$D$27)*Parameters!$D$26*(Parameters!$D$23)*Parameters!$D$28)))+(AU10*(1-Parameters!$D$40)*(1/Parameters!$D$38))+(AW10*(1-Parameters!$D$40))),0)</f>
        <v>0</v>
      </c>
      <c r="AX11" s="24">
        <f>IF(AND(C11&gt;=('Input for base case'!$F$14+'Input for base case'!$F$18), C11&lt;('Input for base case'!$F$14+'Input for base case'!$F$19)),((AO10*(1-Parameters!$D$40)*(1/Parameters!$D$38)*'Input for base case'!$F$9*Parameters!$D$19*Parameters!$D$26*(1-Parameters!$D$27)*Parameters!$D$28*(Parameters!$D$23)*(1-Parameters!$D$30))+(AQ10*(1-Parameters!$D$40)*'Input for base case'!$F$9*Parameters!$D$19*Parameters!$D$26*(1-Parameters!$D$27)*Parameters!$D$28*(Parameters!$D$23)*(1-Parameters!$D$30)) + (AS10*(1-Parameters!$D$40)*(1-ART_drop_factor)) +(AR10*(1-Parameters!$D$40))+ (AY10*(1-Parameters!$D$40)*(1-ART_drop_factor)) + (AX10*(1-Parameters!$D$40))),0)</f>
        <v>0</v>
      </c>
      <c r="AY11" s="22">
        <f>IF(AND(C11&gt;=('Input for base case'!$F$14+'Input for base case'!$F$18), C11&lt;('Input for base case'!$F$14+'Input for base case'!$F$19)),((AO10*(1-Parameters!$D$40)*(1/Parameters!$D$38)*('Input for base case'!$F$9*Parameters!$D$19*(Parameters!$D$23)*Parameters!$D$26*(1-Parameters!$D$27)*Parameters!$D$28*Parameters!$D$30))+(AP10*(1-Parameters!$D$40)*(1/Parameters!$D$38))+(AQ10*(1-Parameters!$D$40)*('Input for base case'!$F$9*Parameters!$D$19*(Parameters!$D$23)*Parameters!$D$26*(1-Parameters!$D$27)*Parameters!$D$28*Parameters!$D$30))+(AY10*(1-Parameters!$D$40)*ART_drop_factor)+(AV10*(1-Parameters!$D$40)*(1/Parameters!$D$38))+(AS10*(1-Parameters!$D$40)*ART_drop_factor)),0)</f>
        <v>0</v>
      </c>
      <c r="AZ11" s="24">
        <f>IF(C11&gt;=('Input for base case'!$F$14+'Input for base case'!$F$19),((AT10*(1-Parameters!$D$40)*(1-(Parameters!$D$12*(1-('Input for base case'!$F$22*Parameters!$D$7))))) + (AZ10*(1-Parameters!$D$40)*(1-(Parameters!$D$12*(1-('Input for base case'!$F$22*Parameters!$D$7)))))),0)</f>
        <v>0</v>
      </c>
      <c r="BA11" s="22">
        <f>IF(C11&gt;=('Input for base case'!$F$14+'Input for base case'!$F$19),((AT10*(1-Parameters!$D$40)*Parameters!$D$12*(1-('Input for base case'!$F$22*Parameters!$D$7)))+(AU10*(1-Parameters!$D$40)*(1-1/Parameters!$D$38)*(1-('Input for base case'!$F$10*Parameters!$D$20*(1-Parameters!$D$27)*Parameters!$D$26*(Parameters!$D$24)*Parameters!$D$28*Parameters!$D$30))) + (AV10*(1-Parameters!$D$40)*(1-(1/Parameters!$D$38))*(1-ART_drop_factor)) +(AZ10*(1-Parameters!$D$40)*Parameters!$D$12*(1-('Input for base case'!$F$22*Parameters!$D$7)))+(BA10*(1-Parameters!$D$40)*(1-1/Parameters!$D$38)) + (BB10*(1-Parameters!$D$40)*(1-(1/Parameters!$D$38))*(1-ART_drop_factor))),0)</f>
        <v>0</v>
      </c>
      <c r="BB11" s="24">
        <f>IF(C11&gt;=('Input for base case'!$F$14+'Input for base case'!$F$19),((AU10*(1-Parameters!$D$40)*(1-1/Parameters!$D$38)*('Input for base case'!$F$10*Parameters!$D$20*Parameters!$D$26*(1-Parameters!$D$27)*(Parameters!$D$24)*Parameters!$D$28*Parameters!$D$30))+(AV10*(1-Parameters!$D$40)*(1-(1/Parameters!$D$38))*ART_drop_factor)+(BB10*(1-Parameters!$D$40)*(1-(1/Parameters!$D$38))*ART_drop_factor)),0)</f>
        <v>0</v>
      </c>
      <c r="BC11" s="22">
        <f>IF(C11&gt;=('Input for base case'!$F$14+'Input for base case'!$F$19),((AU10*(1-Parameters!$D$40)*(1/Parameters!$D$38)*(1-('Input for base case'!$F$10*Parameters!$D$20*(1-Parameters!$D$27)*Parameters!$D$26*(Parameters!$D$23)*Parameters!$D$28)))+(AW10*(1-Parameters!$D$40)*(1-('Input for base case'!$F$10*Parameters!$D$20*(1-Parameters!$D$27)*Parameters!$D$26*(Parameters!$D$23)*Parameters!$D$28)))+(BA10*(1-Parameters!$D$40)*(1/Parameters!$D$38))+(BC10*(1-Parameters!$D$40))),0)</f>
        <v>0</v>
      </c>
      <c r="BD11" s="24">
        <f>IF(C11&gt;=('Input for base case'!$F$14+'Input for base case'!$F$19),((AU10*(1-Parameters!$D$40)*(1/Parameters!$D$38)*'Input for base case'!$F$10*Parameters!$D$20*Parameters!$D$26*(1-Parameters!$D$27)*Parameters!$D$28*(Parameters!$D$23)*(1-Parameters!$D$30))+(AW10*(1-Parameters!$D$40)*'Input for base case'!$F$10*Parameters!$D$20*Parameters!$D$26*(1-Parameters!$D$27)*Parameters!$D$28*(Parameters!$D$23)*(1-Parameters!$D$30))+(AX10*(1-Parameters!$D$40)) + (AY10*(1-Parameters!$D$40)*(1-ART_drop_factor)) +(BD10*(1-Parameters!$D$40)) + (BE10*(1-Parameters!$D$40)*(1-ART_drop_factor))),0)</f>
        <v>0</v>
      </c>
      <c r="BE11" s="25">
        <f>IF(C11&gt;=('Input for base case'!$F$14+'Input for base case'!$F$19),((AU10*(1-Parameters!$D$40)*(1/Parameters!$D$38)*('Input for base case'!$F$10*Parameters!$D$20*(Parameters!$D$23)*Parameters!$D$26*(1-Parameters!$D$27)*Parameters!$D$28*Parameters!$D$30))+(AV10*(1-Parameters!$D$40)*(1/Parameters!$D$38))+(AW10*(1-Parameters!$D$40)*('Input for base case'!$F$10*Parameters!$D$20*(Parameters!$D$23)*Parameters!$D$26*(1-Parameters!$D$27)*Parameters!$D$28*Parameters!$D$30))+(BE10*(1-Parameters!$D$40)*ART_drop_factor)+(BB10*(1-Parameters!$D$40)*(1/Parameters!$D$38))+(AY10*(1-Parameters!$D$40)*ART_drop_factor)),0)</f>
        <v>0</v>
      </c>
      <c r="BF11" s="135">
        <f>(Parameters!$D$40*(SUM(Model!D10:U10,Model!AH10:BE10)))+(Parameters!$D$41*(SUM(Model!V10:AG10)))</f>
        <v>94.10155035593975</v>
      </c>
      <c r="BG11" s="60"/>
    </row>
    <row r="12" spans="3:59" x14ac:dyDescent="0.2">
      <c r="C12" s="20">
        <v>7</v>
      </c>
      <c r="D12" s="21">
        <f>IF((C12&gt;='Input for base case'!$F$12),0,(D11*(1-Parameters!$D$40)*(1-(Parameters!$D$8*(1-('Input for base case'!$F$22*Parameters!$D$7))))))</f>
        <v>1523537.8959528788</v>
      </c>
      <c r="E12" s="21">
        <f>IF((C12&gt;='Input for base case'!$F$12),0,(D11*(1-Parameters!$D$40)*Parameters!$D$8*(1-('Input for base case'!$F$22*Parameters!$D$7))+(E11*(1-Parameters!$D$40)*(1-1/Parameters!$D$38)) + (F11*(1-Parameters!$D$40)*(1-(1/Parameters!$D$38))*(1-ART_drop_factor))))</f>
        <v>4695.5201543450403</v>
      </c>
      <c r="F12" s="26">
        <f>IF((C12&gt;='Input for base case'!$F$12),0,(F11*(1-Parameters!$D$40)*(1-(1/Parameters!$D$38))*ART_drop_factor))</f>
        <v>0</v>
      </c>
      <c r="G12" s="21">
        <f>IF((C12&gt;='Input for base case'!$F$12),0,((G11*(1-Parameters!$D$40)+(E11*(1-Parameters!$D$40)*(1/Parameters!$D$38)))))</f>
        <v>45965.346988485348</v>
      </c>
      <c r="H12" s="21">
        <f>IF((C12&gt;='Input for base case'!$F$12),0,(H11*(1-Parameters!$D$40) + I11*(1-Parameters!$D$40)*(1-ART_drop_factor)))</f>
        <v>0</v>
      </c>
      <c r="I12" s="21">
        <f>IF((C12&gt;='Input for base case'!$F$12),0,(((F11*(1-Parameters!$D$40)*(1/Parameters!$D$38)) + I11*(1-Parameters!$D$40)*ART_drop_factor)))</f>
        <v>0</v>
      </c>
      <c r="J12" s="23">
        <f>IF(AND(C12&gt;='Input for base case'!$F$12,C12&lt;'Input for base case'!$F$13),((D11*(1-Parameters!$D$40)*(1-(Parameters!$D$8*(1-('Input for base case'!$F$22*Parameters!$D$7))))) + (J11*(1-Parameters!$D$40)*(1-(Parameters!$D$9*(1-('Input for base case'!$F$22*Parameters!$D$7)))))),0)</f>
        <v>0</v>
      </c>
      <c r="K12" s="23">
        <f>IF(AND(C12&gt;='Input for base case'!$F$12,C12&lt;'Input for base case'!$F$13),((D11*(1-Parameters!$D$40)*(Parameters!$D$8*(1-('Input for base case'!$F$22*Parameters!$D$7))))+(E11*(1-Parameters!$D$40)*(1-1/Parameters!$D$38)*(1-('Input for base case'!$F$5*Parameters!$D$14*(1-Parameters!$D$27)*Parameters!$D$26*(Parameters!$D$24))*Parameters!$D$28*Parameters!$D$30)))+ (F11*(1-Parameters!$D$40)*(1-(1/Parameters!$D$38))*(1-ART_drop_factor)) + (J11*(1-Parameters!$D$40)*Parameters!$D$9*(1-('Input for base case'!$F$22*Parameters!$D$7)))+(K11*(1-Parameters!$D$40)*(1-1/Parameters!$D$38)) + (L11*(1-Parameters!$D$40)*(1-(1/Parameters!$D$38))*(1-ART_drop_factor)),0)</f>
        <v>0</v>
      </c>
      <c r="L12" s="23">
        <f>IF(AND(C12&gt;='Input for base case'!$F$12,C12&lt;'Input for base case'!$F$13),((E11*(1-Parameters!$D$40)*(1-1/Parameters!$D$38)*('Input for base case'!$F$5*Parameters!$D$14*Parameters!$D$26*(1-Parameters!$D$27)*(Parameters!$D$24)*Parameters!$D$28*Parameters!$D$30))+(F11*(1-Parameters!$D$40)*(1-(1/Parameters!$D$38))*ART_drop_factor)+(L11*(1-Parameters!$D$40)*(1-(1/Parameters!$D$38))*ART_drop_factor)),0)</f>
        <v>0</v>
      </c>
      <c r="M12" s="23">
        <f>IF(AND(C12&gt;='Input for base case'!$F$12,C12&lt;'Input for base case'!$F$13),((E11*(1-Parameters!$D$40)*(1/Parameters!$D$38)*(1-('Input for base case'!$F$5*Parameters!$D$14*(1-Parameters!$D$27)*Parameters!$D$26*(Parameters!$D$23))*Parameters!$D$28))+(G11*(1-Parameters!$D$40)*(1-('Input for base case'!$F$5*Parameters!$D$14*(1-Parameters!$D$27)*Parameters!$D$26*(Parameters!$D$23)*Parameters!$D$28)))+(K11*(1-Parameters!$D$40)*(1/Parameters!$D$38))+(M11*(1-Parameters!$D$40))),0)</f>
        <v>0</v>
      </c>
      <c r="N12" s="23">
        <f>IF(AND(C12&gt;='Input for base case'!$F$12,C12&lt;'Input for base case'!$F$13),((E11*(1-Parameters!$D$40)*(1/Parameters!$D$38)*'Input for base case'!$F$5*Parameters!$D$14*Parameters!$D$26*(1-Parameters!$D$27)*Parameters!$D$28*(Parameters!$D$23)*(1-Parameters!$D$30))+(G11*(1-Parameters!$D$40)*'Input for base case'!$F$5*Parameters!$D$14*Parameters!$D$26*(1-Parameters!$D$27)*Parameters!$D$28*(Parameters!$D$23)*(1-Parameters!$D$30))+(H11*(1-Parameters!$D$40)) +(N11*(1-Parameters!$D$40)) + (O11*(1-Parameters!$D$40)*(1-ART_drop_factor)) + (I11*(1-Parameters!$D$40)*(1-ART_drop_factor))),0)</f>
        <v>0</v>
      </c>
      <c r="O12" s="23">
        <f>IF(AND(C12&gt;='Input for base case'!$F$12,C12&lt;'Input for base case'!$F$13),((E11*(1-Parameters!$D$40)*(1/Parameters!$D$38)*('Input for base case'!$F$5*Parameters!$D$14*(Parameters!$D$23)*Parameters!$D$26*(1-Parameters!$D$27)*Parameters!$D$28*Parameters!$D$30))+(F11*(1-Parameters!$D$40)*(1/Parameters!$D$38))+(G11*(1-Parameters!$D$40)*('Input for base case'!$F$5*Parameters!$D$14*(Parameters!$D$23)*Parameters!$D$26*(1-Parameters!$D$27)*Parameters!$D$28*Parameters!$D$30))+(O11*(1-Parameters!$D$40)*ART_drop_factor)+(L11*(1-Parameters!$D$40)*(1/Parameters!$D$38))+(I11*(1-Parameters!$D$40)*ART_drop_factor)),0)</f>
        <v>0</v>
      </c>
      <c r="P12" s="24">
        <f>IF(AND(C12&gt;='Input for base case'!$F$13,C12&lt;'Input for base case'!$F$14),((J11*(1-Parameters!$D$40)*(1-(Parameters!$D$9*(1-('Input for base case'!$F$22*Parameters!$D$7))))) + (P11*(1-Parameters!$D$40)*(1-(Parameters!$D$9*(1-('Input for base case'!$F$22*Parameters!$D$7)))))),0)</f>
        <v>0</v>
      </c>
      <c r="Q12" s="22">
        <f>IF(AND(C12&gt;='Input for base case'!$F$13,C12&lt;'Input for base case'!$F$14),((J11*(1-Parameters!$D$40)*Parameters!$D$9*(1-('Input for base case'!$F$22*Parameters!$D$7)))+(K11*(1-Parameters!$D$40)*(1-1/Parameters!$D$38)*(1-('Input for base case'!$F$6*Parameters!$D$15*(1-Parameters!$D$27)*Parameters!$D$26*(Parameters!$D$24))*Parameters!$D$28*Parameters!$D$30))) + (L11*(1-Parameters!$D$40)*(1-(1/Parameters!$D$38))*(1-ART_drop_factor)) +(P11*(1-Parameters!$D$40)*Parameters!$D$9*(1-('Input for base case'!$F$22*Parameters!$D$7)))+(Q11*(1-Parameters!$D$40)*(1-1/Parameters!$D$38)) + (R11*(1-Parameters!$D$40)*(1-(1/Parameters!$D$38))*(1-ART_drop_factor)),0)</f>
        <v>0</v>
      </c>
      <c r="R12" s="24">
        <f>IF(AND(C12&gt;='Input for base case'!$F$13,C12&lt;'Input for base case'!$F$14),((K11*(1-Parameters!$D$40)*(1-1/Parameters!$D$38)*('Input for base case'!$F$6*Parameters!$D$15*Parameters!$D$26*(1-Parameters!$D$27)*(Parameters!$D$24)*Parameters!$D$28*Parameters!$D$30))+(L11*(1-Parameters!$D$40)*(1-(1/Parameters!$D$38))*ART_drop_factor)+(R11*(1-Parameters!$D$40)*(1-(1/Parameters!$D$38))*ART_drop_factor)),0)</f>
        <v>0</v>
      </c>
      <c r="S12" s="22">
        <f>IF(AND(C12&gt;='Input for base case'!$F$13,C12&lt;'Input for base case'!$F$14),((K11*(1-Parameters!$D$40)*(1/Parameters!$D$38)*(1-('Input for base case'!$F$6*Parameters!$D$15*(1-Parameters!$D$27)*Parameters!$D$26*(Parameters!$D$23)*Parameters!$D$28)))+(M11*(1-Parameters!$D$40)*(1-('Input for base case'!$F$6*Parameters!$D$15*(1-Parameters!$D$27)*Parameters!$D$26*(Parameters!$D$23)*Parameters!$D$28)))+(Q11*(1-Parameters!$D$40)*(1/Parameters!$D$38))+(S11*(1-Parameters!$D$40))),0)</f>
        <v>0</v>
      </c>
      <c r="T12" s="24">
        <f>IF(AND(C12&gt;='Input for base case'!$F$13,C12&lt;'Input for base case'!$F$14),((K11*(1-Parameters!$D$40)*(1/Parameters!$D$38)*'Input for base case'!$F$6*Parameters!$D$15*Parameters!$D$26*(1-Parameters!$D$27)*Parameters!$D$28*(Parameters!$D$23)*(1-Parameters!$D$30))+(M11*(1-Parameters!$D$40)*'Input for base case'!$F$6*Parameters!$D$15*Parameters!$D$26*(1-Parameters!$D$27)*Parameters!$D$28*(Parameters!$D$23)*(1-Parameters!$D$30))+(N11*(1-Parameters!$D$40))+(T11*(1-Parameters!$D$40)) + (U11*(1-Parameters!$D$40)*(1-ART_drop_factor)) + (O11*(1-Parameters!$D$40)*(1-ART_drop_factor))),0)</f>
        <v>0</v>
      </c>
      <c r="U12" s="22">
        <f>IF(AND(C12&gt;='Input for base case'!$F$13,C12&lt;'Input for base case'!$F$14),((K11*(1-Parameters!$D$40)*(1/Parameters!$D$38)*('Input for base case'!$F$6*Parameters!$D$15*(Parameters!$D$23)*Parameters!$D$26*(1-Parameters!$D$27)*Parameters!$D$28*Parameters!$D$30))+(L11*(1-Parameters!$D$40)*(1/Parameters!$D$38))+(M11*(1-Parameters!$D$40)*('Input for base case'!$F$6*Parameters!$D$15*(Parameters!$D$23)*Parameters!$D$26*(1-Parameters!$D$27)*Parameters!$D$28*Parameters!$D$30))+(U11*(1-Parameters!$D$40)*ART_drop_factor)+(R11*(1-Parameters!$D$40)*(1/Parameters!$D$38))+(O11*(1-Parameters!$D$40))*ART_drop_factor),0)</f>
        <v>0</v>
      </c>
      <c r="V12" s="24">
        <f>IF(C12='Input for base case'!$F$14,((P11*(1-Parameters!$D$41)*(1-(Parameters!$D$9*(1-('Input for base case'!$F$22*Parameters!$D$7))))) + (V11*(1-Parameters!$D$41)*(1-(Parameters!$D$9*(1-('Input for base case'!$F$22*Parameters!$D$7)))))),0)</f>
        <v>0</v>
      </c>
      <c r="W12" s="22">
        <f>IF(C12='Input for base case'!$F$14,((P11*(1-Parameters!$D$41)*Parameters!$D$9*(1-('Input for base case'!$F$22*Parameters!$D$7)))+(Q11*(1-Parameters!$D$41)*(1-1/Parameters!$D$38)*(1-('Input for base case'!$F$6*Parameters!$D$16*(1-Parameters!$D$27)*Parameters!$D$26*(1-Parameters!$B$94)*(Parameters!$D$24))*Parameters!$D$28*Parameters!$D$30)))+(V11*(1-Parameters!$D$41)*Parameters!$D$9*(1-('Input for base case'!$F$22*Parameters!$D$7)))+ (R11*(1-Parameters!$D$41)*(1-(1/Parameters!$D$38))*(1-ART_drop_factor)) + (W11*(1-Parameters!$D$41)*(1-1/Parameters!$D$38)) + (X11*(1-Parameters!$D$41)*(1-(1/Parameters!$D$38))*(1-ART_drop_factor)),0)</f>
        <v>0</v>
      </c>
      <c r="X12" s="24">
        <f>IF(C12='Input for base case'!$F$14,((Q11*(1-Parameters!$D$41)*(1-1/Parameters!$D$38)*('Input for base case'!$F$6*Parameters!$D$16*Parameters!$D$26*(1-Parameters!$D$27)*(1-Parameters!$B$94)*(Parameters!$D$24)*Parameters!$D$28*Parameters!$D$30))+(R11*(1-Parameters!$D$41)*(1-(1/Parameters!$D$38))*ART_drop_factor)+(X11*(1-Parameters!$D$41)*(1-(1/Parameters!$D$38))*ART_drop_factor)),0)</f>
        <v>0</v>
      </c>
      <c r="Y12" s="22">
        <f>IF(C12='Input for base case'!$F$14,((Q11*(1-Parameters!$D$41)*(1/Parameters!$D$38)*(1-('Input for base case'!$F$6*Parameters!$D$16*(1-Parameters!$D$27)*Parameters!$D$26*(1-Parameters!$B$94)*(Parameters!$D$23)*Parameters!$D$28)))+(S11*(1-Parameters!$D$41)*(1-('Input for base case'!$F$6*Parameters!$D$16*(1-Parameters!$D$27)*Parameters!$D$26*(1-Parameters!$B$94)*(Parameters!$D$23)*Parameters!$D$28)))+(W11*(1-Parameters!$D$41)*(1/Parameters!$D$38))+(Y11*(1-Parameters!$D$41))),0)</f>
        <v>0</v>
      </c>
      <c r="Z12" s="24">
        <f>IF(C12='Input for base case'!$F$14,((Q11*(1-Parameters!$D$41)*(1/Parameters!$D$38)*'Input for base case'!$F$6*Parameters!$D$16*Parameters!$D$26*(1-Parameters!$D$27)*(1-Parameters!$B$94)*Parameters!$D$28*(Parameters!$D$23)*(1-Parameters!$D$30))+(S11*(1-Parameters!$D$41)*'Input for base case'!$F$6*Parameters!$D$16*Parameters!$D$26*(1-Parameters!$D$27)*(1-Parameters!$B$94)*Parameters!$D$28*(Parameters!$D$23)*(1-Parameters!$D$30))+(T11*(1-Parameters!$D$41)) + (U11*(1-Parameters!$D$41)*(1-ART_drop_factor)) + (Z11*(1-Parameters!$D$41)) + (AA11*(1-Parameters!$D$41)*(1-ART_drop_factor))),0)</f>
        <v>0</v>
      </c>
      <c r="AA12" s="22">
        <f>IF(C12='Input for base case'!$F$14,((Q11*(1-Parameters!$D$41)*(1/Parameters!$D$38)*('Input for base case'!$F$6*Parameters!$D$16*(Parameters!$D$23)*Parameters!$D$26*(1-Parameters!$D$27)*(1-Parameters!$B$94)*Parameters!$D$28*Parameters!$D$30))+(R11*(1-Parameters!$D$41)*(1/Parameters!$D$38))+(S11*(1-Parameters!$D$41)*('Input for base case'!$F$6*Parameters!$D$16*(1-Parameters!$B$94)*(Parameters!$D$23)*Parameters!$D$26*(1-Parameters!$D$27)*Parameters!$D$28*Parameters!$D$30))+(AA11*(1-Parameters!$D$41)*ART_drop_factor)+(X11*(1-Parameters!$D$41)*(1/Parameters!$D$38))+(U11*(1-Parameters!$D$41)*ART_drop_factor)),0)</f>
        <v>0</v>
      </c>
      <c r="AB12" s="24">
        <f>IF(AND(C12&gt;'Input for base case'!$F$14,C12&lt;('Input for base case'!$F$14+'Input for base case'!$F$16)),((V11*(1-Parameters!$D$41)*(1-(Parameters!$D$9*(1-('Input for base case'!$F$22*Parameters!$D$7)))))+(AB11*(1-Parameters!$D$41)*(1-(Parameters!$D$10*(1-('Input for base case'!$F$22*Parameters!$D$7)))))),0)</f>
        <v>0</v>
      </c>
      <c r="AC12" s="24">
        <f>IF(AND(C12&gt;'Input for base case'!$F$14, C12&lt;('Input for base case'!$F$14+'Input for base case'!$F$16)),((V11*(1-Parameters!$D$41)*Parameters!$D$9*(1-('Input for base case'!$F$22*Parameters!$D$7)))+(W11*(1-Parameters!$D$41)*(1-1/Parameters!$D$38)) + (X11*(1-Parameters!$D$41)*(1-(1/Parameters!$D$38))*(1-ART_drop_factor)) +(AB11*(1-Parameters!$D$41)*Parameters!$D$10*(1-('Input for base case'!$F$22*Parameters!$D$7))))+(AC11*(1-Parameters!$D$41)*(1-1/Parameters!$D$38)) + (AD11*(1-Parameters!$D$41)*(1-(1/Parameters!$D$38))*(1-ART_drop_factor)),0)</f>
        <v>0</v>
      </c>
      <c r="AD12" s="24">
        <f>IF(AND(C12&gt;'Input for base case'!$F$14, C12&lt;('Input for base case'!$F$14+'Input for base case'!$F$16)),((X11*(1-Parameters!$D$41)*(1-(1/Parameters!$D$38))*ART_drop_factor)+(AD11*(1-Parameters!$D$41)*(1-(1/Parameters!$D$38))*ART_drop_factor)),0)</f>
        <v>0</v>
      </c>
      <c r="AE12" s="24">
        <f>IF(AND(C12&gt;'Input for base case'!$F$14, C12&lt;('Input for base case'!$F$14+'Input for base case'!$F$16)),((W11*(1-Parameters!$D$41)*(1/Parameters!$D$38))+(Y11*(1-Parameters!$D$41))+(AC11*(1-Parameters!$D$41)*(1/Parameters!$D$38))+(AE11*(1-Parameters!$D$41))),0)</f>
        <v>0</v>
      </c>
      <c r="AF12" s="24">
        <f>IF(AND(C12&gt;'Input for base case'!$F$14, C12&lt;('Input for base case'!$F$14+'Input for base case'!$F$16)),((Z11*(1-Parameters!$D$41)) + (AA11*(1-Parameters!$D$41)*(1-ART_drop_factor)) +(AF11*(1-Parameters!$D$41)) + (AG11*(1-Parameters!$D$41)*(1-ART_drop_factor))),0)</f>
        <v>0</v>
      </c>
      <c r="AG12" s="24">
        <f>IF(AND(C12&gt;'Input for base case'!$F$14, C12&lt;('Input for base case'!$F$14+'Input for base case'!$F$16)),((X11*(1-Parameters!$D$41)*(1/Parameters!$D$38))+(AG11*(1-Parameters!$D$41)*ART_drop_factor)+(AD11*(1-Parameters!$D$41)*(1/Parameters!$D$38))+(AA11*(1-Parameters!$D$41)*ART_drop_factor)),0)</f>
        <v>0</v>
      </c>
      <c r="AH12" s="24">
        <f>IF(AND(C12&gt;=('Input for base case'!$F$14+'Input for base case'!$F$16),C12&lt;('Input for base case'!$F$14+'Input for base case'!$F$17)),((AB11*(1-Parameters!$D$40)*(1-(Parameters!$D$10*(1-('Input for base case'!$F$22*Parameters!$D$7)))))+(AH11*(1-Parameters!$D$40)*(1-(Parameters!$D$11*(1-('Input for base case'!$F$22*Parameters!$D$7)))))),0)</f>
        <v>0</v>
      </c>
      <c r="AI12" s="24">
        <f>IF(AND(C12&gt;=('Input for base case'!$F$14+'Input for base case'!$F$16), C12&lt;('Input for base case'!$F$14+'Input for base case'!$F$17)),((AB11*(1-Parameters!$D$40)*Parameters!$D$10*(1-('Input for base case'!$F$22*Parameters!$D$7)))+(AC11*(1-Parameters!$D$40)*(1-1/Parameters!$D$38)*(1-('Input for base case'!$F$7*Parameters!$D$17*(1-Parameters!$D$27)*Parameters!$D$26*(1-(Parameters!$B$94 + Parameters!$B$95))*(Parameters!$D$24)*Parameters!$D$28*Parameters!$D$30))) + (AD11*(1-Parameters!$D$40)*(1-(1/Parameters!$D$38))*(1-ART_drop_factor)) +(AH11*(1-Parameters!$D$40)*Parameters!$D$11*(1-('Input for base case'!$F$22*Parameters!$D$7)))+(AI11*(1-Parameters!$D$40)*(1-1/Parameters!$D$38)) + (AJ11*(1-Parameters!$D$40)*(1-(1/Parameters!$D$38))*(1-ART_drop_factor))),0)</f>
        <v>0</v>
      </c>
      <c r="AJ12" s="24">
        <f>IF(AND(C12&gt;=('Input for base case'!$F$14+'Input for base case'!$F$16), C12&lt;('Input for base case'!$F$14+'Input for base case'!$F$17)),((AC11*(1-Parameters!$D$40)*(1-1/Parameters!$D$38)*('Input for base case'!$F$7*Parameters!$D$17*Parameters!$D$26*(1-Parameters!$D$27)*(1-(Parameters!$B$94 + Parameters!$B$95))*(Parameters!$D$24)*Parameters!$D$28*Parameters!$D$30))+(AD11*(1-Parameters!$D$40)*(1-(1/Parameters!$D$38))*ART_drop_factor)+(AJ11*(1-Parameters!$D$40)*(1-(1/Parameters!$D$38))*ART_drop_factor)),0)</f>
        <v>0</v>
      </c>
      <c r="AK12" s="22">
        <f>IF(AND(C12&gt;=('Input for base case'!$F$14+'Input for base case'!$F$16), C12&lt;('Input for base case'!$F$14+'Input for base case'!$F$17)),((AC11*(1-Parameters!$D$40)*(1/Parameters!$D$38)*(1-('Input for base case'!$F$7*Parameters!$D$17*(1-Parameters!$D$27)*Parameters!$D$26*(1-(Parameters!$B$94 + Parameters!$B$95))*(Parameters!$D$23)*Parameters!$D$28)))+(AE11*(1-Parameters!$D$40)*(1-('Input for base case'!$F$7*Parameters!$D$17*(1-Parameters!$D$27)*Parameters!$D$26*(1-(Parameters!$B$94 + Parameters!$B$95))*(Parameters!$D$23)*Parameters!$D$28)))+(AI11*(1-Parameters!$D$40)*(1/Parameters!$D$38))+(AK11*(1-Parameters!$D$40))),0)</f>
        <v>0</v>
      </c>
      <c r="AL12" s="24">
        <f>IF(AND(C12&gt;=('Input for base case'!$F$14+'Input for base case'!$F$16), C12&lt;('Input for base case'!$F$14+'Input for base case'!$F$17)),((AC11*(1-Parameters!$D$40)*(1/Parameters!$D$38)*'Input for base case'!$F$7*Parameters!$D$17*Parameters!$D$26*(1-Parameters!$D$27)*(1-(Parameters!$B$94 + Parameters!$B$95))*Parameters!$D$28*(Parameters!$D$23)*(1-Parameters!$D$30))+(AE11*(1-Parameters!$D$40)*'Input for base case'!$F$7*Parameters!$D$17*Parameters!$D$26*(1-Parameters!$D$27)*(1-(Parameters!$B$94 + Parameters!$B$95))*Parameters!$D$28*(Parameters!$D$23)*(1-Parameters!$D$30))+(AF11*(1-Parameters!$D$40)) + (AG11*(1-Parameters!$D$40)*(1-ART_drop_factor)) +(AL11*(1-Parameters!$D$40)) + (AM11*(1-Parameters!$D$40)*(1-ART_drop_factor))),0)</f>
        <v>0</v>
      </c>
      <c r="AM12" s="22">
        <f>IF(AND(C12&gt;=('Input for base case'!$F$14+'Input for base case'!$F$16), C12&lt;('Input for base case'!$F$14+'Input for base case'!$F$17)),((AC11*(1-Parameters!$D$40)*(1/Parameters!$D$38)*('Input for base case'!$F$7*Parameters!$D$17*(Parameters!$D$23)*Parameters!$D$26*(1-Parameters!$D$27)*(1-(Parameters!$B$94 + Parameters!$B$95))*Parameters!$D$28*Parameters!$D$30))+(AD11*(1-Parameters!$D$40)*(1/Parameters!$D$38))+(AE11*(1-Parameters!$D$40)*('Input for base case'!$F$7*Parameters!$D$17*(Parameters!$D$23)*Parameters!$D$26*(1-Parameters!$D$27)*(1-(Parameters!$B$94 + Parameters!$B$95))*Parameters!$D$28*Parameters!$D$30))+(AM11*(1-Parameters!$D$40)*ART_drop_factor)+(AJ11*(1-Parameters!$D$40)*(1/Parameters!$D$38))+(AG11*(1-Parameters!$D$40)*ART_drop_factor)),0)</f>
        <v>0</v>
      </c>
      <c r="AN12" s="24">
        <f>IF(AND(C12&gt;=('Input for base case'!$F$14+'Input for base case'!$F$17), C12&lt;('Input for base case'!$F$14+'Input for base case'!$F$18)),((AH11*(1-Parameters!$D$40)*(1-(Parameters!$D$11*(1-('Input for base case'!$F$22*Parameters!$D$7))))) + (AN11*(1-Parameters!$D$40)*(1-(Parameters!$D$11*(1-('Input for base case'!$F$22*Parameters!$D$7)))))),0)</f>
        <v>0</v>
      </c>
      <c r="AO12" s="22">
        <f>IF(AND(C12&gt;=('Input for base case'!$F$14+'Input for base case'!$F$17), C12&lt;('Input for base case'!$F$14+'Input for base case'!$F$18)),((AH11*(1-Parameters!$D$40)*Parameters!$D$11*(1-('Input for base case'!$F$22*Parameters!$D$7)))+(AI11*(1-Parameters!$D$40)*(1-1/Parameters!$D$38)*(1-('Input for base case'!$F$8*Parameters!$D$18*(1-Parameters!$D$27)*Parameters!$D$26*(Parameters!$D$24)*Parameters!$D$28*Parameters!$D$30))) + (AJ11*(1-Parameters!$D$40)*(1-(1/Parameters!$D$38))*(1-ART_drop_factor)) +(AN11*(1-Parameters!$D$40)*Parameters!$D$11*(1-('Input for base case'!$F$22*Parameters!$D$7)))+(AO11*(1-Parameters!$D$40)*(1-1/Parameters!$D$38)) + (AP11*(1-Parameters!$D$40)*(1-(1/Parameters!$D$38))*(1-ART_drop_factor))),0)</f>
        <v>0</v>
      </c>
      <c r="AP12" s="24">
        <f>IF(AND(C12&gt;=('Input for base case'!$F$14+'Input for base case'!$F$17), C12&lt;('Input for base case'!$F$14+'Input for base case'!$F$18)),((AI11*(1-Parameters!$D$40)*(1-1/Parameters!$D$38)*('Input for base case'!$F$8*Parameters!$D$18*Parameters!$D$26*(1-Parameters!$D$27)*(Parameters!$D$24)*Parameters!$D$28*Parameters!$D$30))+(AJ11*(1-Parameters!$D$40)*(1-(1/Parameters!$D$38))*ART_drop_factor)+(AP11*(1-Parameters!$D$40)*(1-(1/Parameters!$D$38))*ART_drop_factor)),0)</f>
        <v>0</v>
      </c>
      <c r="AQ12" s="22">
        <f>IF(AND(C12&gt;=('Input for base case'!$F$14+'Input for base case'!$F$17), C12&lt;('Input for base case'!$F$14+'Input for base case'!$F$18)),((AI11*(1-Parameters!$D$40)*(1/Parameters!$D$38)*(1-('Input for base case'!$F$8*Parameters!$D$18*(1-Parameters!$D$27)*Parameters!$D$26*(Parameters!$D$23)*Parameters!$D$28)))+(AK11*(1-Parameters!$D$40)*(1-('Input for base case'!$F$8*Parameters!$D$18*(1-Parameters!$D$27)*Parameters!$D$26*(Parameters!$D$23)*Parameters!$D$28)))+(AO11*(1-Parameters!$D$40)*(1/Parameters!$D$38))+(AQ11*(1-Parameters!$D$40))),0)</f>
        <v>0</v>
      </c>
      <c r="AR12" s="24">
        <f>IF(AND(C12&gt;=('Input for base case'!$F$14+'Input for base case'!$F$17), C12&lt;('Input for base case'!$F$14+'Input for base case'!$F$18)),((AI11*(1-Parameters!$D$40)*(1/Parameters!$D$38)*'Input for base case'!$F$8*Parameters!$D$18*Parameters!$D$26*(1-Parameters!$D$27)*Parameters!$D$28*(Parameters!$D$23)*(1-Parameters!$D$30))+(AK11*(1-Parameters!$D$40)*'Input for base case'!$F$8*Parameters!$D$18*Parameters!$D$26*(1-Parameters!$D$27)*Parameters!$D$28*(Parameters!$D$23)*(1-Parameters!$D$30))+(AL11*(1-Parameters!$D$40)) + (AM11*(1-Parameters!$D$40)*(1-ART_drop_factor)) +(AR11*(1-Parameters!$D$40)) + (AS11*(1-Parameters!$D$40)*(1-ART_drop_factor))),0)</f>
        <v>0</v>
      </c>
      <c r="AS12" s="22">
        <f>IF(AND(C12&gt;=('Input for base case'!$F$14+'Input for base case'!$F$17), C12&lt;('Input for base case'!$F$14+'Input for base case'!$F$18)),((AI11*(1-Parameters!$D$40)*(1/Parameters!$D$38)*('Input for base case'!$F$8*Parameters!$D$18*(Parameters!$D$23)*Parameters!$D$26*(1-Parameters!$D$27)*Parameters!$D$28*Parameters!$D$30))+(AJ11*(1-Parameters!$D$40)*(1/Parameters!$D$38))+(AK11*(1-Parameters!$D$40)*('Input for base case'!$F$8*Parameters!$D$18*(Parameters!$D$23)*Parameters!$D$26*(1-Parameters!$D$27)*Parameters!$D$28*Parameters!$D$30))+(AS11*(1-Parameters!$D$40)*ART_drop_factor)+(AP11*(1-Parameters!$D$40)*(1/Parameters!$D$38))+(AM11*(1-Parameters!$D$40)*ART_drop_factor)),0)</f>
        <v>0</v>
      </c>
      <c r="AT12" s="24">
        <f>IF(AND(C12&gt;=('Input for base case'!$F$14+'Input for base case'!$F$18), C12&lt;('Input for base case'!$F$14+'Input for base case'!$F$19)),((AN11*(1-Parameters!$D$40)*(1-(Parameters!$D$11*(1-('Input for base case'!$F$22*Parameters!$D$7))))) + (AT11*(1-Parameters!$D$40)*(1-(Parameters!$D$12*(1-('Input for base case'!$F$22*Parameters!$D$7)))))),0)</f>
        <v>0</v>
      </c>
      <c r="AU12" s="22">
        <f>IF(AND(C12&gt;=('Input for base case'!$F$14+'Input for base case'!$F$18), C12&lt;('Input for base case'!$F$14+'Input for base case'!$F$19)),((AN11*(1-Parameters!$D$40)*Parameters!$D$11*(1-('Input for base case'!$F$22*Parameters!$D$7)))+(AO11*(1-Parameters!$D$40)*(1-1/Parameters!$D$38)*(1-('Input for base case'!$F$9*Parameters!$D$19*(1-Parameters!$D$27)*Parameters!$D$26*(Parameters!$D$24)*Parameters!$D$28*Parameters!$D$30))) + (AP11*(1-Parameters!$D$40)*(1-(1/Parameters!$D$38))*(1-ART_drop_factor)) +(AT11*(1-Parameters!$D$40)*Parameters!$D$12*(1-('Input for base case'!$F$22*Parameters!$D$7)))+(AU11*(1-Parameters!$D$40)*(1-1/Parameters!$D$38)) + (AV11*(1-Parameters!$D$40)*(1-(1/Parameters!$D$38))*(1-ART_drop_factor))),0)</f>
        <v>0</v>
      </c>
      <c r="AV12" s="24">
        <f>IF(AND(C12&gt;=('Input for base case'!$F$14+'Input for base case'!$F$18), C12&lt;('Input for base case'!$F$14+'Input for base case'!$F$19)),((AO11*(1-Parameters!$D$40)*(1-1/Parameters!$D$38)*('Input for base case'!$F$9*Parameters!$D$19*Parameters!$D$26*(1-Parameters!$D$27)*(Parameters!$D$24)*Parameters!$D$28*Parameters!$D$30))+(AP11*(1-Parameters!$D$40)*(1-(1/Parameters!$D$38))*ART_drop_factor)+(AV11*(1-Parameters!$D$40)*(1-(1/Parameters!$D$38))*ART_drop_factor)),0)</f>
        <v>0</v>
      </c>
      <c r="AW12" s="22">
        <f>IF(AND(C12&gt;=('Input for base case'!$F$14+'Input for base case'!$F$18), C12&lt;('Input for base case'!$F$14+'Input for base case'!$F$19)),((AO11*(1-Parameters!$D$40)*(1/Parameters!$D$38)*(1-('Input for base case'!$F$9*Parameters!$D$19*(1-Parameters!$D$27)*Parameters!$D$26*(Parameters!$D$23)*Parameters!$D$28)))+(AQ11*(1-Parameters!$D$40)*(1-('Input for base case'!$F$9*Parameters!$D$19*(1-Parameters!$D$27)*Parameters!$D$26*(Parameters!$D$23)*Parameters!$D$28)))+(AU11*(1-Parameters!$D$40)*(1/Parameters!$D$38))+(AW11*(1-Parameters!$D$40))),0)</f>
        <v>0</v>
      </c>
      <c r="AX12" s="24">
        <f>IF(AND(C12&gt;=('Input for base case'!$F$14+'Input for base case'!$F$18), C12&lt;('Input for base case'!$F$14+'Input for base case'!$F$19)),((AO11*(1-Parameters!$D$40)*(1/Parameters!$D$38)*'Input for base case'!$F$9*Parameters!$D$19*Parameters!$D$26*(1-Parameters!$D$27)*Parameters!$D$28*(Parameters!$D$23)*(1-Parameters!$D$30))+(AQ11*(1-Parameters!$D$40)*'Input for base case'!$F$9*Parameters!$D$19*Parameters!$D$26*(1-Parameters!$D$27)*Parameters!$D$28*(Parameters!$D$23)*(1-Parameters!$D$30)) + (AS11*(1-Parameters!$D$40)*(1-ART_drop_factor)) +(AR11*(1-Parameters!$D$40))+ (AY11*(1-Parameters!$D$40)*(1-ART_drop_factor)) + (AX11*(1-Parameters!$D$40))),0)</f>
        <v>0</v>
      </c>
      <c r="AY12" s="22">
        <f>IF(AND(C12&gt;=('Input for base case'!$F$14+'Input for base case'!$F$18), C12&lt;('Input for base case'!$F$14+'Input for base case'!$F$19)),((AO11*(1-Parameters!$D$40)*(1/Parameters!$D$38)*('Input for base case'!$F$9*Parameters!$D$19*(Parameters!$D$23)*Parameters!$D$26*(1-Parameters!$D$27)*Parameters!$D$28*Parameters!$D$30))+(AP11*(1-Parameters!$D$40)*(1/Parameters!$D$38))+(AQ11*(1-Parameters!$D$40)*('Input for base case'!$F$9*Parameters!$D$19*(Parameters!$D$23)*Parameters!$D$26*(1-Parameters!$D$27)*Parameters!$D$28*Parameters!$D$30))+(AY11*(1-Parameters!$D$40)*ART_drop_factor)+(AV11*(1-Parameters!$D$40)*(1/Parameters!$D$38))+(AS11*(1-Parameters!$D$40)*ART_drop_factor)),0)</f>
        <v>0</v>
      </c>
      <c r="AZ12" s="24">
        <f>IF(C12&gt;=('Input for base case'!$F$14+'Input for base case'!$F$19),((AT11*(1-Parameters!$D$40)*(1-(Parameters!$D$12*(1-('Input for base case'!$F$22*Parameters!$D$7))))) + (AZ11*(1-Parameters!$D$40)*(1-(Parameters!$D$12*(1-('Input for base case'!$F$22*Parameters!$D$7)))))),0)</f>
        <v>0</v>
      </c>
      <c r="BA12" s="22">
        <f>IF(C12&gt;=('Input for base case'!$F$14+'Input for base case'!$F$19),((AT11*(1-Parameters!$D$40)*Parameters!$D$12*(1-('Input for base case'!$F$22*Parameters!$D$7)))+(AU11*(1-Parameters!$D$40)*(1-1/Parameters!$D$38)*(1-('Input for base case'!$F$10*Parameters!$D$20*(1-Parameters!$D$27)*Parameters!$D$26*(Parameters!$D$24)*Parameters!$D$28*Parameters!$D$30))) + (AV11*(1-Parameters!$D$40)*(1-(1/Parameters!$D$38))*(1-ART_drop_factor)) +(AZ11*(1-Parameters!$D$40)*Parameters!$D$12*(1-('Input for base case'!$F$22*Parameters!$D$7)))+(BA11*(1-Parameters!$D$40)*(1-1/Parameters!$D$38)) + (BB11*(1-Parameters!$D$40)*(1-(1/Parameters!$D$38))*(1-ART_drop_factor))),0)</f>
        <v>0</v>
      </c>
      <c r="BB12" s="24">
        <f>IF(C12&gt;=('Input for base case'!$F$14+'Input for base case'!$F$19),((AU11*(1-Parameters!$D$40)*(1-1/Parameters!$D$38)*('Input for base case'!$F$10*Parameters!$D$20*Parameters!$D$26*(1-Parameters!$D$27)*(Parameters!$D$24)*Parameters!$D$28*Parameters!$D$30))+(AV11*(1-Parameters!$D$40)*(1-(1/Parameters!$D$38))*ART_drop_factor)+(BB11*(1-Parameters!$D$40)*(1-(1/Parameters!$D$38))*ART_drop_factor)),0)</f>
        <v>0</v>
      </c>
      <c r="BC12" s="22">
        <f>IF(C12&gt;=('Input for base case'!$F$14+'Input for base case'!$F$19),((AU11*(1-Parameters!$D$40)*(1/Parameters!$D$38)*(1-('Input for base case'!$F$10*Parameters!$D$20*(1-Parameters!$D$27)*Parameters!$D$26*(Parameters!$D$23)*Parameters!$D$28)))+(AW11*(1-Parameters!$D$40)*(1-('Input for base case'!$F$10*Parameters!$D$20*(1-Parameters!$D$27)*Parameters!$D$26*(Parameters!$D$23)*Parameters!$D$28)))+(BA11*(1-Parameters!$D$40)*(1/Parameters!$D$38))+(BC11*(1-Parameters!$D$40))),0)</f>
        <v>0</v>
      </c>
      <c r="BD12" s="24">
        <f>IF(C12&gt;=('Input for base case'!$F$14+'Input for base case'!$F$19),((AU11*(1-Parameters!$D$40)*(1/Parameters!$D$38)*'Input for base case'!$F$10*Parameters!$D$20*Parameters!$D$26*(1-Parameters!$D$27)*Parameters!$D$28*(Parameters!$D$23)*(1-Parameters!$D$30))+(AW11*(1-Parameters!$D$40)*'Input for base case'!$F$10*Parameters!$D$20*Parameters!$D$26*(1-Parameters!$D$27)*Parameters!$D$28*(Parameters!$D$23)*(1-Parameters!$D$30))+(AX11*(1-Parameters!$D$40)) + (AY11*(1-Parameters!$D$40)*(1-ART_drop_factor)) +(BD11*(1-Parameters!$D$40)) + (BE11*(1-Parameters!$D$40)*(1-ART_drop_factor))),0)</f>
        <v>0</v>
      </c>
      <c r="BE12" s="25">
        <f>IF(C12&gt;=('Input for base case'!$F$14+'Input for base case'!$F$19),((AU11*(1-Parameters!$D$40)*(1/Parameters!$D$38)*('Input for base case'!$F$10*Parameters!$D$20*(Parameters!$D$23)*Parameters!$D$26*(1-Parameters!$D$27)*Parameters!$D$28*Parameters!$D$30))+(AV11*(1-Parameters!$D$40)*(1/Parameters!$D$38))+(AW11*(1-Parameters!$D$40)*('Input for base case'!$F$10*Parameters!$D$20*(Parameters!$D$23)*Parameters!$D$26*(1-Parameters!$D$27)*Parameters!$D$28*Parameters!$D$30))+(BE11*(1-Parameters!$D$40)*ART_drop_factor)+(BB11*(1-Parameters!$D$40)*(1/Parameters!$D$38))+(AY11*(1-Parameters!$D$40)*ART_drop_factor)),0)</f>
        <v>0</v>
      </c>
      <c r="BF12" s="135">
        <f>(Parameters!$D$40*(SUM(Model!D11:U11,Model!AH11:BE11)))+(Parameters!$D$41*(SUM(Model!V11:AG11)))</f>
        <v>94.0961214203423</v>
      </c>
      <c r="BG12" s="60"/>
    </row>
    <row r="13" spans="3:59" x14ac:dyDescent="0.2">
      <c r="C13" s="20">
        <v>8</v>
      </c>
      <c r="D13" s="21">
        <f>IF((C13&gt;='Input for base case'!$F$12),0,(D12*(1-Parameters!$D$40)*(1-(Parameters!$D$8*(1-('Input for base case'!$F$22*Parameters!$D$7))))))</f>
        <v>1522946.0891513429</v>
      </c>
      <c r="E13" s="21">
        <f>IF((C13&gt;='Input for base case'!$F$12),0,(D12*(1-Parameters!$D$40)*Parameters!$D$8*(1-('Input for base case'!$F$22*Parameters!$D$7))+(E12*(1-Parameters!$D$40)*(1-1/Parameters!$D$38)) + (F12*(1-Parameters!$D$40)*(1-(1/Parameters!$D$38))*(1-ART_drop_factor))))</f>
        <v>4677.4652813076391</v>
      </c>
      <c r="F13" s="26">
        <f>IF((C13&gt;='Input for base case'!$F$12),0,(F12*(1-Parameters!$D$40)*(1-(1/Parameters!$D$38))*ART_drop_factor))</f>
        <v>0</v>
      </c>
      <c r="G13" s="21">
        <f>IF((C13&gt;='Input for base case'!$F$12),0,((G12*(1-Parameters!$D$40)+(E12*(1-Parameters!$D$40)*(1/Parameters!$D$38)))))</f>
        <v>46484.389503649429</v>
      </c>
      <c r="H13" s="21">
        <f>IF((C13&gt;='Input for base case'!$F$12),0,(H12*(1-Parameters!$D$40) + I12*(1-Parameters!$D$40)*(1-ART_drop_factor)))</f>
        <v>0</v>
      </c>
      <c r="I13" s="21">
        <f>IF((C13&gt;='Input for base case'!$F$12),0,(((F12*(1-Parameters!$D$40)*(1/Parameters!$D$38)) + I12*(1-Parameters!$D$40)*ART_drop_factor)))</f>
        <v>0</v>
      </c>
      <c r="J13" s="23">
        <f>IF(AND(C13&gt;='Input for base case'!$F$12,C13&lt;'Input for base case'!$F$13),((D12*(1-Parameters!$D$40)*(1-(Parameters!$D$8*(1-('Input for base case'!$F$22*Parameters!$D$7))))) + (J12*(1-Parameters!$D$40)*(1-(Parameters!$D$9*(1-('Input for base case'!$F$22*Parameters!$D$7)))))),0)</f>
        <v>0</v>
      </c>
      <c r="K13" s="23">
        <f>IF(AND(C13&gt;='Input for base case'!$F$12,C13&lt;'Input for base case'!$F$13),((D12*(1-Parameters!$D$40)*(Parameters!$D$8*(1-('Input for base case'!$F$22*Parameters!$D$7))))+(E12*(1-Parameters!$D$40)*(1-1/Parameters!$D$38)*(1-('Input for base case'!$F$5*Parameters!$D$14*(1-Parameters!$D$27)*Parameters!$D$26*(Parameters!$D$24))*Parameters!$D$28*Parameters!$D$30)))+ (F12*(1-Parameters!$D$40)*(1-(1/Parameters!$D$38))*(1-ART_drop_factor)) + (J12*(1-Parameters!$D$40)*Parameters!$D$9*(1-('Input for base case'!$F$22*Parameters!$D$7)))+(K12*(1-Parameters!$D$40)*(1-1/Parameters!$D$38)) + (L12*(1-Parameters!$D$40)*(1-(1/Parameters!$D$38))*(1-ART_drop_factor)),0)</f>
        <v>0</v>
      </c>
      <c r="L13" s="23">
        <f>IF(AND(C13&gt;='Input for base case'!$F$12,C13&lt;'Input for base case'!$F$13),((E12*(1-Parameters!$D$40)*(1-1/Parameters!$D$38)*('Input for base case'!$F$5*Parameters!$D$14*Parameters!$D$26*(1-Parameters!$D$27)*(Parameters!$D$24)*Parameters!$D$28*Parameters!$D$30))+(F12*(1-Parameters!$D$40)*(1-(1/Parameters!$D$38))*ART_drop_factor)+(L12*(1-Parameters!$D$40)*(1-(1/Parameters!$D$38))*ART_drop_factor)),0)</f>
        <v>0</v>
      </c>
      <c r="M13" s="23">
        <f>IF(AND(C13&gt;='Input for base case'!$F$12,C13&lt;'Input for base case'!$F$13),((E12*(1-Parameters!$D$40)*(1/Parameters!$D$38)*(1-('Input for base case'!$F$5*Parameters!$D$14*(1-Parameters!$D$27)*Parameters!$D$26*(Parameters!$D$23))*Parameters!$D$28))+(G12*(1-Parameters!$D$40)*(1-('Input for base case'!$F$5*Parameters!$D$14*(1-Parameters!$D$27)*Parameters!$D$26*(Parameters!$D$23)*Parameters!$D$28)))+(K12*(1-Parameters!$D$40)*(1/Parameters!$D$38))+(M12*(1-Parameters!$D$40))),0)</f>
        <v>0</v>
      </c>
      <c r="N13" s="23">
        <f>IF(AND(C13&gt;='Input for base case'!$F$12,C13&lt;'Input for base case'!$F$13),((E12*(1-Parameters!$D$40)*(1/Parameters!$D$38)*'Input for base case'!$F$5*Parameters!$D$14*Parameters!$D$26*(1-Parameters!$D$27)*Parameters!$D$28*(Parameters!$D$23)*(1-Parameters!$D$30))+(G12*(1-Parameters!$D$40)*'Input for base case'!$F$5*Parameters!$D$14*Parameters!$D$26*(1-Parameters!$D$27)*Parameters!$D$28*(Parameters!$D$23)*(1-Parameters!$D$30))+(H12*(1-Parameters!$D$40)) +(N12*(1-Parameters!$D$40)) + (O12*(1-Parameters!$D$40)*(1-ART_drop_factor)) + (I12*(1-Parameters!$D$40)*(1-ART_drop_factor))),0)</f>
        <v>0</v>
      </c>
      <c r="O13" s="23">
        <f>IF(AND(C13&gt;='Input for base case'!$F$12,C13&lt;'Input for base case'!$F$13),((E12*(1-Parameters!$D$40)*(1/Parameters!$D$38)*('Input for base case'!$F$5*Parameters!$D$14*(Parameters!$D$23)*Parameters!$D$26*(1-Parameters!$D$27)*Parameters!$D$28*Parameters!$D$30))+(F12*(1-Parameters!$D$40)*(1/Parameters!$D$38))+(G12*(1-Parameters!$D$40)*('Input for base case'!$F$5*Parameters!$D$14*(Parameters!$D$23)*Parameters!$D$26*(1-Parameters!$D$27)*Parameters!$D$28*Parameters!$D$30))+(O12*(1-Parameters!$D$40)*ART_drop_factor)+(L12*(1-Parameters!$D$40)*(1/Parameters!$D$38))+(I12*(1-Parameters!$D$40)*ART_drop_factor)),0)</f>
        <v>0</v>
      </c>
      <c r="P13" s="24">
        <f>IF(AND(C13&gt;='Input for base case'!$F$13,C13&lt;'Input for base case'!$F$14),((J12*(1-Parameters!$D$40)*(1-(Parameters!$D$9*(1-('Input for base case'!$F$22*Parameters!$D$7))))) + (P12*(1-Parameters!$D$40)*(1-(Parameters!$D$9*(1-('Input for base case'!$F$22*Parameters!$D$7)))))),0)</f>
        <v>0</v>
      </c>
      <c r="Q13" s="22">
        <f>IF(AND(C13&gt;='Input for base case'!$F$13,C13&lt;'Input for base case'!$F$14),((J12*(1-Parameters!$D$40)*Parameters!$D$9*(1-('Input for base case'!$F$22*Parameters!$D$7)))+(K12*(1-Parameters!$D$40)*(1-1/Parameters!$D$38)*(1-('Input for base case'!$F$6*Parameters!$D$15*(1-Parameters!$D$27)*Parameters!$D$26*(Parameters!$D$24))*Parameters!$D$28*Parameters!$D$30))) + (L12*(1-Parameters!$D$40)*(1-(1/Parameters!$D$38))*(1-ART_drop_factor)) +(P12*(1-Parameters!$D$40)*Parameters!$D$9*(1-('Input for base case'!$F$22*Parameters!$D$7)))+(Q12*(1-Parameters!$D$40)*(1-1/Parameters!$D$38)) + (R12*(1-Parameters!$D$40)*(1-(1/Parameters!$D$38))*(1-ART_drop_factor)),0)</f>
        <v>0</v>
      </c>
      <c r="R13" s="24">
        <f>IF(AND(C13&gt;='Input for base case'!$F$13,C13&lt;'Input for base case'!$F$14),((K12*(1-Parameters!$D$40)*(1-1/Parameters!$D$38)*('Input for base case'!$F$6*Parameters!$D$15*Parameters!$D$26*(1-Parameters!$D$27)*(Parameters!$D$24)*Parameters!$D$28*Parameters!$D$30))+(L12*(1-Parameters!$D$40)*(1-(1/Parameters!$D$38))*ART_drop_factor)+(R12*(1-Parameters!$D$40)*(1-(1/Parameters!$D$38))*ART_drop_factor)),0)</f>
        <v>0</v>
      </c>
      <c r="S13" s="22">
        <f>IF(AND(C13&gt;='Input for base case'!$F$13,C13&lt;'Input for base case'!$F$14),((K12*(1-Parameters!$D$40)*(1/Parameters!$D$38)*(1-('Input for base case'!$F$6*Parameters!$D$15*(1-Parameters!$D$27)*Parameters!$D$26*(Parameters!$D$23)*Parameters!$D$28)))+(M12*(1-Parameters!$D$40)*(1-('Input for base case'!$F$6*Parameters!$D$15*(1-Parameters!$D$27)*Parameters!$D$26*(Parameters!$D$23)*Parameters!$D$28)))+(Q12*(1-Parameters!$D$40)*(1/Parameters!$D$38))+(S12*(1-Parameters!$D$40))),0)</f>
        <v>0</v>
      </c>
      <c r="T13" s="24">
        <f>IF(AND(C13&gt;='Input for base case'!$F$13,C13&lt;'Input for base case'!$F$14),((K12*(1-Parameters!$D$40)*(1/Parameters!$D$38)*'Input for base case'!$F$6*Parameters!$D$15*Parameters!$D$26*(1-Parameters!$D$27)*Parameters!$D$28*(Parameters!$D$23)*(1-Parameters!$D$30))+(M12*(1-Parameters!$D$40)*'Input for base case'!$F$6*Parameters!$D$15*Parameters!$D$26*(1-Parameters!$D$27)*Parameters!$D$28*(Parameters!$D$23)*(1-Parameters!$D$30))+(N12*(1-Parameters!$D$40))+(T12*(1-Parameters!$D$40)) + (U12*(1-Parameters!$D$40)*(1-ART_drop_factor)) + (O12*(1-Parameters!$D$40)*(1-ART_drop_factor))),0)</f>
        <v>0</v>
      </c>
      <c r="U13" s="22">
        <f>IF(AND(C13&gt;='Input for base case'!$F$13,C13&lt;'Input for base case'!$F$14),((K12*(1-Parameters!$D$40)*(1/Parameters!$D$38)*('Input for base case'!$F$6*Parameters!$D$15*(Parameters!$D$23)*Parameters!$D$26*(1-Parameters!$D$27)*Parameters!$D$28*Parameters!$D$30))+(L12*(1-Parameters!$D$40)*(1/Parameters!$D$38))+(M12*(1-Parameters!$D$40)*('Input for base case'!$F$6*Parameters!$D$15*(Parameters!$D$23)*Parameters!$D$26*(1-Parameters!$D$27)*Parameters!$D$28*Parameters!$D$30))+(U12*(1-Parameters!$D$40)*ART_drop_factor)+(R12*(1-Parameters!$D$40)*(1/Parameters!$D$38))+(O12*(1-Parameters!$D$40))*ART_drop_factor),0)</f>
        <v>0</v>
      </c>
      <c r="V13" s="24">
        <f>IF(C13='Input for base case'!$F$14,((P12*(1-Parameters!$D$41)*(1-(Parameters!$D$9*(1-('Input for base case'!$F$22*Parameters!$D$7))))) + (V12*(1-Parameters!$D$41)*(1-(Parameters!$D$9*(1-('Input for base case'!$F$22*Parameters!$D$7)))))),0)</f>
        <v>0</v>
      </c>
      <c r="W13" s="22">
        <f>IF(C13='Input for base case'!$F$14,((P12*(1-Parameters!$D$41)*Parameters!$D$9*(1-('Input for base case'!$F$22*Parameters!$D$7)))+(Q12*(1-Parameters!$D$41)*(1-1/Parameters!$D$38)*(1-('Input for base case'!$F$6*Parameters!$D$16*(1-Parameters!$D$27)*Parameters!$D$26*(1-Parameters!$B$94)*(Parameters!$D$24))*Parameters!$D$28*Parameters!$D$30)))+(V12*(1-Parameters!$D$41)*Parameters!$D$9*(1-('Input for base case'!$F$22*Parameters!$D$7)))+ (R12*(1-Parameters!$D$41)*(1-(1/Parameters!$D$38))*(1-ART_drop_factor)) + (W12*(1-Parameters!$D$41)*(1-1/Parameters!$D$38)) + (X12*(1-Parameters!$D$41)*(1-(1/Parameters!$D$38))*(1-ART_drop_factor)),0)</f>
        <v>0</v>
      </c>
      <c r="X13" s="24">
        <f>IF(C13='Input for base case'!$F$14,((Q12*(1-Parameters!$D$41)*(1-1/Parameters!$D$38)*('Input for base case'!$F$6*Parameters!$D$16*Parameters!$D$26*(1-Parameters!$D$27)*(1-Parameters!$B$94)*(Parameters!$D$24)*Parameters!$D$28*Parameters!$D$30))+(R12*(1-Parameters!$D$41)*(1-(1/Parameters!$D$38))*ART_drop_factor)+(X12*(1-Parameters!$D$41)*(1-(1/Parameters!$D$38))*ART_drop_factor)),0)</f>
        <v>0</v>
      </c>
      <c r="Y13" s="22">
        <f>IF(C13='Input for base case'!$F$14,((Q12*(1-Parameters!$D$41)*(1/Parameters!$D$38)*(1-('Input for base case'!$F$6*Parameters!$D$16*(1-Parameters!$D$27)*Parameters!$D$26*(1-Parameters!$B$94)*(Parameters!$D$23)*Parameters!$D$28)))+(S12*(1-Parameters!$D$41)*(1-('Input for base case'!$F$6*Parameters!$D$16*(1-Parameters!$D$27)*Parameters!$D$26*(1-Parameters!$B$94)*(Parameters!$D$23)*Parameters!$D$28)))+(W12*(1-Parameters!$D$41)*(1/Parameters!$D$38))+(Y12*(1-Parameters!$D$41))),0)</f>
        <v>0</v>
      </c>
      <c r="Z13" s="24">
        <f>IF(C13='Input for base case'!$F$14,((Q12*(1-Parameters!$D$41)*(1/Parameters!$D$38)*'Input for base case'!$F$6*Parameters!$D$16*Parameters!$D$26*(1-Parameters!$D$27)*(1-Parameters!$B$94)*Parameters!$D$28*(Parameters!$D$23)*(1-Parameters!$D$30))+(S12*(1-Parameters!$D$41)*'Input for base case'!$F$6*Parameters!$D$16*Parameters!$D$26*(1-Parameters!$D$27)*(1-Parameters!$B$94)*Parameters!$D$28*(Parameters!$D$23)*(1-Parameters!$D$30))+(T12*(1-Parameters!$D$41)) + (U12*(1-Parameters!$D$41)*(1-ART_drop_factor)) + (Z12*(1-Parameters!$D$41)) + (AA12*(1-Parameters!$D$41)*(1-ART_drop_factor))),0)</f>
        <v>0</v>
      </c>
      <c r="AA13" s="22">
        <f>IF(C13='Input for base case'!$F$14,((Q12*(1-Parameters!$D$41)*(1/Parameters!$D$38)*('Input for base case'!$F$6*Parameters!$D$16*(Parameters!$D$23)*Parameters!$D$26*(1-Parameters!$D$27)*(1-Parameters!$B$94)*Parameters!$D$28*Parameters!$D$30))+(R12*(1-Parameters!$D$41)*(1/Parameters!$D$38))+(S12*(1-Parameters!$D$41)*('Input for base case'!$F$6*Parameters!$D$16*(1-Parameters!$B$94)*(Parameters!$D$23)*Parameters!$D$26*(1-Parameters!$D$27)*Parameters!$D$28*Parameters!$D$30))+(AA12*(1-Parameters!$D$41)*ART_drop_factor)+(X12*(1-Parameters!$D$41)*(1/Parameters!$D$38))+(U12*(1-Parameters!$D$41)*ART_drop_factor)),0)</f>
        <v>0</v>
      </c>
      <c r="AB13" s="24">
        <f>IF(AND(C13&gt;'Input for base case'!$F$14,C13&lt;('Input for base case'!$F$14+'Input for base case'!$F$16)),((V12*(1-Parameters!$D$41)*(1-(Parameters!$D$9*(1-('Input for base case'!$F$22*Parameters!$D$7)))))+(AB12*(1-Parameters!$D$41)*(1-(Parameters!$D$10*(1-('Input for base case'!$F$22*Parameters!$D$7)))))),0)</f>
        <v>0</v>
      </c>
      <c r="AC13" s="24">
        <f>IF(AND(C13&gt;'Input for base case'!$F$14, C13&lt;('Input for base case'!$F$14+'Input for base case'!$F$16)),((V12*(1-Parameters!$D$41)*Parameters!$D$9*(1-('Input for base case'!$F$22*Parameters!$D$7)))+(W12*(1-Parameters!$D$41)*(1-1/Parameters!$D$38)) + (X12*(1-Parameters!$D$41)*(1-(1/Parameters!$D$38))*(1-ART_drop_factor)) +(AB12*(1-Parameters!$D$41)*Parameters!$D$10*(1-('Input for base case'!$F$22*Parameters!$D$7))))+(AC12*(1-Parameters!$D$41)*(1-1/Parameters!$D$38)) + (AD12*(1-Parameters!$D$41)*(1-(1/Parameters!$D$38))*(1-ART_drop_factor)),0)</f>
        <v>0</v>
      </c>
      <c r="AD13" s="24">
        <f>IF(AND(C13&gt;'Input for base case'!$F$14, C13&lt;('Input for base case'!$F$14+'Input for base case'!$F$16)),((X12*(1-Parameters!$D$41)*(1-(1/Parameters!$D$38))*ART_drop_factor)+(AD12*(1-Parameters!$D$41)*(1-(1/Parameters!$D$38))*ART_drop_factor)),0)</f>
        <v>0</v>
      </c>
      <c r="AE13" s="24">
        <f>IF(AND(C13&gt;'Input for base case'!$F$14, C13&lt;('Input for base case'!$F$14+'Input for base case'!$F$16)),((W12*(1-Parameters!$D$41)*(1/Parameters!$D$38))+(Y12*(1-Parameters!$D$41))+(AC12*(1-Parameters!$D$41)*(1/Parameters!$D$38))+(AE12*(1-Parameters!$D$41))),0)</f>
        <v>0</v>
      </c>
      <c r="AF13" s="24">
        <f>IF(AND(C13&gt;'Input for base case'!$F$14, C13&lt;('Input for base case'!$F$14+'Input for base case'!$F$16)),((Z12*(1-Parameters!$D$41)) + (AA12*(1-Parameters!$D$41)*(1-ART_drop_factor)) +(AF12*(1-Parameters!$D$41)) + (AG12*(1-Parameters!$D$41)*(1-ART_drop_factor))),0)</f>
        <v>0</v>
      </c>
      <c r="AG13" s="24">
        <f>IF(AND(C13&gt;'Input for base case'!$F$14, C13&lt;('Input for base case'!$F$14+'Input for base case'!$F$16)),((X12*(1-Parameters!$D$41)*(1/Parameters!$D$38))+(AG12*(1-Parameters!$D$41)*ART_drop_factor)+(AD12*(1-Parameters!$D$41)*(1/Parameters!$D$38))+(AA12*(1-Parameters!$D$41)*ART_drop_factor)),0)</f>
        <v>0</v>
      </c>
      <c r="AH13" s="24">
        <f>IF(AND(C13&gt;=('Input for base case'!$F$14+'Input for base case'!$F$16),C13&lt;('Input for base case'!$F$14+'Input for base case'!$F$17)),((AB12*(1-Parameters!$D$40)*(1-(Parameters!$D$10*(1-('Input for base case'!$F$22*Parameters!$D$7)))))+(AH12*(1-Parameters!$D$40)*(1-(Parameters!$D$11*(1-('Input for base case'!$F$22*Parameters!$D$7)))))),0)</f>
        <v>0</v>
      </c>
      <c r="AI13" s="24">
        <f>IF(AND(C13&gt;=('Input for base case'!$F$14+'Input for base case'!$F$16), C13&lt;('Input for base case'!$F$14+'Input for base case'!$F$17)),((AB12*(1-Parameters!$D$40)*Parameters!$D$10*(1-('Input for base case'!$F$22*Parameters!$D$7)))+(AC12*(1-Parameters!$D$40)*(1-1/Parameters!$D$38)*(1-('Input for base case'!$F$7*Parameters!$D$17*(1-Parameters!$D$27)*Parameters!$D$26*(1-(Parameters!$B$94 + Parameters!$B$95))*(Parameters!$D$24)*Parameters!$D$28*Parameters!$D$30))) + (AD12*(1-Parameters!$D$40)*(1-(1/Parameters!$D$38))*(1-ART_drop_factor)) +(AH12*(1-Parameters!$D$40)*Parameters!$D$11*(1-('Input for base case'!$F$22*Parameters!$D$7)))+(AI12*(1-Parameters!$D$40)*(1-1/Parameters!$D$38)) + (AJ12*(1-Parameters!$D$40)*(1-(1/Parameters!$D$38))*(1-ART_drop_factor))),0)</f>
        <v>0</v>
      </c>
      <c r="AJ13" s="24">
        <f>IF(AND(C13&gt;=('Input for base case'!$F$14+'Input for base case'!$F$16), C13&lt;('Input for base case'!$F$14+'Input for base case'!$F$17)),((AC12*(1-Parameters!$D$40)*(1-1/Parameters!$D$38)*('Input for base case'!$F$7*Parameters!$D$17*Parameters!$D$26*(1-Parameters!$D$27)*(1-(Parameters!$B$94 + Parameters!$B$95))*(Parameters!$D$24)*Parameters!$D$28*Parameters!$D$30))+(AD12*(1-Parameters!$D$40)*(1-(1/Parameters!$D$38))*ART_drop_factor)+(AJ12*(1-Parameters!$D$40)*(1-(1/Parameters!$D$38))*ART_drop_factor)),0)</f>
        <v>0</v>
      </c>
      <c r="AK13" s="22">
        <f>IF(AND(C13&gt;=('Input for base case'!$F$14+'Input for base case'!$F$16), C13&lt;('Input for base case'!$F$14+'Input for base case'!$F$17)),((AC12*(1-Parameters!$D$40)*(1/Parameters!$D$38)*(1-('Input for base case'!$F$7*Parameters!$D$17*(1-Parameters!$D$27)*Parameters!$D$26*(1-(Parameters!$B$94 + Parameters!$B$95))*(Parameters!$D$23)*Parameters!$D$28)))+(AE12*(1-Parameters!$D$40)*(1-('Input for base case'!$F$7*Parameters!$D$17*(1-Parameters!$D$27)*Parameters!$D$26*(1-(Parameters!$B$94 + Parameters!$B$95))*(Parameters!$D$23)*Parameters!$D$28)))+(AI12*(1-Parameters!$D$40)*(1/Parameters!$D$38))+(AK12*(1-Parameters!$D$40))),0)</f>
        <v>0</v>
      </c>
      <c r="AL13" s="24">
        <f>IF(AND(C13&gt;=('Input for base case'!$F$14+'Input for base case'!$F$16), C13&lt;('Input for base case'!$F$14+'Input for base case'!$F$17)),((AC12*(1-Parameters!$D$40)*(1/Parameters!$D$38)*'Input for base case'!$F$7*Parameters!$D$17*Parameters!$D$26*(1-Parameters!$D$27)*(1-(Parameters!$B$94 + Parameters!$B$95))*Parameters!$D$28*(Parameters!$D$23)*(1-Parameters!$D$30))+(AE12*(1-Parameters!$D$40)*'Input for base case'!$F$7*Parameters!$D$17*Parameters!$D$26*(1-Parameters!$D$27)*(1-(Parameters!$B$94 + Parameters!$B$95))*Parameters!$D$28*(Parameters!$D$23)*(1-Parameters!$D$30))+(AF12*(1-Parameters!$D$40)) + (AG12*(1-Parameters!$D$40)*(1-ART_drop_factor)) +(AL12*(1-Parameters!$D$40)) + (AM12*(1-Parameters!$D$40)*(1-ART_drop_factor))),0)</f>
        <v>0</v>
      </c>
      <c r="AM13" s="22">
        <f>IF(AND(C13&gt;=('Input for base case'!$F$14+'Input for base case'!$F$16), C13&lt;('Input for base case'!$F$14+'Input for base case'!$F$17)),((AC12*(1-Parameters!$D$40)*(1/Parameters!$D$38)*('Input for base case'!$F$7*Parameters!$D$17*(Parameters!$D$23)*Parameters!$D$26*(1-Parameters!$D$27)*(1-(Parameters!$B$94 + Parameters!$B$95))*Parameters!$D$28*Parameters!$D$30))+(AD12*(1-Parameters!$D$40)*(1/Parameters!$D$38))+(AE12*(1-Parameters!$D$40)*('Input for base case'!$F$7*Parameters!$D$17*(Parameters!$D$23)*Parameters!$D$26*(1-Parameters!$D$27)*(1-(Parameters!$B$94 + Parameters!$B$95))*Parameters!$D$28*Parameters!$D$30))+(AM12*(1-Parameters!$D$40)*ART_drop_factor)+(AJ12*(1-Parameters!$D$40)*(1/Parameters!$D$38))+(AG12*(1-Parameters!$D$40)*ART_drop_factor)),0)</f>
        <v>0</v>
      </c>
      <c r="AN13" s="24">
        <f>IF(AND(C13&gt;=('Input for base case'!$F$14+'Input for base case'!$F$17), C13&lt;('Input for base case'!$F$14+'Input for base case'!$F$18)),((AH12*(1-Parameters!$D$40)*(1-(Parameters!$D$11*(1-('Input for base case'!$F$22*Parameters!$D$7))))) + (AN12*(1-Parameters!$D$40)*(1-(Parameters!$D$11*(1-('Input for base case'!$F$22*Parameters!$D$7)))))),0)</f>
        <v>0</v>
      </c>
      <c r="AO13" s="22">
        <f>IF(AND(C13&gt;=('Input for base case'!$F$14+'Input for base case'!$F$17), C13&lt;('Input for base case'!$F$14+'Input for base case'!$F$18)),((AH12*(1-Parameters!$D$40)*Parameters!$D$11*(1-('Input for base case'!$F$22*Parameters!$D$7)))+(AI12*(1-Parameters!$D$40)*(1-1/Parameters!$D$38)*(1-('Input for base case'!$F$8*Parameters!$D$18*(1-Parameters!$D$27)*Parameters!$D$26*(Parameters!$D$24)*Parameters!$D$28*Parameters!$D$30))) + (AJ12*(1-Parameters!$D$40)*(1-(1/Parameters!$D$38))*(1-ART_drop_factor)) +(AN12*(1-Parameters!$D$40)*Parameters!$D$11*(1-('Input for base case'!$F$22*Parameters!$D$7)))+(AO12*(1-Parameters!$D$40)*(1-1/Parameters!$D$38)) + (AP12*(1-Parameters!$D$40)*(1-(1/Parameters!$D$38))*(1-ART_drop_factor))),0)</f>
        <v>0</v>
      </c>
      <c r="AP13" s="24">
        <f>IF(AND(C13&gt;=('Input for base case'!$F$14+'Input for base case'!$F$17), C13&lt;('Input for base case'!$F$14+'Input for base case'!$F$18)),((AI12*(1-Parameters!$D$40)*(1-1/Parameters!$D$38)*('Input for base case'!$F$8*Parameters!$D$18*Parameters!$D$26*(1-Parameters!$D$27)*(Parameters!$D$24)*Parameters!$D$28*Parameters!$D$30))+(AJ12*(1-Parameters!$D$40)*(1-(1/Parameters!$D$38))*ART_drop_factor)+(AP12*(1-Parameters!$D$40)*(1-(1/Parameters!$D$38))*ART_drop_factor)),0)</f>
        <v>0</v>
      </c>
      <c r="AQ13" s="22">
        <f>IF(AND(C13&gt;=('Input for base case'!$F$14+'Input for base case'!$F$17), C13&lt;('Input for base case'!$F$14+'Input for base case'!$F$18)),((AI12*(1-Parameters!$D$40)*(1/Parameters!$D$38)*(1-('Input for base case'!$F$8*Parameters!$D$18*(1-Parameters!$D$27)*Parameters!$D$26*(Parameters!$D$23)*Parameters!$D$28)))+(AK12*(1-Parameters!$D$40)*(1-('Input for base case'!$F$8*Parameters!$D$18*(1-Parameters!$D$27)*Parameters!$D$26*(Parameters!$D$23)*Parameters!$D$28)))+(AO12*(1-Parameters!$D$40)*(1/Parameters!$D$38))+(AQ12*(1-Parameters!$D$40))),0)</f>
        <v>0</v>
      </c>
      <c r="AR13" s="24">
        <f>IF(AND(C13&gt;=('Input for base case'!$F$14+'Input for base case'!$F$17), C13&lt;('Input for base case'!$F$14+'Input for base case'!$F$18)),((AI12*(1-Parameters!$D$40)*(1/Parameters!$D$38)*'Input for base case'!$F$8*Parameters!$D$18*Parameters!$D$26*(1-Parameters!$D$27)*Parameters!$D$28*(Parameters!$D$23)*(1-Parameters!$D$30))+(AK12*(1-Parameters!$D$40)*'Input for base case'!$F$8*Parameters!$D$18*Parameters!$D$26*(1-Parameters!$D$27)*Parameters!$D$28*(Parameters!$D$23)*(1-Parameters!$D$30))+(AL12*(1-Parameters!$D$40)) + (AM12*(1-Parameters!$D$40)*(1-ART_drop_factor)) +(AR12*(1-Parameters!$D$40)) + (AS12*(1-Parameters!$D$40)*(1-ART_drop_factor))),0)</f>
        <v>0</v>
      </c>
      <c r="AS13" s="22">
        <f>IF(AND(C13&gt;=('Input for base case'!$F$14+'Input for base case'!$F$17), C13&lt;('Input for base case'!$F$14+'Input for base case'!$F$18)),((AI12*(1-Parameters!$D$40)*(1/Parameters!$D$38)*('Input for base case'!$F$8*Parameters!$D$18*(Parameters!$D$23)*Parameters!$D$26*(1-Parameters!$D$27)*Parameters!$D$28*Parameters!$D$30))+(AJ12*(1-Parameters!$D$40)*(1/Parameters!$D$38))+(AK12*(1-Parameters!$D$40)*('Input for base case'!$F$8*Parameters!$D$18*(Parameters!$D$23)*Parameters!$D$26*(1-Parameters!$D$27)*Parameters!$D$28*Parameters!$D$30))+(AS12*(1-Parameters!$D$40)*ART_drop_factor)+(AP12*(1-Parameters!$D$40)*(1/Parameters!$D$38))+(AM12*(1-Parameters!$D$40)*ART_drop_factor)),0)</f>
        <v>0</v>
      </c>
      <c r="AT13" s="24">
        <f>IF(AND(C13&gt;=('Input for base case'!$F$14+'Input for base case'!$F$18), C13&lt;('Input for base case'!$F$14+'Input for base case'!$F$19)),((AN12*(1-Parameters!$D$40)*(1-(Parameters!$D$11*(1-('Input for base case'!$F$22*Parameters!$D$7))))) + (AT12*(1-Parameters!$D$40)*(1-(Parameters!$D$12*(1-('Input for base case'!$F$22*Parameters!$D$7)))))),0)</f>
        <v>0</v>
      </c>
      <c r="AU13" s="22">
        <f>IF(AND(C13&gt;=('Input for base case'!$F$14+'Input for base case'!$F$18), C13&lt;('Input for base case'!$F$14+'Input for base case'!$F$19)),((AN12*(1-Parameters!$D$40)*Parameters!$D$11*(1-('Input for base case'!$F$22*Parameters!$D$7)))+(AO12*(1-Parameters!$D$40)*(1-1/Parameters!$D$38)*(1-('Input for base case'!$F$9*Parameters!$D$19*(1-Parameters!$D$27)*Parameters!$D$26*(Parameters!$D$24)*Parameters!$D$28*Parameters!$D$30))) + (AP12*(1-Parameters!$D$40)*(1-(1/Parameters!$D$38))*(1-ART_drop_factor)) +(AT12*(1-Parameters!$D$40)*Parameters!$D$12*(1-('Input for base case'!$F$22*Parameters!$D$7)))+(AU12*(1-Parameters!$D$40)*(1-1/Parameters!$D$38)) + (AV12*(1-Parameters!$D$40)*(1-(1/Parameters!$D$38))*(1-ART_drop_factor))),0)</f>
        <v>0</v>
      </c>
      <c r="AV13" s="24">
        <f>IF(AND(C13&gt;=('Input for base case'!$F$14+'Input for base case'!$F$18), C13&lt;('Input for base case'!$F$14+'Input for base case'!$F$19)),((AO12*(1-Parameters!$D$40)*(1-1/Parameters!$D$38)*('Input for base case'!$F$9*Parameters!$D$19*Parameters!$D$26*(1-Parameters!$D$27)*(Parameters!$D$24)*Parameters!$D$28*Parameters!$D$30))+(AP12*(1-Parameters!$D$40)*(1-(1/Parameters!$D$38))*ART_drop_factor)+(AV12*(1-Parameters!$D$40)*(1-(1/Parameters!$D$38))*ART_drop_factor)),0)</f>
        <v>0</v>
      </c>
      <c r="AW13" s="22">
        <f>IF(AND(C13&gt;=('Input for base case'!$F$14+'Input for base case'!$F$18), C13&lt;('Input for base case'!$F$14+'Input for base case'!$F$19)),((AO12*(1-Parameters!$D$40)*(1/Parameters!$D$38)*(1-('Input for base case'!$F$9*Parameters!$D$19*(1-Parameters!$D$27)*Parameters!$D$26*(Parameters!$D$23)*Parameters!$D$28)))+(AQ12*(1-Parameters!$D$40)*(1-('Input for base case'!$F$9*Parameters!$D$19*(1-Parameters!$D$27)*Parameters!$D$26*(Parameters!$D$23)*Parameters!$D$28)))+(AU12*(1-Parameters!$D$40)*(1/Parameters!$D$38))+(AW12*(1-Parameters!$D$40))),0)</f>
        <v>0</v>
      </c>
      <c r="AX13" s="24">
        <f>IF(AND(C13&gt;=('Input for base case'!$F$14+'Input for base case'!$F$18), C13&lt;('Input for base case'!$F$14+'Input for base case'!$F$19)),((AO12*(1-Parameters!$D$40)*(1/Parameters!$D$38)*'Input for base case'!$F$9*Parameters!$D$19*Parameters!$D$26*(1-Parameters!$D$27)*Parameters!$D$28*(Parameters!$D$23)*(1-Parameters!$D$30))+(AQ12*(1-Parameters!$D$40)*'Input for base case'!$F$9*Parameters!$D$19*Parameters!$D$26*(1-Parameters!$D$27)*Parameters!$D$28*(Parameters!$D$23)*(1-Parameters!$D$30)) + (AS12*(1-Parameters!$D$40)*(1-ART_drop_factor)) +(AR12*(1-Parameters!$D$40))+ (AY12*(1-Parameters!$D$40)*(1-ART_drop_factor)) + (AX12*(1-Parameters!$D$40))),0)</f>
        <v>0</v>
      </c>
      <c r="AY13" s="22">
        <f>IF(AND(C13&gt;=('Input for base case'!$F$14+'Input for base case'!$F$18), C13&lt;('Input for base case'!$F$14+'Input for base case'!$F$19)),((AO12*(1-Parameters!$D$40)*(1/Parameters!$D$38)*('Input for base case'!$F$9*Parameters!$D$19*(Parameters!$D$23)*Parameters!$D$26*(1-Parameters!$D$27)*Parameters!$D$28*Parameters!$D$30))+(AP12*(1-Parameters!$D$40)*(1/Parameters!$D$38))+(AQ12*(1-Parameters!$D$40)*('Input for base case'!$F$9*Parameters!$D$19*(Parameters!$D$23)*Parameters!$D$26*(1-Parameters!$D$27)*Parameters!$D$28*Parameters!$D$30))+(AY12*(1-Parameters!$D$40)*ART_drop_factor)+(AV12*(1-Parameters!$D$40)*(1/Parameters!$D$38))+(AS12*(1-Parameters!$D$40)*ART_drop_factor)),0)</f>
        <v>0</v>
      </c>
      <c r="AZ13" s="24">
        <f>IF(C13&gt;=('Input for base case'!$F$14+'Input for base case'!$F$19),((AT12*(1-Parameters!$D$40)*(1-(Parameters!$D$12*(1-('Input for base case'!$F$22*Parameters!$D$7))))) + (AZ12*(1-Parameters!$D$40)*(1-(Parameters!$D$12*(1-('Input for base case'!$F$22*Parameters!$D$7)))))),0)</f>
        <v>0</v>
      </c>
      <c r="BA13" s="22">
        <f>IF(C13&gt;=('Input for base case'!$F$14+'Input for base case'!$F$19),((AT12*(1-Parameters!$D$40)*Parameters!$D$12*(1-('Input for base case'!$F$22*Parameters!$D$7)))+(AU12*(1-Parameters!$D$40)*(1-1/Parameters!$D$38)*(1-('Input for base case'!$F$10*Parameters!$D$20*(1-Parameters!$D$27)*Parameters!$D$26*(Parameters!$D$24)*Parameters!$D$28*Parameters!$D$30))) + (AV12*(1-Parameters!$D$40)*(1-(1/Parameters!$D$38))*(1-ART_drop_factor)) +(AZ12*(1-Parameters!$D$40)*Parameters!$D$12*(1-('Input for base case'!$F$22*Parameters!$D$7)))+(BA12*(1-Parameters!$D$40)*(1-1/Parameters!$D$38)) + (BB12*(1-Parameters!$D$40)*(1-(1/Parameters!$D$38))*(1-ART_drop_factor))),0)</f>
        <v>0</v>
      </c>
      <c r="BB13" s="24">
        <f>IF(C13&gt;=('Input for base case'!$F$14+'Input for base case'!$F$19),((AU12*(1-Parameters!$D$40)*(1-1/Parameters!$D$38)*('Input for base case'!$F$10*Parameters!$D$20*Parameters!$D$26*(1-Parameters!$D$27)*(Parameters!$D$24)*Parameters!$D$28*Parameters!$D$30))+(AV12*(1-Parameters!$D$40)*(1-(1/Parameters!$D$38))*ART_drop_factor)+(BB12*(1-Parameters!$D$40)*(1-(1/Parameters!$D$38))*ART_drop_factor)),0)</f>
        <v>0</v>
      </c>
      <c r="BC13" s="22">
        <f>IF(C13&gt;=('Input for base case'!$F$14+'Input for base case'!$F$19),((AU12*(1-Parameters!$D$40)*(1/Parameters!$D$38)*(1-('Input for base case'!$F$10*Parameters!$D$20*(1-Parameters!$D$27)*Parameters!$D$26*(Parameters!$D$23)*Parameters!$D$28)))+(AW12*(1-Parameters!$D$40)*(1-('Input for base case'!$F$10*Parameters!$D$20*(1-Parameters!$D$27)*Parameters!$D$26*(Parameters!$D$23)*Parameters!$D$28)))+(BA12*(1-Parameters!$D$40)*(1/Parameters!$D$38))+(BC12*(1-Parameters!$D$40))),0)</f>
        <v>0</v>
      </c>
      <c r="BD13" s="24">
        <f>IF(C13&gt;=('Input for base case'!$F$14+'Input for base case'!$F$19),((AU12*(1-Parameters!$D$40)*(1/Parameters!$D$38)*'Input for base case'!$F$10*Parameters!$D$20*Parameters!$D$26*(1-Parameters!$D$27)*Parameters!$D$28*(Parameters!$D$23)*(1-Parameters!$D$30))+(AW12*(1-Parameters!$D$40)*'Input for base case'!$F$10*Parameters!$D$20*Parameters!$D$26*(1-Parameters!$D$27)*Parameters!$D$28*(Parameters!$D$23)*(1-Parameters!$D$30))+(AX12*(1-Parameters!$D$40)) + (AY12*(1-Parameters!$D$40)*(1-ART_drop_factor)) +(BD12*(1-Parameters!$D$40)) + (BE12*(1-Parameters!$D$40)*(1-ART_drop_factor))),0)</f>
        <v>0</v>
      </c>
      <c r="BE13" s="25">
        <f>IF(C13&gt;=('Input for base case'!$F$14+'Input for base case'!$F$19),((AU12*(1-Parameters!$D$40)*(1/Parameters!$D$38)*('Input for base case'!$F$10*Parameters!$D$20*(Parameters!$D$23)*Parameters!$D$26*(1-Parameters!$D$27)*Parameters!$D$28*Parameters!$D$30))+(AV12*(1-Parameters!$D$40)*(1/Parameters!$D$38))+(AW12*(1-Parameters!$D$40)*('Input for base case'!$F$10*Parameters!$D$20*(Parameters!$D$23)*Parameters!$D$26*(1-Parameters!$D$27)*Parameters!$D$28*Parameters!$D$30))+(BE12*(1-Parameters!$D$40)*ART_drop_factor)+(BB12*(1-Parameters!$D$40)*(1/Parameters!$D$38))+(AY12*(1-Parameters!$D$40)*ART_drop_factor)),0)</f>
        <v>0</v>
      </c>
      <c r="BF13" s="135">
        <f>(Parameters!$D$40*(SUM(Model!D12:U12,Model!AH12:BE12)))+(Parameters!$D$41*(SUM(Model!V12:AG12)))</f>
        <v>94.090692797952684</v>
      </c>
      <c r="BG13" s="60"/>
    </row>
    <row r="14" spans="3:59" x14ac:dyDescent="0.2">
      <c r="C14" s="20">
        <v>9</v>
      </c>
      <c r="D14" s="21">
        <f>IF((C14&gt;='Input for base case'!$F$12),0,(D13*(1-Parameters!$D$40)*(1-(Parameters!$D$8*(1-('Input for base case'!$F$22*Parameters!$D$7))))))</f>
        <v>1522354.5122326941</v>
      </c>
      <c r="E14" s="21">
        <f>IF((C14&gt;='Input for base case'!$F$12),0,(D13*(1-Parameters!$D$40)*Parameters!$D$8*(1-('Input for base case'!$F$22*Parameters!$D$7))+(E13*(1-Parameters!$D$40)*(1-1/Parameters!$D$38)) + (F13*(1-Parameters!$D$40)*(1-(1/Parameters!$D$38))*(1-ART_drop_factor))))</f>
        <v>4661.2216909781655</v>
      </c>
      <c r="F14" s="26">
        <f>IF((C14&gt;='Input for base case'!$F$12),0,(F13*(1-Parameters!$D$40)*(1-(1/Parameters!$D$38))*ART_drop_factor))</f>
        <v>0</v>
      </c>
      <c r="G14" s="21">
        <f>IF((C14&gt;='Input for base case'!$F$12),0,((G13*(1-Parameters!$D$40)+(E13*(1-Parameters!$D$40)*(1/Parameters!$D$38)))))</f>
        <v>47001.396092785231</v>
      </c>
      <c r="H14" s="21">
        <f>IF((C14&gt;='Input for base case'!$F$12),0,(H13*(1-Parameters!$D$40) + I13*(1-Parameters!$D$40)*(1-ART_drop_factor)))</f>
        <v>0</v>
      </c>
      <c r="I14" s="21">
        <f>IF((C14&gt;='Input for base case'!$F$12),0,(((F13*(1-Parameters!$D$40)*(1/Parameters!$D$38)) + I13*(1-Parameters!$D$40)*ART_drop_factor)))</f>
        <v>0</v>
      </c>
      <c r="J14" s="23">
        <f>IF(AND(C14&gt;='Input for base case'!$F$12,C14&lt;'Input for base case'!$F$13),((D13*(1-Parameters!$D$40)*(1-(Parameters!$D$8*(1-('Input for base case'!$F$22*Parameters!$D$7))))) + (J13*(1-Parameters!$D$40)*(1-(Parameters!$D$9*(1-('Input for base case'!$F$22*Parameters!$D$7)))))),0)</f>
        <v>0</v>
      </c>
      <c r="K14" s="23">
        <f>IF(AND(C14&gt;='Input for base case'!$F$12,C14&lt;'Input for base case'!$F$13),((D13*(1-Parameters!$D$40)*(Parameters!$D$8*(1-('Input for base case'!$F$22*Parameters!$D$7))))+(E13*(1-Parameters!$D$40)*(1-1/Parameters!$D$38)*(1-('Input for base case'!$F$5*Parameters!$D$14*(1-Parameters!$D$27)*Parameters!$D$26*(Parameters!$D$24))*Parameters!$D$28*Parameters!$D$30)))+ (F13*(1-Parameters!$D$40)*(1-(1/Parameters!$D$38))*(1-ART_drop_factor)) + (J13*(1-Parameters!$D$40)*Parameters!$D$9*(1-('Input for base case'!$F$22*Parameters!$D$7)))+(K13*(1-Parameters!$D$40)*(1-1/Parameters!$D$38)) + (L13*(1-Parameters!$D$40)*(1-(1/Parameters!$D$38))*(1-ART_drop_factor)),0)</f>
        <v>0</v>
      </c>
      <c r="L14" s="23">
        <f>IF(AND(C14&gt;='Input for base case'!$F$12,C14&lt;'Input for base case'!$F$13),((E13*(1-Parameters!$D$40)*(1-1/Parameters!$D$38)*('Input for base case'!$F$5*Parameters!$D$14*Parameters!$D$26*(1-Parameters!$D$27)*(Parameters!$D$24)*Parameters!$D$28*Parameters!$D$30))+(F13*(1-Parameters!$D$40)*(1-(1/Parameters!$D$38))*ART_drop_factor)+(L13*(1-Parameters!$D$40)*(1-(1/Parameters!$D$38))*ART_drop_factor)),0)</f>
        <v>0</v>
      </c>
      <c r="M14" s="23">
        <f>IF(AND(C14&gt;='Input for base case'!$F$12,C14&lt;'Input for base case'!$F$13),((E13*(1-Parameters!$D$40)*(1/Parameters!$D$38)*(1-('Input for base case'!$F$5*Parameters!$D$14*(1-Parameters!$D$27)*Parameters!$D$26*(Parameters!$D$23))*Parameters!$D$28))+(G13*(1-Parameters!$D$40)*(1-('Input for base case'!$F$5*Parameters!$D$14*(1-Parameters!$D$27)*Parameters!$D$26*(Parameters!$D$23)*Parameters!$D$28)))+(K13*(1-Parameters!$D$40)*(1/Parameters!$D$38))+(M13*(1-Parameters!$D$40))),0)</f>
        <v>0</v>
      </c>
      <c r="N14" s="23">
        <f>IF(AND(C14&gt;='Input for base case'!$F$12,C14&lt;'Input for base case'!$F$13),((E13*(1-Parameters!$D$40)*(1/Parameters!$D$38)*'Input for base case'!$F$5*Parameters!$D$14*Parameters!$D$26*(1-Parameters!$D$27)*Parameters!$D$28*(Parameters!$D$23)*(1-Parameters!$D$30))+(G13*(1-Parameters!$D$40)*'Input for base case'!$F$5*Parameters!$D$14*Parameters!$D$26*(1-Parameters!$D$27)*Parameters!$D$28*(Parameters!$D$23)*(1-Parameters!$D$30))+(H13*(1-Parameters!$D$40)) +(N13*(1-Parameters!$D$40)) + (O13*(1-Parameters!$D$40)*(1-ART_drop_factor)) + (I13*(1-Parameters!$D$40)*(1-ART_drop_factor))),0)</f>
        <v>0</v>
      </c>
      <c r="O14" s="23">
        <f>IF(AND(C14&gt;='Input for base case'!$F$12,C14&lt;'Input for base case'!$F$13),((E13*(1-Parameters!$D$40)*(1/Parameters!$D$38)*('Input for base case'!$F$5*Parameters!$D$14*(Parameters!$D$23)*Parameters!$D$26*(1-Parameters!$D$27)*Parameters!$D$28*Parameters!$D$30))+(F13*(1-Parameters!$D$40)*(1/Parameters!$D$38))+(G13*(1-Parameters!$D$40)*('Input for base case'!$F$5*Parameters!$D$14*(Parameters!$D$23)*Parameters!$D$26*(1-Parameters!$D$27)*Parameters!$D$28*Parameters!$D$30))+(O13*(1-Parameters!$D$40)*ART_drop_factor)+(L13*(1-Parameters!$D$40)*(1/Parameters!$D$38))+(I13*(1-Parameters!$D$40)*ART_drop_factor)),0)</f>
        <v>0</v>
      </c>
      <c r="P14" s="24">
        <f>IF(AND(C14&gt;='Input for base case'!$F$13,C14&lt;'Input for base case'!$F$14),((J13*(1-Parameters!$D$40)*(1-(Parameters!$D$9*(1-('Input for base case'!$F$22*Parameters!$D$7))))) + (P13*(1-Parameters!$D$40)*(1-(Parameters!$D$9*(1-('Input for base case'!$F$22*Parameters!$D$7)))))),0)</f>
        <v>0</v>
      </c>
      <c r="Q14" s="22">
        <f>IF(AND(C14&gt;='Input for base case'!$F$13,C14&lt;'Input for base case'!$F$14),((J13*(1-Parameters!$D$40)*Parameters!$D$9*(1-('Input for base case'!$F$22*Parameters!$D$7)))+(K13*(1-Parameters!$D$40)*(1-1/Parameters!$D$38)*(1-('Input for base case'!$F$6*Parameters!$D$15*(1-Parameters!$D$27)*Parameters!$D$26*(Parameters!$D$24))*Parameters!$D$28*Parameters!$D$30))) + (L13*(1-Parameters!$D$40)*(1-(1/Parameters!$D$38))*(1-ART_drop_factor)) +(P13*(1-Parameters!$D$40)*Parameters!$D$9*(1-('Input for base case'!$F$22*Parameters!$D$7)))+(Q13*(1-Parameters!$D$40)*(1-1/Parameters!$D$38)) + (R13*(1-Parameters!$D$40)*(1-(1/Parameters!$D$38))*(1-ART_drop_factor)),0)</f>
        <v>0</v>
      </c>
      <c r="R14" s="24">
        <f>IF(AND(C14&gt;='Input for base case'!$F$13,C14&lt;'Input for base case'!$F$14),((K13*(1-Parameters!$D$40)*(1-1/Parameters!$D$38)*('Input for base case'!$F$6*Parameters!$D$15*Parameters!$D$26*(1-Parameters!$D$27)*(Parameters!$D$24)*Parameters!$D$28*Parameters!$D$30))+(L13*(1-Parameters!$D$40)*(1-(1/Parameters!$D$38))*ART_drop_factor)+(R13*(1-Parameters!$D$40)*(1-(1/Parameters!$D$38))*ART_drop_factor)),0)</f>
        <v>0</v>
      </c>
      <c r="S14" s="22">
        <f>IF(AND(C14&gt;='Input for base case'!$F$13,C14&lt;'Input for base case'!$F$14),((K13*(1-Parameters!$D$40)*(1/Parameters!$D$38)*(1-('Input for base case'!$F$6*Parameters!$D$15*(1-Parameters!$D$27)*Parameters!$D$26*(Parameters!$D$23)*Parameters!$D$28)))+(M13*(1-Parameters!$D$40)*(1-('Input for base case'!$F$6*Parameters!$D$15*(1-Parameters!$D$27)*Parameters!$D$26*(Parameters!$D$23)*Parameters!$D$28)))+(Q13*(1-Parameters!$D$40)*(1/Parameters!$D$38))+(S13*(1-Parameters!$D$40))),0)</f>
        <v>0</v>
      </c>
      <c r="T14" s="24">
        <f>IF(AND(C14&gt;='Input for base case'!$F$13,C14&lt;'Input for base case'!$F$14),((K13*(1-Parameters!$D$40)*(1/Parameters!$D$38)*'Input for base case'!$F$6*Parameters!$D$15*Parameters!$D$26*(1-Parameters!$D$27)*Parameters!$D$28*(Parameters!$D$23)*(1-Parameters!$D$30))+(M13*(1-Parameters!$D$40)*'Input for base case'!$F$6*Parameters!$D$15*Parameters!$D$26*(1-Parameters!$D$27)*Parameters!$D$28*(Parameters!$D$23)*(1-Parameters!$D$30))+(N13*(1-Parameters!$D$40))+(T13*(1-Parameters!$D$40)) + (U13*(1-Parameters!$D$40)*(1-ART_drop_factor)) + (O13*(1-Parameters!$D$40)*(1-ART_drop_factor))),0)</f>
        <v>0</v>
      </c>
      <c r="U14" s="22">
        <f>IF(AND(C14&gt;='Input for base case'!$F$13,C14&lt;'Input for base case'!$F$14),((K13*(1-Parameters!$D$40)*(1/Parameters!$D$38)*('Input for base case'!$F$6*Parameters!$D$15*(Parameters!$D$23)*Parameters!$D$26*(1-Parameters!$D$27)*Parameters!$D$28*Parameters!$D$30))+(L13*(1-Parameters!$D$40)*(1/Parameters!$D$38))+(M13*(1-Parameters!$D$40)*('Input for base case'!$F$6*Parameters!$D$15*(Parameters!$D$23)*Parameters!$D$26*(1-Parameters!$D$27)*Parameters!$D$28*Parameters!$D$30))+(U13*(1-Parameters!$D$40)*ART_drop_factor)+(R13*(1-Parameters!$D$40)*(1/Parameters!$D$38))+(O13*(1-Parameters!$D$40))*ART_drop_factor),0)</f>
        <v>0</v>
      </c>
      <c r="V14" s="24">
        <f>IF(C14='Input for base case'!$F$14,((P13*(1-Parameters!$D$41)*(1-(Parameters!$D$9*(1-('Input for base case'!$F$22*Parameters!$D$7))))) + (V13*(1-Parameters!$D$41)*(1-(Parameters!$D$9*(1-('Input for base case'!$F$22*Parameters!$D$7)))))),0)</f>
        <v>0</v>
      </c>
      <c r="W14" s="22">
        <f>IF(C14='Input for base case'!$F$14,((P13*(1-Parameters!$D$41)*Parameters!$D$9*(1-('Input for base case'!$F$22*Parameters!$D$7)))+(Q13*(1-Parameters!$D$41)*(1-1/Parameters!$D$38)*(1-('Input for base case'!$F$6*Parameters!$D$16*(1-Parameters!$D$27)*Parameters!$D$26*(1-Parameters!$B$94)*(Parameters!$D$24))*Parameters!$D$28*Parameters!$D$30)))+(V13*(1-Parameters!$D$41)*Parameters!$D$9*(1-('Input for base case'!$F$22*Parameters!$D$7)))+ (R13*(1-Parameters!$D$41)*(1-(1/Parameters!$D$38))*(1-ART_drop_factor)) + (W13*(1-Parameters!$D$41)*(1-1/Parameters!$D$38)) + (X13*(1-Parameters!$D$41)*(1-(1/Parameters!$D$38))*(1-ART_drop_factor)),0)</f>
        <v>0</v>
      </c>
      <c r="X14" s="24">
        <f>IF(C14='Input for base case'!$F$14,((Q13*(1-Parameters!$D$41)*(1-1/Parameters!$D$38)*('Input for base case'!$F$6*Parameters!$D$16*Parameters!$D$26*(1-Parameters!$D$27)*(1-Parameters!$B$94)*(Parameters!$D$24)*Parameters!$D$28*Parameters!$D$30))+(R13*(1-Parameters!$D$41)*(1-(1/Parameters!$D$38))*ART_drop_factor)+(X13*(1-Parameters!$D$41)*(1-(1/Parameters!$D$38))*ART_drop_factor)),0)</f>
        <v>0</v>
      </c>
      <c r="Y14" s="22">
        <f>IF(C14='Input for base case'!$F$14,((Q13*(1-Parameters!$D$41)*(1/Parameters!$D$38)*(1-('Input for base case'!$F$6*Parameters!$D$16*(1-Parameters!$D$27)*Parameters!$D$26*(1-Parameters!$B$94)*(Parameters!$D$23)*Parameters!$D$28)))+(S13*(1-Parameters!$D$41)*(1-('Input for base case'!$F$6*Parameters!$D$16*(1-Parameters!$D$27)*Parameters!$D$26*(1-Parameters!$B$94)*(Parameters!$D$23)*Parameters!$D$28)))+(W13*(1-Parameters!$D$41)*(1/Parameters!$D$38))+(Y13*(1-Parameters!$D$41))),0)</f>
        <v>0</v>
      </c>
      <c r="Z14" s="24">
        <f>IF(C14='Input for base case'!$F$14,((Q13*(1-Parameters!$D$41)*(1/Parameters!$D$38)*'Input for base case'!$F$6*Parameters!$D$16*Parameters!$D$26*(1-Parameters!$D$27)*(1-Parameters!$B$94)*Parameters!$D$28*(Parameters!$D$23)*(1-Parameters!$D$30))+(S13*(1-Parameters!$D$41)*'Input for base case'!$F$6*Parameters!$D$16*Parameters!$D$26*(1-Parameters!$D$27)*(1-Parameters!$B$94)*Parameters!$D$28*(Parameters!$D$23)*(1-Parameters!$D$30))+(T13*(1-Parameters!$D$41)) + (U13*(1-Parameters!$D$41)*(1-ART_drop_factor)) + (Z13*(1-Parameters!$D$41)) + (AA13*(1-Parameters!$D$41)*(1-ART_drop_factor))),0)</f>
        <v>0</v>
      </c>
      <c r="AA14" s="22">
        <f>IF(C14='Input for base case'!$F$14,((Q13*(1-Parameters!$D$41)*(1/Parameters!$D$38)*('Input for base case'!$F$6*Parameters!$D$16*(Parameters!$D$23)*Parameters!$D$26*(1-Parameters!$D$27)*(1-Parameters!$B$94)*Parameters!$D$28*Parameters!$D$30))+(R13*(1-Parameters!$D$41)*(1/Parameters!$D$38))+(S13*(1-Parameters!$D$41)*('Input for base case'!$F$6*Parameters!$D$16*(1-Parameters!$B$94)*(Parameters!$D$23)*Parameters!$D$26*(1-Parameters!$D$27)*Parameters!$D$28*Parameters!$D$30))+(AA13*(1-Parameters!$D$41)*ART_drop_factor)+(X13*(1-Parameters!$D$41)*(1/Parameters!$D$38))+(U13*(1-Parameters!$D$41)*ART_drop_factor)),0)</f>
        <v>0</v>
      </c>
      <c r="AB14" s="24">
        <f>IF(AND(C14&gt;'Input for base case'!$F$14,C14&lt;('Input for base case'!$F$14+'Input for base case'!$F$16)),((V13*(1-Parameters!$D$41)*(1-(Parameters!$D$9*(1-('Input for base case'!$F$22*Parameters!$D$7)))))+(AB13*(1-Parameters!$D$41)*(1-(Parameters!$D$10*(1-('Input for base case'!$F$22*Parameters!$D$7)))))),0)</f>
        <v>0</v>
      </c>
      <c r="AC14" s="24">
        <f>IF(AND(C14&gt;'Input for base case'!$F$14, C14&lt;('Input for base case'!$F$14+'Input for base case'!$F$16)),((V13*(1-Parameters!$D$41)*Parameters!$D$9*(1-('Input for base case'!$F$22*Parameters!$D$7)))+(W13*(1-Parameters!$D$41)*(1-1/Parameters!$D$38)) + (X13*(1-Parameters!$D$41)*(1-(1/Parameters!$D$38))*(1-ART_drop_factor)) +(AB13*(1-Parameters!$D$41)*Parameters!$D$10*(1-('Input for base case'!$F$22*Parameters!$D$7))))+(AC13*(1-Parameters!$D$41)*(1-1/Parameters!$D$38)) + (AD13*(1-Parameters!$D$41)*(1-(1/Parameters!$D$38))*(1-ART_drop_factor)),0)</f>
        <v>0</v>
      </c>
      <c r="AD14" s="24">
        <f>IF(AND(C14&gt;'Input for base case'!$F$14, C14&lt;('Input for base case'!$F$14+'Input for base case'!$F$16)),((X13*(1-Parameters!$D$41)*(1-(1/Parameters!$D$38))*ART_drop_factor)+(AD13*(1-Parameters!$D$41)*(1-(1/Parameters!$D$38))*ART_drop_factor)),0)</f>
        <v>0</v>
      </c>
      <c r="AE14" s="24">
        <f>IF(AND(C14&gt;'Input for base case'!$F$14, C14&lt;('Input for base case'!$F$14+'Input for base case'!$F$16)),((W13*(1-Parameters!$D$41)*(1/Parameters!$D$38))+(Y13*(1-Parameters!$D$41))+(AC13*(1-Parameters!$D$41)*(1/Parameters!$D$38))+(AE13*(1-Parameters!$D$41))),0)</f>
        <v>0</v>
      </c>
      <c r="AF14" s="24">
        <f>IF(AND(C14&gt;'Input for base case'!$F$14, C14&lt;('Input for base case'!$F$14+'Input for base case'!$F$16)),((Z13*(1-Parameters!$D$41)) + (AA13*(1-Parameters!$D$41)*(1-ART_drop_factor)) +(AF13*(1-Parameters!$D$41)) + (AG13*(1-Parameters!$D$41)*(1-ART_drop_factor))),0)</f>
        <v>0</v>
      </c>
      <c r="AG14" s="24">
        <f>IF(AND(C14&gt;'Input for base case'!$F$14, C14&lt;('Input for base case'!$F$14+'Input for base case'!$F$16)),((X13*(1-Parameters!$D$41)*(1/Parameters!$D$38))+(AG13*(1-Parameters!$D$41)*ART_drop_factor)+(AD13*(1-Parameters!$D$41)*(1/Parameters!$D$38))+(AA13*(1-Parameters!$D$41)*ART_drop_factor)),0)</f>
        <v>0</v>
      </c>
      <c r="AH14" s="24">
        <f>IF(AND(C14&gt;=('Input for base case'!$F$14+'Input for base case'!$F$16),C14&lt;('Input for base case'!$F$14+'Input for base case'!$F$17)),((AB13*(1-Parameters!$D$40)*(1-(Parameters!$D$10*(1-('Input for base case'!$F$22*Parameters!$D$7)))))+(AH13*(1-Parameters!$D$40)*(1-(Parameters!$D$11*(1-('Input for base case'!$F$22*Parameters!$D$7)))))),0)</f>
        <v>0</v>
      </c>
      <c r="AI14" s="24">
        <f>IF(AND(C14&gt;=('Input for base case'!$F$14+'Input for base case'!$F$16), C14&lt;('Input for base case'!$F$14+'Input for base case'!$F$17)),((AB13*(1-Parameters!$D$40)*Parameters!$D$10*(1-('Input for base case'!$F$22*Parameters!$D$7)))+(AC13*(1-Parameters!$D$40)*(1-1/Parameters!$D$38)*(1-('Input for base case'!$F$7*Parameters!$D$17*(1-Parameters!$D$27)*Parameters!$D$26*(1-(Parameters!$B$94 + Parameters!$B$95))*(Parameters!$D$24)*Parameters!$D$28*Parameters!$D$30))) + (AD13*(1-Parameters!$D$40)*(1-(1/Parameters!$D$38))*(1-ART_drop_factor)) +(AH13*(1-Parameters!$D$40)*Parameters!$D$11*(1-('Input for base case'!$F$22*Parameters!$D$7)))+(AI13*(1-Parameters!$D$40)*(1-1/Parameters!$D$38)) + (AJ13*(1-Parameters!$D$40)*(1-(1/Parameters!$D$38))*(1-ART_drop_factor))),0)</f>
        <v>0</v>
      </c>
      <c r="AJ14" s="24">
        <f>IF(AND(C14&gt;=('Input for base case'!$F$14+'Input for base case'!$F$16), C14&lt;('Input for base case'!$F$14+'Input for base case'!$F$17)),((AC13*(1-Parameters!$D$40)*(1-1/Parameters!$D$38)*('Input for base case'!$F$7*Parameters!$D$17*Parameters!$D$26*(1-Parameters!$D$27)*(1-(Parameters!$B$94 + Parameters!$B$95))*(Parameters!$D$24)*Parameters!$D$28*Parameters!$D$30))+(AD13*(1-Parameters!$D$40)*(1-(1/Parameters!$D$38))*ART_drop_factor)+(AJ13*(1-Parameters!$D$40)*(1-(1/Parameters!$D$38))*ART_drop_factor)),0)</f>
        <v>0</v>
      </c>
      <c r="AK14" s="22">
        <f>IF(AND(C14&gt;=('Input for base case'!$F$14+'Input for base case'!$F$16), C14&lt;('Input for base case'!$F$14+'Input for base case'!$F$17)),((AC13*(1-Parameters!$D$40)*(1/Parameters!$D$38)*(1-('Input for base case'!$F$7*Parameters!$D$17*(1-Parameters!$D$27)*Parameters!$D$26*(1-(Parameters!$B$94 + Parameters!$B$95))*(Parameters!$D$23)*Parameters!$D$28)))+(AE13*(1-Parameters!$D$40)*(1-('Input for base case'!$F$7*Parameters!$D$17*(1-Parameters!$D$27)*Parameters!$D$26*(1-(Parameters!$B$94 + Parameters!$B$95))*(Parameters!$D$23)*Parameters!$D$28)))+(AI13*(1-Parameters!$D$40)*(1/Parameters!$D$38))+(AK13*(1-Parameters!$D$40))),0)</f>
        <v>0</v>
      </c>
      <c r="AL14" s="24">
        <f>IF(AND(C14&gt;=('Input for base case'!$F$14+'Input for base case'!$F$16), C14&lt;('Input for base case'!$F$14+'Input for base case'!$F$17)),((AC13*(1-Parameters!$D$40)*(1/Parameters!$D$38)*'Input for base case'!$F$7*Parameters!$D$17*Parameters!$D$26*(1-Parameters!$D$27)*(1-(Parameters!$B$94 + Parameters!$B$95))*Parameters!$D$28*(Parameters!$D$23)*(1-Parameters!$D$30))+(AE13*(1-Parameters!$D$40)*'Input for base case'!$F$7*Parameters!$D$17*Parameters!$D$26*(1-Parameters!$D$27)*(1-(Parameters!$B$94 + Parameters!$B$95))*Parameters!$D$28*(Parameters!$D$23)*(1-Parameters!$D$30))+(AF13*(1-Parameters!$D$40)) + (AG13*(1-Parameters!$D$40)*(1-ART_drop_factor)) +(AL13*(1-Parameters!$D$40)) + (AM13*(1-Parameters!$D$40)*(1-ART_drop_factor))),0)</f>
        <v>0</v>
      </c>
      <c r="AM14" s="22">
        <f>IF(AND(C14&gt;=('Input for base case'!$F$14+'Input for base case'!$F$16), C14&lt;('Input for base case'!$F$14+'Input for base case'!$F$17)),((AC13*(1-Parameters!$D$40)*(1/Parameters!$D$38)*('Input for base case'!$F$7*Parameters!$D$17*(Parameters!$D$23)*Parameters!$D$26*(1-Parameters!$D$27)*(1-(Parameters!$B$94 + Parameters!$B$95))*Parameters!$D$28*Parameters!$D$30))+(AD13*(1-Parameters!$D$40)*(1/Parameters!$D$38))+(AE13*(1-Parameters!$D$40)*('Input for base case'!$F$7*Parameters!$D$17*(Parameters!$D$23)*Parameters!$D$26*(1-Parameters!$D$27)*(1-(Parameters!$B$94 + Parameters!$B$95))*Parameters!$D$28*Parameters!$D$30))+(AM13*(1-Parameters!$D$40)*ART_drop_factor)+(AJ13*(1-Parameters!$D$40)*(1/Parameters!$D$38))+(AG13*(1-Parameters!$D$40)*ART_drop_factor)),0)</f>
        <v>0</v>
      </c>
      <c r="AN14" s="24">
        <f>IF(AND(C14&gt;=('Input for base case'!$F$14+'Input for base case'!$F$17), C14&lt;('Input for base case'!$F$14+'Input for base case'!$F$18)),((AH13*(1-Parameters!$D$40)*(1-(Parameters!$D$11*(1-('Input for base case'!$F$22*Parameters!$D$7))))) + (AN13*(1-Parameters!$D$40)*(1-(Parameters!$D$11*(1-('Input for base case'!$F$22*Parameters!$D$7)))))),0)</f>
        <v>0</v>
      </c>
      <c r="AO14" s="22">
        <f>IF(AND(C14&gt;=('Input for base case'!$F$14+'Input for base case'!$F$17), C14&lt;('Input for base case'!$F$14+'Input for base case'!$F$18)),((AH13*(1-Parameters!$D$40)*Parameters!$D$11*(1-('Input for base case'!$F$22*Parameters!$D$7)))+(AI13*(1-Parameters!$D$40)*(1-1/Parameters!$D$38)*(1-('Input for base case'!$F$8*Parameters!$D$18*(1-Parameters!$D$27)*Parameters!$D$26*(Parameters!$D$24)*Parameters!$D$28*Parameters!$D$30))) + (AJ13*(1-Parameters!$D$40)*(1-(1/Parameters!$D$38))*(1-ART_drop_factor)) +(AN13*(1-Parameters!$D$40)*Parameters!$D$11*(1-('Input for base case'!$F$22*Parameters!$D$7)))+(AO13*(1-Parameters!$D$40)*(1-1/Parameters!$D$38)) + (AP13*(1-Parameters!$D$40)*(1-(1/Parameters!$D$38))*(1-ART_drop_factor))),0)</f>
        <v>0</v>
      </c>
      <c r="AP14" s="24">
        <f>IF(AND(C14&gt;=('Input for base case'!$F$14+'Input for base case'!$F$17), C14&lt;('Input for base case'!$F$14+'Input for base case'!$F$18)),((AI13*(1-Parameters!$D$40)*(1-1/Parameters!$D$38)*('Input for base case'!$F$8*Parameters!$D$18*Parameters!$D$26*(1-Parameters!$D$27)*(Parameters!$D$24)*Parameters!$D$28*Parameters!$D$30))+(AJ13*(1-Parameters!$D$40)*(1-(1/Parameters!$D$38))*ART_drop_factor)+(AP13*(1-Parameters!$D$40)*(1-(1/Parameters!$D$38))*ART_drop_factor)),0)</f>
        <v>0</v>
      </c>
      <c r="AQ14" s="22">
        <f>IF(AND(C14&gt;=('Input for base case'!$F$14+'Input for base case'!$F$17), C14&lt;('Input for base case'!$F$14+'Input for base case'!$F$18)),((AI13*(1-Parameters!$D$40)*(1/Parameters!$D$38)*(1-('Input for base case'!$F$8*Parameters!$D$18*(1-Parameters!$D$27)*Parameters!$D$26*(Parameters!$D$23)*Parameters!$D$28)))+(AK13*(1-Parameters!$D$40)*(1-('Input for base case'!$F$8*Parameters!$D$18*(1-Parameters!$D$27)*Parameters!$D$26*(Parameters!$D$23)*Parameters!$D$28)))+(AO13*(1-Parameters!$D$40)*(1/Parameters!$D$38))+(AQ13*(1-Parameters!$D$40))),0)</f>
        <v>0</v>
      </c>
      <c r="AR14" s="24">
        <f>IF(AND(C14&gt;=('Input for base case'!$F$14+'Input for base case'!$F$17), C14&lt;('Input for base case'!$F$14+'Input for base case'!$F$18)),((AI13*(1-Parameters!$D$40)*(1/Parameters!$D$38)*'Input for base case'!$F$8*Parameters!$D$18*Parameters!$D$26*(1-Parameters!$D$27)*Parameters!$D$28*(Parameters!$D$23)*(1-Parameters!$D$30))+(AK13*(1-Parameters!$D$40)*'Input for base case'!$F$8*Parameters!$D$18*Parameters!$D$26*(1-Parameters!$D$27)*Parameters!$D$28*(Parameters!$D$23)*(1-Parameters!$D$30))+(AL13*(1-Parameters!$D$40)) + (AM13*(1-Parameters!$D$40)*(1-ART_drop_factor)) +(AR13*(1-Parameters!$D$40)) + (AS13*(1-Parameters!$D$40)*(1-ART_drop_factor))),0)</f>
        <v>0</v>
      </c>
      <c r="AS14" s="22">
        <f>IF(AND(C14&gt;=('Input for base case'!$F$14+'Input for base case'!$F$17), C14&lt;('Input for base case'!$F$14+'Input for base case'!$F$18)),((AI13*(1-Parameters!$D$40)*(1/Parameters!$D$38)*('Input for base case'!$F$8*Parameters!$D$18*(Parameters!$D$23)*Parameters!$D$26*(1-Parameters!$D$27)*Parameters!$D$28*Parameters!$D$30))+(AJ13*(1-Parameters!$D$40)*(1/Parameters!$D$38))+(AK13*(1-Parameters!$D$40)*('Input for base case'!$F$8*Parameters!$D$18*(Parameters!$D$23)*Parameters!$D$26*(1-Parameters!$D$27)*Parameters!$D$28*Parameters!$D$30))+(AS13*(1-Parameters!$D$40)*ART_drop_factor)+(AP13*(1-Parameters!$D$40)*(1/Parameters!$D$38))+(AM13*(1-Parameters!$D$40)*ART_drop_factor)),0)</f>
        <v>0</v>
      </c>
      <c r="AT14" s="24">
        <f>IF(AND(C14&gt;=('Input for base case'!$F$14+'Input for base case'!$F$18), C14&lt;('Input for base case'!$F$14+'Input for base case'!$F$19)),((AN13*(1-Parameters!$D$40)*(1-(Parameters!$D$11*(1-('Input for base case'!$F$22*Parameters!$D$7))))) + (AT13*(1-Parameters!$D$40)*(1-(Parameters!$D$12*(1-('Input for base case'!$F$22*Parameters!$D$7)))))),0)</f>
        <v>0</v>
      </c>
      <c r="AU14" s="22">
        <f>IF(AND(C14&gt;=('Input for base case'!$F$14+'Input for base case'!$F$18), C14&lt;('Input for base case'!$F$14+'Input for base case'!$F$19)),((AN13*(1-Parameters!$D$40)*Parameters!$D$11*(1-('Input for base case'!$F$22*Parameters!$D$7)))+(AO13*(1-Parameters!$D$40)*(1-1/Parameters!$D$38)*(1-('Input for base case'!$F$9*Parameters!$D$19*(1-Parameters!$D$27)*Parameters!$D$26*(Parameters!$D$24)*Parameters!$D$28*Parameters!$D$30))) + (AP13*(1-Parameters!$D$40)*(1-(1/Parameters!$D$38))*(1-ART_drop_factor)) +(AT13*(1-Parameters!$D$40)*Parameters!$D$12*(1-('Input for base case'!$F$22*Parameters!$D$7)))+(AU13*(1-Parameters!$D$40)*(1-1/Parameters!$D$38)) + (AV13*(1-Parameters!$D$40)*(1-(1/Parameters!$D$38))*(1-ART_drop_factor))),0)</f>
        <v>0</v>
      </c>
      <c r="AV14" s="24">
        <f>IF(AND(C14&gt;=('Input for base case'!$F$14+'Input for base case'!$F$18), C14&lt;('Input for base case'!$F$14+'Input for base case'!$F$19)),((AO13*(1-Parameters!$D$40)*(1-1/Parameters!$D$38)*('Input for base case'!$F$9*Parameters!$D$19*Parameters!$D$26*(1-Parameters!$D$27)*(Parameters!$D$24)*Parameters!$D$28*Parameters!$D$30))+(AP13*(1-Parameters!$D$40)*(1-(1/Parameters!$D$38))*ART_drop_factor)+(AV13*(1-Parameters!$D$40)*(1-(1/Parameters!$D$38))*ART_drop_factor)),0)</f>
        <v>0</v>
      </c>
      <c r="AW14" s="22">
        <f>IF(AND(C14&gt;=('Input for base case'!$F$14+'Input for base case'!$F$18), C14&lt;('Input for base case'!$F$14+'Input for base case'!$F$19)),((AO13*(1-Parameters!$D$40)*(1/Parameters!$D$38)*(1-('Input for base case'!$F$9*Parameters!$D$19*(1-Parameters!$D$27)*Parameters!$D$26*(Parameters!$D$23)*Parameters!$D$28)))+(AQ13*(1-Parameters!$D$40)*(1-('Input for base case'!$F$9*Parameters!$D$19*(1-Parameters!$D$27)*Parameters!$D$26*(Parameters!$D$23)*Parameters!$D$28)))+(AU13*(1-Parameters!$D$40)*(1/Parameters!$D$38))+(AW13*(1-Parameters!$D$40))),0)</f>
        <v>0</v>
      </c>
      <c r="AX14" s="24">
        <f>IF(AND(C14&gt;=('Input for base case'!$F$14+'Input for base case'!$F$18), C14&lt;('Input for base case'!$F$14+'Input for base case'!$F$19)),((AO13*(1-Parameters!$D$40)*(1/Parameters!$D$38)*'Input for base case'!$F$9*Parameters!$D$19*Parameters!$D$26*(1-Parameters!$D$27)*Parameters!$D$28*(Parameters!$D$23)*(1-Parameters!$D$30))+(AQ13*(1-Parameters!$D$40)*'Input for base case'!$F$9*Parameters!$D$19*Parameters!$D$26*(1-Parameters!$D$27)*Parameters!$D$28*(Parameters!$D$23)*(1-Parameters!$D$30)) + (AS13*(1-Parameters!$D$40)*(1-ART_drop_factor)) +(AR13*(1-Parameters!$D$40))+ (AY13*(1-Parameters!$D$40)*(1-ART_drop_factor)) + (AX13*(1-Parameters!$D$40))),0)</f>
        <v>0</v>
      </c>
      <c r="AY14" s="22">
        <f>IF(AND(C14&gt;=('Input for base case'!$F$14+'Input for base case'!$F$18), C14&lt;('Input for base case'!$F$14+'Input for base case'!$F$19)),((AO13*(1-Parameters!$D$40)*(1/Parameters!$D$38)*('Input for base case'!$F$9*Parameters!$D$19*(Parameters!$D$23)*Parameters!$D$26*(1-Parameters!$D$27)*Parameters!$D$28*Parameters!$D$30))+(AP13*(1-Parameters!$D$40)*(1/Parameters!$D$38))+(AQ13*(1-Parameters!$D$40)*('Input for base case'!$F$9*Parameters!$D$19*(Parameters!$D$23)*Parameters!$D$26*(1-Parameters!$D$27)*Parameters!$D$28*Parameters!$D$30))+(AY13*(1-Parameters!$D$40)*ART_drop_factor)+(AV13*(1-Parameters!$D$40)*(1/Parameters!$D$38))+(AS13*(1-Parameters!$D$40)*ART_drop_factor)),0)</f>
        <v>0</v>
      </c>
      <c r="AZ14" s="24">
        <f>IF(C14&gt;=('Input for base case'!$F$14+'Input for base case'!$F$19),((AT13*(1-Parameters!$D$40)*(1-(Parameters!$D$12*(1-('Input for base case'!$F$22*Parameters!$D$7))))) + (AZ13*(1-Parameters!$D$40)*(1-(Parameters!$D$12*(1-('Input for base case'!$F$22*Parameters!$D$7)))))),0)</f>
        <v>0</v>
      </c>
      <c r="BA14" s="22">
        <f>IF(C14&gt;=('Input for base case'!$F$14+'Input for base case'!$F$19),((AT13*(1-Parameters!$D$40)*Parameters!$D$12*(1-('Input for base case'!$F$22*Parameters!$D$7)))+(AU13*(1-Parameters!$D$40)*(1-1/Parameters!$D$38)*(1-('Input for base case'!$F$10*Parameters!$D$20*(1-Parameters!$D$27)*Parameters!$D$26*(Parameters!$D$24)*Parameters!$D$28*Parameters!$D$30))) + (AV13*(1-Parameters!$D$40)*(1-(1/Parameters!$D$38))*(1-ART_drop_factor)) +(AZ13*(1-Parameters!$D$40)*Parameters!$D$12*(1-('Input for base case'!$F$22*Parameters!$D$7)))+(BA13*(1-Parameters!$D$40)*(1-1/Parameters!$D$38)) + (BB13*(1-Parameters!$D$40)*(1-(1/Parameters!$D$38))*(1-ART_drop_factor))),0)</f>
        <v>0</v>
      </c>
      <c r="BB14" s="24">
        <f>IF(C14&gt;=('Input for base case'!$F$14+'Input for base case'!$F$19),((AU13*(1-Parameters!$D$40)*(1-1/Parameters!$D$38)*('Input for base case'!$F$10*Parameters!$D$20*Parameters!$D$26*(1-Parameters!$D$27)*(Parameters!$D$24)*Parameters!$D$28*Parameters!$D$30))+(AV13*(1-Parameters!$D$40)*(1-(1/Parameters!$D$38))*ART_drop_factor)+(BB13*(1-Parameters!$D$40)*(1-(1/Parameters!$D$38))*ART_drop_factor)),0)</f>
        <v>0</v>
      </c>
      <c r="BC14" s="22">
        <f>IF(C14&gt;=('Input for base case'!$F$14+'Input for base case'!$F$19),((AU13*(1-Parameters!$D$40)*(1/Parameters!$D$38)*(1-('Input for base case'!$F$10*Parameters!$D$20*(1-Parameters!$D$27)*Parameters!$D$26*(Parameters!$D$23)*Parameters!$D$28)))+(AW13*(1-Parameters!$D$40)*(1-('Input for base case'!$F$10*Parameters!$D$20*(1-Parameters!$D$27)*Parameters!$D$26*(Parameters!$D$23)*Parameters!$D$28)))+(BA13*(1-Parameters!$D$40)*(1/Parameters!$D$38))+(BC13*(1-Parameters!$D$40))),0)</f>
        <v>0</v>
      </c>
      <c r="BD14" s="24">
        <f>IF(C14&gt;=('Input for base case'!$F$14+'Input for base case'!$F$19),((AU13*(1-Parameters!$D$40)*(1/Parameters!$D$38)*'Input for base case'!$F$10*Parameters!$D$20*Parameters!$D$26*(1-Parameters!$D$27)*Parameters!$D$28*(Parameters!$D$23)*(1-Parameters!$D$30))+(AW13*(1-Parameters!$D$40)*'Input for base case'!$F$10*Parameters!$D$20*Parameters!$D$26*(1-Parameters!$D$27)*Parameters!$D$28*(Parameters!$D$23)*(1-Parameters!$D$30))+(AX13*(1-Parameters!$D$40)) + (AY13*(1-Parameters!$D$40)*(1-ART_drop_factor)) +(BD13*(1-Parameters!$D$40)) + (BE13*(1-Parameters!$D$40)*(1-ART_drop_factor))),0)</f>
        <v>0</v>
      </c>
      <c r="BE14" s="25">
        <f>IF(C14&gt;=('Input for base case'!$F$14+'Input for base case'!$F$19),((AU13*(1-Parameters!$D$40)*(1/Parameters!$D$38)*('Input for base case'!$F$10*Parameters!$D$20*(Parameters!$D$23)*Parameters!$D$26*(1-Parameters!$D$27)*Parameters!$D$28*Parameters!$D$30))+(AV13*(1-Parameters!$D$40)*(1/Parameters!$D$38))+(AW13*(1-Parameters!$D$40)*('Input for base case'!$F$10*Parameters!$D$20*(Parameters!$D$23)*Parameters!$D$26*(1-Parameters!$D$27)*Parameters!$D$28*Parameters!$D$30))+(BE13*(1-Parameters!$D$40)*ART_drop_factor)+(BB13*(1-Parameters!$D$40)*(1/Parameters!$D$38))+(AY13*(1-Parameters!$D$40)*ART_drop_factor)),0)</f>
        <v>0</v>
      </c>
      <c r="BF14" s="135">
        <f>(Parameters!$D$40*(SUM(Model!D13:U13,Model!AH13:BE13)))+(Parameters!$D$41*(SUM(Model!V13:AG13)))</f>
        <v>94.085264488752799</v>
      </c>
      <c r="BG14" s="60"/>
    </row>
    <row r="15" spans="3:59" x14ac:dyDescent="0.2">
      <c r="C15" s="20">
        <v>10</v>
      </c>
      <c r="D15" s="21">
        <f>IF((C15&gt;='Input for base case'!$F$12),0,(D14*(1-Parameters!$D$40)*(1-(Parameters!$D$8*(1-('Input for base case'!$F$22*Parameters!$D$7))))))</f>
        <v>1521763.1651076362</v>
      </c>
      <c r="E15" s="21">
        <f>IF((C15&gt;='Input for base case'!$F$12),0,(D14*(1-Parameters!$D$40)*Parameters!$D$8*(1-('Input for base case'!$F$22*Parameters!$D$7))+(E14*(1-Parameters!$D$40)*(1-1/Parameters!$D$38)) + (F14*(1-Parameters!$D$40)*(1-(1/Parameters!$D$38))*(1-ART_drop_factor))))</f>
        <v>4646.5881128699111</v>
      </c>
      <c r="F15" s="26">
        <f>IF((C15&gt;='Input for base case'!$F$12),0,(F14*(1-Parameters!$D$40)*(1-(1/Parameters!$D$38))*ART_drop_factor))</f>
        <v>0</v>
      </c>
      <c r="G15" s="21">
        <f>IF((C15&gt;='Input for base case'!$F$12),0,((G14*(1-Parameters!$D$40)+(E14*(1-Parameters!$D$40)*(1/Parameters!$D$38)))))</f>
        <v>47516.568115373455</v>
      </c>
      <c r="H15" s="21">
        <f>IF((C15&gt;='Input for base case'!$F$12),0,(H14*(1-Parameters!$D$40) + I14*(1-Parameters!$D$40)*(1-ART_drop_factor)))</f>
        <v>0</v>
      </c>
      <c r="I15" s="21">
        <f>IF((C15&gt;='Input for base case'!$F$12),0,(((F14*(1-Parameters!$D$40)*(1/Parameters!$D$38)) + I14*(1-Parameters!$D$40)*ART_drop_factor)))</f>
        <v>0</v>
      </c>
      <c r="J15" s="23">
        <f>IF(AND(C15&gt;='Input for base case'!$F$12,C15&lt;'Input for base case'!$F$13),((D14*(1-Parameters!$D$40)*(1-(Parameters!$D$8*(1-('Input for base case'!$F$22*Parameters!$D$7))))) + (J14*(1-Parameters!$D$40)*(1-(Parameters!$D$9*(1-('Input for base case'!$F$22*Parameters!$D$7)))))),0)</f>
        <v>0</v>
      </c>
      <c r="K15" s="23">
        <f>IF(AND(C15&gt;='Input for base case'!$F$12,C15&lt;'Input for base case'!$F$13),((D14*(1-Parameters!$D$40)*(Parameters!$D$8*(1-('Input for base case'!$F$22*Parameters!$D$7))))+(E14*(1-Parameters!$D$40)*(1-1/Parameters!$D$38)*(1-('Input for base case'!$F$5*Parameters!$D$14*(1-Parameters!$D$27)*Parameters!$D$26*(Parameters!$D$24))*Parameters!$D$28*Parameters!$D$30)))+ (F14*(1-Parameters!$D$40)*(1-(1/Parameters!$D$38))*(1-ART_drop_factor)) + (J14*(1-Parameters!$D$40)*Parameters!$D$9*(1-('Input for base case'!$F$22*Parameters!$D$7)))+(K14*(1-Parameters!$D$40)*(1-1/Parameters!$D$38)) + (L14*(1-Parameters!$D$40)*(1-(1/Parameters!$D$38))*(1-ART_drop_factor)),0)</f>
        <v>0</v>
      </c>
      <c r="L15" s="23">
        <f>IF(AND(C15&gt;='Input for base case'!$F$12,C15&lt;'Input for base case'!$F$13),((E14*(1-Parameters!$D$40)*(1-1/Parameters!$D$38)*('Input for base case'!$F$5*Parameters!$D$14*Parameters!$D$26*(1-Parameters!$D$27)*(Parameters!$D$24)*Parameters!$D$28*Parameters!$D$30))+(F14*(1-Parameters!$D$40)*(1-(1/Parameters!$D$38))*ART_drop_factor)+(L14*(1-Parameters!$D$40)*(1-(1/Parameters!$D$38))*ART_drop_factor)),0)</f>
        <v>0</v>
      </c>
      <c r="M15" s="23">
        <f>IF(AND(C15&gt;='Input for base case'!$F$12,C15&lt;'Input for base case'!$F$13),((E14*(1-Parameters!$D$40)*(1/Parameters!$D$38)*(1-('Input for base case'!$F$5*Parameters!$D$14*(1-Parameters!$D$27)*Parameters!$D$26*(Parameters!$D$23))*Parameters!$D$28))+(G14*(1-Parameters!$D$40)*(1-('Input for base case'!$F$5*Parameters!$D$14*(1-Parameters!$D$27)*Parameters!$D$26*(Parameters!$D$23)*Parameters!$D$28)))+(K14*(1-Parameters!$D$40)*(1/Parameters!$D$38))+(M14*(1-Parameters!$D$40))),0)</f>
        <v>0</v>
      </c>
      <c r="N15" s="23">
        <f>IF(AND(C15&gt;='Input for base case'!$F$12,C15&lt;'Input for base case'!$F$13),((E14*(1-Parameters!$D$40)*(1/Parameters!$D$38)*'Input for base case'!$F$5*Parameters!$D$14*Parameters!$D$26*(1-Parameters!$D$27)*Parameters!$D$28*(Parameters!$D$23)*(1-Parameters!$D$30))+(G14*(1-Parameters!$D$40)*'Input for base case'!$F$5*Parameters!$D$14*Parameters!$D$26*(1-Parameters!$D$27)*Parameters!$D$28*(Parameters!$D$23)*(1-Parameters!$D$30))+(H14*(1-Parameters!$D$40)) +(N14*(1-Parameters!$D$40)) + (O14*(1-Parameters!$D$40)*(1-ART_drop_factor)) + (I14*(1-Parameters!$D$40)*(1-ART_drop_factor))),0)</f>
        <v>0</v>
      </c>
      <c r="O15" s="23">
        <f>IF(AND(C15&gt;='Input for base case'!$F$12,C15&lt;'Input for base case'!$F$13),((E14*(1-Parameters!$D$40)*(1/Parameters!$D$38)*('Input for base case'!$F$5*Parameters!$D$14*(Parameters!$D$23)*Parameters!$D$26*(1-Parameters!$D$27)*Parameters!$D$28*Parameters!$D$30))+(F14*(1-Parameters!$D$40)*(1/Parameters!$D$38))+(G14*(1-Parameters!$D$40)*('Input for base case'!$F$5*Parameters!$D$14*(Parameters!$D$23)*Parameters!$D$26*(1-Parameters!$D$27)*Parameters!$D$28*Parameters!$D$30))+(O14*(1-Parameters!$D$40)*ART_drop_factor)+(L14*(1-Parameters!$D$40)*(1/Parameters!$D$38))+(I14*(1-Parameters!$D$40)*ART_drop_factor)),0)</f>
        <v>0</v>
      </c>
      <c r="P15" s="24">
        <f>IF(AND(C15&gt;='Input for base case'!$F$13,C15&lt;'Input for base case'!$F$14),((J14*(1-Parameters!$D$40)*(1-(Parameters!$D$9*(1-('Input for base case'!$F$22*Parameters!$D$7))))) + (P14*(1-Parameters!$D$40)*(1-(Parameters!$D$9*(1-('Input for base case'!$F$22*Parameters!$D$7)))))),0)</f>
        <v>0</v>
      </c>
      <c r="Q15" s="22">
        <f>IF(AND(C15&gt;='Input for base case'!$F$13,C15&lt;'Input for base case'!$F$14),((J14*(1-Parameters!$D$40)*Parameters!$D$9*(1-('Input for base case'!$F$22*Parameters!$D$7)))+(K14*(1-Parameters!$D$40)*(1-1/Parameters!$D$38)*(1-('Input for base case'!$F$6*Parameters!$D$15*(1-Parameters!$D$27)*Parameters!$D$26*(Parameters!$D$24))*Parameters!$D$28*Parameters!$D$30))) + (L14*(1-Parameters!$D$40)*(1-(1/Parameters!$D$38))*(1-ART_drop_factor)) +(P14*(1-Parameters!$D$40)*Parameters!$D$9*(1-('Input for base case'!$F$22*Parameters!$D$7)))+(Q14*(1-Parameters!$D$40)*(1-1/Parameters!$D$38)) + (R14*(1-Parameters!$D$40)*(1-(1/Parameters!$D$38))*(1-ART_drop_factor)),0)</f>
        <v>0</v>
      </c>
      <c r="R15" s="24">
        <f>IF(AND(C15&gt;='Input for base case'!$F$13,C15&lt;'Input for base case'!$F$14),((K14*(1-Parameters!$D$40)*(1-1/Parameters!$D$38)*('Input for base case'!$F$6*Parameters!$D$15*Parameters!$D$26*(1-Parameters!$D$27)*(Parameters!$D$24)*Parameters!$D$28*Parameters!$D$30))+(L14*(1-Parameters!$D$40)*(1-(1/Parameters!$D$38))*ART_drop_factor)+(R14*(1-Parameters!$D$40)*(1-(1/Parameters!$D$38))*ART_drop_factor)),0)</f>
        <v>0</v>
      </c>
      <c r="S15" s="22">
        <f>IF(AND(C15&gt;='Input for base case'!$F$13,C15&lt;'Input for base case'!$F$14),((K14*(1-Parameters!$D$40)*(1/Parameters!$D$38)*(1-('Input for base case'!$F$6*Parameters!$D$15*(1-Parameters!$D$27)*Parameters!$D$26*(Parameters!$D$23)*Parameters!$D$28)))+(M14*(1-Parameters!$D$40)*(1-('Input for base case'!$F$6*Parameters!$D$15*(1-Parameters!$D$27)*Parameters!$D$26*(Parameters!$D$23)*Parameters!$D$28)))+(Q14*(1-Parameters!$D$40)*(1/Parameters!$D$38))+(S14*(1-Parameters!$D$40))),0)</f>
        <v>0</v>
      </c>
      <c r="T15" s="24">
        <f>IF(AND(C15&gt;='Input for base case'!$F$13,C15&lt;'Input for base case'!$F$14),((K14*(1-Parameters!$D$40)*(1/Parameters!$D$38)*'Input for base case'!$F$6*Parameters!$D$15*Parameters!$D$26*(1-Parameters!$D$27)*Parameters!$D$28*(Parameters!$D$23)*(1-Parameters!$D$30))+(M14*(1-Parameters!$D$40)*'Input for base case'!$F$6*Parameters!$D$15*Parameters!$D$26*(1-Parameters!$D$27)*Parameters!$D$28*(Parameters!$D$23)*(1-Parameters!$D$30))+(N14*(1-Parameters!$D$40))+(T14*(1-Parameters!$D$40)) + (U14*(1-Parameters!$D$40)*(1-ART_drop_factor)) + (O14*(1-Parameters!$D$40)*(1-ART_drop_factor))),0)</f>
        <v>0</v>
      </c>
      <c r="U15" s="22">
        <f>IF(AND(C15&gt;='Input for base case'!$F$13,C15&lt;'Input for base case'!$F$14),((K14*(1-Parameters!$D$40)*(1/Parameters!$D$38)*('Input for base case'!$F$6*Parameters!$D$15*(Parameters!$D$23)*Parameters!$D$26*(1-Parameters!$D$27)*Parameters!$D$28*Parameters!$D$30))+(L14*(1-Parameters!$D$40)*(1/Parameters!$D$38))+(M14*(1-Parameters!$D$40)*('Input for base case'!$F$6*Parameters!$D$15*(Parameters!$D$23)*Parameters!$D$26*(1-Parameters!$D$27)*Parameters!$D$28*Parameters!$D$30))+(U14*(1-Parameters!$D$40)*ART_drop_factor)+(R14*(1-Parameters!$D$40)*(1/Parameters!$D$38))+(O14*(1-Parameters!$D$40))*ART_drop_factor),0)</f>
        <v>0</v>
      </c>
      <c r="V15" s="24">
        <f>IF(C15='Input for base case'!$F$14,((P14*(1-Parameters!$D$41)*(1-(Parameters!$D$9*(1-('Input for base case'!$F$22*Parameters!$D$7))))) + (V14*(1-Parameters!$D$41)*(1-(Parameters!$D$9*(1-('Input for base case'!$F$22*Parameters!$D$7)))))),0)</f>
        <v>0</v>
      </c>
      <c r="W15" s="22">
        <f>IF(C15='Input for base case'!$F$14,((P14*(1-Parameters!$D$41)*Parameters!$D$9*(1-('Input for base case'!$F$22*Parameters!$D$7)))+(Q14*(1-Parameters!$D$41)*(1-1/Parameters!$D$38)*(1-('Input for base case'!$F$6*Parameters!$D$16*(1-Parameters!$D$27)*Parameters!$D$26*(1-Parameters!$B$94)*(Parameters!$D$24))*Parameters!$D$28*Parameters!$D$30)))+(V14*(1-Parameters!$D$41)*Parameters!$D$9*(1-('Input for base case'!$F$22*Parameters!$D$7)))+ (R14*(1-Parameters!$D$41)*(1-(1/Parameters!$D$38))*(1-ART_drop_factor)) + (W14*(1-Parameters!$D$41)*(1-1/Parameters!$D$38)) + (X14*(1-Parameters!$D$41)*(1-(1/Parameters!$D$38))*(1-ART_drop_factor)),0)</f>
        <v>0</v>
      </c>
      <c r="X15" s="24">
        <f>IF(C15='Input for base case'!$F$14,((Q14*(1-Parameters!$D$41)*(1-1/Parameters!$D$38)*('Input for base case'!$F$6*Parameters!$D$16*Parameters!$D$26*(1-Parameters!$D$27)*(1-Parameters!$B$94)*(Parameters!$D$24)*Parameters!$D$28*Parameters!$D$30))+(R14*(1-Parameters!$D$41)*(1-(1/Parameters!$D$38))*ART_drop_factor)+(X14*(1-Parameters!$D$41)*(1-(1/Parameters!$D$38))*ART_drop_factor)),0)</f>
        <v>0</v>
      </c>
      <c r="Y15" s="22">
        <f>IF(C15='Input for base case'!$F$14,((Q14*(1-Parameters!$D$41)*(1/Parameters!$D$38)*(1-('Input for base case'!$F$6*Parameters!$D$16*(1-Parameters!$D$27)*Parameters!$D$26*(1-Parameters!$B$94)*(Parameters!$D$23)*Parameters!$D$28)))+(S14*(1-Parameters!$D$41)*(1-('Input for base case'!$F$6*Parameters!$D$16*(1-Parameters!$D$27)*Parameters!$D$26*(1-Parameters!$B$94)*(Parameters!$D$23)*Parameters!$D$28)))+(W14*(1-Parameters!$D$41)*(1/Parameters!$D$38))+(Y14*(1-Parameters!$D$41))),0)</f>
        <v>0</v>
      </c>
      <c r="Z15" s="24">
        <f>IF(C15='Input for base case'!$F$14,((Q14*(1-Parameters!$D$41)*(1/Parameters!$D$38)*'Input for base case'!$F$6*Parameters!$D$16*Parameters!$D$26*(1-Parameters!$D$27)*(1-Parameters!$B$94)*Parameters!$D$28*(Parameters!$D$23)*(1-Parameters!$D$30))+(S14*(1-Parameters!$D$41)*'Input for base case'!$F$6*Parameters!$D$16*Parameters!$D$26*(1-Parameters!$D$27)*(1-Parameters!$B$94)*Parameters!$D$28*(Parameters!$D$23)*(1-Parameters!$D$30))+(T14*(1-Parameters!$D$41)) + (U14*(1-Parameters!$D$41)*(1-ART_drop_factor)) + (Z14*(1-Parameters!$D$41)) + (AA14*(1-Parameters!$D$41)*(1-ART_drop_factor))),0)</f>
        <v>0</v>
      </c>
      <c r="AA15" s="22">
        <f>IF(C15='Input for base case'!$F$14,((Q14*(1-Parameters!$D$41)*(1/Parameters!$D$38)*('Input for base case'!$F$6*Parameters!$D$16*(Parameters!$D$23)*Parameters!$D$26*(1-Parameters!$D$27)*(1-Parameters!$B$94)*Parameters!$D$28*Parameters!$D$30))+(R14*(1-Parameters!$D$41)*(1/Parameters!$D$38))+(S14*(1-Parameters!$D$41)*('Input for base case'!$F$6*Parameters!$D$16*(1-Parameters!$B$94)*(Parameters!$D$23)*Parameters!$D$26*(1-Parameters!$D$27)*Parameters!$D$28*Parameters!$D$30))+(AA14*(1-Parameters!$D$41)*ART_drop_factor)+(X14*(1-Parameters!$D$41)*(1/Parameters!$D$38))+(U14*(1-Parameters!$D$41)*ART_drop_factor)),0)</f>
        <v>0</v>
      </c>
      <c r="AB15" s="24">
        <f>IF(AND(C15&gt;'Input for base case'!$F$14,C15&lt;('Input for base case'!$F$14+'Input for base case'!$F$16)),((V14*(1-Parameters!$D$41)*(1-(Parameters!$D$9*(1-('Input for base case'!$F$22*Parameters!$D$7)))))+(AB14*(1-Parameters!$D$41)*(1-(Parameters!$D$10*(1-('Input for base case'!$F$22*Parameters!$D$7)))))),0)</f>
        <v>0</v>
      </c>
      <c r="AC15" s="24">
        <f>IF(AND(C15&gt;'Input for base case'!$F$14, C15&lt;('Input for base case'!$F$14+'Input for base case'!$F$16)),((V14*(1-Parameters!$D$41)*Parameters!$D$9*(1-('Input for base case'!$F$22*Parameters!$D$7)))+(W14*(1-Parameters!$D$41)*(1-1/Parameters!$D$38)) + (X14*(1-Parameters!$D$41)*(1-(1/Parameters!$D$38))*(1-ART_drop_factor)) +(AB14*(1-Parameters!$D$41)*Parameters!$D$10*(1-('Input for base case'!$F$22*Parameters!$D$7))))+(AC14*(1-Parameters!$D$41)*(1-1/Parameters!$D$38)) + (AD14*(1-Parameters!$D$41)*(1-(1/Parameters!$D$38))*(1-ART_drop_factor)),0)</f>
        <v>0</v>
      </c>
      <c r="AD15" s="24">
        <f>IF(AND(C15&gt;'Input for base case'!$F$14, C15&lt;('Input for base case'!$F$14+'Input for base case'!$F$16)),((X14*(1-Parameters!$D$41)*(1-(1/Parameters!$D$38))*ART_drop_factor)+(AD14*(1-Parameters!$D$41)*(1-(1/Parameters!$D$38))*ART_drop_factor)),0)</f>
        <v>0</v>
      </c>
      <c r="AE15" s="24">
        <f>IF(AND(C15&gt;'Input for base case'!$F$14, C15&lt;('Input for base case'!$F$14+'Input for base case'!$F$16)),((W14*(1-Parameters!$D$41)*(1/Parameters!$D$38))+(Y14*(1-Parameters!$D$41))+(AC14*(1-Parameters!$D$41)*(1/Parameters!$D$38))+(AE14*(1-Parameters!$D$41))),0)</f>
        <v>0</v>
      </c>
      <c r="AF15" s="24">
        <f>IF(AND(C15&gt;'Input for base case'!$F$14, C15&lt;('Input for base case'!$F$14+'Input for base case'!$F$16)),((Z14*(1-Parameters!$D$41)) + (AA14*(1-Parameters!$D$41)*(1-ART_drop_factor)) +(AF14*(1-Parameters!$D$41)) + (AG14*(1-Parameters!$D$41)*(1-ART_drop_factor))),0)</f>
        <v>0</v>
      </c>
      <c r="AG15" s="24">
        <f>IF(AND(C15&gt;'Input for base case'!$F$14, C15&lt;('Input for base case'!$F$14+'Input for base case'!$F$16)),((X14*(1-Parameters!$D$41)*(1/Parameters!$D$38))+(AG14*(1-Parameters!$D$41)*ART_drop_factor)+(AD14*(1-Parameters!$D$41)*(1/Parameters!$D$38))+(AA14*(1-Parameters!$D$41)*ART_drop_factor)),0)</f>
        <v>0</v>
      </c>
      <c r="AH15" s="24">
        <f>IF(AND(C15&gt;=('Input for base case'!$F$14+'Input for base case'!$F$16),C15&lt;('Input for base case'!$F$14+'Input for base case'!$F$17)),((AB14*(1-Parameters!$D$40)*(1-(Parameters!$D$10*(1-('Input for base case'!$F$22*Parameters!$D$7)))))+(AH14*(1-Parameters!$D$40)*(1-(Parameters!$D$11*(1-('Input for base case'!$F$22*Parameters!$D$7)))))),0)</f>
        <v>0</v>
      </c>
      <c r="AI15" s="24">
        <f>IF(AND(C15&gt;=('Input for base case'!$F$14+'Input for base case'!$F$16), C15&lt;('Input for base case'!$F$14+'Input for base case'!$F$17)),((AB14*(1-Parameters!$D$40)*Parameters!$D$10*(1-('Input for base case'!$F$22*Parameters!$D$7)))+(AC14*(1-Parameters!$D$40)*(1-1/Parameters!$D$38)*(1-('Input for base case'!$F$7*Parameters!$D$17*(1-Parameters!$D$27)*Parameters!$D$26*(1-(Parameters!$B$94 + Parameters!$B$95))*(Parameters!$D$24)*Parameters!$D$28*Parameters!$D$30))) + (AD14*(1-Parameters!$D$40)*(1-(1/Parameters!$D$38))*(1-ART_drop_factor)) +(AH14*(1-Parameters!$D$40)*Parameters!$D$11*(1-('Input for base case'!$F$22*Parameters!$D$7)))+(AI14*(1-Parameters!$D$40)*(1-1/Parameters!$D$38)) + (AJ14*(1-Parameters!$D$40)*(1-(1/Parameters!$D$38))*(1-ART_drop_factor))),0)</f>
        <v>0</v>
      </c>
      <c r="AJ15" s="24">
        <f>IF(AND(C15&gt;=('Input for base case'!$F$14+'Input for base case'!$F$16), C15&lt;('Input for base case'!$F$14+'Input for base case'!$F$17)),((AC14*(1-Parameters!$D$40)*(1-1/Parameters!$D$38)*('Input for base case'!$F$7*Parameters!$D$17*Parameters!$D$26*(1-Parameters!$D$27)*(1-(Parameters!$B$94 + Parameters!$B$95))*(Parameters!$D$24)*Parameters!$D$28*Parameters!$D$30))+(AD14*(1-Parameters!$D$40)*(1-(1/Parameters!$D$38))*ART_drop_factor)+(AJ14*(1-Parameters!$D$40)*(1-(1/Parameters!$D$38))*ART_drop_factor)),0)</f>
        <v>0</v>
      </c>
      <c r="AK15" s="22">
        <f>IF(AND(C15&gt;=('Input for base case'!$F$14+'Input for base case'!$F$16), C15&lt;('Input for base case'!$F$14+'Input for base case'!$F$17)),((AC14*(1-Parameters!$D$40)*(1/Parameters!$D$38)*(1-('Input for base case'!$F$7*Parameters!$D$17*(1-Parameters!$D$27)*Parameters!$D$26*(1-(Parameters!$B$94 + Parameters!$B$95))*(Parameters!$D$23)*Parameters!$D$28)))+(AE14*(1-Parameters!$D$40)*(1-('Input for base case'!$F$7*Parameters!$D$17*(1-Parameters!$D$27)*Parameters!$D$26*(1-(Parameters!$B$94 + Parameters!$B$95))*(Parameters!$D$23)*Parameters!$D$28)))+(AI14*(1-Parameters!$D$40)*(1/Parameters!$D$38))+(AK14*(1-Parameters!$D$40))),0)</f>
        <v>0</v>
      </c>
      <c r="AL15" s="24">
        <f>IF(AND(C15&gt;=('Input for base case'!$F$14+'Input for base case'!$F$16), C15&lt;('Input for base case'!$F$14+'Input for base case'!$F$17)),((AC14*(1-Parameters!$D$40)*(1/Parameters!$D$38)*'Input for base case'!$F$7*Parameters!$D$17*Parameters!$D$26*(1-Parameters!$D$27)*(1-(Parameters!$B$94 + Parameters!$B$95))*Parameters!$D$28*(Parameters!$D$23)*(1-Parameters!$D$30))+(AE14*(1-Parameters!$D$40)*'Input for base case'!$F$7*Parameters!$D$17*Parameters!$D$26*(1-Parameters!$D$27)*(1-(Parameters!$B$94 + Parameters!$B$95))*Parameters!$D$28*(Parameters!$D$23)*(1-Parameters!$D$30))+(AF14*(1-Parameters!$D$40)) + (AG14*(1-Parameters!$D$40)*(1-ART_drop_factor)) +(AL14*(1-Parameters!$D$40)) + (AM14*(1-Parameters!$D$40)*(1-ART_drop_factor))),0)</f>
        <v>0</v>
      </c>
      <c r="AM15" s="22">
        <f>IF(AND(C15&gt;=('Input for base case'!$F$14+'Input for base case'!$F$16), C15&lt;('Input for base case'!$F$14+'Input for base case'!$F$17)),((AC14*(1-Parameters!$D$40)*(1/Parameters!$D$38)*('Input for base case'!$F$7*Parameters!$D$17*(Parameters!$D$23)*Parameters!$D$26*(1-Parameters!$D$27)*(1-(Parameters!$B$94 + Parameters!$B$95))*Parameters!$D$28*Parameters!$D$30))+(AD14*(1-Parameters!$D$40)*(1/Parameters!$D$38))+(AE14*(1-Parameters!$D$40)*('Input for base case'!$F$7*Parameters!$D$17*(Parameters!$D$23)*Parameters!$D$26*(1-Parameters!$D$27)*(1-(Parameters!$B$94 + Parameters!$B$95))*Parameters!$D$28*Parameters!$D$30))+(AM14*(1-Parameters!$D$40)*ART_drop_factor)+(AJ14*(1-Parameters!$D$40)*(1/Parameters!$D$38))+(AG14*(1-Parameters!$D$40)*ART_drop_factor)),0)</f>
        <v>0</v>
      </c>
      <c r="AN15" s="24">
        <f>IF(AND(C15&gt;=('Input for base case'!$F$14+'Input for base case'!$F$17), C15&lt;('Input for base case'!$F$14+'Input for base case'!$F$18)),((AH14*(1-Parameters!$D$40)*(1-(Parameters!$D$11*(1-('Input for base case'!$F$22*Parameters!$D$7))))) + (AN14*(1-Parameters!$D$40)*(1-(Parameters!$D$11*(1-('Input for base case'!$F$22*Parameters!$D$7)))))),0)</f>
        <v>0</v>
      </c>
      <c r="AO15" s="22">
        <f>IF(AND(C15&gt;=('Input for base case'!$F$14+'Input for base case'!$F$17), C15&lt;('Input for base case'!$F$14+'Input for base case'!$F$18)),((AH14*(1-Parameters!$D$40)*Parameters!$D$11*(1-('Input for base case'!$F$22*Parameters!$D$7)))+(AI14*(1-Parameters!$D$40)*(1-1/Parameters!$D$38)*(1-('Input for base case'!$F$8*Parameters!$D$18*(1-Parameters!$D$27)*Parameters!$D$26*(Parameters!$D$24)*Parameters!$D$28*Parameters!$D$30))) + (AJ14*(1-Parameters!$D$40)*(1-(1/Parameters!$D$38))*(1-ART_drop_factor)) +(AN14*(1-Parameters!$D$40)*Parameters!$D$11*(1-('Input for base case'!$F$22*Parameters!$D$7)))+(AO14*(1-Parameters!$D$40)*(1-1/Parameters!$D$38)) + (AP14*(1-Parameters!$D$40)*(1-(1/Parameters!$D$38))*(1-ART_drop_factor))),0)</f>
        <v>0</v>
      </c>
      <c r="AP15" s="24">
        <f>IF(AND(C15&gt;=('Input for base case'!$F$14+'Input for base case'!$F$17), C15&lt;('Input for base case'!$F$14+'Input for base case'!$F$18)),((AI14*(1-Parameters!$D$40)*(1-1/Parameters!$D$38)*('Input for base case'!$F$8*Parameters!$D$18*Parameters!$D$26*(1-Parameters!$D$27)*(Parameters!$D$24)*Parameters!$D$28*Parameters!$D$30))+(AJ14*(1-Parameters!$D$40)*(1-(1/Parameters!$D$38))*ART_drop_factor)+(AP14*(1-Parameters!$D$40)*(1-(1/Parameters!$D$38))*ART_drop_factor)),0)</f>
        <v>0</v>
      </c>
      <c r="AQ15" s="22">
        <f>IF(AND(C15&gt;=('Input for base case'!$F$14+'Input for base case'!$F$17), C15&lt;('Input for base case'!$F$14+'Input for base case'!$F$18)),((AI14*(1-Parameters!$D$40)*(1/Parameters!$D$38)*(1-('Input for base case'!$F$8*Parameters!$D$18*(1-Parameters!$D$27)*Parameters!$D$26*(Parameters!$D$23)*Parameters!$D$28)))+(AK14*(1-Parameters!$D$40)*(1-('Input for base case'!$F$8*Parameters!$D$18*(1-Parameters!$D$27)*Parameters!$D$26*(Parameters!$D$23)*Parameters!$D$28)))+(AO14*(1-Parameters!$D$40)*(1/Parameters!$D$38))+(AQ14*(1-Parameters!$D$40))),0)</f>
        <v>0</v>
      </c>
      <c r="AR15" s="24">
        <f>IF(AND(C15&gt;=('Input for base case'!$F$14+'Input for base case'!$F$17), C15&lt;('Input for base case'!$F$14+'Input for base case'!$F$18)),((AI14*(1-Parameters!$D$40)*(1/Parameters!$D$38)*'Input for base case'!$F$8*Parameters!$D$18*Parameters!$D$26*(1-Parameters!$D$27)*Parameters!$D$28*(Parameters!$D$23)*(1-Parameters!$D$30))+(AK14*(1-Parameters!$D$40)*'Input for base case'!$F$8*Parameters!$D$18*Parameters!$D$26*(1-Parameters!$D$27)*Parameters!$D$28*(Parameters!$D$23)*(1-Parameters!$D$30))+(AL14*(1-Parameters!$D$40)) + (AM14*(1-Parameters!$D$40)*(1-ART_drop_factor)) +(AR14*(1-Parameters!$D$40)) + (AS14*(1-Parameters!$D$40)*(1-ART_drop_factor))),0)</f>
        <v>0</v>
      </c>
      <c r="AS15" s="22">
        <f>IF(AND(C15&gt;=('Input for base case'!$F$14+'Input for base case'!$F$17), C15&lt;('Input for base case'!$F$14+'Input for base case'!$F$18)),((AI14*(1-Parameters!$D$40)*(1/Parameters!$D$38)*('Input for base case'!$F$8*Parameters!$D$18*(Parameters!$D$23)*Parameters!$D$26*(1-Parameters!$D$27)*Parameters!$D$28*Parameters!$D$30))+(AJ14*(1-Parameters!$D$40)*(1/Parameters!$D$38))+(AK14*(1-Parameters!$D$40)*('Input for base case'!$F$8*Parameters!$D$18*(Parameters!$D$23)*Parameters!$D$26*(1-Parameters!$D$27)*Parameters!$D$28*Parameters!$D$30))+(AS14*(1-Parameters!$D$40)*ART_drop_factor)+(AP14*(1-Parameters!$D$40)*(1/Parameters!$D$38))+(AM14*(1-Parameters!$D$40)*ART_drop_factor)),0)</f>
        <v>0</v>
      </c>
      <c r="AT15" s="24">
        <f>IF(AND(C15&gt;=('Input for base case'!$F$14+'Input for base case'!$F$18), C15&lt;('Input for base case'!$F$14+'Input for base case'!$F$19)),((AN14*(1-Parameters!$D$40)*(1-(Parameters!$D$11*(1-('Input for base case'!$F$22*Parameters!$D$7))))) + (AT14*(1-Parameters!$D$40)*(1-(Parameters!$D$12*(1-('Input for base case'!$F$22*Parameters!$D$7)))))),0)</f>
        <v>0</v>
      </c>
      <c r="AU15" s="22">
        <f>IF(AND(C15&gt;=('Input for base case'!$F$14+'Input for base case'!$F$18), C15&lt;('Input for base case'!$F$14+'Input for base case'!$F$19)),((AN14*(1-Parameters!$D$40)*Parameters!$D$11*(1-('Input for base case'!$F$22*Parameters!$D$7)))+(AO14*(1-Parameters!$D$40)*(1-1/Parameters!$D$38)*(1-('Input for base case'!$F$9*Parameters!$D$19*(1-Parameters!$D$27)*Parameters!$D$26*(Parameters!$D$24)*Parameters!$D$28*Parameters!$D$30))) + (AP14*(1-Parameters!$D$40)*(1-(1/Parameters!$D$38))*(1-ART_drop_factor)) +(AT14*(1-Parameters!$D$40)*Parameters!$D$12*(1-('Input for base case'!$F$22*Parameters!$D$7)))+(AU14*(1-Parameters!$D$40)*(1-1/Parameters!$D$38)) + (AV14*(1-Parameters!$D$40)*(1-(1/Parameters!$D$38))*(1-ART_drop_factor))),0)</f>
        <v>0</v>
      </c>
      <c r="AV15" s="24">
        <f>IF(AND(C15&gt;=('Input for base case'!$F$14+'Input for base case'!$F$18), C15&lt;('Input for base case'!$F$14+'Input for base case'!$F$19)),((AO14*(1-Parameters!$D$40)*(1-1/Parameters!$D$38)*('Input for base case'!$F$9*Parameters!$D$19*Parameters!$D$26*(1-Parameters!$D$27)*(Parameters!$D$24)*Parameters!$D$28*Parameters!$D$30))+(AP14*(1-Parameters!$D$40)*(1-(1/Parameters!$D$38))*ART_drop_factor)+(AV14*(1-Parameters!$D$40)*(1-(1/Parameters!$D$38))*ART_drop_factor)),0)</f>
        <v>0</v>
      </c>
      <c r="AW15" s="22">
        <f>IF(AND(C15&gt;=('Input for base case'!$F$14+'Input for base case'!$F$18), C15&lt;('Input for base case'!$F$14+'Input for base case'!$F$19)),((AO14*(1-Parameters!$D$40)*(1/Parameters!$D$38)*(1-('Input for base case'!$F$9*Parameters!$D$19*(1-Parameters!$D$27)*Parameters!$D$26*(Parameters!$D$23)*Parameters!$D$28)))+(AQ14*(1-Parameters!$D$40)*(1-('Input for base case'!$F$9*Parameters!$D$19*(1-Parameters!$D$27)*Parameters!$D$26*(Parameters!$D$23)*Parameters!$D$28)))+(AU14*(1-Parameters!$D$40)*(1/Parameters!$D$38))+(AW14*(1-Parameters!$D$40))),0)</f>
        <v>0</v>
      </c>
      <c r="AX15" s="24">
        <f>IF(AND(C15&gt;=('Input for base case'!$F$14+'Input for base case'!$F$18), C15&lt;('Input for base case'!$F$14+'Input for base case'!$F$19)),((AO14*(1-Parameters!$D$40)*(1/Parameters!$D$38)*'Input for base case'!$F$9*Parameters!$D$19*Parameters!$D$26*(1-Parameters!$D$27)*Parameters!$D$28*(Parameters!$D$23)*(1-Parameters!$D$30))+(AQ14*(1-Parameters!$D$40)*'Input for base case'!$F$9*Parameters!$D$19*Parameters!$D$26*(1-Parameters!$D$27)*Parameters!$D$28*(Parameters!$D$23)*(1-Parameters!$D$30)) + (AS14*(1-Parameters!$D$40)*(1-ART_drop_factor)) +(AR14*(1-Parameters!$D$40))+ (AY14*(1-Parameters!$D$40)*(1-ART_drop_factor)) + (AX14*(1-Parameters!$D$40))),0)</f>
        <v>0</v>
      </c>
      <c r="AY15" s="22">
        <f>IF(AND(C15&gt;=('Input for base case'!$F$14+'Input for base case'!$F$18), C15&lt;('Input for base case'!$F$14+'Input for base case'!$F$19)),((AO14*(1-Parameters!$D$40)*(1/Parameters!$D$38)*('Input for base case'!$F$9*Parameters!$D$19*(Parameters!$D$23)*Parameters!$D$26*(1-Parameters!$D$27)*Parameters!$D$28*Parameters!$D$30))+(AP14*(1-Parameters!$D$40)*(1/Parameters!$D$38))+(AQ14*(1-Parameters!$D$40)*('Input for base case'!$F$9*Parameters!$D$19*(Parameters!$D$23)*Parameters!$D$26*(1-Parameters!$D$27)*Parameters!$D$28*Parameters!$D$30))+(AY14*(1-Parameters!$D$40)*ART_drop_factor)+(AV14*(1-Parameters!$D$40)*(1/Parameters!$D$38))+(AS14*(1-Parameters!$D$40)*ART_drop_factor)),0)</f>
        <v>0</v>
      </c>
      <c r="AZ15" s="24">
        <f>IF(C15&gt;=('Input for base case'!$F$14+'Input for base case'!$F$19),((AT14*(1-Parameters!$D$40)*(1-(Parameters!$D$12*(1-('Input for base case'!$F$22*Parameters!$D$7))))) + (AZ14*(1-Parameters!$D$40)*(1-(Parameters!$D$12*(1-('Input for base case'!$F$22*Parameters!$D$7)))))),0)</f>
        <v>0</v>
      </c>
      <c r="BA15" s="22">
        <f>IF(C15&gt;=('Input for base case'!$F$14+'Input for base case'!$F$19),((AT14*(1-Parameters!$D$40)*Parameters!$D$12*(1-('Input for base case'!$F$22*Parameters!$D$7)))+(AU14*(1-Parameters!$D$40)*(1-1/Parameters!$D$38)*(1-('Input for base case'!$F$10*Parameters!$D$20*(1-Parameters!$D$27)*Parameters!$D$26*(Parameters!$D$24)*Parameters!$D$28*Parameters!$D$30))) + (AV14*(1-Parameters!$D$40)*(1-(1/Parameters!$D$38))*(1-ART_drop_factor)) +(AZ14*(1-Parameters!$D$40)*Parameters!$D$12*(1-('Input for base case'!$F$22*Parameters!$D$7)))+(BA14*(1-Parameters!$D$40)*(1-1/Parameters!$D$38)) + (BB14*(1-Parameters!$D$40)*(1-(1/Parameters!$D$38))*(1-ART_drop_factor))),0)</f>
        <v>0</v>
      </c>
      <c r="BB15" s="24">
        <f>IF(C15&gt;=('Input for base case'!$F$14+'Input for base case'!$F$19),((AU14*(1-Parameters!$D$40)*(1-1/Parameters!$D$38)*('Input for base case'!$F$10*Parameters!$D$20*Parameters!$D$26*(1-Parameters!$D$27)*(Parameters!$D$24)*Parameters!$D$28*Parameters!$D$30))+(AV14*(1-Parameters!$D$40)*(1-(1/Parameters!$D$38))*ART_drop_factor)+(BB14*(1-Parameters!$D$40)*(1-(1/Parameters!$D$38))*ART_drop_factor)),0)</f>
        <v>0</v>
      </c>
      <c r="BC15" s="22">
        <f>IF(C15&gt;=('Input for base case'!$F$14+'Input for base case'!$F$19),((AU14*(1-Parameters!$D$40)*(1/Parameters!$D$38)*(1-('Input for base case'!$F$10*Parameters!$D$20*(1-Parameters!$D$27)*Parameters!$D$26*(Parameters!$D$23)*Parameters!$D$28)))+(AW14*(1-Parameters!$D$40)*(1-('Input for base case'!$F$10*Parameters!$D$20*(1-Parameters!$D$27)*Parameters!$D$26*(Parameters!$D$23)*Parameters!$D$28)))+(BA14*(1-Parameters!$D$40)*(1/Parameters!$D$38))+(BC14*(1-Parameters!$D$40))),0)</f>
        <v>0</v>
      </c>
      <c r="BD15" s="24">
        <f>IF(C15&gt;=('Input for base case'!$F$14+'Input for base case'!$F$19),((AU14*(1-Parameters!$D$40)*(1/Parameters!$D$38)*'Input for base case'!$F$10*Parameters!$D$20*Parameters!$D$26*(1-Parameters!$D$27)*Parameters!$D$28*(Parameters!$D$23)*(1-Parameters!$D$30))+(AW14*(1-Parameters!$D$40)*'Input for base case'!$F$10*Parameters!$D$20*Parameters!$D$26*(1-Parameters!$D$27)*Parameters!$D$28*(Parameters!$D$23)*(1-Parameters!$D$30))+(AX14*(1-Parameters!$D$40)) + (AY14*(1-Parameters!$D$40)*(1-ART_drop_factor)) +(BD14*(1-Parameters!$D$40)) + (BE14*(1-Parameters!$D$40)*(1-ART_drop_factor))),0)</f>
        <v>0</v>
      </c>
      <c r="BE15" s="25">
        <f>IF(C15&gt;=('Input for base case'!$F$14+'Input for base case'!$F$19),((AU14*(1-Parameters!$D$40)*(1/Parameters!$D$38)*('Input for base case'!$F$10*Parameters!$D$20*(Parameters!$D$23)*Parameters!$D$26*(1-Parameters!$D$27)*Parameters!$D$28*Parameters!$D$30))+(AV14*(1-Parameters!$D$40)*(1/Parameters!$D$38))+(AW14*(1-Parameters!$D$40)*('Input for base case'!$F$10*Parameters!$D$20*(Parameters!$D$23)*Parameters!$D$26*(1-Parameters!$D$27)*Parameters!$D$28*Parameters!$D$30))+(BE14*(1-Parameters!$D$40)*ART_drop_factor)+(BB14*(1-Parameters!$D$40)*(1/Parameters!$D$38))+(AY14*(1-Parameters!$D$40)*ART_drop_factor)),0)</f>
        <v>0</v>
      </c>
      <c r="BF15" s="135">
        <f>(Parameters!$D$40*(SUM(Model!D14:U14,Model!AH14:BE14)))+(Parameters!$D$41*(SUM(Model!V14:AG14)))</f>
        <v>94.079836492724596</v>
      </c>
      <c r="BG15" s="60"/>
    </row>
    <row r="16" spans="3:59" x14ac:dyDescent="0.2">
      <c r="C16" s="20">
        <v>11</v>
      </c>
      <c r="D16" s="21">
        <f>IF((C16&gt;='Input for base case'!$F$12),0,(D15*(1-Parameters!$D$40)*(1-(Parameters!$D$8*(1-('Input for base case'!$F$22*Parameters!$D$7))))))</f>
        <v>1521172.0476869077</v>
      </c>
      <c r="E16" s="21">
        <f>IF((C16&gt;='Input for base case'!$F$12),0,(D15*(1-Parameters!$D$40)*Parameters!$D$8*(1-('Input for base case'!$F$22*Parameters!$D$7))+(E15*(1-Parameters!$D$40)*(1-1/Parameters!$D$38)) + (F15*(1-Parameters!$D$40)*(1-(1/Parameters!$D$38))*(1-ART_drop_factor))))</f>
        <v>4633.3856501756081</v>
      </c>
      <c r="F16" s="26">
        <f>IF((C16&gt;='Input for base case'!$F$12),0,(F15*(1-Parameters!$D$40)*(1-(1/Parameters!$D$38))*ART_drop_factor))</f>
        <v>0</v>
      </c>
      <c r="G16" s="21">
        <f>IF((C16&gt;='Input for base case'!$F$12),0,((G15*(1-Parameters!$D$40)+(E15*(1-Parameters!$D$40)*(1/Parameters!$D$38)))))</f>
        <v>48030.084557180679</v>
      </c>
      <c r="H16" s="21">
        <f>IF((C16&gt;='Input for base case'!$F$12),0,(H15*(1-Parameters!$D$40) + I15*(1-Parameters!$D$40)*(1-ART_drop_factor)))</f>
        <v>0</v>
      </c>
      <c r="I16" s="21">
        <f>IF((C16&gt;='Input for base case'!$F$12),0,(((F15*(1-Parameters!$D$40)*(1/Parameters!$D$38)) + I15*(1-Parameters!$D$40)*ART_drop_factor)))</f>
        <v>0</v>
      </c>
      <c r="J16" s="23">
        <f>IF(AND(C16&gt;='Input for base case'!$F$12,C16&lt;'Input for base case'!$F$13),((D15*(1-Parameters!$D$40)*(1-(Parameters!$D$8*(1-('Input for base case'!$F$22*Parameters!$D$7))))) + (J15*(1-Parameters!$D$40)*(1-(Parameters!$D$9*(1-('Input for base case'!$F$22*Parameters!$D$7)))))),0)</f>
        <v>0</v>
      </c>
      <c r="K16" s="23">
        <f>IF(AND(C16&gt;='Input for base case'!$F$12,C16&lt;'Input for base case'!$F$13),((D15*(1-Parameters!$D$40)*(Parameters!$D$8*(1-('Input for base case'!$F$22*Parameters!$D$7))))+(E15*(1-Parameters!$D$40)*(1-1/Parameters!$D$38)*(1-('Input for base case'!$F$5*Parameters!$D$14*(1-Parameters!$D$27)*Parameters!$D$26*(Parameters!$D$24))*Parameters!$D$28*Parameters!$D$30)))+ (F15*(1-Parameters!$D$40)*(1-(1/Parameters!$D$38))*(1-ART_drop_factor)) + (J15*(1-Parameters!$D$40)*Parameters!$D$9*(1-('Input for base case'!$F$22*Parameters!$D$7)))+(K15*(1-Parameters!$D$40)*(1-1/Parameters!$D$38)) + (L15*(1-Parameters!$D$40)*(1-(1/Parameters!$D$38))*(1-ART_drop_factor)),0)</f>
        <v>0</v>
      </c>
      <c r="L16" s="23">
        <f>IF(AND(C16&gt;='Input for base case'!$F$12,C16&lt;'Input for base case'!$F$13),((E15*(1-Parameters!$D$40)*(1-1/Parameters!$D$38)*('Input for base case'!$F$5*Parameters!$D$14*Parameters!$D$26*(1-Parameters!$D$27)*(Parameters!$D$24)*Parameters!$D$28*Parameters!$D$30))+(F15*(1-Parameters!$D$40)*(1-(1/Parameters!$D$38))*ART_drop_factor)+(L15*(1-Parameters!$D$40)*(1-(1/Parameters!$D$38))*ART_drop_factor)),0)</f>
        <v>0</v>
      </c>
      <c r="M16" s="23">
        <f>IF(AND(C16&gt;='Input for base case'!$F$12,C16&lt;'Input for base case'!$F$13),((E15*(1-Parameters!$D$40)*(1/Parameters!$D$38)*(1-('Input for base case'!$F$5*Parameters!$D$14*(1-Parameters!$D$27)*Parameters!$D$26*(Parameters!$D$23))*Parameters!$D$28))+(G15*(1-Parameters!$D$40)*(1-('Input for base case'!$F$5*Parameters!$D$14*(1-Parameters!$D$27)*Parameters!$D$26*(Parameters!$D$23)*Parameters!$D$28)))+(K15*(1-Parameters!$D$40)*(1/Parameters!$D$38))+(M15*(1-Parameters!$D$40))),0)</f>
        <v>0</v>
      </c>
      <c r="N16" s="23">
        <f>IF(AND(C16&gt;='Input for base case'!$F$12,C16&lt;'Input for base case'!$F$13),((E15*(1-Parameters!$D$40)*(1/Parameters!$D$38)*'Input for base case'!$F$5*Parameters!$D$14*Parameters!$D$26*(1-Parameters!$D$27)*Parameters!$D$28*(Parameters!$D$23)*(1-Parameters!$D$30))+(G15*(1-Parameters!$D$40)*'Input for base case'!$F$5*Parameters!$D$14*Parameters!$D$26*(1-Parameters!$D$27)*Parameters!$D$28*(Parameters!$D$23)*(1-Parameters!$D$30))+(H15*(1-Parameters!$D$40)) +(N15*(1-Parameters!$D$40)) + (O15*(1-Parameters!$D$40)*(1-ART_drop_factor)) + (I15*(1-Parameters!$D$40)*(1-ART_drop_factor))),0)</f>
        <v>0</v>
      </c>
      <c r="O16" s="23">
        <f>IF(AND(C16&gt;='Input for base case'!$F$12,C16&lt;'Input for base case'!$F$13),((E15*(1-Parameters!$D$40)*(1/Parameters!$D$38)*('Input for base case'!$F$5*Parameters!$D$14*(Parameters!$D$23)*Parameters!$D$26*(1-Parameters!$D$27)*Parameters!$D$28*Parameters!$D$30))+(F15*(1-Parameters!$D$40)*(1/Parameters!$D$38))+(G15*(1-Parameters!$D$40)*('Input for base case'!$F$5*Parameters!$D$14*(Parameters!$D$23)*Parameters!$D$26*(1-Parameters!$D$27)*Parameters!$D$28*Parameters!$D$30))+(O15*(1-Parameters!$D$40)*ART_drop_factor)+(L15*(1-Parameters!$D$40)*(1/Parameters!$D$38))+(I15*(1-Parameters!$D$40)*ART_drop_factor)),0)</f>
        <v>0</v>
      </c>
      <c r="P16" s="24">
        <f>IF(AND(C16&gt;='Input for base case'!$F$13,C16&lt;'Input for base case'!$F$14),((J15*(1-Parameters!$D$40)*(1-(Parameters!$D$9*(1-('Input for base case'!$F$22*Parameters!$D$7))))) + (P15*(1-Parameters!$D$40)*(1-(Parameters!$D$9*(1-('Input for base case'!$F$22*Parameters!$D$7)))))),0)</f>
        <v>0</v>
      </c>
      <c r="Q16" s="22">
        <f>IF(AND(C16&gt;='Input for base case'!$F$13,C16&lt;'Input for base case'!$F$14),((J15*(1-Parameters!$D$40)*Parameters!$D$9*(1-('Input for base case'!$F$22*Parameters!$D$7)))+(K15*(1-Parameters!$D$40)*(1-1/Parameters!$D$38)*(1-('Input for base case'!$F$6*Parameters!$D$15*(1-Parameters!$D$27)*Parameters!$D$26*(Parameters!$D$24))*Parameters!$D$28*Parameters!$D$30))) + (L15*(1-Parameters!$D$40)*(1-(1/Parameters!$D$38))*(1-ART_drop_factor)) +(P15*(1-Parameters!$D$40)*Parameters!$D$9*(1-('Input for base case'!$F$22*Parameters!$D$7)))+(Q15*(1-Parameters!$D$40)*(1-1/Parameters!$D$38)) + (R15*(1-Parameters!$D$40)*(1-(1/Parameters!$D$38))*(1-ART_drop_factor)),0)</f>
        <v>0</v>
      </c>
      <c r="R16" s="24">
        <f>IF(AND(C16&gt;='Input for base case'!$F$13,C16&lt;'Input for base case'!$F$14),((K15*(1-Parameters!$D$40)*(1-1/Parameters!$D$38)*('Input for base case'!$F$6*Parameters!$D$15*Parameters!$D$26*(1-Parameters!$D$27)*(Parameters!$D$24)*Parameters!$D$28*Parameters!$D$30))+(L15*(1-Parameters!$D$40)*(1-(1/Parameters!$D$38))*ART_drop_factor)+(R15*(1-Parameters!$D$40)*(1-(1/Parameters!$D$38))*ART_drop_factor)),0)</f>
        <v>0</v>
      </c>
      <c r="S16" s="22">
        <f>IF(AND(C16&gt;='Input for base case'!$F$13,C16&lt;'Input for base case'!$F$14),((K15*(1-Parameters!$D$40)*(1/Parameters!$D$38)*(1-('Input for base case'!$F$6*Parameters!$D$15*(1-Parameters!$D$27)*Parameters!$D$26*(Parameters!$D$23)*Parameters!$D$28)))+(M15*(1-Parameters!$D$40)*(1-('Input for base case'!$F$6*Parameters!$D$15*(1-Parameters!$D$27)*Parameters!$D$26*(Parameters!$D$23)*Parameters!$D$28)))+(Q15*(1-Parameters!$D$40)*(1/Parameters!$D$38))+(S15*(1-Parameters!$D$40))),0)</f>
        <v>0</v>
      </c>
      <c r="T16" s="24">
        <f>IF(AND(C16&gt;='Input for base case'!$F$13,C16&lt;'Input for base case'!$F$14),((K15*(1-Parameters!$D$40)*(1/Parameters!$D$38)*'Input for base case'!$F$6*Parameters!$D$15*Parameters!$D$26*(1-Parameters!$D$27)*Parameters!$D$28*(Parameters!$D$23)*(1-Parameters!$D$30))+(M15*(1-Parameters!$D$40)*'Input for base case'!$F$6*Parameters!$D$15*Parameters!$D$26*(1-Parameters!$D$27)*Parameters!$D$28*(Parameters!$D$23)*(1-Parameters!$D$30))+(N15*(1-Parameters!$D$40))+(T15*(1-Parameters!$D$40)) + (U15*(1-Parameters!$D$40)*(1-ART_drop_factor)) + (O15*(1-Parameters!$D$40)*(1-ART_drop_factor))),0)</f>
        <v>0</v>
      </c>
      <c r="U16" s="22">
        <f>IF(AND(C16&gt;='Input for base case'!$F$13,C16&lt;'Input for base case'!$F$14),((K15*(1-Parameters!$D$40)*(1/Parameters!$D$38)*('Input for base case'!$F$6*Parameters!$D$15*(Parameters!$D$23)*Parameters!$D$26*(1-Parameters!$D$27)*Parameters!$D$28*Parameters!$D$30))+(L15*(1-Parameters!$D$40)*(1/Parameters!$D$38))+(M15*(1-Parameters!$D$40)*('Input for base case'!$F$6*Parameters!$D$15*(Parameters!$D$23)*Parameters!$D$26*(1-Parameters!$D$27)*Parameters!$D$28*Parameters!$D$30))+(U15*(1-Parameters!$D$40)*ART_drop_factor)+(R15*(1-Parameters!$D$40)*(1/Parameters!$D$38))+(O15*(1-Parameters!$D$40))*ART_drop_factor),0)</f>
        <v>0</v>
      </c>
      <c r="V16" s="24">
        <f>IF(C16='Input for base case'!$F$14,((P15*(1-Parameters!$D$41)*(1-(Parameters!$D$9*(1-('Input for base case'!$F$22*Parameters!$D$7))))) + (V15*(1-Parameters!$D$41)*(1-(Parameters!$D$9*(1-('Input for base case'!$F$22*Parameters!$D$7)))))),0)</f>
        <v>0</v>
      </c>
      <c r="W16" s="22">
        <f>IF(C16='Input for base case'!$F$14,((P15*(1-Parameters!$D$41)*Parameters!$D$9*(1-('Input for base case'!$F$22*Parameters!$D$7)))+(Q15*(1-Parameters!$D$41)*(1-1/Parameters!$D$38)*(1-('Input for base case'!$F$6*Parameters!$D$16*(1-Parameters!$D$27)*Parameters!$D$26*(1-Parameters!$B$94)*(Parameters!$D$24))*Parameters!$D$28*Parameters!$D$30)))+(V15*(1-Parameters!$D$41)*Parameters!$D$9*(1-('Input for base case'!$F$22*Parameters!$D$7)))+ (R15*(1-Parameters!$D$41)*(1-(1/Parameters!$D$38))*(1-ART_drop_factor)) + (W15*(1-Parameters!$D$41)*(1-1/Parameters!$D$38)) + (X15*(1-Parameters!$D$41)*(1-(1/Parameters!$D$38))*(1-ART_drop_factor)),0)</f>
        <v>0</v>
      </c>
      <c r="X16" s="24">
        <f>IF(C16='Input for base case'!$F$14,((Q15*(1-Parameters!$D$41)*(1-1/Parameters!$D$38)*('Input for base case'!$F$6*Parameters!$D$16*Parameters!$D$26*(1-Parameters!$D$27)*(1-Parameters!$B$94)*(Parameters!$D$24)*Parameters!$D$28*Parameters!$D$30))+(R15*(1-Parameters!$D$41)*(1-(1/Parameters!$D$38))*ART_drop_factor)+(X15*(1-Parameters!$D$41)*(1-(1/Parameters!$D$38))*ART_drop_factor)),0)</f>
        <v>0</v>
      </c>
      <c r="Y16" s="22">
        <f>IF(C16='Input for base case'!$F$14,((Q15*(1-Parameters!$D$41)*(1/Parameters!$D$38)*(1-('Input for base case'!$F$6*Parameters!$D$16*(1-Parameters!$D$27)*Parameters!$D$26*(1-Parameters!$B$94)*(Parameters!$D$23)*Parameters!$D$28)))+(S15*(1-Parameters!$D$41)*(1-('Input for base case'!$F$6*Parameters!$D$16*(1-Parameters!$D$27)*Parameters!$D$26*(1-Parameters!$B$94)*(Parameters!$D$23)*Parameters!$D$28)))+(W15*(1-Parameters!$D$41)*(1/Parameters!$D$38))+(Y15*(1-Parameters!$D$41))),0)</f>
        <v>0</v>
      </c>
      <c r="Z16" s="24">
        <f>IF(C16='Input for base case'!$F$14,((Q15*(1-Parameters!$D$41)*(1/Parameters!$D$38)*'Input for base case'!$F$6*Parameters!$D$16*Parameters!$D$26*(1-Parameters!$D$27)*(1-Parameters!$B$94)*Parameters!$D$28*(Parameters!$D$23)*(1-Parameters!$D$30))+(S15*(1-Parameters!$D$41)*'Input for base case'!$F$6*Parameters!$D$16*Parameters!$D$26*(1-Parameters!$D$27)*(1-Parameters!$B$94)*Parameters!$D$28*(Parameters!$D$23)*(1-Parameters!$D$30))+(T15*(1-Parameters!$D$41)) + (U15*(1-Parameters!$D$41)*(1-ART_drop_factor)) + (Z15*(1-Parameters!$D$41)) + (AA15*(1-Parameters!$D$41)*(1-ART_drop_factor))),0)</f>
        <v>0</v>
      </c>
      <c r="AA16" s="22">
        <f>IF(C16='Input for base case'!$F$14,((Q15*(1-Parameters!$D$41)*(1/Parameters!$D$38)*('Input for base case'!$F$6*Parameters!$D$16*(Parameters!$D$23)*Parameters!$D$26*(1-Parameters!$D$27)*(1-Parameters!$B$94)*Parameters!$D$28*Parameters!$D$30))+(R15*(1-Parameters!$D$41)*(1/Parameters!$D$38))+(S15*(1-Parameters!$D$41)*('Input for base case'!$F$6*Parameters!$D$16*(1-Parameters!$B$94)*(Parameters!$D$23)*Parameters!$D$26*(1-Parameters!$D$27)*Parameters!$D$28*Parameters!$D$30))+(AA15*(1-Parameters!$D$41)*ART_drop_factor)+(X15*(1-Parameters!$D$41)*(1/Parameters!$D$38))+(U15*(1-Parameters!$D$41)*ART_drop_factor)),0)</f>
        <v>0</v>
      </c>
      <c r="AB16" s="24">
        <f>IF(AND(C16&gt;'Input for base case'!$F$14,C16&lt;('Input for base case'!$F$14+'Input for base case'!$F$16)),((V15*(1-Parameters!$D$41)*(1-(Parameters!$D$9*(1-('Input for base case'!$F$22*Parameters!$D$7)))))+(AB15*(1-Parameters!$D$41)*(1-(Parameters!$D$10*(1-('Input for base case'!$F$22*Parameters!$D$7)))))),0)</f>
        <v>0</v>
      </c>
      <c r="AC16" s="24">
        <f>IF(AND(C16&gt;'Input for base case'!$F$14, C16&lt;('Input for base case'!$F$14+'Input for base case'!$F$16)),((V15*(1-Parameters!$D$41)*Parameters!$D$9*(1-('Input for base case'!$F$22*Parameters!$D$7)))+(W15*(1-Parameters!$D$41)*(1-1/Parameters!$D$38)) + (X15*(1-Parameters!$D$41)*(1-(1/Parameters!$D$38))*(1-ART_drop_factor)) +(AB15*(1-Parameters!$D$41)*Parameters!$D$10*(1-('Input for base case'!$F$22*Parameters!$D$7))))+(AC15*(1-Parameters!$D$41)*(1-1/Parameters!$D$38)) + (AD15*(1-Parameters!$D$41)*(1-(1/Parameters!$D$38))*(1-ART_drop_factor)),0)</f>
        <v>0</v>
      </c>
      <c r="AD16" s="24">
        <f>IF(AND(C16&gt;'Input for base case'!$F$14, C16&lt;('Input for base case'!$F$14+'Input for base case'!$F$16)),((X15*(1-Parameters!$D$41)*(1-(1/Parameters!$D$38))*ART_drop_factor)+(AD15*(1-Parameters!$D$41)*(1-(1/Parameters!$D$38))*ART_drop_factor)),0)</f>
        <v>0</v>
      </c>
      <c r="AE16" s="24">
        <f>IF(AND(C16&gt;'Input for base case'!$F$14, C16&lt;('Input for base case'!$F$14+'Input for base case'!$F$16)),((W15*(1-Parameters!$D$41)*(1/Parameters!$D$38))+(Y15*(1-Parameters!$D$41))+(AC15*(1-Parameters!$D$41)*(1/Parameters!$D$38))+(AE15*(1-Parameters!$D$41))),0)</f>
        <v>0</v>
      </c>
      <c r="AF16" s="24">
        <f>IF(AND(C16&gt;'Input for base case'!$F$14, C16&lt;('Input for base case'!$F$14+'Input for base case'!$F$16)),((Z15*(1-Parameters!$D$41)) + (AA15*(1-Parameters!$D$41)*(1-ART_drop_factor)) +(AF15*(1-Parameters!$D$41)) + (AG15*(1-Parameters!$D$41)*(1-ART_drop_factor))),0)</f>
        <v>0</v>
      </c>
      <c r="AG16" s="24">
        <f>IF(AND(C16&gt;'Input for base case'!$F$14, C16&lt;('Input for base case'!$F$14+'Input for base case'!$F$16)),((X15*(1-Parameters!$D$41)*(1/Parameters!$D$38))+(AG15*(1-Parameters!$D$41)*ART_drop_factor)+(AD15*(1-Parameters!$D$41)*(1/Parameters!$D$38))+(AA15*(1-Parameters!$D$41)*ART_drop_factor)),0)</f>
        <v>0</v>
      </c>
      <c r="AH16" s="24">
        <f>IF(AND(C16&gt;=('Input for base case'!$F$14+'Input for base case'!$F$16),C16&lt;('Input for base case'!$F$14+'Input for base case'!$F$17)),((AB15*(1-Parameters!$D$40)*(1-(Parameters!$D$10*(1-('Input for base case'!$F$22*Parameters!$D$7)))))+(AH15*(1-Parameters!$D$40)*(1-(Parameters!$D$11*(1-('Input for base case'!$F$22*Parameters!$D$7)))))),0)</f>
        <v>0</v>
      </c>
      <c r="AI16" s="24">
        <f>IF(AND(C16&gt;=('Input for base case'!$F$14+'Input for base case'!$F$16), C16&lt;('Input for base case'!$F$14+'Input for base case'!$F$17)),((AB15*(1-Parameters!$D$40)*Parameters!$D$10*(1-('Input for base case'!$F$22*Parameters!$D$7)))+(AC15*(1-Parameters!$D$40)*(1-1/Parameters!$D$38)*(1-('Input for base case'!$F$7*Parameters!$D$17*(1-Parameters!$D$27)*Parameters!$D$26*(1-(Parameters!$B$94 + Parameters!$B$95))*(Parameters!$D$24)*Parameters!$D$28*Parameters!$D$30))) + (AD15*(1-Parameters!$D$40)*(1-(1/Parameters!$D$38))*(1-ART_drop_factor)) +(AH15*(1-Parameters!$D$40)*Parameters!$D$11*(1-('Input for base case'!$F$22*Parameters!$D$7)))+(AI15*(1-Parameters!$D$40)*(1-1/Parameters!$D$38)) + (AJ15*(1-Parameters!$D$40)*(1-(1/Parameters!$D$38))*(1-ART_drop_factor))),0)</f>
        <v>0</v>
      </c>
      <c r="AJ16" s="24">
        <f>IF(AND(C16&gt;=('Input for base case'!$F$14+'Input for base case'!$F$16), C16&lt;('Input for base case'!$F$14+'Input for base case'!$F$17)),((AC15*(1-Parameters!$D$40)*(1-1/Parameters!$D$38)*('Input for base case'!$F$7*Parameters!$D$17*Parameters!$D$26*(1-Parameters!$D$27)*(1-(Parameters!$B$94 + Parameters!$B$95))*(Parameters!$D$24)*Parameters!$D$28*Parameters!$D$30))+(AD15*(1-Parameters!$D$40)*(1-(1/Parameters!$D$38))*ART_drop_factor)+(AJ15*(1-Parameters!$D$40)*(1-(1/Parameters!$D$38))*ART_drop_factor)),0)</f>
        <v>0</v>
      </c>
      <c r="AK16" s="22">
        <f>IF(AND(C16&gt;=('Input for base case'!$F$14+'Input for base case'!$F$16), C16&lt;('Input for base case'!$F$14+'Input for base case'!$F$17)),((AC15*(1-Parameters!$D$40)*(1/Parameters!$D$38)*(1-('Input for base case'!$F$7*Parameters!$D$17*(1-Parameters!$D$27)*Parameters!$D$26*(1-(Parameters!$B$94 + Parameters!$B$95))*(Parameters!$D$23)*Parameters!$D$28)))+(AE15*(1-Parameters!$D$40)*(1-('Input for base case'!$F$7*Parameters!$D$17*(1-Parameters!$D$27)*Parameters!$D$26*(1-(Parameters!$B$94 + Parameters!$B$95))*(Parameters!$D$23)*Parameters!$D$28)))+(AI15*(1-Parameters!$D$40)*(1/Parameters!$D$38))+(AK15*(1-Parameters!$D$40))),0)</f>
        <v>0</v>
      </c>
      <c r="AL16" s="24">
        <f>IF(AND(C16&gt;=('Input for base case'!$F$14+'Input for base case'!$F$16), C16&lt;('Input for base case'!$F$14+'Input for base case'!$F$17)),((AC15*(1-Parameters!$D$40)*(1/Parameters!$D$38)*'Input for base case'!$F$7*Parameters!$D$17*Parameters!$D$26*(1-Parameters!$D$27)*(1-(Parameters!$B$94 + Parameters!$B$95))*Parameters!$D$28*(Parameters!$D$23)*(1-Parameters!$D$30))+(AE15*(1-Parameters!$D$40)*'Input for base case'!$F$7*Parameters!$D$17*Parameters!$D$26*(1-Parameters!$D$27)*(1-(Parameters!$B$94 + Parameters!$B$95))*Parameters!$D$28*(Parameters!$D$23)*(1-Parameters!$D$30))+(AF15*(1-Parameters!$D$40)) + (AG15*(1-Parameters!$D$40)*(1-ART_drop_factor)) +(AL15*(1-Parameters!$D$40)) + (AM15*(1-Parameters!$D$40)*(1-ART_drop_factor))),0)</f>
        <v>0</v>
      </c>
      <c r="AM16" s="22">
        <f>IF(AND(C16&gt;=('Input for base case'!$F$14+'Input for base case'!$F$16), C16&lt;('Input for base case'!$F$14+'Input for base case'!$F$17)),((AC15*(1-Parameters!$D$40)*(1/Parameters!$D$38)*('Input for base case'!$F$7*Parameters!$D$17*(Parameters!$D$23)*Parameters!$D$26*(1-Parameters!$D$27)*(1-(Parameters!$B$94 + Parameters!$B$95))*Parameters!$D$28*Parameters!$D$30))+(AD15*(1-Parameters!$D$40)*(1/Parameters!$D$38))+(AE15*(1-Parameters!$D$40)*('Input for base case'!$F$7*Parameters!$D$17*(Parameters!$D$23)*Parameters!$D$26*(1-Parameters!$D$27)*(1-(Parameters!$B$94 + Parameters!$B$95))*Parameters!$D$28*Parameters!$D$30))+(AM15*(1-Parameters!$D$40)*ART_drop_factor)+(AJ15*(1-Parameters!$D$40)*(1/Parameters!$D$38))+(AG15*(1-Parameters!$D$40)*ART_drop_factor)),0)</f>
        <v>0</v>
      </c>
      <c r="AN16" s="24">
        <f>IF(AND(C16&gt;=('Input for base case'!$F$14+'Input for base case'!$F$17), C16&lt;('Input for base case'!$F$14+'Input for base case'!$F$18)),((AH15*(1-Parameters!$D$40)*(1-(Parameters!$D$11*(1-('Input for base case'!$F$22*Parameters!$D$7))))) + (AN15*(1-Parameters!$D$40)*(1-(Parameters!$D$11*(1-('Input for base case'!$F$22*Parameters!$D$7)))))),0)</f>
        <v>0</v>
      </c>
      <c r="AO16" s="22">
        <f>IF(AND(C16&gt;=('Input for base case'!$F$14+'Input for base case'!$F$17), C16&lt;('Input for base case'!$F$14+'Input for base case'!$F$18)),((AH15*(1-Parameters!$D$40)*Parameters!$D$11*(1-('Input for base case'!$F$22*Parameters!$D$7)))+(AI15*(1-Parameters!$D$40)*(1-1/Parameters!$D$38)*(1-('Input for base case'!$F$8*Parameters!$D$18*(1-Parameters!$D$27)*Parameters!$D$26*(Parameters!$D$24)*Parameters!$D$28*Parameters!$D$30))) + (AJ15*(1-Parameters!$D$40)*(1-(1/Parameters!$D$38))*(1-ART_drop_factor)) +(AN15*(1-Parameters!$D$40)*Parameters!$D$11*(1-('Input for base case'!$F$22*Parameters!$D$7)))+(AO15*(1-Parameters!$D$40)*(1-1/Parameters!$D$38)) + (AP15*(1-Parameters!$D$40)*(1-(1/Parameters!$D$38))*(1-ART_drop_factor))),0)</f>
        <v>0</v>
      </c>
      <c r="AP16" s="24">
        <f>IF(AND(C16&gt;=('Input for base case'!$F$14+'Input for base case'!$F$17), C16&lt;('Input for base case'!$F$14+'Input for base case'!$F$18)),((AI15*(1-Parameters!$D$40)*(1-1/Parameters!$D$38)*('Input for base case'!$F$8*Parameters!$D$18*Parameters!$D$26*(1-Parameters!$D$27)*(Parameters!$D$24)*Parameters!$D$28*Parameters!$D$30))+(AJ15*(1-Parameters!$D$40)*(1-(1/Parameters!$D$38))*ART_drop_factor)+(AP15*(1-Parameters!$D$40)*(1-(1/Parameters!$D$38))*ART_drop_factor)),0)</f>
        <v>0</v>
      </c>
      <c r="AQ16" s="22">
        <f>IF(AND(C16&gt;=('Input for base case'!$F$14+'Input for base case'!$F$17), C16&lt;('Input for base case'!$F$14+'Input for base case'!$F$18)),((AI15*(1-Parameters!$D$40)*(1/Parameters!$D$38)*(1-('Input for base case'!$F$8*Parameters!$D$18*(1-Parameters!$D$27)*Parameters!$D$26*(Parameters!$D$23)*Parameters!$D$28)))+(AK15*(1-Parameters!$D$40)*(1-('Input for base case'!$F$8*Parameters!$D$18*(1-Parameters!$D$27)*Parameters!$D$26*(Parameters!$D$23)*Parameters!$D$28)))+(AO15*(1-Parameters!$D$40)*(1/Parameters!$D$38))+(AQ15*(1-Parameters!$D$40))),0)</f>
        <v>0</v>
      </c>
      <c r="AR16" s="24">
        <f>IF(AND(C16&gt;=('Input for base case'!$F$14+'Input for base case'!$F$17), C16&lt;('Input for base case'!$F$14+'Input for base case'!$F$18)),((AI15*(1-Parameters!$D$40)*(1/Parameters!$D$38)*'Input for base case'!$F$8*Parameters!$D$18*Parameters!$D$26*(1-Parameters!$D$27)*Parameters!$D$28*(Parameters!$D$23)*(1-Parameters!$D$30))+(AK15*(1-Parameters!$D$40)*'Input for base case'!$F$8*Parameters!$D$18*Parameters!$D$26*(1-Parameters!$D$27)*Parameters!$D$28*(Parameters!$D$23)*(1-Parameters!$D$30))+(AL15*(1-Parameters!$D$40)) + (AM15*(1-Parameters!$D$40)*(1-ART_drop_factor)) +(AR15*(1-Parameters!$D$40)) + (AS15*(1-Parameters!$D$40)*(1-ART_drop_factor))),0)</f>
        <v>0</v>
      </c>
      <c r="AS16" s="22">
        <f>IF(AND(C16&gt;=('Input for base case'!$F$14+'Input for base case'!$F$17), C16&lt;('Input for base case'!$F$14+'Input for base case'!$F$18)),((AI15*(1-Parameters!$D$40)*(1/Parameters!$D$38)*('Input for base case'!$F$8*Parameters!$D$18*(Parameters!$D$23)*Parameters!$D$26*(1-Parameters!$D$27)*Parameters!$D$28*Parameters!$D$30))+(AJ15*(1-Parameters!$D$40)*(1/Parameters!$D$38))+(AK15*(1-Parameters!$D$40)*('Input for base case'!$F$8*Parameters!$D$18*(Parameters!$D$23)*Parameters!$D$26*(1-Parameters!$D$27)*Parameters!$D$28*Parameters!$D$30))+(AS15*(1-Parameters!$D$40)*ART_drop_factor)+(AP15*(1-Parameters!$D$40)*(1/Parameters!$D$38))+(AM15*(1-Parameters!$D$40)*ART_drop_factor)),0)</f>
        <v>0</v>
      </c>
      <c r="AT16" s="24">
        <f>IF(AND(C16&gt;=('Input for base case'!$F$14+'Input for base case'!$F$18), C16&lt;('Input for base case'!$F$14+'Input for base case'!$F$19)),((AN15*(1-Parameters!$D$40)*(1-(Parameters!$D$11*(1-('Input for base case'!$F$22*Parameters!$D$7))))) + (AT15*(1-Parameters!$D$40)*(1-(Parameters!$D$12*(1-('Input for base case'!$F$22*Parameters!$D$7)))))),0)</f>
        <v>0</v>
      </c>
      <c r="AU16" s="22">
        <f>IF(AND(C16&gt;=('Input for base case'!$F$14+'Input for base case'!$F$18), C16&lt;('Input for base case'!$F$14+'Input for base case'!$F$19)),((AN15*(1-Parameters!$D$40)*Parameters!$D$11*(1-('Input for base case'!$F$22*Parameters!$D$7)))+(AO15*(1-Parameters!$D$40)*(1-1/Parameters!$D$38)*(1-('Input for base case'!$F$9*Parameters!$D$19*(1-Parameters!$D$27)*Parameters!$D$26*(Parameters!$D$24)*Parameters!$D$28*Parameters!$D$30))) + (AP15*(1-Parameters!$D$40)*(1-(1/Parameters!$D$38))*(1-ART_drop_factor)) +(AT15*(1-Parameters!$D$40)*Parameters!$D$12*(1-('Input for base case'!$F$22*Parameters!$D$7)))+(AU15*(1-Parameters!$D$40)*(1-1/Parameters!$D$38)) + (AV15*(1-Parameters!$D$40)*(1-(1/Parameters!$D$38))*(1-ART_drop_factor))),0)</f>
        <v>0</v>
      </c>
      <c r="AV16" s="24">
        <f>IF(AND(C16&gt;=('Input for base case'!$F$14+'Input for base case'!$F$18), C16&lt;('Input for base case'!$F$14+'Input for base case'!$F$19)),((AO15*(1-Parameters!$D$40)*(1-1/Parameters!$D$38)*('Input for base case'!$F$9*Parameters!$D$19*Parameters!$D$26*(1-Parameters!$D$27)*(Parameters!$D$24)*Parameters!$D$28*Parameters!$D$30))+(AP15*(1-Parameters!$D$40)*(1-(1/Parameters!$D$38))*ART_drop_factor)+(AV15*(1-Parameters!$D$40)*(1-(1/Parameters!$D$38))*ART_drop_factor)),0)</f>
        <v>0</v>
      </c>
      <c r="AW16" s="22">
        <f>IF(AND(C16&gt;=('Input for base case'!$F$14+'Input for base case'!$F$18), C16&lt;('Input for base case'!$F$14+'Input for base case'!$F$19)),((AO15*(1-Parameters!$D$40)*(1/Parameters!$D$38)*(1-('Input for base case'!$F$9*Parameters!$D$19*(1-Parameters!$D$27)*Parameters!$D$26*(Parameters!$D$23)*Parameters!$D$28)))+(AQ15*(1-Parameters!$D$40)*(1-('Input for base case'!$F$9*Parameters!$D$19*(1-Parameters!$D$27)*Parameters!$D$26*(Parameters!$D$23)*Parameters!$D$28)))+(AU15*(1-Parameters!$D$40)*(1/Parameters!$D$38))+(AW15*(1-Parameters!$D$40))),0)</f>
        <v>0</v>
      </c>
      <c r="AX16" s="24">
        <f>IF(AND(C16&gt;=('Input for base case'!$F$14+'Input for base case'!$F$18), C16&lt;('Input for base case'!$F$14+'Input for base case'!$F$19)),((AO15*(1-Parameters!$D$40)*(1/Parameters!$D$38)*'Input for base case'!$F$9*Parameters!$D$19*Parameters!$D$26*(1-Parameters!$D$27)*Parameters!$D$28*(Parameters!$D$23)*(1-Parameters!$D$30))+(AQ15*(1-Parameters!$D$40)*'Input for base case'!$F$9*Parameters!$D$19*Parameters!$D$26*(1-Parameters!$D$27)*Parameters!$D$28*(Parameters!$D$23)*(1-Parameters!$D$30)) + (AS15*(1-Parameters!$D$40)*(1-ART_drop_factor)) +(AR15*(1-Parameters!$D$40))+ (AY15*(1-Parameters!$D$40)*(1-ART_drop_factor)) + (AX15*(1-Parameters!$D$40))),0)</f>
        <v>0</v>
      </c>
      <c r="AY16" s="22">
        <f>IF(AND(C16&gt;=('Input for base case'!$F$14+'Input for base case'!$F$18), C16&lt;('Input for base case'!$F$14+'Input for base case'!$F$19)),((AO15*(1-Parameters!$D$40)*(1/Parameters!$D$38)*('Input for base case'!$F$9*Parameters!$D$19*(Parameters!$D$23)*Parameters!$D$26*(1-Parameters!$D$27)*Parameters!$D$28*Parameters!$D$30))+(AP15*(1-Parameters!$D$40)*(1/Parameters!$D$38))+(AQ15*(1-Parameters!$D$40)*('Input for base case'!$F$9*Parameters!$D$19*(Parameters!$D$23)*Parameters!$D$26*(1-Parameters!$D$27)*Parameters!$D$28*Parameters!$D$30))+(AY15*(1-Parameters!$D$40)*ART_drop_factor)+(AV15*(1-Parameters!$D$40)*(1/Parameters!$D$38))+(AS15*(1-Parameters!$D$40)*ART_drop_factor)),0)</f>
        <v>0</v>
      </c>
      <c r="AZ16" s="24">
        <f>IF(C16&gt;=('Input for base case'!$F$14+'Input for base case'!$F$19),((AT15*(1-Parameters!$D$40)*(1-(Parameters!$D$12*(1-('Input for base case'!$F$22*Parameters!$D$7))))) + (AZ15*(1-Parameters!$D$40)*(1-(Parameters!$D$12*(1-('Input for base case'!$F$22*Parameters!$D$7)))))),0)</f>
        <v>0</v>
      </c>
      <c r="BA16" s="22">
        <f>IF(C16&gt;=('Input for base case'!$F$14+'Input for base case'!$F$19),((AT15*(1-Parameters!$D$40)*Parameters!$D$12*(1-('Input for base case'!$F$22*Parameters!$D$7)))+(AU15*(1-Parameters!$D$40)*(1-1/Parameters!$D$38)*(1-('Input for base case'!$F$10*Parameters!$D$20*(1-Parameters!$D$27)*Parameters!$D$26*(Parameters!$D$24)*Parameters!$D$28*Parameters!$D$30))) + (AV15*(1-Parameters!$D$40)*(1-(1/Parameters!$D$38))*(1-ART_drop_factor)) +(AZ15*(1-Parameters!$D$40)*Parameters!$D$12*(1-('Input for base case'!$F$22*Parameters!$D$7)))+(BA15*(1-Parameters!$D$40)*(1-1/Parameters!$D$38)) + (BB15*(1-Parameters!$D$40)*(1-(1/Parameters!$D$38))*(1-ART_drop_factor))),0)</f>
        <v>0</v>
      </c>
      <c r="BB16" s="24">
        <f>IF(C16&gt;=('Input for base case'!$F$14+'Input for base case'!$F$19),((AU15*(1-Parameters!$D$40)*(1-1/Parameters!$D$38)*('Input for base case'!$F$10*Parameters!$D$20*Parameters!$D$26*(1-Parameters!$D$27)*(Parameters!$D$24)*Parameters!$D$28*Parameters!$D$30))+(AV15*(1-Parameters!$D$40)*(1-(1/Parameters!$D$38))*ART_drop_factor)+(BB15*(1-Parameters!$D$40)*(1-(1/Parameters!$D$38))*ART_drop_factor)),0)</f>
        <v>0</v>
      </c>
      <c r="BC16" s="22">
        <f>IF(C16&gt;=('Input for base case'!$F$14+'Input for base case'!$F$19),((AU15*(1-Parameters!$D$40)*(1/Parameters!$D$38)*(1-('Input for base case'!$F$10*Parameters!$D$20*(1-Parameters!$D$27)*Parameters!$D$26*(Parameters!$D$23)*Parameters!$D$28)))+(AW15*(1-Parameters!$D$40)*(1-('Input for base case'!$F$10*Parameters!$D$20*(1-Parameters!$D$27)*Parameters!$D$26*(Parameters!$D$23)*Parameters!$D$28)))+(BA15*(1-Parameters!$D$40)*(1/Parameters!$D$38))+(BC15*(1-Parameters!$D$40))),0)</f>
        <v>0</v>
      </c>
      <c r="BD16" s="24">
        <f>IF(C16&gt;=('Input for base case'!$F$14+'Input for base case'!$F$19),((AU15*(1-Parameters!$D$40)*(1/Parameters!$D$38)*'Input for base case'!$F$10*Parameters!$D$20*Parameters!$D$26*(1-Parameters!$D$27)*Parameters!$D$28*(Parameters!$D$23)*(1-Parameters!$D$30))+(AW15*(1-Parameters!$D$40)*'Input for base case'!$F$10*Parameters!$D$20*Parameters!$D$26*(1-Parameters!$D$27)*Parameters!$D$28*(Parameters!$D$23)*(1-Parameters!$D$30))+(AX15*(1-Parameters!$D$40)) + (AY15*(1-Parameters!$D$40)*(1-ART_drop_factor)) +(BD15*(1-Parameters!$D$40)) + (BE15*(1-Parameters!$D$40)*(1-ART_drop_factor))),0)</f>
        <v>0</v>
      </c>
      <c r="BE16" s="25">
        <f>IF(C16&gt;=('Input for base case'!$F$14+'Input for base case'!$F$19),((AU15*(1-Parameters!$D$40)*(1/Parameters!$D$38)*('Input for base case'!$F$10*Parameters!$D$20*(Parameters!$D$23)*Parameters!$D$26*(1-Parameters!$D$27)*Parameters!$D$28*Parameters!$D$30))+(AV15*(1-Parameters!$D$40)*(1/Parameters!$D$38))+(AW15*(1-Parameters!$D$40)*('Input for base case'!$F$10*Parameters!$D$20*(Parameters!$D$23)*Parameters!$D$26*(1-Parameters!$D$27)*Parameters!$D$28*Parameters!$D$30))+(BE15*(1-Parameters!$D$40)*ART_drop_factor)+(BB15*(1-Parameters!$D$40)*(1/Parameters!$D$38))+(AY15*(1-Parameters!$D$40)*ART_drop_factor)),0)</f>
        <v>0</v>
      </c>
      <c r="BF16" s="135">
        <f>(Parameters!$D$40*(SUM(Model!D15:U15,Model!AH15:BE15)))+(Parameters!$D$41*(SUM(Model!V15:AG15)))</f>
        <v>94.074408809850013</v>
      </c>
      <c r="BG16" s="60"/>
    </row>
    <row r="17" spans="3:59" x14ac:dyDescent="0.2">
      <c r="C17" s="20">
        <v>12</v>
      </c>
      <c r="D17" s="21">
        <f>IF((C17&gt;='Input for base case'!$F$12),0,(D16*(1-Parameters!$D$40)*(1-(Parameters!$D$8*(1-('Input for base case'!$F$22*Parameters!$D$7))))))</f>
        <v>1520581.1598812817</v>
      </c>
      <c r="E17" s="21">
        <f>IF((C17&gt;='Input for base case'!$F$12),0,(D16*(1-Parameters!$D$40)*Parameters!$D$8*(1-('Input for base case'!$F$22*Parameters!$D$7))+(E16*(1-Parameters!$D$40)*(1-1/Parameters!$D$38)) + (F16*(1-Parameters!$D$40)*(1-(1/Parameters!$D$38))*(1-ART_drop_factor))))</f>
        <v>4621.4552926556926</v>
      </c>
      <c r="F17" s="26">
        <f>IF((C17&gt;='Input for base case'!$F$12),0,(F16*(1-Parameters!$D$40)*(1-(1/Parameters!$D$38))*ART_drop_factor))</f>
        <v>0</v>
      </c>
      <c r="G17" s="21">
        <f>IF((C17&gt;='Input for base case'!$F$12),0,((G16*(1-Parameters!$D$40)+(E16*(1-Parameters!$D$40)*(1/Parameters!$D$38)))))</f>
        <v>48542.104517371146</v>
      </c>
      <c r="H17" s="21">
        <f>IF((C17&gt;='Input for base case'!$F$12),0,(H16*(1-Parameters!$D$40) + I16*(1-Parameters!$D$40)*(1-ART_drop_factor)))</f>
        <v>0</v>
      </c>
      <c r="I17" s="21">
        <f>IF((C17&gt;='Input for base case'!$F$12),0,(((F16*(1-Parameters!$D$40)*(1/Parameters!$D$38)) + I16*(1-Parameters!$D$40)*ART_drop_factor)))</f>
        <v>0</v>
      </c>
      <c r="J17" s="23">
        <f>IF(AND(C17&gt;='Input for base case'!$F$12,C17&lt;'Input for base case'!$F$13),((D16*(1-Parameters!$D$40)*(1-(Parameters!$D$8*(1-('Input for base case'!$F$22*Parameters!$D$7))))) + (J16*(1-Parameters!$D$40)*(1-(Parameters!$D$9*(1-('Input for base case'!$F$22*Parameters!$D$7)))))),0)</f>
        <v>0</v>
      </c>
      <c r="K17" s="23">
        <f>IF(AND(C17&gt;='Input for base case'!$F$12,C17&lt;'Input for base case'!$F$13),((D16*(1-Parameters!$D$40)*(Parameters!$D$8*(1-('Input for base case'!$F$22*Parameters!$D$7))))+(E16*(1-Parameters!$D$40)*(1-1/Parameters!$D$38)*(1-('Input for base case'!$F$5*Parameters!$D$14*(1-Parameters!$D$27)*Parameters!$D$26*(Parameters!$D$24))*Parameters!$D$28*Parameters!$D$30)))+ (F16*(1-Parameters!$D$40)*(1-(1/Parameters!$D$38))*(1-ART_drop_factor)) + (J16*(1-Parameters!$D$40)*Parameters!$D$9*(1-('Input for base case'!$F$22*Parameters!$D$7)))+(K16*(1-Parameters!$D$40)*(1-1/Parameters!$D$38)) + (L16*(1-Parameters!$D$40)*(1-(1/Parameters!$D$38))*(1-ART_drop_factor)),0)</f>
        <v>0</v>
      </c>
      <c r="L17" s="23">
        <f>IF(AND(C17&gt;='Input for base case'!$F$12,C17&lt;'Input for base case'!$F$13),((E16*(1-Parameters!$D$40)*(1-1/Parameters!$D$38)*('Input for base case'!$F$5*Parameters!$D$14*Parameters!$D$26*(1-Parameters!$D$27)*(Parameters!$D$24)*Parameters!$D$28*Parameters!$D$30))+(F16*(1-Parameters!$D$40)*(1-(1/Parameters!$D$38))*ART_drop_factor)+(L16*(1-Parameters!$D$40)*(1-(1/Parameters!$D$38))*ART_drop_factor)),0)</f>
        <v>0</v>
      </c>
      <c r="M17" s="23">
        <f>IF(AND(C17&gt;='Input for base case'!$F$12,C17&lt;'Input for base case'!$F$13),((E16*(1-Parameters!$D$40)*(1/Parameters!$D$38)*(1-('Input for base case'!$F$5*Parameters!$D$14*(1-Parameters!$D$27)*Parameters!$D$26*(Parameters!$D$23))*Parameters!$D$28))+(G16*(1-Parameters!$D$40)*(1-('Input for base case'!$F$5*Parameters!$D$14*(1-Parameters!$D$27)*Parameters!$D$26*(Parameters!$D$23)*Parameters!$D$28)))+(K16*(1-Parameters!$D$40)*(1/Parameters!$D$38))+(M16*(1-Parameters!$D$40))),0)</f>
        <v>0</v>
      </c>
      <c r="N17" s="23">
        <f>IF(AND(C17&gt;='Input for base case'!$F$12,C17&lt;'Input for base case'!$F$13),((E16*(1-Parameters!$D$40)*(1/Parameters!$D$38)*'Input for base case'!$F$5*Parameters!$D$14*Parameters!$D$26*(1-Parameters!$D$27)*Parameters!$D$28*(Parameters!$D$23)*(1-Parameters!$D$30))+(G16*(1-Parameters!$D$40)*'Input for base case'!$F$5*Parameters!$D$14*Parameters!$D$26*(1-Parameters!$D$27)*Parameters!$D$28*(Parameters!$D$23)*(1-Parameters!$D$30))+(H16*(1-Parameters!$D$40)) +(N16*(1-Parameters!$D$40)) + (O16*(1-Parameters!$D$40)*(1-ART_drop_factor)) + (I16*(1-Parameters!$D$40)*(1-ART_drop_factor))),0)</f>
        <v>0</v>
      </c>
      <c r="O17" s="23">
        <f>IF(AND(C17&gt;='Input for base case'!$F$12,C17&lt;'Input for base case'!$F$13),((E16*(1-Parameters!$D$40)*(1/Parameters!$D$38)*('Input for base case'!$F$5*Parameters!$D$14*(Parameters!$D$23)*Parameters!$D$26*(1-Parameters!$D$27)*Parameters!$D$28*Parameters!$D$30))+(F16*(1-Parameters!$D$40)*(1/Parameters!$D$38))+(G16*(1-Parameters!$D$40)*('Input for base case'!$F$5*Parameters!$D$14*(Parameters!$D$23)*Parameters!$D$26*(1-Parameters!$D$27)*Parameters!$D$28*Parameters!$D$30))+(O16*(1-Parameters!$D$40)*ART_drop_factor)+(L16*(1-Parameters!$D$40)*(1/Parameters!$D$38))+(I16*(1-Parameters!$D$40)*ART_drop_factor)),0)</f>
        <v>0</v>
      </c>
      <c r="P17" s="24">
        <f>IF(AND(C17&gt;='Input for base case'!$F$13,C17&lt;'Input for base case'!$F$14),((J16*(1-Parameters!$D$40)*(1-(Parameters!$D$9*(1-('Input for base case'!$F$22*Parameters!$D$7))))) + (P16*(1-Parameters!$D$40)*(1-(Parameters!$D$9*(1-('Input for base case'!$F$22*Parameters!$D$7)))))),0)</f>
        <v>0</v>
      </c>
      <c r="Q17" s="22">
        <f>IF(AND(C17&gt;='Input for base case'!$F$13,C17&lt;'Input for base case'!$F$14),((J16*(1-Parameters!$D$40)*Parameters!$D$9*(1-('Input for base case'!$F$22*Parameters!$D$7)))+(K16*(1-Parameters!$D$40)*(1-1/Parameters!$D$38)*(1-('Input for base case'!$F$6*Parameters!$D$15*(1-Parameters!$D$27)*Parameters!$D$26*(Parameters!$D$24))*Parameters!$D$28*Parameters!$D$30))) + (L16*(1-Parameters!$D$40)*(1-(1/Parameters!$D$38))*(1-ART_drop_factor)) +(P16*(1-Parameters!$D$40)*Parameters!$D$9*(1-('Input for base case'!$F$22*Parameters!$D$7)))+(Q16*(1-Parameters!$D$40)*(1-1/Parameters!$D$38)) + (R16*(1-Parameters!$D$40)*(1-(1/Parameters!$D$38))*(1-ART_drop_factor)),0)</f>
        <v>0</v>
      </c>
      <c r="R17" s="24">
        <f>IF(AND(C17&gt;='Input for base case'!$F$13,C17&lt;'Input for base case'!$F$14),((K16*(1-Parameters!$D$40)*(1-1/Parameters!$D$38)*('Input for base case'!$F$6*Parameters!$D$15*Parameters!$D$26*(1-Parameters!$D$27)*(Parameters!$D$24)*Parameters!$D$28*Parameters!$D$30))+(L16*(1-Parameters!$D$40)*(1-(1/Parameters!$D$38))*ART_drop_factor)+(R16*(1-Parameters!$D$40)*(1-(1/Parameters!$D$38))*ART_drop_factor)),0)</f>
        <v>0</v>
      </c>
      <c r="S17" s="22">
        <f>IF(AND(C17&gt;='Input for base case'!$F$13,C17&lt;'Input for base case'!$F$14),((K16*(1-Parameters!$D$40)*(1/Parameters!$D$38)*(1-('Input for base case'!$F$6*Parameters!$D$15*(1-Parameters!$D$27)*Parameters!$D$26*(Parameters!$D$23)*Parameters!$D$28)))+(M16*(1-Parameters!$D$40)*(1-('Input for base case'!$F$6*Parameters!$D$15*(1-Parameters!$D$27)*Parameters!$D$26*(Parameters!$D$23)*Parameters!$D$28)))+(Q16*(1-Parameters!$D$40)*(1/Parameters!$D$38))+(S16*(1-Parameters!$D$40))),0)</f>
        <v>0</v>
      </c>
      <c r="T17" s="24">
        <f>IF(AND(C17&gt;='Input for base case'!$F$13,C17&lt;'Input for base case'!$F$14),((K16*(1-Parameters!$D$40)*(1/Parameters!$D$38)*'Input for base case'!$F$6*Parameters!$D$15*Parameters!$D$26*(1-Parameters!$D$27)*Parameters!$D$28*(Parameters!$D$23)*(1-Parameters!$D$30))+(M16*(1-Parameters!$D$40)*'Input for base case'!$F$6*Parameters!$D$15*Parameters!$D$26*(1-Parameters!$D$27)*Parameters!$D$28*(Parameters!$D$23)*(1-Parameters!$D$30))+(N16*(1-Parameters!$D$40))+(T16*(1-Parameters!$D$40)) + (U16*(1-Parameters!$D$40)*(1-ART_drop_factor)) + (O16*(1-Parameters!$D$40)*(1-ART_drop_factor))),0)</f>
        <v>0</v>
      </c>
      <c r="U17" s="22">
        <f>IF(AND(C17&gt;='Input for base case'!$F$13,C17&lt;'Input for base case'!$F$14),((K16*(1-Parameters!$D$40)*(1/Parameters!$D$38)*('Input for base case'!$F$6*Parameters!$D$15*(Parameters!$D$23)*Parameters!$D$26*(1-Parameters!$D$27)*Parameters!$D$28*Parameters!$D$30))+(L16*(1-Parameters!$D$40)*(1/Parameters!$D$38))+(M16*(1-Parameters!$D$40)*('Input for base case'!$F$6*Parameters!$D$15*(Parameters!$D$23)*Parameters!$D$26*(1-Parameters!$D$27)*Parameters!$D$28*Parameters!$D$30))+(U16*(1-Parameters!$D$40)*ART_drop_factor)+(R16*(1-Parameters!$D$40)*(1/Parameters!$D$38))+(O16*(1-Parameters!$D$40))*ART_drop_factor),0)</f>
        <v>0</v>
      </c>
      <c r="V17" s="24">
        <f>IF(C17='Input for base case'!$F$14,((P16*(1-Parameters!$D$41)*(1-(Parameters!$D$9*(1-('Input for base case'!$F$22*Parameters!$D$7))))) + (V16*(1-Parameters!$D$41)*(1-(Parameters!$D$9*(1-('Input for base case'!$F$22*Parameters!$D$7)))))),0)</f>
        <v>0</v>
      </c>
      <c r="W17" s="22">
        <f>IF(C17='Input for base case'!$F$14,((P16*(1-Parameters!$D$41)*Parameters!$D$9*(1-('Input for base case'!$F$22*Parameters!$D$7)))+(Q16*(1-Parameters!$D$41)*(1-1/Parameters!$D$38)*(1-('Input for base case'!$F$6*Parameters!$D$16*(1-Parameters!$D$27)*Parameters!$D$26*(1-Parameters!$B$94)*(Parameters!$D$24))*Parameters!$D$28*Parameters!$D$30)))+(V16*(1-Parameters!$D$41)*Parameters!$D$9*(1-('Input for base case'!$F$22*Parameters!$D$7)))+ (R16*(1-Parameters!$D$41)*(1-(1/Parameters!$D$38))*(1-ART_drop_factor)) + (W16*(1-Parameters!$D$41)*(1-1/Parameters!$D$38)) + (X16*(1-Parameters!$D$41)*(1-(1/Parameters!$D$38))*(1-ART_drop_factor)),0)</f>
        <v>0</v>
      </c>
      <c r="X17" s="24">
        <f>IF(C17='Input for base case'!$F$14,((Q16*(1-Parameters!$D$41)*(1-1/Parameters!$D$38)*('Input for base case'!$F$6*Parameters!$D$16*Parameters!$D$26*(1-Parameters!$D$27)*(1-Parameters!$B$94)*(Parameters!$D$24)*Parameters!$D$28*Parameters!$D$30))+(R16*(1-Parameters!$D$41)*(1-(1/Parameters!$D$38))*ART_drop_factor)+(X16*(1-Parameters!$D$41)*(1-(1/Parameters!$D$38))*ART_drop_factor)),0)</f>
        <v>0</v>
      </c>
      <c r="Y17" s="22">
        <f>IF(C17='Input for base case'!$F$14,((Q16*(1-Parameters!$D$41)*(1/Parameters!$D$38)*(1-('Input for base case'!$F$6*Parameters!$D$16*(1-Parameters!$D$27)*Parameters!$D$26*(1-Parameters!$B$94)*(Parameters!$D$23)*Parameters!$D$28)))+(S16*(1-Parameters!$D$41)*(1-('Input for base case'!$F$6*Parameters!$D$16*(1-Parameters!$D$27)*Parameters!$D$26*(1-Parameters!$B$94)*(Parameters!$D$23)*Parameters!$D$28)))+(W16*(1-Parameters!$D$41)*(1/Parameters!$D$38))+(Y16*(1-Parameters!$D$41))),0)</f>
        <v>0</v>
      </c>
      <c r="Z17" s="24">
        <f>IF(C17='Input for base case'!$F$14,((Q16*(1-Parameters!$D$41)*(1/Parameters!$D$38)*'Input for base case'!$F$6*Parameters!$D$16*Parameters!$D$26*(1-Parameters!$D$27)*(1-Parameters!$B$94)*Parameters!$D$28*(Parameters!$D$23)*(1-Parameters!$D$30))+(S16*(1-Parameters!$D$41)*'Input for base case'!$F$6*Parameters!$D$16*Parameters!$D$26*(1-Parameters!$D$27)*(1-Parameters!$B$94)*Parameters!$D$28*(Parameters!$D$23)*(1-Parameters!$D$30))+(T16*(1-Parameters!$D$41)) + (U16*(1-Parameters!$D$41)*(1-ART_drop_factor)) + (Z16*(1-Parameters!$D$41)) + (AA16*(1-Parameters!$D$41)*(1-ART_drop_factor))),0)</f>
        <v>0</v>
      </c>
      <c r="AA17" s="22">
        <f>IF(C17='Input for base case'!$F$14,((Q16*(1-Parameters!$D$41)*(1/Parameters!$D$38)*('Input for base case'!$F$6*Parameters!$D$16*(Parameters!$D$23)*Parameters!$D$26*(1-Parameters!$D$27)*(1-Parameters!$B$94)*Parameters!$D$28*Parameters!$D$30))+(R16*(1-Parameters!$D$41)*(1/Parameters!$D$38))+(S16*(1-Parameters!$D$41)*('Input for base case'!$F$6*Parameters!$D$16*(1-Parameters!$B$94)*(Parameters!$D$23)*Parameters!$D$26*(1-Parameters!$D$27)*Parameters!$D$28*Parameters!$D$30))+(AA16*(1-Parameters!$D$41)*ART_drop_factor)+(X16*(1-Parameters!$D$41)*(1/Parameters!$D$38))+(U16*(1-Parameters!$D$41)*ART_drop_factor)),0)</f>
        <v>0</v>
      </c>
      <c r="AB17" s="24">
        <f>IF(AND(C17&gt;'Input for base case'!$F$14,C17&lt;('Input for base case'!$F$14+'Input for base case'!$F$16)),((V16*(1-Parameters!$D$41)*(1-(Parameters!$D$9*(1-('Input for base case'!$F$22*Parameters!$D$7)))))+(AB16*(1-Parameters!$D$41)*(1-(Parameters!$D$10*(1-('Input for base case'!$F$22*Parameters!$D$7)))))),0)</f>
        <v>0</v>
      </c>
      <c r="AC17" s="24">
        <f>IF(AND(C17&gt;'Input for base case'!$F$14, C17&lt;('Input for base case'!$F$14+'Input for base case'!$F$16)),((V16*(1-Parameters!$D$41)*Parameters!$D$9*(1-('Input for base case'!$F$22*Parameters!$D$7)))+(W16*(1-Parameters!$D$41)*(1-1/Parameters!$D$38)) + (X16*(1-Parameters!$D$41)*(1-(1/Parameters!$D$38))*(1-ART_drop_factor)) +(AB16*(1-Parameters!$D$41)*Parameters!$D$10*(1-('Input for base case'!$F$22*Parameters!$D$7))))+(AC16*(1-Parameters!$D$41)*(1-1/Parameters!$D$38)) + (AD16*(1-Parameters!$D$41)*(1-(1/Parameters!$D$38))*(1-ART_drop_factor)),0)</f>
        <v>0</v>
      </c>
      <c r="AD17" s="24">
        <f>IF(AND(C17&gt;'Input for base case'!$F$14, C17&lt;('Input for base case'!$F$14+'Input for base case'!$F$16)),((X16*(1-Parameters!$D$41)*(1-(1/Parameters!$D$38))*ART_drop_factor)+(AD16*(1-Parameters!$D$41)*(1-(1/Parameters!$D$38))*ART_drop_factor)),0)</f>
        <v>0</v>
      </c>
      <c r="AE17" s="24">
        <f>IF(AND(C17&gt;'Input for base case'!$F$14, C17&lt;('Input for base case'!$F$14+'Input for base case'!$F$16)),((W16*(1-Parameters!$D$41)*(1/Parameters!$D$38))+(Y16*(1-Parameters!$D$41))+(AC16*(1-Parameters!$D$41)*(1/Parameters!$D$38))+(AE16*(1-Parameters!$D$41))),0)</f>
        <v>0</v>
      </c>
      <c r="AF17" s="24">
        <f>IF(AND(C17&gt;'Input for base case'!$F$14, C17&lt;('Input for base case'!$F$14+'Input for base case'!$F$16)),((Z16*(1-Parameters!$D$41)) + (AA16*(1-Parameters!$D$41)*(1-ART_drop_factor)) +(AF16*(1-Parameters!$D$41)) + (AG16*(1-Parameters!$D$41)*(1-ART_drop_factor))),0)</f>
        <v>0</v>
      </c>
      <c r="AG17" s="24">
        <f>IF(AND(C17&gt;'Input for base case'!$F$14, C17&lt;('Input for base case'!$F$14+'Input for base case'!$F$16)),((X16*(1-Parameters!$D$41)*(1/Parameters!$D$38))+(AG16*(1-Parameters!$D$41)*ART_drop_factor)+(AD16*(1-Parameters!$D$41)*(1/Parameters!$D$38))+(AA16*(1-Parameters!$D$41)*ART_drop_factor)),0)</f>
        <v>0</v>
      </c>
      <c r="AH17" s="24">
        <f>IF(AND(C17&gt;=('Input for base case'!$F$14+'Input for base case'!$F$16),C17&lt;('Input for base case'!$F$14+'Input for base case'!$F$17)),((AB16*(1-Parameters!$D$40)*(1-(Parameters!$D$10*(1-('Input for base case'!$F$22*Parameters!$D$7)))))+(AH16*(1-Parameters!$D$40)*(1-(Parameters!$D$11*(1-('Input for base case'!$F$22*Parameters!$D$7)))))),0)</f>
        <v>0</v>
      </c>
      <c r="AI17" s="24">
        <f>IF(AND(C17&gt;=('Input for base case'!$F$14+'Input for base case'!$F$16), C17&lt;('Input for base case'!$F$14+'Input for base case'!$F$17)),((AB16*(1-Parameters!$D$40)*Parameters!$D$10*(1-('Input for base case'!$F$22*Parameters!$D$7)))+(AC16*(1-Parameters!$D$40)*(1-1/Parameters!$D$38)*(1-('Input for base case'!$F$7*Parameters!$D$17*(1-Parameters!$D$27)*Parameters!$D$26*(1-(Parameters!$B$94 + Parameters!$B$95))*(Parameters!$D$24)*Parameters!$D$28*Parameters!$D$30))) + (AD16*(1-Parameters!$D$40)*(1-(1/Parameters!$D$38))*(1-ART_drop_factor)) +(AH16*(1-Parameters!$D$40)*Parameters!$D$11*(1-('Input for base case'!$F$22*Parameters!$D$7)))+(AI16*(1-Parameters!$D$40)*(1-1/Parameters!$D$38)) + (AJ16*(1-Parameters!$D$40)*(1-(1/Parameters!$D$38))*(1-ART_drop_factor))),0)</f>
        <v>0</v>
      </c>
      <c r="AJ17" s="24">
        <f>IF(AND(C17&gt;=('Input for base case'!$F$14+'Input for base case'!$F$16), C17&lt;('Input for base case'!$F$14+'Input for base case'!$F$17)),((AC16*(1-Parameters!$D$40)*(1-1/Parameters!$D$38)*('Input for base case'!$F$7*Parameters!$D$17*Parameters!$D$26*(1-Parameters!$D$27)*(1-(Parameters!$B$94 + Parameters!$B$95))*(Parameters!$D$24)*Parameters!$D$28*Parameters!$D$30))+(AD16*(1-Parameters!$D$40)*(1-(1/Parameters!$D$38))*ART_drop_factor)+(AJ16*(1-Parameters!$D$40)*(1-(1/Parameters!$D$38))*ART_drop_factor)),0)</f>
        <v>0</v>
      </c>
      <c r="AK17" s="22">
        <f>IF(AND(C17&gt;=('Input for base case'!$F$14+'Input for base case'!$F$16), C17&lt;('Input for base case'!$F$14+'Input for base case'!$F$17)),((AC16*(1-Parameters!$D$40)*(1/Parameters!$D$38)*(1-('Input for base case'!$F$7*Parameters!$D$17*(1-Parameters!$D$27)*Parameters!$D$26*(1-(Parameters!$B$94 + Parameters!$B$95))*(Parameters!$D$23)*Parameters!$D$28)))+(AE16*(1-Parameters!$D$40)*(1-('Input for base case'!$F$7*Parameters!$D$17*(1-Parameters!$D$27)*Parameters!$D$26*(1-(Parameters!$B$94 + Parameters!$B$95))*(Parameters!$D$23)*Parameters!$D$28)))+(AI16*(1-Parameters!$D$40)*(1/Parameters!$D$38))+(AK16*(1-Parameters!$D$40))),0)</f>
        <v>0</v>
      </c>
      <c r="AL17" s="24">
        <f>IF(AND(C17&gt;=('Input for base case'!$F$14+'Input for base case'!$F$16), C17&lt;('Input for base case'!$F$14+'Input for base case'!$F$17)),((AC16*(1-Parameters!$D$40)*(1/Parameters!$D$38)*'Input for base case'!$F$7*Parameters!$D$17*Parameters!$D$26*(1-Parameters!$D$27)*(1-(Parameters!$B$94 + Parameters!$B$95))*Parameters!$D$28*(Parameters!$D$23)*(1-Parameters!$D$30))+(AE16*(1-Parameters!$D$40)*'Input for base case'!$F$7*Parameters!$D$17*Parameters!$D$26*(1-Parameters!$D$27)*(1-(Parameters!$B$94 + Parameters!$B$95))*Parameters!$D$28*(Parameters!$D$23)*(1-Parameters!$D$30))+(AF16*(1-Parameters!$D$40)) + (AG16*(1-Parameters!$D$40)*(1-ART_drop_factor)) +(AL16*(1-Parameters!$D$40)) + (AM16*(1-Parameters!$D$40)*(1-ART_drop_factor))),0)</f>
        <v>0</v>
      </c>
      <c r="AM17" s="22">
        <f>IF(AND(C17&gt;=('Input for base case'!$F$14+'Input for base case'!$F$16), C17&lt;('Input for base case'!$F$14+'Input for base case'!$F$17)),((AC16*(1-Parameters!$D$40)*(1/Parameters!$D$38)*('Input for base case'!$F$7*Parameters!$D$17*(Parameters!$D$23)*Parameters!$D$26*(1-Parameters!$D$27)*(1-(Parameters!$B$94 + Parameters!$B$95))*Parameters!$D$28*Parameters!$D$30))+(AD16*(1-Parameters!$D$40)*(1/Parameters!$D$38))+(AE16*(1-Parameters!$D$40)*('Input for base case'!$F$7*Parameters!$D$17*(Parameters!$D$23)*Parameters!$D$26*(1-Parameters!$D$27)*(1-(Parameters!$B$94 + Parameters!$B$95))*Parameters!$D$28*Parameters!$D$30))+(AM16*(1-Parameters!$D$40)*ART_drop_factor)+(AJ16*(1-Parameters!$D$40)*(1/Parameters!$D$38))+(AG16*(1-Parameters!$D$40)*ART_drop_factor)),0)</f>
        <v>0</v>
      </c>
      <c r="AN17" s="24">
        <f>IF(AND(C17&gt;=('Input for base case'!$F$14+'Input for base case'!$F$17), C17&lt;('Input for base case'!$F$14+'Input for base case'!$F$18)),((AH16*(1-Parameters!$D$40)*(1-(Parameters!$D$11*(1-('Input for base case'!$F$22*Parameters!$D$7))))) + (AN16*(1-Parameters!$D$40)*(1-(Parameters!$D$11*(1-('Input for base case'!$F$22*Parameters!$D$7)))))),0)</f>
        <v>0</v>
      </c>
      <c r="AO17" s="22">
        <f>IF(AND(C17&gt;=('Input for base case'!$F$14+'Input for base case'!$F$17), C17&lt;('Input for base case'!$F$14+'Input for base case'!$F$18)),((AH16*(1-Parameters!$D$40)*Parameters!$D$11*(1-('Input for base case'!$F$22*Parameters!$D$7)))+(AI16*(1-Parameters!$D$40)*(1-1/Parameters!$D$38)*(1-('Input for base case'!$F$8*Parameters!$D$18*(1-Parameters!$D$27)*Parameters!$D$26*(Parameters!$D$24)*Parameters!$D$28*Parameters!$D$30))) + (AJ16*(1-Parameters!$D$40)*(1-(1/Parameters!$D$38))*(1-ART_drop_factor)) +(AN16*(1-Parameters!$D$40)*Parameters!$D$11*(1-('Input for base case'!$F$22*Parameters!$D$7)))+(AO16*(1-Parameters!$D$40)*(1-1/Parameters!$D$38)) + (AP16*(1-Parameters!$D$40)*(1-(1/Parameters!$D$38))*(1-ART_drop_factor))),0)</f>
        <v>0</v>
      </c>
      <c r="AP17" s="24">
        <f>IF(AND(C17&gt;=('Input for base case'!$F$14+'Input for base case'!$F$17), C17&lt;('Input for base case'!$F$14+'Input for base case'!$F$18)),((AI16*(1-Parameters!$D$40)*(1-1/Parameters!$D$38)*('Input for base case'!$F$8*Parameters!$D$18*Parameters!$D$26*(1-Parameters!$D$27)*(Parameters!$D$24)*Parameters!$D$28*Parameters!$D$30))+(AJ16*(1-Parameters!$D$40)*(1-(1/Parameters!$D$38))*ART_drop_factor)+(AP16*(1-Parameters!$D$40)*(1-(1/Parameters!$D$38))*ART_drop_factor)),0)</f>
        <v>0</v>
      </c>
      <c r="AQ17" s="22">
        <f>IF(AND(C17&gt;=('Input for base case'!$F$14+'Input for base case'!$F$17), C17&lt;('Input for base case'!$F$14+'Input for base case'!$F$18)),((AI16*(1-Parameters!$D$40)*(1/Parameters!$D$38)*(1-('Input for base case'!$F$8*Parameters!$D$18*(1-Parameters!$D$27)*Parameters!$D$26*(Parameters!$D$23)*Parameters!$D$28)))+(AK16*(1-Parameters!$D$40)*(1-('Input for base case'!$F$8*Parameters!$D$18*(1-Parameters!$D$27)*Parameters!$D$26*(Parameters!$D$23)*Parameters!$D$28)))+(AO16*(1-Parameters!$D$40)*(1/Parameters!$D$38))+(AQ16*(1-Parameters!$D$40))),0)</f>
        <v>0</v>
      </c>
      <c r="AR17" s="24">
        <f>IF(AND(C17&gt;=('Input for base case'!$F$14+'Input for base case'!$F$17), C17&lt;('Input for base case'!$F$14+'Input for base case'!$F$18)),((AI16*(1-Parameters!$D$40)*(1/Parameters!$D$38)*'Input for base case'!$F$8*Parameters!$D$18*Parameters!$D$26*(1-Parameters!$D$27)*Parameters!$D$28*(Parameters!$D$23)*(1-Parameters!$D$30))+(AK16*(1-Parameters!$D$40)*'Input for base case'!$F$8*Parameters!$D$18*Parameters!$D$26*(1-Parameters!$D$27)*Parameters!$D$28*(Parameters!$D$23)*(1-Parameters!$D$30))+(AL16*(1-Parameters!$D$40)) + (AM16*(1-Parameters!$D$40)*(1-ART_drop_factor)) +(AR16*(1-Parameters!$D$40)) + (AS16*(1-Parameters!$D$40)*(1-ART_drop_factor))),0)</f>
        <v>0</v>
      </c>
      <c r="AS17" s="22">
        <f>IF(AND(C17&gt;=('Input for base case'!$F$14+'Input for base case'!$F$17), C17&lt;('Input for base case'!$F$14+'Input for base case'!$F$18)),((AI16*(1-Parameters!$D$40)*(1/Parameters!$D$38)*('Input for base case'!$F$8*Parameters!$D$18*(Parameters!$D$23)*Parameters!$D$26*(1-Parameters!$D$27)*Parameters!$D$28*Parameters!$D$30))+(AJ16*(1-Parameters!$D$40)*(1/Parameters!$D$38))+(AK16*(1-Parameters!$D$40)*('Input for base case'!$F$8*Parameters!$D$18*(Parameters!$D$23)*Parameters!$D$26*(1-Parameters!$D$27)*Parameters!$D$28*Parameters!$D$30))+(AS16*(1-Parameters!$D$40)*ART_drop_factor)+(AP16*(1-Parameters!$D$40)*(1/Parameters!$D$38))+(AM16*(1-Parameters!$D$40)*ART_drop_factor)),0)</f>
        <v>0</v>
      </c>
      <c r="AT17" s="24">
        <f>IF(AND(C17&gt;=('Input for base case'!$F$14+'Input for base case'!$F$18), C17&lt;('Input for base case'!$F$14+'Input for base case'!$F$19)),((AN16*(1-Parameters!$D$40)*(1-(Parameters!$D$11*(1-('Input for base case'!$F$22*Parameters!$D$7))))) + (AT16*(1-Parameters!$D$40)*(1-(Parameters!$D$12*(1-('Input for base case'!$F$22*Parameters!$D$7)))))),0)</f>
        <v>0</v>
      </c>
      <c r="AU17" s="22">
        <f>IF(AND(C17&gt;=('Input for base case'!$F$14+'Input for base case'!$F$18), C17&lt;('Input for base case'!$F$14+'Input for base case'!$F$19)),((AN16*(1-Parameters!$D$40)*Parameters!$D$11*(1-('Input for base case'!$F$22*Parameters!$D$7)))+(AO16*(1-Parameters!$D$40)*(1-1/Parameters!$D$38)*(1-('Input for base case'!$F$9*Parameters!$D$19*(1-Parameters!$D$27)*Parameters!$D$26*(Parameters!$D$24)*Parameters!$D$28*Parameters!$D$30))) + (AP16*(1-Parameters!$D$40)*(1-(1/Parameters!$D$38))*(1-ART_drop_factor)) +(AT16*(1-Parameters!$D$40)*Parameters!$D$12*(1-('Input for base case'!$F$22*Parameters!$D$7)))+(AU16*(1-Parameters!$D$40)*(1-1/Parameters!$D$38)) + (AV16*(1-Parameters!$D$40)*(1-(1/Parameters!$D$38))*(1-ART_drop_factor))),0)</f>
        <v>0</v>
      </c>
      <c r="AV17" s="24">
        <f>IF(AND(C17&gt;=('Input for base case'!$F$14+'Input for base case'!$F$18), C17&lt;('Input for base case'!$F$14+'Input for base case'!$F$19)),((AO16*(1-Parameters!$D$40)*(1-1/Parameters!$D$38)*('Input for base case'!$F$9*Parameters!$D$19*Parameters!$D$26*(1-Parameters!$D$27)*(Parameters!$D$24)*Parameters!$D$28*Parameters!$D$30))+(AP16*(1-Parameters!$D$40)*(1-(1/Parameters!$D$38))*ART_drop_factor)+(AV16*(1-Parameters!$D$40)*(1-(1/Parameters!$D$38))*ART_drop_factor)),0)</f>
        <v>0</v>
      </c>
      <c r="AW17" s="22">
        <f>IF(AND(C17&gt;=('Input for base case'!$F$14+'Input for base case'!$F$18), C17&lt;('Input for base case'!$F$14+'Input for base case'!$F$19)),((AO16*(1-Parameters!$D$40)*(1/Parameters!$D$38)*(1-('Input for base case'!$F$9*Parameters!$D$19*(1-Parameters!$D$27)*Parameters!$D$26*(Parameters!$D$23)*Parameters!$D$28)))+(AQ16*(1-Parameters!$D$40)*(1-('Input for base case'!$F$9*Parameters!$D$19*(1-Parameters!$D$27)*Parameters!$D$26*(Parameters!$D$23)*Parameters!$D$28)))+(AU16*(1-Parameters!$D$40)*(1/Parameters!$D$38))+(AW16*(1-Parameters!$D$40))),0)</f>
        <v>0</v>
      </c>
      <c r="AX17" s="24">
        <f>IF(AND(C17&gt;=('Input for base case'!$F$14+'Input for base case'!$F$18), C17&lt;('Input for base case'!$F$14+'Input for base case'!$F$19)),((AO16*(1-Parameters!$D$40)*(1/Parameters!$D$38)*'Input for base case'!$F$9*Parameters!$D$19*Parameters!$D$26*(1-Parameters!$D$27)*Parameters!$D$28*(Parameters!$D$23)*(1-Parameters!$D$30))+(AQ16*(1-Parameters!$D$40)*'Input for base case'!$F$9*Parameters!$D$19*Parameters!$D$26*(1-Parameters!$D$27)*Parameters!$D$28*(Parameters!$D$23)*(1-Parameters!$D$30)) + (AS16*(1-Parameters!$D$40)*(1-ART_drop_factor)) +(AR16*(1-Parameters!$D$40))+ (AY16*(1-Parameters!$D$40)*(1-ART_drop_factor)) + (AX16*(1-Parameters!$D$40))),0)</f>
        <v>0</v>
      </c>
      <c r="AY17" s="22">
        <f>IF(AND(C17&gt;=('Input for base case'!$F$14+'Input for base case'!$F$18), C17&lt;('Input for base case'!$F$14+'Input for base case'!$F$19)),((AO16*(1-Parameters!$D$40)*(1/Parameters!$D$38)*('Input for base case'!$F$9*Parameters!$D$19*(Parameters!$D$23)*Parameters!$D$26*(1-Parameters!$D$27)*Parameters!$D$28*Parameters!$D$30))+(AP16*(1-Parameters!$D$40)*(1/Parameters!$D$38))+(AQ16*(1-Parameters!$D$40)*('Input for base case'!$F$9*Parameters!$D$19*(Parameters!$D$23)*Parameters!$D$26*(1-Parameters!$D$27)*Parameters!$D$28*Parameters!$D$30))+(AY16*(1-Parameters!$D$40)*ART_drop_factor)+(AV16*(1-Parameters!$D$40)*(1/Parameters!$D$38))+(AS16*(1-Parameters!$D$40)*ART_drop_factor)),0)</f>
        <v>0</v>
      </c>
      <c r="AZ17" s="24">
        <f>IF(C17&gt;=('Input for base case'!$F$14+'Input for base case'!$F$19),((AT16*(1-Parameters!$D$40)*(1-(Parameters!$D$12*(1-('Input for base case'!$F$22*Parameters!$D$7))))) + (AZ16*(1-Parameters!$D$40)*(1-(Parameters!$D$12*(1-('Input for base case'!$F$22*Parameters!$D$7)))))),0)</f>
        <v>0</v>
      </c>
      <c r="BA17" s="22">
        <f>IF(C17&gt;=('Input for base case'!$F$14+'Input for base case'!$F$19),((AT16*(1-Parameters!$D$40)*Parameters!$D$12*(1-('Input for base case'!$F$22*Parameters!$D$7)))+(AU16*(1-Parameters!$D$40)*(1-1/Parameters!$D$38)*(1-('Input for base case'!$F$10*Parameters!$D$20*(1-Parameters!$D$27)*Parameters!$D$26*(Parameters!$D$24)*Parameters!$D$28*Parameters!$D$30))) + (AV16*(1-Parameters!$D$40)*(1-(1/Parameters!$D$38))*(1-ART_drop_factor)) +(AZ16*(1-Parameters!$D$40)*Parameters!$D$12*(1-('Input for base case'!$F$22*Parameters!$D$7)))+(BA16*(1-Parameters!$D$40)*(1-1/Parameters!$D$38)) + (BB16*(1-Parameters!$D$40)*(1-(1/Parameters!$D$38))*(1-ART_drop_factor))),0)</f>
        <v>0</v>
      </c>
      <c r="BB17" s="24">
        <f>IF(C17&gt;=('Input for base case'!$F$14+'Input for base case'!$F$19),((AU16*(1-Parameters!$D$40)*(1-1/Parameters!$D$38)*('Input for base case'!$F$10*Parameters!$D$20*Parameters!$D$26*(1-Parameters!$D$27)*(Parameters!$D$24)*Parameters!$D$28*Parameters!$D$30))+(AV16*(1-Parameters!$D$40)*(1-(1/Parameters!$D$38))*ART_drop_factor)+(BB16*(1-Parameters!$D$40)*(1-(1/Parameters!$D$38))*ART_drop_factor)),0)</f>
        <v>0</v>
      </c>
      <c r="BC17" s="22">
        <f>IF(C17&gt;=('Input for base case'!$F$14+'Input for base case'!$F$19),((AU16*(1-Parameters!$D$40)*(1/Parameters!$D$38)*(1-('Input for base case'!$F$10*Parameters!$D$20*(1-Parameters!$D$27)*Parameters!$D$26*(Parameters!$D$23)*Parameters!$D$28)))+(AW16*(1-Parameters!$D$40)*(1-('Input for base case'!$F$10*Parameters!$D$20*(1-Parameters!$D$27)*Parameters!$D$26*(Parameters!$D$23)*Parameters!$D$28)))+(BA16*(1-Parameters!$D$40)*(1/Parameters!$D$38))+(BC16*(1-Parameters!$D$40))),0)</f>
        <v>0</v>
      </c>
      <c r="BD17" s="24">
        <f>IF(C17&gt;=('Input for base case'!$F$14+'Input for base case'!$F$19),((AU16*(1-Parameters!$D$40)*(1/Parameters!$D$38)*'Input for base case'!$F$10*Parameters!$D$20*Parameters!$D$26*(1-Parameters!$D$27)*Parameters!$D$28*(Parameters!$D$23)*(1-Parameters!$D$30))+(AW16*(1-Parameters!$D$40)*'Input for base case'!$F$10*Parameters!$D$20*Parameters!$D$26*(1-Parameters!$D$27)*Parameters!$D$28*(Parameters!$D$23)*(1-Parameters!$D$30))+(AX16*(1-Parameters!$D$40)) + (AY16*(1-Parameters!$D$40)*(1-ART_drop_factor)) +(BD16*(1-Parameters!$D$40)) + (BE16*(1-Parameters!$D$40)*(1-ART_drop_factor))),0)</f>
        <v>0</v>
      </c>
      <c r="BE17" s="25">
        <f>IF(C17&gt;=('Input for base case'!$F$14+'Input for base case'!$F$19),((AU16*(1-Parameters!$D$40)*(1/Parameters!$D$38)*('Input for base case'!$F$10*Parameters!$D$20*(Parameters!$D$23)*Parameters!$D$26*(1-Parameters!$D$27)*Parameters!$D$28*Parameters!$D$30))+(AV16*(1-Parameters!$D$40)*(1/Parameters!$D$38))+(AW16*(1-Parameters!$D$40)*('Input for base case'!$F$10*Parameters!$D$20*(Parameters!$D$23)*Parameters!$D$26*(1-Parameters!$D$27)*Parameters!$D$28*Parameters!$D$30))+(BE16*(1-Parameters!$D$40)*ART_drop_factor)+(BB16*(1-Parameters!$D$40)*(1/Parameters!$D$38))+(AY16*(1-Parameters!$D$40)*ART_drop_factor)),0)</f>
        <v>0</v>
      </c>
      <c r="BF17" s="135">
        <f>(Parameters!$D$40*(SUM(Model!D16:U16,Model!AH16:BE16)))+(Parameters!$D$41*(SUM(Model!V16:AG16)))</f>
        <v>94.068981440110989</v>
      </c>
      <c r="BG17" s="60"/>
    </row>
    <row r="18" spans="3:59" x14ac:dyDescent="0.2">
      <c r="C18" s="20">
        <v>13</v>
      </c>
      <c r="D18" s="21">
        <f>IF((C18&gt;='Input for base case'!$F$12),0,(D17*(1-Parameters!$D$40)*(1-(Parameters!$D$8*(1-('Input for base case'!$F$22*Parameters!$D$7))))))</f>
        <v>1519990.5016015661</v>
      </c>
      <c r="E18" s="21">
        <f>IF((C18&gt;='Input for base case'!$F$12),0,(D17*(1-Parameters!$D$40)*Parameters!$D$8*(1-('Input for base case'!$F$22*Parameters!$D$7))+(E17*(1-Parameters!$D$40)*(1-1/Parameters!$D$38)) + (F17*(1-Parameters!$D$40)*(1-(1/Parameters!$D$38))*(1-ART_drop_factor))))</f>
        <v>4610.655705999854</v>
      </c>
      <c r="F18" s="26">
        <f>IF((C18&gt;='Input for base case'!$F$12),0,(F17*(1-Parameters!$D$40)*(1-(1/Parameters!$D$38))*ART_drop_factor))</f>
        <v>0</v>
      </c>
      <c r="G18" s="21">
        <f>IF((C18&gt;='Input for base case'!$F$12),0,((G17*(1-Parameters!$D$40)+(E17*(1-Parameters!$D$40)*(1/Parameters!$D$38)))))</f>
        <v>49052.769419145188</v>
      </c>
      <c r="H18" s="21">
        <f>IF((C18&gt;='Input for base case'!$F$12),0,(H17*(1-Parameters!$D$40) + I17*(1-Parameters!$D$40)*(1-ART_drop_factor)))</f>
        <v>0</v>
      </c>
      <c r="I18" s="21">
        <f>IF((C18&gt;='Input for base case'!$F$12),0,(((F17*(1-Parameters!$D$40)*(1/Parameters!$D$38)) + I17*(1-Parameters!$D$40)*ART_drop_factor)))</f>
        <v>0</v>
      </c>
      <c r="J18" s="23">
        <f>IF(AND(C18&gt;='Input for base case'!$F$12,C18&lt;'Input for base case'!$F$13),((D17*(1-Parameters!$D$40)*(1-(Parameters!$D$8*(1-('Input for base case'!$F$22*Parameters!$D$7))))) + (J17*(1-Parameters!$D$40)*(1-(Parameters!$D$9*(1-('Input for base case'!$F$22*Parameters!$D$7)))))),0)</f>
        <v>0</v>
      </c>
      <c r="K18" s="23">
        <f>IF(AND(C18&gt;='Input for base case'!$F$12,C18&lt;'Input for base case'!$F$13),((D17*(1-Parameters!$D$40)*(Parameters!$D$8*(1-('Input for base case'!$F$22*Parameters!$D$7))))+(E17*(1-Parameters!$D$40)*(1-1/Parameters!$D$38)*(1-('Input for base case'!$F$5*Parameters!$D$14*(1-Parameters!$D$27)*Parameters!$D$26*(Parameters!$D$24))*Parameters!$D$28*Parameters!$D$30)))+ (F17*(1-Parameters!$D$40)*(1-(1/Parameters!$D$38))*(1-ART_drop_factor)) + (J17*(1-Parameters!$D$40)*Parameters!$D$9*(1-('Input for base case'!$F$22*Parameters!$D$7)))+(K17*(1-Parameters!$D$40)*(1-1/Parameters!$D$38)) + (L17*(1-Parameters!$D$40)*(1-(1/Parameters!$D$38))*(1-ART_drop_factor)),0)</f>
        <v>0</v>
      </c>
      <c r="L18" s="23">
        <f>IF(AND(C18&gt;='Input for base case'!$F$12,C18&lt;'Input for base case'!$F$13),((E17*(1-Parameters!$D$40)*(1-1/Parameters!$D$38)*('Input for base case'!$F$5*Parameters!$D$14*Parameters!$D$26*(1-Parameters!$D$27)*(Parameters!$D$24)*Parameters!$D$28*Parameters!$D$30))+(F17*(1-Parameters!$D$40)*(1-(1/Parameters!$D$38))*ART_drop_factor)+(L17*(1-Parameters!$D$40)*(1-(1/Parameters!$D$38))*ART_drop_factor)),0)</f>
        <v>0</v>
      </c>
      <c r="M18" s="23">
        <f>IF(AND(C18&gt;='Input for base case'!$F$12,C18&lt;'Input for base case'!$F$13),((E17*(1-Parameters!$D$40)*(1/Parameters!$D$38)*(1-('Input for base case'!$F$5*Parameters!$D$14*(1-Parameters!$D$27)*Parameters!$D$26*(Parameters!$D$23))*Parameters!$D$28))+(G17*(1-Parameters!$D$40)*(1-('Input for base case'!$F$5*Parameters!$D$14*(1-Parameters!$D$27)*Parameters!$D$26*(Parameters!$D$23)*Parameters!$D$28)))+(K17*(1-Parameters!$D$40)*(1/Parameters!$D$38))+(M17*(1-Parameters!$D$40))),0)</f>
        <v>0</v>
      </c>
      <c r="N18" s="23">
        <f>IF(AND(C18&gt;='Input for base case'!$F$12,C18&lt;'Input for base case'!$F$13),((E17*(1-Parameters!$D$40)*(1/Parameters!$D$38)*'Input for base case'!$F$5*Parameters!$D$14*Parameters!$D$26*(1-Parameters!$D$27)*Parameters!$D$28*(Parameters!$D$23)*(1-Parameters!$D$30))+(G17*(1-Parameters!$D$40)*'Input for base case'!$F$5*Parameters!$D$14*Parameters!$D$26*(1-Parameters!$D$27)*Parameters!$D$28*(Parameters!$D$23)*(1-Parameters!$D$30))+(H17*(1-Parameters!$D$40)) +(N17*(1-Parameters!$D$40)) + (O17*(1-Parameters!$D$40)*(1-ART_drop_factor)) + (I17*(1-Parameters!$D$40)*(1-ART_drop_factor))),0)</f>
        <v>0</v>
      </c>
      <c r="O18" s="23">
        <f>IF(AND(C18&gt;='Input for base case'!$F$12,C18&lt;'Input for base case'!$F$13),((E17*(1-Parameters!$D$40)*(1/Parameters!$D$38)*('Input for base case'!$F$5*Parameters!$D$14*(Parameters!$D$23)*Parameters!$D$26*(1-Parameters!$D$27)*Parameters!$D$28*Parameters!$D$30))+(F17*(1-Parameters!$D$40)*(1/Parameters!$D$38))+(G17*(1-Parameters!$D$40)*('Input for base case'!$F$5*Parameters!$D$14*(Parameters!$D$23)*Parameters!$D$26*(1-Parameters!$D$27)*Parameters!$D$28*Parameters!$D$30))+(O17*(1-Parameters!$D$40)*ART_drop_factor)+(L17*(1-Parameters!$D$40)*(1/Parameters!$D$38))+(I17*(1-Parameters!$D$40)*ART_drop_factor)),0)</f>
        <v>0</v>
      </c>
      <c r="P18" s="24">
        <f>IF(AND(C18&gt;='Input for base case'!$F$13,C18&lt;'Input for base case'!$F$14),((J17*(1-Parameters!$D$40)*(1-(Parameters!$D$9*(1-('Input for base case'!$F$22*Parameters!$D$7))))) + (P17*(1-Parameters!$D$40)*(1-(Parameters!$D$9*(1-('Input for base case'!$F$22*Parameters!$D$7)))))),0)</f>
        <v>0</v>
      </c>
      <c r="Q18" s="22">
        <f>IF(AND(C18&gt;='Input for base case'!$F$13,C18&lt;'Input for base case'!$F$14),((J17*(1-Parameters!$D$40)*Parameters!$D$9*(1-('Input for base case'!$F$22*Parameters!$D$7)))+(K17*(1-Parameters!$D$40)*(1-1/Parameters!$D$38)*(1-('Input for base case'!$F$6*Parameters!$D$15*(1-Parameters!$D$27)*Parameters!$D$26*(Parameters!$D$24))*Parameters!$D$28*Parameters!$D$30))) + (L17*(1-Parameters!$D$40)*(1-(1/Parameters!$D$38))*(1-ART_drop_factor)) +(P17*(1-Parameters!$D$40)*Parameters!$D$9*(1-('Input for base case'!$F$22*Parameters!$D$7)))+(Q17*(1-Parameters!$D$40)*(1-1/Parameters!$D$38)) + (R17*(1-Parameters!$D$40)*(1-(1/Parameters!$D$38))*(1-ART_drop_factor)),0)</f>
        <v>0</v>
      </c>
      <c r="R18" s="24">
        <f>IF(AND(C18&gt;='Input for base case'!$F$13,C18&lt;'Input for base case'!$F$14),((K17*(1-Parameters!$D$40)*(1-1/Parameters!$D$38)*('Input for base case'!$F$6*Parameters!$D$15*Parameters!$D$26*(1-Parameters!$D$27)*(Parameters!$D$24)*Parameters!$D$28*Parameters!$D$30))+(L17*(1-Parameters!$D$40)*(1-(1/Parameters!$D$38))*ART_drop_factor)+(R17*(1-Parameters!$D$40)*(1-(1/Parameters!$D$38))*ART_drop_factor)),0)</f>
        <v>0</v>
      </c>
      <c r="S18" s="22">
        <f>IF(AND(C18&gt;='Input for base case'!$F$13,C18&lt;'Input for base case'!$F$14),((K17*(1-Parameters!$D$40)*(1/Parameters!$D$38)*(1-('Input for base case'!$F$6*Parameters!$D$15*(1-Parameters!$D$27)*Parameters!$D$26*(Parameters!$D$23)*Parameters!$D$28)))+(M17*(1-Parameters!$D$40)*(1-('Input for base case'!$F$6*Parameters!$D$15*(1-Parameters!$D$27)*Parameters!$D$26*(Parameters!$D$23)*Parameters!$D$28)))+(Q17*(1-Parameters!$D$40)*(1/Parameters!$D$38))+(S17*(1-Parameters!$D$40))),0)</f>
        <v>0</v>
      </c>
      <c r="T18" s="24">
        <f>IF(AND(C18&gt;='Input for base case'!$F$13,C18&lt;'Input for base case'!$F$14),((K17*(1-Parameters!$D$40)*(1/Parameters!$D$38)*'Input for base case'!$F$6*Parameters!$D$15*Parameters!$D$26*(1-Parameters!$D$27)*Parameters!$D$28*(Parameters!$D$23)*(1-Parameters!$D$30))+(M17*(1-Parameters!$D$40)*'Input for base case'!$F$6*Parameters!$D$15*Parameters!$D$26*(1-Parameters!$D$27)*Parameters!$D$28*(Parameters!$D$23)*(1-Parameters!$D$30))+(N17*(1-Parameters!$D$40))+(T17*(1-Parameters!$D$40)) + (U17*(1-Parameters!$D$40)*(1-ART_drop_factor)) + (O17*(1-Parameters!$D$40)*(1-ART_drop_factor))),0)</f>
        <v>0</v>
      </c>
      <c r="U18" s="22">
        <f>IF(AND(C18&gt;='Input for base case'!$F$13,C18&lt;'Input for base case'!$F$14),((K17*(1-Parameters!$D$40)*(1/Parameters!$D$38)*('Input for base case'!$F$6*Parameters!$D$15*(Parameters!$D$23)*Parameters!$D$26*(1-Parameters!$D$27)*Parameters!$D$28*Parameters!$D$30))+(L17*(1-Parameters!$D$40)*(1/Parameters!$D$38))+(M17*(1-Parameters!$D$40)*('Input for base case'!$F$6*Parameters!$D$15*(Parameters!$D$23)*Parameters!$D$26*(1-Parameters!$D$27)*Parameters!$D$28*Parameters!$D$30))+(U17*(1-Parameters!$D$40)*ART_drop_factor)+(R17*(1-Parameters!$D$40)*(1/Parameters!$D$38))+(O17*(1-Parameters!$D$40))*ART_drop_factor),0)</f>
        <v>0</v>
      </c>
      <c r="V18" s="24">
        <f>IF(C18='Input for base case'!$F$14,((P17*(1-Parameters!$D$41)*(1-(Parameters!$D$9*(1-('Input for base case'!$F$22*Parameters!$D$7))))) + (V17*(1-Parameters!$D$41)*(1-(Parameters!$D$9*(1-('Input for base case'!$F$22*Parameters!$D$7)))))),0)</f>
        <v>0</v>
      </c>
      <c r="W18" s="22">
        <f>IF(C18='Input for base case'!$F$14,((P17*(1-Parameters!$D$41)*Parameters!$D$9*(1-('Input for base case'!$F$22*Parameters!$D$7)))+(Q17*(1-Parameters!$D$41)*(1-1/Parameters!$D$38)*(1-('Input for base case'!$F$6*Parameters!$D$16*(1-Parameters!$D$27)*Parameters!$D$26*(1-Parameters!$B$94)*(Parameters!$D$24))*Parameters!$D$28*Parameters!$D$30)))+(V17*(1-Parameters!$D$41)*Parameters!$D$9*(1-('Input for base case'!$F$22*Parameters!$D$7)))+ (R17*(1-Parameters!$D$41)*(1-(1/Parameters!$D$38))*(1-ART_drop_factor)) + (W17*(1-Parameters!$D$41)*(1-1/Parameters!$D$38)) + (X17*(1-Parameters!$D$41)*(1-(1/Parameters!$D$38))*(1-ART_drop_factor)),0)</f>
        <v>0</v>
      </c>
      <c r="X18" s="24">
        <f>IF(C18='Input for base case'!$F$14,((Q17*(1-Parameters!$D$41)*(1-1/Parameters!$D$38)*('Input for base case'!$F$6*Parameters!$D$16*Parameters!$D$26*(1-Parameters!$D$27)*(1-Parameters!$B$94)*(Parameters!$D$24)*Parameters!$D$28*Parameters!$D$30))+(R17*(1-Parameters!$D$41)*(1-(1/Parameters!$D$38))*ART_drop_factor)+(X17*(1-Parameters!$D$41)*(1-(1/Parameters!$D$38))*ART_drop_factor)),0)</f>
        <v>0</v>
      </c>
      <c r="Y18" s="22">
        <f>IF(C18='Input for base case'!$F$14,((Q17*(1-Parameters!$D$41)*(1/Parameters!$D$38)*(1-('Input for base case'!$F$6*Parameters!$D$16*(1-Parameters!$D$27)*Parameters!$D$26*(1-Parameters!$B$94)*(Parameters!$D$23)*Parameters!$D$28)))+(S17*(1-Parameters!$D$41)*(1-('Input for base case'!$F$6*Parameters!$D$16*(1-Parameters!$D$27)*Parameters!$D$26*(1-Parameters!$B$94)*(Parameters!$D$23)*Parameters!$D$28)))+(W17*(1-Parameters!$D$41)*(1/Parameters!$D$38))+(Y17*(1-Parameters!$D$41))),0)</f>
        <v>0</v>
      </c>
      <c r="Z18" s="24">
        <f>IF(C18='Input for base case'!$F$14,((Q17*(1-Parameters!$D$41)*(1/Parameters!$D$38)*'Input for base case'!$F$6*Parameters!$D$16*Parameters!$D$26*(1-Parameters!$D$27)*(1-Parameters!$B$94)*Parameters!$D$28*(Parameters!$D$23)*(1-Parameters!$D$30))+(S17*(1-Parameters!$D$41)*'Input for base case'!$F$6*Parameters!$D$16*Parameters!$D$26*(1-Parameters!$D$27)*(1-Parameters!$B$94)*Parameters!$D$28*(Parameters!$D$23)*(1-Parameters!$D$30))+(T17*(1-Parameters!$D$41)) + (U17*(1-Parameters!$D$41)*(1-ART_drop_factor)) + (Z17*(1-Parameters!$D$41)) + (AA17*(1-Parameters!$D$41)*(1-ART_drop_factor))),0)</f>
        <v>0</v>
      </c>
      <c r="AA18" s="22">
        <f>IF(C18='Input for base case'!$F$14,((Q17*(1-Parameters!$D$41)*(1/Parameters!$D$38)*('Input for base case'!$F$6*Parameters!$D$16*(Parameters!$D$23)*Parameters!$D$26*(1-Parameters!$D$27)*(1-Parameters!$B$94)*Parameters!$D$28*Parameters!$D$30))+(R17*(1-Parameters!$D$41)*(1/Parameters!$D$38))+(S17*(1-Parameters!$D$41)*('Input for base case'!$F$6*Parameters!$D$16*(1-Parameters!$B$94)*(Parameters!$D$23)*Parameters!$D$26*(1-Parameters!$D$27)*Parameters!$D$28*Parameters!$D$30))+(AA17*(1-Parameters!$D$41)*ART_drop_factor)+(X17*(1-Parameters!$D$41)*(1/Parameters!$D$38))+(U17*(1-Parameters!$D$41)*ART_drop_factor)),0)</f>
        <v>0</v>
      </c>
      <c r="AB18" s="24">
        <f>IF(AND(C18&gt;'Input for base case'!$F$14,C18&lt;('Input for base case'!$F$14+'Input for base case'!$F$16)),((V17*(1-Parameters!$D$41)*(1-(Parameters!$D$9*(1-('Input for base case'!$F$22*Parameters!$D$7)))))+(AB17*(1-Parameters!$D$41)*(1-(Parameters!$D$10*(1-('Input for base case'!$F$22*Parameters!$D$7)))))),0)</f>
        <v>0</v>
      </c>
      <c r="AC18" s="24">
        <f>IF(AND(C18&gt;'Input for base case'!$F$14, C18&lt;('Input for base case'!$F$14+'Input for base case'!$F$16)),((V17*(1-Parameters!$D$41)*Parameters!$D$9*(1-('Input for base case'!$F$22*Parameters!$D$7)))+(W17*(1-Parameters!$D$41)*(1-1/Parameters!$D$38)) + (X17*(1-Parameters!$D$41)*(1-(1/Parameters!$D$38))*(1-ART_drop_factor)) +(AB17*(1-Parameters!$D$41)*Parameters!$D$10*(1-('Input for base case'!$F$22*Parameters!$D$7))))+(AC17*(1-Parameters!$D$41)*(1-1/Parameters!$D$38)) + (AD17*(1-Parameters!$D$41)*(1-(1/Parameters!$D$38))*(1-ART_drop_factor)),0)</f>
        <v>0</v>
      </c>
      <c r="AD18" s="24">
        <f>IF(AND(C18&gt;'Input for base case'!$F$14, C18&lt;('Input for base case'!$F$14+'Input for base case'!$F$16)),((X17*(1-Parameters!$D$41)*(1-(1/Parameters!$D$38))*ART_drop_factor)+(AD17*(1-Parameters!$D$41)*(1-(1/Parameters!$D$38))*ART_drop_factor)),0)</f>
        <v>0</v>
      </c>
      <c r="AE18" s="24">
        <f>IF(AND(C18&gt;'Input for base case'!$F$14, C18&lt;('Input for base case'!$F$14+'Input for base case'!$F$16)),((W17*(1-Parameters!$D$41)*(1/Parameters!$D$38))+(Y17*(1-Parameters!$D$41))+(AC17*(1-Parameters!$D$41)*(1/Parameters!$D$38))+(AE17*(1-Parameters!$D$41))),0)</f>
        <v>0</v>
      </c>
      <c r="AF18" s="24">
        <f>IF(AND(C18&gt;'Input for base case'!$F$14, C18&lt;('Input for base case'!$F$14+'Input for base case'!$F$16)),((Z17*(1-Parameters!$D$41)) + (AA17*(1-Parameters!$D$41)*(1-ART_drop_factor)) +(AF17*(1-Parameters!$D$41)) + (AG17*(1-Parameters!$D$41)*(1-ART_drop_factor))),0)</f>
        <v>0</v>
      </c>
      <c r="AG18" s="24">
        <f>IF(AND(C18&gt;'Input for base case'!$F$14, C18&lt;('Input for base case'!$F$14+'Input for base case'!$F$16)),((X17*(1-Parameters!$D$41)*(1/Parameters!$D$38))+(AG17*(1-Parameters!$D$41)*ART_drop_factor)+(AD17*(1-Parameters!$D$41)*(1/Parameters!$D$38))+(AA17*(1-Parameters!$D$41)*ART_drop_factor)),0)</f>
        <v>0</v>
      </c>
      <c r="AH18" s="24">
        <f>IF(AND(C18&gt;=('Input for base case'!$F$14+'Input for base case'!$F$16),C18&lt;('Input for base case'!$F$14+'Input for base case'!$F$17)),((AB17*(1-Parameters!$D$40)*(1-(Parameters!$D$10*(1-('Input for base case'!$F$22*Parameters!$D$7)))))+(AH17*(1-Parameters!$D$40)*(1-(Parameters!$D$11*(1-('Input for base case'!$F$22*Parameters!$D$7)))))),0)</f>
        <v>0</v>
      </c>
      <c r="AI18" s="24">
        <f>IF(AND(C18&gt;=('Input for base case'!$F$14+'Input for base case'!$F$16), C18&lt;('Input for base case'!$F$14+'Input for base case'!$F$17)),((AB17*(1-Parameters!$D$40)*Parameters!$D$10*(1-('Input for base case'!$F$22*Parameters!$D$7)))+(AC17*(1-Parameters!$D$40)*(1-1/Parameters!$D$38)*(1-('Input for base case'!$F$7*Parameters!$D$17*(1-Parameters!$D$27)*Parameters!$D$26*(1-(Parameters!$B$94 + Parameters!$B$95))*(Parameters!$D$24)*Parameters!$D$28*Parameters!$D$30))) + (AD17*(1-Parameters!$D$40)*(1-(1/Parameters!$D$38))*(1-ART_drop_factor)) +(AH17*(1-Parameters!$D$40)*Parameters!$D$11*(1-('Input for base case'!$F$22*Parameters!$D$7)))+(AI17*(1-Parameters!$D$40)*(1-1/Parameters!$D$38)) + (AJ17*(1-Parameters!$D$40)*(1-(1/Parameters!$D$38))*(1-ART_drop_factor))),0)</f>
        <v>0</v>
      </c>
      <c r="AJ18" s="24">
        <f>IF(AND(C18&gt;=('Input for base case'!$F$14+'Input for base case'!$F$16), C18&lt;('Input for base case'!$F$14+'Input for base case'!$F$17)),((AC17*(1-Parameters!$D$40)*(1-1/Parameters!$D$38)*('Input for base case'!$F$7*Parameters!$D$17*Parameters!$D$26*(1-Parameters!$D$27)*(1-(Parameters!$B$94 + Parameters!$B$95))*(Parameters!$D$24)*Parameters!$D$28*Parameters!$D$30))+(AD17*(1-Parameters!$D$40)*(1-(1/Parameters!$D$38))*ART_drop_factor)+(AJ17*(1-Parameters!$D$40)*(1-(1/Parameters!$D$38))*ART_drop_factor)),0)</f>
        <v>0</v>
      </c>
      <c r="AK18" s="22">
        <f>IF(AND(C18&gt;=('Input for base case'!$F$14+'Input for base case'!$F$16), C18&lt;('Input for base case'!$F$14+'Input for base case'!$F$17)),((AC17*(1-Parameters!$D$40)*(1/Parameters!$D$38)*(1-('Input for base case'!$F$7*Parameters!$D$17*(1-Parameters!$D$27)*Parameters!$D$26*(1-(Parameters!$B$94 + Parameters!$B$95))*(Parameters!$D$23)*Parameters!$D$28)))+(AE17*(1-Parameters!$D$40)*(1-('Input for base case'!$F$7*Parameters!$D$17*(1-Parameters!$D$27)*Parameters!$D$26*(1-(Parameters!$B$94 + Parameters!$B$95))*(Parameters!$D$23)*Parameters!$D$28)))+(AI17*(1-Parameters!$D$40)*(1/Parameters!$D$38))+(AK17*(1-Parameters!$D$40))),0)</f>
        <v>0</v>
      </c>
      <c r="AL18" s="24">
        <f>IF(AND(C18&gt;=('Input for base case'!$F$14+'Input for base case'!$F$16), C18&lt;('Input for base case'!$F$14+'Input for base case'!$F$17)),((AC17*(1-Parameters!$D$40)*(1/Parameters!$D$38)*'Input for base case'!$F$7*Parameters!$D$17*Parameters!$D$26*(1-Parameters!$D$27)*(1-(Parameters!$B$94 + Parameters!$B$95))*Parameters!$D$28*(Parameters!$D$23)*(1-Parameters!$D$30))+(AE17*(1-Parameters!$D$40)*'Input for base case'!$F$7*Parameters!$D$17*Parameters!$D$26*(1-Parameters!$D$27)*(1-(Parameters!$B$94 + Parameters!$B$95))*Parameters!$D$28*(Parameters!$D$23)*(1-Parameters!$D$30))+(AF17*(1-Parameters!$D$40)) + (AG17*(1-Parameters!$D$40)*(1-ART_drop_factor)) +(AL17*(1-Parameters!$D$40)) + (AM17*(1-Parameters!$D$40)*(1-ART_drop_factor))),0)</f>
        <v>0</v>
      </c>
      <c r="AM18" s="22">
        <f>IF(AND(C18&gt;=('Input for base case'!$F$14+'Input for base case'!$F$16), C18&lt;('Input for base case'!$F$14+'Input for base case'!$F$17)),((AC17*(1-Parameters!$D$40)*(1/Parameters!$D$38)*('Input for base case'!$F$7*Parameters!$D$17*(Parameters!$D$23)*Parameters!$D$26*(1-Parameters!$D$27)*(1-(Parameters!$B$94 + Parameters!$B$95))*Parameters!$D$28*Parameters!$D$30))+(AD17*(1-Parameters!$D$40)*(1/Parameters!$D$38))+(AE17*(1-Parameters!$D$40)*('Input for base case'!$F$7*Parameters!$D$17*(Parameters!$D$23)*Parameters!$D$26*(1-Parameters!$D$27)*(1-(Parameters!$B$94 + Parameters!$B$95))*Parameters!$D$28*Parameters!$D$30))+(AM17*(1-Parameters!$D$40)*ART_drop_factor)+(AJ17*(1-Parameters!$D$40)*(1/Parameters!$D$38))+(AG17*(1-Parameters!$D$40)*ART_drop_factor)),0)</f>
        <v>0</v>
      </c>
      <c r="AN18" s="24">
        <f>IF(AND(C18&gt;=('Input for base case'!$F$14+'Input for base case'!$F$17), C18&lt;('Input for base case'!$F$14+'Input for base case'!$F$18)),((AH17*(1-Parameters!$D$40)*(1-(Parameters!$D$11*(1-('Input for base case'!$F$22*Parameters!$D$7))))) + (AN17*(1-Parameters!$D$40)*(1-(Parameters!$D$11*(1-('Input for base case'!$F$22*Parameters!$D$7)))))),0)</f>
        <v>0</v>
      </c>
      <c r="AO18" s="22">
        <f>IF(AND(C18&gt;=('Input for base case'!$F$14+'Input for base case'!$F$17), C18&lt;('Input for base case'!$F$14+'Input for base case'!$F$18)),((AH17*(1-Parameters!$D$40)*Parameters!$D$11*(1-('Input for base case'!$F$22*Parameters!$D$7)))+(AI17*(1-Parameters!$D$40)*(1-1/Parameters!$D$38)*(1-('Input for base case'!$F$8*Parameters!$D$18*(1-Parameters!$D$27)*Parameters!$D$26*(Parameters!$D$24)*Parameters!$D$28*Parameters!$D$30))) + (AJ17*(1-Parameters!$D$40)*(1-(1/Parameters!$D$38))*(1-ART_drop_factor)) +(AN17*(1-Parameters!$D$40)*Parameters!$D$11*(1-('Input for base case'!$F$22*Parameters!$D$7)))+(AO17*(1-Parameters!$D$40)*(1-1/Parameters!$D$38)) + (AP17*(1-Parameters!$D$40)*(1-(1/Parameters!$D$38))*(1-ART_drop_factor))),0)</f>
        <v>0</v>
      </c>
      <c r="AP18" s="24">
        <f>IF(AND(C18&gt;=('Input for base case'!$F$14+'Input for base case'!$F$17), C18&lt;('Input for base case'!$F$14+'Input for base case'!$F$18)),((AI17*(1-Parameters!$D$40)*(1-1/Parameters!$D$38)*('Input for base case'!$F$8*Parameters!$D$18*Parameters!$D$26*(1-Parameters!$D$27)*(Parameters!$D$24)*Parameters!$D$28*Parameters!$D$30))+(AJ17*(1-Parameters!$D$40)*(1-(1/Parameters!$D$38))*ART_drop_factor)+(AP17*(1-Parameters!$D$40)*(1-(1/Parameters!$D$38))*ART_drop_factor)),0)</f>
        <v>0</v>
      </c>
      <c r="AQ18" s="22">
        <f>IF(AND(C18&gt;=('Input for base case'!$F$14+'Input for base case'!$F$17), C18&lt;('Input for base case'!$F$14+'Input for base case'!$F$18)),((AI17*(1-Parameters!$D$40)*(1/Parameters!$D$38)*(1-('Input for base case'!$F$8*Parameters!$D$18*(1-Parameters!$D$27)*Parameters!$D$26*(Parameters!$D$23)*Parameters!$D$28)))+(AK17*(1-Parameters!$D$40)*(1-('Input for base case'!$F$8*Parameters!$D$18*(1-Parameters!$D$27)*Parameters!$D$26*(Parameters!$D$23)*Parameters!$D$28)))+(AO17*(1-Parameters!$D$40)*(1/Parameters!$D$38))+(AQ17*(1-Parameters!$D$40))),0)</f>
        <v>0</v>
      </c>
      <c r="AR18" s="24">
        <f>IF(AND(C18&gt;=('Input for base case'!$F$14+'Input for base case'!$F$17), C18&lt;('Input for base case'!$F$14+'Input for base case'!$F$18)),((AI17*(1-Parameters!$D$40)*(1/Parameters!$D$38)*'Input for base case'!$F$8*Parameters!$D$18*Parameters!$D$26*(1-Parameters!$D$27)*Parameters!$D$28*(Parameters!$D$23)*(1-Parameters!$D$30))+(AK17*(1-Parameters!$D$40)*'Input for base case'!$F$8*Parameters!$D$18*Parameters!$D$26*(1-Parameters!$D$27)*Parameters!$D$28*(Parameters!$D$23)*(1-Parameters!$D$30))+(AL17*(1-Parameters!$D$40)) + (AM17*(1-Parameters!$D$40)*(1-ART_drop_factor)) +(AR17*(1-Parameters!$D$40)) + (AS17*(1-Parameters!$D$40)*(1-ART_drop_factor))),0)</f>
        <v>0</v>
      </c>
      <c r="AS18" s="22">
        <f>IF(AND(C18&gt;=('Input for base case'!$F$14+'Input for base case'!$F$17), C18&lt;('Input for base case'!$F$14+'Input for base case'!$F$18)),((AI17*(1-Parameters!$D$40)*(1/Parameters!$D$38)*('Input for base case'!$F$8*Parameters!$D$18*(Parameters!$D$23)*Parameters!$D$26*(1-Parameters!$D$27)*Parameters!$D$28*Parameters!$D$30))+(AJ17*(1-Parameters!$D$40)*(1/Parameters!$D$38))+(AK17*(1-Parameters!$D$40)*('Input for base case'!$F$8*Parameters!$D$18*(Parameters!$D$23)*Parameters!$D$26*(1-Parameters!$D$27)*Parameters!$D$28*Parameters!$D$30))+(AS17*(1-Parameters!$D$40)*ART_drop_factor)+(AP17*(1-Parameters!$D$40)*(1/Parameters!$D$38))+(AM17*(1-Parameters!$D$40)*ART_drop_factor)),0)</f>
        <v>0</v>
      </c>
      <c r="AT18" s="24">
        <f>IF(AND(C18&gt;=('Input for base case'!$F$14+'Input for base case'!$F$18), C18&lt;('Input for base case'!$F$14+'Input for base case'!$F$19)),((AN17*(1-Parameters!$D$40)*(1-(Parameters!$D$11*(1-('Input for base case'!$F$22*Parameters!$D$7))))) + (AT17*(1-Parameters!$D$40)*(1-(Parameters!$D$12*(1-('Input for base case'!$F$22*Parameters!$D$7)))))),0)</f>
        <v>0</v>
      </c>
      <c r="AU18" s="22">
        <f>IF(AND(C18&gt;=('Input for base case'!$F$14+'Input for base case'!$F$18), C18&lt;('Input for base case'!$F$14+'Input for base case'!$F$19)),((AN17*(1-Parameters!$D$40)*Parameters!$D$11*(1-('Input for base case'!$F$22*Parameters!$D$7)))+(AO17*(1-Parameters!$D$40)*(1-1/Parameters!$D$38)*(1-('Input for base case'!$F$9*Parameters!$D$19*(1-Parameters!$D$27)*Parameters!$D$26*(Parameters!$D$24)*Parameters!$D$28*Parameters!$D$30))) + (AP17*(1-Parameters!$D$40)*(1-(1/Parameters!$D$38))*(1-ART_drop_factor)) +(AT17*(1-Parameters!$D$40)*Parameters!$D$12*(1-('Input for base case'!$F$22*Parameters!$D$7)))+(AU17*(1-Parameters!$D$40)*(1-1/Parameters!$D$38)) + (AV17*(1-Parameters!$D$40)*(1-(1/Parameters!$D$38))*(1-ART_drop_factor))),0)</f>
        <v>0</v>
      </c>
      <c r="AV18" s="24">
        <f>IF(AND(C18&gt;=('Input for base case'!$F$14+'Input for base case'!$F$18), C18&lt;('Input for base case'!$F$14+'Input for base case'!$F$19)),((AO17*(1-Parameters!$D$40)*(1-1/Parameters!$D$38)*('Input for base case'!$F$9*Parameters!$D$19*Parameters!$D$26*(1-Parameters!$D$27)*(Parameters!$D$24)*Parameters!$D$28*Parameters!$D$30))+(AP17*(1-Parameters!$D$40)*(1-(1/Parameters!$D$38))*ART_drop_factor)+(AV17*(1-Parameters!$D$40)*(1-(1/Parameters!$D$38))*ART_drop_factor)),0)</f>
        <v>0</v>
      </c>
      <c r="AW18" s="22">
        <f>IF(AND(C18&gt;=('Input for base case'!$F$14+'Input for base case'!$F$18), C18&lt;('Input for base case'!$F$14+'Input for base case'!$F$19)),((AO17*(1-Parameters!$D$40)*(1/Parameters!$D$38)*(1-('Input for base case'!$F$9*Parameters!$D$19*(1-Parameters!$D$27)*Parameters!$D$26*(Parameters!$D$23)*Parameters!$D$28)))+(AQ17*(1-Parameters!$D$40)*(1-('Input for base case'!$F$9*Parameters!$D$19*(1-Parameters!$D$27)*Parameters!$D$26*(Parameters!$D$23)*Parameters!$D$28)))+(AU17*(1-Parameters!$D$40)*(1/Parameters!$D$38))+(AW17*(1-Parameters!$D$40))),0)</f>
        <v>0</v>
      </c>
      <c r="AX18" s="24">
        <f>IF(AND(C18&gt;=('Input for base case'!$F$14+'Input for base case'!$F$18), C18&lt;('Input for base case'!$F$14+'Input for base case'!$F$19)),((AO17*(1-Parameters!$D$40)*(1/Parameters!$D$38)*'Input for base case'!$F$9*Parameters!$D$19*Parameters!$D$26*(1-Parameters!$D$27)*Parameters!$D$28*(Parameters!$D$23)*(1-Parameters!$D$30))+(AQ17*(1-Parameters!$D$40)*'Input for base case'!$F$9*Parameters!$D$19*Parameters!$D$26*(1-Parameters!$D$27)*Parameters!$D$28*(Parameters!$D$23)*(1-Parameters!$D$30)) + (AS17*(1-Parameters!$D$40)*(1-ART_drop_factor)) +(AR17*(1-Parameters!$D$40))+ (AY17*(1-Parameters!$D$40)*(1-ART_drop_factor)) + (AX17*(1-Parameters!$D$40))),0)</f>
        <v>0</v>
      </c>
      <c r="AY18" s="22">
        <f>IF(AND(C18&gt;=('Input for base case'!$F$14+'Input for base case'!$F$18), C18&lt;('Input for base case'!$F$14+'Input for base case'!$F$19)),((AO17*(1-Parameters!$D$40)*(1/Parameters!$D$38)*('Input for base case'!$F$9*Parameters!$D$19*(Parameters!$D$23)*Parameters!$D$26*(1-Parameters!$D$27)*Parameters!$D$28*Parameters!$D$30))+(AP17*(1-Parameters!$D$40)*(1/Parameters!$D$38))+(AQ17*(1-Parameters!$D$40)*('Input for base case'!$F$9*Parameters!$D$19*(Parameters!$D$23)*Parameters!$D$26*(1-Parameters!$D$27)*Parameters!$D$28*Parameters!$D$30))+(AY17*(1-Parameters!$D$40)*ART_drop_factor)+(AV17*(1-Parameters!$D$40)*(1/Parameters!$D$38))+(AS17*(1-Parameters!$D$40)*ART_drop_factor)),0)</f>
        <v>0</v>
      </c>
      <c r="AZ18" s="24">
        <f>IF(C18&gt;=('Input for base case'!$F$14+'Input for base case'!$F$19),((AT17*(1-Parameters!$D$40)*(1-(Parameters!$D$12*(1-('Input for base case'!$F$22*Parameters!$D$7))))) + (AZ17*(1-Parameters!$D$40)*(1-(Parameters!$D$12*(1-('Input for base case'!$F$22*Parameters!$D$7)))))),0)</f>
        <v>0</v>
      </c>
      <c r="BA18" s="22">
        <f>IF(C18&gt;=('Input for base case'!$F$14+'Input for base case'!$F$19),((AT17*(1-Parameters!$D$40)*Parameters!$D$12*(1-('Input for base case'!$F$22*Parameters!$D$7)))+(AU17*(1-Parameters!$D$40)*(1-1/Parameters!$D$38)*(1-('Input for base case'!$F$10*Parameters!$D$20*(1-Parameters!$D$27)*Parameters!$D$26*(Parameters!$D$24)*Parameters!$D$28*Parameters!$D$30))) + (AV17*(1-Parameters!$D$40)*(1-(1/Parameters!$D$38))*(1-ART_drop_factor)) +(AZ17*(1-Parameters!$D$40)*Parameters!$D$12*(1-('Input for base case'!$F$22*Parameters!$D$7)))+(BA17*(1-Parameters!$D$40)*(1-1/Parameters!$D$38)) + (BB17*(1-Parameters!$D$40)*(1-(1/Parameters!$D$38))*(1-ART_drop_factor))),0)</f>
        <v>0</v>
      </c>
      <c r="BB18" s="24">
        <f>IF(C18&gt;=('Input for base case'!$F$14+'Input for base case'!$F$19),((AU17*(1-Parameters!$D$40)*(1-1/Parameters!$D$38)*('Input for base case'!$F$10*Parameters!$D$20*Parameters!$D$26*(1-Parameters!$D$27)*(Parameters!$D$24)*Parameters!$D$28*Parameters!$D$30))+(AV17*(1-Parameters!$D$40)*(1-(1/Parameters!$D$38))*ART_drop_factor)+(BB17*(1-Parameters!$D$40)*(1-(1/Parameters!$D$38))*ART_drop_factor)),0)</f>
        <v>0</v>
      </c>
      <c r="BC18" s="22">
        <f>IF(C18&gt;=('Input for base case'!$F$14+'Input for base case'!$F$19),((AU17*(1-Parameters!$D$40)*(1/Parameters!$D$38)*(1-('Input for base case'!$F$10*Parameters!$D$20*(1-Parameters!$D$27)*Parameters!$D$26*(Parameters!$D$23)*Parameters!$D$28)))+(AW17*(1-Parameters!$D$40)*(1-('Input for base case'!$F$10*Parameters!$D$20*(1-Parameters!$D$27)*Parameters!$D$26*(Parameters!$D$23)*Parameters!$D$28)))+(BA17*(1-Parameters!$D$40)*(1/Parameters!$D$38))+(BC17*(1-Parameters!$D$40))),0)</f>
        <v>0</v>
      </c>
      <c r="BD18" s="24">
        <f>IF(C18&gt;=('Input for base case'!$F$14+'Input for base case'!$F$19),((AU17*(1-Parameters!$D$40)*(1/Parameters!$D$38)*'Input for base case'!$F$10*Parameters!$D$20*Parameters!$D$26*(1-Parameters!$D$27)*Parameters!$D$28*(Parameters!$D$23)*(1-Parameters!$D$30))+(AW17*(1-Parameters!$D$40)*'Input for base case'!$F$10*Parameters!$D$20*Parameters!$D$26*(1-Parameters!$D$27)*Parameters!$D$28*(Parameters!$D$23)*(1-Parameters!$D$30))+(AX17*(1-Parameters!$D$40)) + (AY17*(1-Parameters!$D$40)*(1-ART_drop_factor)) +(BD17*(1-Parameters!$D$40)) + (BE17*(1-Parameters!$D$40)*(1-ART_drop_factor))),0)</f>
        <v>0</v>
      </c>
      <c r="BE18" s="25">
        <f>IF(C18&gt;=('Input for base case'!$F$14+'Input for base case'!$F$19),((AU17*(1-Parameters!$D$40)*(1/Parameters!$D$38)*('Input for base case'!$F$10*Parameters!$D$20*(Parameters!$D$23)*Parameters!$D$26*(1-Parameters!$D$27)*Parameters!$D$28*Parameters!$D$30))+(AV17*(1-Parameters!$D$40)*(1/Parameters!$D$38))+(AW17*(1-Parameters!$D$40)*('Input for base case'!$F$10*Parameters!$D$20*(Parameters!$D$23)*Parameters!$D$26*(1-Parameters!$D$27)*Parameters!$D$28*Parameters!$D$30))+(BE17*(1-Parameters!$D$40)*ART_drop_factor)+(BB17*(1-Parameters!$D$40)*(1/Parameters!$D$38))+(AY17*(1-Parameters!$D$40)*ART_drop_factor)),0)</f>
        <v>0</v>
      </c>
      <c r="BF18" s="135">
        <f>(Parameters!$D$40*(SUM(Model!D17:U17,Model!AH17:BE17)))+(Parameters!$D$41*(SUM(Model!V17:AG17)))</f>
        <v>94.063554383489432</v>
      </c>
      <c r="BG18" s="60"/>
    </row>
    <row r="19" spans="3:59" x14ac:dyDescent="0.2">
      <c r="C19" s="20">
        <v>14</v>
      </c>
      <c r="D19" s="21">
        <f>IF((C19&gt;='Input for base case'!$F$12),0,(D18*(1-Parameters!$D$40)*(1-(Parameters!$D$8*(1-('Input for base case'!$F$22*Parameters!$D$7))))))</f>
        <v>1519400.0727586031</v>
      </c>
      <c r="E19" s="21">
        <f>IF((C19&gt;='Input for base case'!$F$12),0,(D18*(1-Parameters!$D$40)*Parameters!$D$8*(1-('Input for base case'!$F$22*Parameters!$D$7))+(E18*(1-Parameters!$D$40)*(1-1/Parameters!$D$38)) + (F18*(1-Parameters!$D$40)*(1-(1/Parameters!$D$38))*(1-ART_drop_factor))))</f>
        <v>4600.8612669284512</v>
      </c>
      <c r="F19" s="26">
        <f>IF((C19&gt;='Input for base case'!$F$12),0,(F18*(1-Parameters!$D$40)*(1-(1/Parameters!$D$38))*ART_drop_factor))</f>
        <v>0</v>
      </c>
      <c r="G19" s="21">
        <f>IF((C19&gt;='Input for base case'!$F$12),0,((G18*(1-Parameters!$D$40)+(E18*(1-Parameters!$D$40)*(1/Parameters!$D$38)))))</f>
        <v>49562.204974637832</v>
      </c>
      <c r="H19" s="21">
        <f>IF((C19&gt;='Input for base case'!$F$12),0,(H18*(1-Parameters!$D$40) + I18*(1-Parameters!$D$40)*(1-ART_drop_factor)))</f>
        <v>0</v>
      </c>
      <c r="I19" s="21">
        <f>IF((C19&gt;='Input for base case'!$F$12),0,(((F18*(1-Parameters!$D$40)*(1/Parameters!$D$38)) + I18*(1-Parameters!$D$40)*ART_drop_factor)))</f>
        <v>0</v>
      </c>
      <c r="J19" s="23">
        <f>IF(AND(C19&gt;='Input for base case'!$F$12,C19&lt;'Input for base case'!$F$13),((D18*(1-Parameters!$D$40)*(1-(Parameters!$D$8*(1-('Input for base case'!$F$22*Parameters!$D$7))))) + (J18*(1-Parameters!$D$40)*(1-(Parameters!$D$9*(1-('Input for base case'!$F$22*Parameters!$D$7)))))),0)</f>
        <v>0</v>
      </c>
      <c r="K19" s="23">
        <f>IF(AND(C19&gt;='Input for base case'!$F$12,C19&lt;'Input for base case'!$F$13),((D18*(1-Parameters!$D$40)*(Parameters!$D$8*(1-('Input for base case'!$F$22*Parameters!$D$7))))+(E18*(1-Parameters!$D$40)*(1-1/Parameters!$D$38)*(1-('Input for base case'!$F$5*Parameters!$D$14*(1-Parameters!$D$27)*Parameters!$D$26*(Parameters!$D$24))*Parameters!$D$28*Parameters!$D$30)))+ (F18*(1-Parameters!$D$40)*(1-(1/Parameters!$D$38))*(1-ART_drop_factor)) + (J18*(1-Parameters!$D$40)*Parameters!$D$9*(1-('Input for base case'!$F$22*Parameters!$D$7)))+(K18*(1-Parameters!$D$40)*(1-1/Parameters!$D$38)) + (L18*(1-Parameters!$D$40)*(1-(1/Parameters!$D$38))*(1-ART_drop_factor)),0)</f>
        <v>0</v>
      </c>
      <c r="L19" s="23">
        <f>IF(AND(C19&gt;='Input for base case'!$F$12,C19&lt;'Input for base case'!$F$13),((E18*(1-Parameters!$D$40)*(1-1/Parameters!$D$38)*('Input for base case'!$F$5*Parameters!$D$14*Parameters!$D$26*(1-Parameters!$D$27)*(Parameters!$D$24)*Parameters!$D$28*Parameters!$D$30))+(F18*(1-Parameters!$D$40)*(1-(1/Parameters!$D$38))*ART_drop_factor)+(L18*(1-Parameters!$D$40)*(1-(1/Parameters!$D$38))*ART_drop_factor)),0)</f>
        <v>0</v>
      </c>
      <c r="M19" s="23">
        <f>IF(AND(C19&gt;='Input for base case'!$F$12,C19&lt;'Input for base case'!$F$13),((E18*(1-Parameters!$D$40)*(1/Parameters!$D$38)*(1-('Input for base case'!$F$5*Parameters!$D$14*(1-Parameters!$D$27)*Parameters!$D$26*(Parameters!$D$23))*Parameters!$D$28))+(G18*(1-Parameters!$D$40)*(1-('Input for base case'!$F$5*Parameters!$D$14*(1-Parameters!$D$27)*Parameters!$D$26*(Parameters!$D$23)*Parameters!$D$28)))+(K18*(1-Parameters!$D$40)*(1/Parameters!$D$38))+(M18*(1-Parameters!$D$40))),0)</f>
        <v>0</v>
      </c>
      <c r="N19" s="23">
        <f>IF(AND(C19&gt;='Input for base case'!$F$12,C19&lt;'Input for base case'!$F$13),((E18*(1-Parameters!$D$40)*(1/Parameters!$D$38)*'Input for base case'!$F$5*Parameters!$D$14*Parameters!$D$26*(1-Parameters!$D$27)*Parameters!$D$28*(Parameters!$D$23)*(1-Parameters!$D$30))+(G18*(1-Parameters!$D$40)*'Input for base case'!$F$5*Parameters!$D$14*Parameters!$D$26*(1-Parameters!$D$27)*Parameters!$D$28*(Parameters!$D$23)*(1-Parameters!$D$30))+(H18*(1-Parameters!$D$40)) +(N18*(1-Parameters!$D$40)) + (O18*(1-Parameters!$D$40)*(1-ART_drop_factor)) + (I18*(1-Parameters!$D$40)*(1-ART_drop_factor))),0)</f>
        <v>0</v>
      </c>
      <c r="O19" s="23">
        <f>IF(AND(C19&gt;='Input for base case'!$F$12,C19&lt;'Input for base case'!$F$13),((E18*(1-Parameters!$D$40)*(1/Parameters!$D$38)*('Input for base case'!$F$5*Parameters!$D$14*(Parameters!$D$23)*Parameters!$D$26*(1-Parameters!$D$27)*Parameters!$D$28*Parameters!$D$30))+(F18*(1-Parameters!$D$40)*(1/Parameters!$D$38))+(G18*(1-Parameters!$D$40)*('Input for base case'!$F$5*Parameters!$D$14*(Parameters!$D$23)*Parameters!$D$26*(1-Parameters!$D$27)*Parameters!$D$28*Parameters!$D$30))+(O18*(1-Parameters!$D$40)*ART_drop_factor)+(L18*(1-Parameters!$D$40)*(1/Parameters!$D$38))+(I18*(1-Parameters!$D$40)*ART_drop_factor)),0)</f>
        <v>0</v>
      </c>
      <c r="P19" s="24">
        <f>IF(AND(C19&gt;='Input for base case'!$F$13,C19&lt;'Input for base case'!$F$14),((J18*(1-Parameters!$D$40)*(1-(Parameters!$D$9*(1-('Input for base case'!$F$22*Parameters!$D$7))))) + (P18*(1-Parameters!$D$40)*(1-(Parameters!$D$9*(1-('Input for base case'!$F$22*Parameters!$D$7)))))),0)</f>
        <v>0</v>
      </c>
      <c r="Q19" s="22">
        <f>IF(AND(C19&gt;='Input for base case'!$F$13,C19&lt;'Input for base case'!$F$14),((J18*(1-Parameters!$D$40)*Parameters!$D$9*(1-('Input for base case'!$F$22*Parameters!$D$7)))+(K18*(1-Parameters!$D$40)*(1-1/Parameters!$D$38)*(1-('Input for base case'!$F$6*Parameters!$D$15*(1-Parameters!$D$27)*Parameters!$D$26*(Parameters!$D$24))*Parameters!$D$28*Parameters!$D$30))) + (L18*(1-Parameters!$D$40)*(1-(1/Parameters!$D$38))*(1-ART_drop_factor)) +(P18*(1-Parameters!$D$40)*Parameters!$D$9*(1-('Input for base case'!$F$22*Parameters!$D$7)))+(Q18*(1-Parameters!$D$40)*(1-1/Parameters!$D$38)) + (R18*(1-Parameters!$D$40)*(1-(1/Parameters!$D$38))*(1-ART_drop_factor)),0)</f>
        <v>0</v>
      </c>
      <c r="R19" s="24">
        <f>IF(AND(C19&gt;='Input for base case'!$F$13,C19&lt;'Input for base case'!$F$14),((K18*(1-Parameters!$D$40)*(1-1/Parameters!$D$38)*('Input for base case'!$F$6*Parameters!$D$15*Parameters!$D$26*(1-Parameters!$D$27)*(Parameters!$D$24)*Parameters!$D$28*Parameters!$D$30))+(L18*(1-Parameters!$D$40)*(1-(1/Parameters!$D$38))*ART_drop_factor)+(R18*(1-Parameters!$D$40)*(1-(1/Parameters!$D$38))*ART_drop_factor)),0)</f>
        <v>0</v>
      </c>
      <c r="S19" s="22">
        <f>IF(AND(C19&gt;='Input for base case'!$F$13,C19&lt;'Input for base case'!$F$14),((K18*(1-Parameters!$D$40)*(1/Parameters!$D$38)*(1-('Input for base case'!$F$6*Parameters!$D$15*(1-Parameters!$D$27)*Parameters!$D$26*(Parameters!$D$23)*Parameters!$D$28)))+(M18*(1-Parameters!$D$40)*(1-('Input for base case'!$F$6*Parameters!$D$15*(1-Parameters!$D$27)*Parameters!$D$26*(Parameters!$D$23)*Parameters!$D$28)))+(Q18*(1-Parameters!$D$40)*(1/Parameters!$D$38))+(S18*(1-Parameters!$D$40))),0)</f>
        <v>0</v>
      </c>
      <c r="T19" s="24">
        <f>IF(AND(C19&gt;='Input for base case'!$F$13,C19&lt;'Input for base case'!$F$14),((K18*(1-Parameters!$D$40)*(1/Parameters!$D$38)*'Input for base case'!$F$6*Parameters!$D$15*Parameters!$D$26*(1-Parameters!$D$27)*Parameters!$D$28*(Parameters!$D$23)*(1-Parameters!$D$30))+(M18*(1-Parameters!$D$40)*'Input for base case'!$F$6*Parameters!$D$15*Parameters!$D$26*(1-Parameters!$D$27)*Parameters!$D$28*(Parameters!$D$23)*(1-Parameters!$D$30))+(N18*(1-Parameters!$D$40))+(T18*(1-Parameters!$D$40)) + (U18*(1-Parameters!$D$40)*(1-ART_drop_factor)) + (O18*(1-Parameters!$D$40)*(1-ART_drop_factor))),0)</f>
        <v>0</v>
      </c>
      <c r="U19" s="22">
        <f>IF(AND(C19&gt;='Input for base case'!$F$13,C19&lt;'Input for base case'!$F$14),((K18*(1-Parameters!$D$40)*(1/Parameters!$D$38)*('Input for base case'!$F$6*Parameters!$D$15*(Parameters!$D$23)*Parameters!$D$26*(1-Parameters!$D$27)*Parameters!$D$28*Parameters!$D$30))+(L18*(1-Parameters!$D$40)*(1/Parameters!$D$38))+(M18*(1-Parameters!$D$40)*('Input for base case'!$F$6*Parameters!$D$15*(Parameters!$D$23)*Parameters!$D$26*(1-Parameters!$D$27)*Parameters!$D$28*Parameters!$D$30))+(U18*(1-Parameters!$D$40)*ART_drop_factor)+(R18*(1-Parameters!$D$40)*(1/Parameters!$D$38))+(O18*(1-Parameters!$D$40))*ART_drop_factor),0)</f>
        <v>0</v>
      </c>
      <c r="V19" s="24">
        <f>IF(C19='Input for base case'!$F$14,((P18*(1-Parameters!$D$41)*(1-(Parameters!$D$9*(1-('Input for base case'!$F$22*Parameters!$D$7))))) + (V18*(1-Parameters!$D$41)*(1-(Parameters!$D$9*(1-('Input for base case'!$F$22*Parameters!$D$7)))))),0)</f>
        <v>0</v>
      </c>
      <c r="W19" s="22">
        <f>IF(C19='Input for base case'!$F$14,((P18*(1-Parameters!$D$41)*Parameters!$D$9*(1-('Input for base case'!$F$22*Parameters!$D$7)))+(Q18*(1-Parameters!$D$41)*(1-1/Parameters!$D$38)*(1-('Input for base case'!$F$6*Parameters!$D$16*(1-Parameters!$D$27)*Parameters!$D$26*(1-Parameters!$B$94)*(Parameters!$D$24))*Parameters!$D$28*Parameters!$D$30)))+(V18*(1-Parameters!$D$41)*Parameters!$D$9*(1-('Input for base case'!$F$22*Parameters!$D$7)))+ (R18*(1-Parameters!$D$41)*(1-(1/Parameters!$D$38))*(1-ART_drop_factor)) + (W18*(1-Parameters!$D$41)*(1-1/Parameters!$D$38)) + (X18*(1-Parameters!$D$41)*(1-(1/Parameters!$D$38))*(1-ART_drop_factor)),0)</f>
        <v>0</v>
      </c>
      <c r="X19" s="24">
        <f>IF(C19='Input for base case'!$F$14,((Q18*(1-Parameters!$D$41)*(1-1/Parameters!$D$38)*('Input for base case'!$F$6*Parameters!$D$16*Parameters!$D$26*(1-Parameters!$D$27)*(1-Parameters!$B$94)*(Parameters!$D$24)*Parameters!$D$28*Parameters!$D$30))+(R18*(1-Parameters!$D$41)*(1-(1/Parameters!$D$38))*ART_drop_factor)+(X18*(1-Parameters!$D$41)*(1-(1/Parameters!$D$38))*ART_drop_factor)),0)</f>
        <v>0</v>
      </c>
      <c r="Y19" s="22">
        <f>IF(C19='Input for base case'!$F$14,((Q18*(1-Parameters!$D$41)*(1/Parameters!$D$38)*(1-('Input for base case'!$F$6*Parameters!$D$16*(1-Parameters!$D$27)*Parameters!$D$26*(1-Parameters!$B$94)*(Parameters!$D$23)*Parameters!$D$28)))+(S18*(1-Parameters!$D$41)*(1-('Input for base case'!$F$6*Parameters!$D$16*(1-Parameters!$D$27)*Parameters!$D$26*(1-Parameters!$B$94)*(Parameters!$D$23)*Parameters!$D$28)))+(W18*(1-Parameters!$D$41)*(1/Parameters!$D$38))+(Y18*(1-Parameters!$D$41))),0)</f>
        <v>0</v>
      </c>
      <c r="Z19" s="24">
        <f>IF(C19='Input for base case'!$F$14,((Q18*(1-Parameters!$D$41)*(1/Parameters!$D$38)*'Input for base case'!$F$6*Parameters!$D$16*Parameters!$D$26*(1-Parameters!$D$27)*(1-Parameters!$B$94)*Parameters!$D$28*(Parameters!$D$23)*(1-Parameters!$D$30))+(S18*(1-Parameters!$D$41)*'Input for base case'!$F$6*Parameters!$D$16*Parameters!$D$26*(1-Parameters!$D$27)*(1-Parameters!$B$94)*Parameters!$D$28*(Parameters!$D$23)*(1-Parameters!$D$30))+(T18*(1-Parameters!$D$41)) + (U18*(1-Parameters!$D$41)*(1-ART_drop_factor)) + (Z18*(1-Parameters!$D$41)) + (AA18*(1-Parameters!$D$41)*(1-ART_drop_factor))),0)</f>
        <v>0</v>
      </c>
      <c r="AA19" s="22">
        <f>IF(C19='Input for base case'!$F$14,((Q18*(1-Parameters!$D$41)*(1/Parameters!$D$38)*('Input for base case'!$F$6*Parameters!$D$16*(Parameters!$D$23)*Parameters!$D$26*(1-Parameters!$D$27)*(1-Parameters!$B$94)*Parameters!$D$28*Parameters!$D$30))+(R18*(1-Parameters!$D$41)*(1/Parameters!$D$38))+(S18*(1-Parameters!$D$41)*('Input for base case'!$F$6*Parameters!$D$16*(1-Parameters!$B$94)*(Parameters!$D$23)*Parameters!$D$26*(1-Parameters!$D$27)*Parameters!$D$28*Parameters!$D$30))+(AA18*(1-Parameters!$D$41)*ART_drop_factor)+(X18*(1-Parameters!$D$41)*(1/Parameters!$D$38))+(U18*(1-Parameters!$D$41)*ART_drop_factor)),0)</f>
        <v>0</v>
      </c>
      <c r="AB19" s="24">
        <f>IF(AND(C19&gt;'Input for base case'!$F$14,C19&lt;('Input for base case'!$F$14+'Input for base case'!$F$16)),((V18*(1-Parameters!$D$41)*(1-(Parameters!$D$9*(1-('Input for base case'!$F$22*Parameters!$D$7)))))+(AB18*(1-Parameters!$D$41)*(1-(Parameters!$D$10*(1-('Input for base case'!$F$22*Parameters!$D$7)))))),0)</f>
        <v>0</v>
      </c>
      <c r="AC19" s="24">
        <f>IF(AND(C19&gt;'Input for base case'!$F$14, C19&lt;('Input for base case'!$F$14+'Input for base case'!$F$16)),((V18*(1-Parameters!$D$41)*Parameters!$D$9*(1-('Input for base case'!$F$22*Parameters!$D$7)))+(W18*(1-Parameters!$D$41)*(1-1/Parameters!$D$38)) + (X18*(1-Parameters!$D$41)*(1-(1/Parameters!$D$38))*(1-ART_drop_factor)) +(AB18*(1-Parameters!$D$41)*Parameters!$D$10*(1-('Input for base case'!$F$22*Parameters!$D$7))))+(AC18*(1-Parameters!$D$41)*(1-1/Parameters!$D$38)) + (AD18*(1-Parameters!$D$41)*(1-(1/Parameters!$D$38))*(1-ART_drop_factor)),0)</f>
        <v>0</v>
      </c>
      <c r="AD19" s="24">
        <f>IF(AND(C19&gt;'Input for base case'!$F$14, C19&lt;('Input for base case'!$F$14+'Input for base case'!$F$16)),((X18*(1-Parameters!$D$41)*(1-(1/Parameters!$D$38))*ART_drop_factor)+(AD18*(1-Parameters!$D$41)*(1-(1/Parameters!$D$38))*ART_drop_factor)),0)</f>
        <v>0</v>
      </c>
      <c r="AE19" s="24">
        <f>IF(AND(C19&gt;'Input for base case'!$F$14, C19&lt;('Input for base case'!$F$14+'Input for base case'!$F$16)),((W18*(1-Parameters!$D$41)*(1/Parameters!$D$38))+(Y18*(1-Parameters!$D$41))+(AC18*(1-Parameters!$D$41)*(1/Parameters!$D$38))+(AE18*(1-Parameters!$D$41))),0)</f>
        <v>0</v>
      </c>
      <c r="AF19" s="24">
        <f>IF(AND(C19&gt;'Input for base case'!$F$14, C19&lt;('Input for base case'!$F$14+'Input for base case'!$F$16)),((Z18*(1-Parameters!$D$41)) + (AA18*(1-Parameters!$D$41)*(1-ART_drop_factor)) +(AF18*(1-Parameters!$D$41)) + (AG18*(1-Parameters!$D$41)*(1-ART_drop_factor))),0)</f>
        <v>0</v>
      </c>
      <c r="AG19" s="24">
        <f>IF(AND(C19&gt;'Input for base case'!$F$14, C19&lt;('Input for base case'!$F$14+'Input for base case'!$F$16)),((X18*(1-Parameters!$D$41)*(1/Parameters!$D$38))+(AG18*(1-Parameters!$D$41)*ART_drop_factor)+(AD18*(1-Parameters!$D$41)*(1/Parameters!$D$38))+(AA18*(1-Parameters!$D$41)*ART_drop_factor)),0)</f>
        <v>0</v>
      </c>
      <c r="AH19" s="24">
        <f>IF(AND(C19&gt;=('Input for base case'!$F$14+'Input for base case'!$F$16),C19&lt;('Input for base case'!$F$14+'Input for base case'!$F$17)),((AB18*(1-Parameters!$D$40)*(1-(Parameters!$D$10*(1-('Input for base case'!$F$22*Parameters!$D$7)))))+(AH18*(1-Parameters!$D$40)*(1-(Parameters!$D$11*(1-('Input for base case'!$F$22*Parameters!$D$7)))))),0)</f>
        <v>0</v>
      </c>
      <c r="AI19" s="24">
        <f>IF(AND(C19&gt;=('Input for base case'!$F$14+'Input for base case'!$F$16), C19&lt;('Input for base case'!$F$14+'Input for base case'!$F$17)),((AB18*(1-Parameters!$D$40)*Parameters!$D$10*(1-('Input for base case'!$F$22*Parameters!$D$7)))+(AC18*(1-Parameters!$D$40)*(1-1/Parameters!$D$38)*(1-('Input for base case'!$F$7*Parameters!$D$17*(1-Parameters!$D$27)*Parameters!$D$26*(1-(Parameters!$B$94 + Parameters!$B$95))*(Parameters!$D$24)*Parameters!$D$28*Parameters!$D$30))) + (AD18*(1-Parameters!$D$40)*(1-(1/Parameters!$D$38))*(1-ART_drop_factor)) +(AH18*(1-Parameters!$D$40)*Parameters!$D$11*(1-('Input for base case'!$F$22*Parameters!$D$7)))+(AI18*(1-Parameters!$D$40)*(1-1/Parameters!$D$38)) + (AJ18*(1-Parameters!$D$40)*(1-(1/Parameters!$D$38))*(1-ART_drop_factor))),0)</f>
        <v>0</v>
      </c>
      <c r="AJ19" s="24">
        <f>IF(AND(C19&gt;=('Input for base case'!$F$14+'Input for base case'!$F$16), C19&lt;('Input for base case'!$F$14+'Input for base case'!$F$17)),((AC18*(1-Parameters!$D$40)*(1-1/Parameters!$D$38)*('Input for base case'!$F$7*Parameters!$D$17*Parameters!$D$26*(1-Parameters!$D$27)*(1-(Parameters!$B$94 + Parameters!$B$95))*(Parameters!$D$24)*Parameters!$D$28*Parameters!$D$30))+(AD18*(1-Parameters!$D$40)*(1-(1/Parameters!$D$38))*ART_drop_factor)+(AJ18*(1-Parameters!$D$40)*(1-(1/Parameters!$D$38))*ART_drop_factor)),0)</f>
        <v>0</v>
      </c>
      <c r="AK19" s="22">
        <f>IF(AND(C19&gt;=('Input for base case'!$F$14+'Input for base case'!$F$16), C19&lt;('Input for base case'!$F$14+'Input for base case'!$F$17)),((AC18*(1-Parameters!$D$40)*(1/Parameters!$D$38)*(1-('Input for base case'!$F$7*Parameters!$D$17*(1-Parameters!$D$27)*Parameters!$D$26*(1-(Parameters!$B$94 + Parameters!$B$95))*(Parameters!$D$23)*Parameters!$D$28)))+(AE18*(1-Parameters!$D$40)*(1-('Input for base case'!$F$7*Parameters!$D$17*(1-Parameters!$D$27)*Parameters!$D$26*(1-(Parameters!$B$94 + Parameters!$B$95))*(Parameters!$D$23)*Parameters!$D$28)))+(AI18*(1-Parameters!$D$40)*(1/Parameters!$D$38))+(AK18*(1-Parameters!$D$40))),0)</f>
        <v>0</v>
      </c>
      <c r="AL19" s="24">
        <f>IF(AND(C19&gt;=('Input for base case'!$F$14+'Input for base case'!$F$16), C19&lt;('Input for base case'!$F$14+'Input for base case'!$F$17)),((AC18*(1-Parameters!$D$40)*(1/Parameters!$D$38)*'Input for base case'!$F$7*Parameters!$D$17*Parameters!$D$26*(1-Parameters!$D$27)*(1-(Parameters!$B$94 + Parameters!$B$95))*Parameters!$D$28*(Parameters!$D$23)*(1-Parameters!$D$30))+(AE18*(1-Parameters!$D$40)*'Input for base case'!$F$7*Parameters!$D$17*Parameters!$D$26*(1-Parameters!$D$27)*(1-(Parameters!$B$94 + Parameters!$B$95))*Parameters!$D$28*(Parameters!$D$23)*(1-Parameters!$D$30))+(AF18*(1-Parameters!$D$40)) + (AG18*(1-Parameters!$D$40)*(1-ART_drop_factor)) +(AL18*(1-Parameters!$D$40)) + (AM18*(1-Parameters!$D$40)*(1-ART_drop_factor))),0)</f>
        <v>0</v>
      </c>
      <c r="AM19" s="22">
        <f>IF(AND(C19&gt;=('Input for base case'!$F$14+'Input for base case'!$F$16), C19&lt;('Input for base case'!$F$14+'Input for base case'!$F$17)),((AC18*(1-Parameters!$D$40)*(1/Parameters!$D$38)*('Input for base case'!$F$7*Parameters!$D$17*(Parameters!$D$23)*Parameters!$D$26*(1-Parameters!$D$27)*(1-(Parameters!$B$94 + Parameters!$B$95))*Parameters!$D$28*Parameters!$D$30))+(AD18*(1-Parameters!$D$40)*(1/Parameters!$D$38))+(AE18*(1-Parameters!$D$40)*('Input for base case'!$F$7*Parameters!$D$17*(Parameters!$D$23)*Parameters!$D$26*(1-Parameters!$D$27)*(1-(Parameters!$B$94 + Parameters!$B$95))*Parameters!$D$28*Parameters!$D$30))+(AM18*(1-Parameters!$D$40)*ART_drop_factor)+(AJ18*(1-Parameters!$D$40)*(1/Parameters!$D$38))+(AG18*(1-Parameters!$D$40)*ART_drop_factor)),0)</f>
        <v>0</v>
      </c>
      <c r="AN19" s="24">
        <f>IF(AND(C19&gt;=('Input for base case'!$F$14+'Input for base case'!$F$17), C19&lt;('Input for base case'!$F$14+'Input for base case'!$F$18)),((AH18*(1-Parameters!$D$40)*(1-(Parameters!$D$11*(1-('Input for base case'!$F$22*Parameters!$D$7))))) + (AN18*(1-Parameters!$D$40)*(1-(Parameters!$D$11*(1-('Input for base case'!$F$22*Parameters!$D$7)))))),0)</f>
        <v>0</v>
      </c>
      <c r="AO19" s="22">
        <f>IF(AND(C19&gt;=('Input for base case'!$F$14+'Input for base case'!$F$17), C19&lt;('Input for base case'!$F$14+'Input for base case'!$F$18)),((AH18*(1-Parameters!$D$40)*Parameters!$D$11*(1-('Input for base case'!$F$22*Parameters!$D$7)))+(AI18*(1-Parameters!$D$40)*(1-1/Parameters!$D$38)*(1-('Input for base case'!$F$8*Parameters!$D$18*(1-Parameters!$D$27)*Parameters!$D$26*(Parameters!$D$24)*Parameters!$D$28*Parameters!$D$30))) + (AJ18*(1-Parameters!$D$40)*(1-(1/Parameters!$D$38))*(1-ART_drop_factor)) +(AN18*(1-Parameters!$D$40)*Parameters!$D$11*(1-('Input for base case'!$F$22*Parameters!$D$7)))+(AO18*(1-Parameters!$D$40)*(1-1/Parameters!$D$38)) + (AP18*(1-Parameters!$D$40)*(1-(1/Parameters!$D$38))*(1-ART_drop_factor))),0)</f>
        <v>0</v>
      </c>
      <c r="AP19" s="24">
        <f>IF(AND(C19&gt;=('Input for base case'!$F$14+'Input for base case'!$F$17), C19&lt;('Input for base case'!$F$14+'Input for base case'!$F$18)),((AI18*(1-Parameters!$D$40)*(1-1/Parameters!$D$38)*('Input for base case'!$F$8*Parameters!$D$18*Parameters!$D$26*(1-Parameters!$D$27)*(Parameters!$D$24)*Parameters!$D$28*Parameters!$D$30))+(AJ18*(1-Parameters!$D$40)*(1-(1/Parameters!$D$38))*ART_drop_factor)+(AP18*(1-Parameters!$D$40)*(1-(1/Parameters!$D$38))*ART_drop_factor)),0)</f>
        <v>0</v>
      </c>
      <c r="AQ19" s="22">
        <f>IF(AND(C19&gt;=('Input for base case'!$F$14+'Input for base case'!$F$17), C19&lt;('Input for base case'!$F$14+'Input for base case'!$F$18)),((AI18*(1-Parameters!$D$40)*(1/Parameters!$D$38)*(1-('Input for base case'!$F$8*Parameters!$D$18*(1-Parameters!$D$27)*Parameters!$D$26*(Parameters!$D$23)*Parameters!$D$28)))+(AK18*(1-Parameters!$D$40)*(1-('Input for base case'!$F$8*Parameters!$D$18*(1-Parameters!$D$27)*Parameters!$D$26*(Parameters!$D$23)*Parameters!$D$28)))+(AO18*(1-Parameters!$D$40)*(1/Parameters!$D$38))+(AQ18*(1-Parameters!$D$40))),0)</f>
        <v>0</v>
      </c>
      <c r="AR19" s="24">
        <f>IF(AND(C19&gt;=('Input for base case'!$F$14+'Input for base case'!$F$17), C19&lt;('Input for base case'!$F$14+'Input for base case'!$F$18)),((AI18*(1-Parameters!$D$40)*(1/Parameters!$D$38)*'Input for base case'!$F$8*Parameters!$D$18*Parameters!$D$26*(1-Parameters!$D$27)*Parameters!$D$28*(Parameters!$D$23)*(1-Parameters!$D$30))+(AK18*(1-Parameters!$D$40)*'Input for base case'!$F$8*Parameters!$D$18*Parameters!$D$26*(1-Parameters!$D$27)*Parameters!$D$28*(Parameters!$D$23)*(1-Parameters!$D$30))+(AL18*(1-Parameters!$D$40)) + (AM18*(1-Parameters!$D$40)*(1-ART_drop_factor)) +(AR18*(1-Parameters!$D$40)) + (AS18*(1-Parameters!$D$40)*(1-ART_drop_factor))),0)</f>
        <v>0</v>
      </c>
      <c r="AS19" s="22">
        <f>IF(AND(C19&gt;=('Input for base case'!$F$14+'Input for base case'!$F$17), C19&lt;('Input for base case'!$F$14+'Input for base case'!$F$18)),((AI18*(1-Parameters!$D$40)*(1/Parameters!$D$38)*('Input for base case'!$F$8*Parameters!$D$18*(Parameters!$D$23)*Parameters!$D$26*(1-Parameters!$D$27)*Parameters!$D$28*Parameters!$D$30))+(AJ18*(1-Parameters!$D$40)*(1/Parameters!$D$38))+(AK18*(1-Parameters!$D$40)*('Input for base case'!$F$8*Parameters!$D$18*(Parameters!$D$23)*Parameters!$D$26*(1-Parameters!$D$27)*Parameters!$D$28*Parameters!$D$30))+(AS18*(1-Parameters!$D$40)*ART_drop_factor)+(AP18*(1-Parameters!$D$40)*(1/Parameters!$D$38))+(AM18*(1-Parameters!$D$40)*ART_drop_factor)),0)</f>
        <v>0</v>
      </c>
      <c r="AT19" s="24">
        <f>IF(AND(C19&gt;=('Input for base case'!$F$14+'Input for base case'!$F$18), C19&lt;('Input for base case'!$F$14+'Input for base case'!$F$19)),((AN18*(1-Parameters!$D$40)*(1-(Parameters!$D$11*(1-('Input for base case'!$F$22*Parameters!$D$7))))) + (AT18*(1-Parameters!$D$40)*(1-(Parameters!$D$12*(1-('Input for base case'!$F$22*Parameters!$D$7)))))),0)</f>
        <v>0</v>
      </c>
      <c r="AU19" s="22">
        <f>IF(AND(C19&gt;=('Input for base case'!$F$14+'Input for base case'!$F$18), C19&lt;('Input for base case'!$F$14+'Input for base case'!$F$19)),((AN18*(1-Parameters!$D$40)*Parameters!$D$11*(1-('Input for base case'!$F$22*Parameters!$D$7)))+(AO18*(1-Parameters!$D$40)*(1-1/Parameters!$D$38)*(1-('Input for base case'!$F$9*Parameters!$D$19*(1-Parameters!$D$27)*Parameters!$D$26*(Parameters!$D$24)*Parameters!$D$28*Parameters!$D$30))) + (AP18*(1-Parameters!$D$40)*(1-(1/Parameters!$D$38))*(1-ART_drop_factor)) +(AT18*(1-Parameters!$D$40)*Parameters!$D$12*(1-('Input for base case'!$F$22*Parameters!$D$7)))+(AU18*(1-Parameters!$D$40)*(1-1/Parameters!$D$38)) + (AV18*(1-Parameters!$D$40)*(1-(1/Parameters!$D$38))*(1-ART_drop_factor))),0)</f>
        <v>0</v>
      </c>
      <c r="AV19" s="24">
        <f>IF(AND(C19&gt;=('Input for base case'!$F$14+'Input for base case'!$F$18), C19&lt;('Input for base case'!$F$14+'Input for base case'!$F$19)),((AO18*(1-Parameters!$D$40)*(1-1/Parameters!$D$38)*('Input for base case'!$F$9*Parameters!$D$19*Parameters!$D$26*(1-Parameters!$D$27)*(Parameters!$D$24)*Parameters!$D$28*Parameters!$D$30))+(AP18*(1-Parameters!$D$40)*(1-(1/Parameters!$D$38))*ART_drop_factor)+(AV18*(1-Parameters!$D$40)*(1-(1/Parameters!$D$38))*ART_drop_factor)),0)</f>
        <v>0</v>
      </c>
      <c r="AW19" s="22">
        <f>IF(AND(C19&gt;=('Input for base case'!$F$14+'Input for base case'!$F$18), C19&lt;('Input for base case'!$F$14+'Input for base case'!$F$19)),((AO18*(1-Parameters!$D$40)*(1/Parameters!$D$38)*(1-('Input for base case'!$F$9*Parameters!$D$19*(1-Parameters!$D$27)*Parameters!$D$26*(Parameters!$D$23)*Parameters!$D$28)))+(AQ18*(1-Parameters!$D$40)*(1-('Input for base case'!$F$9*Parameters!$D$19*(1-Parameters!$D$27)*Parameters!$D$26*(Parameters!$D$23)*Parameters!$D$28)))+(AU18*(1-Parameters!$D$40)*(1/Parameters!$D$38))+(AW18*(1-Parameters!$D$40))),0)</f>
        <v>0</v>
      </c>
      <c r="AX19" s="24">
        <f>IF(AND(C19&gt;=('Input for base case'!$F$14+'Input for base case'!$F$18), C19&lt;('Input for base case'!$F$14+'Input for base case'!$F$19)),((AO18*(1-Parameters!$D$40)*(1/Parameters!$D$38)*'Input for base case'!$F$9*Parameters!$D$19*Parameters!$D$26*(1-Parameters!$D$27)*Parameters!$D$28*(Parameters!$D$23)*(1-Parameters!$D$30))+(AQ18*(1-Parameters!$D$40)*'Input for base case'!$F$9*Parameters!$D$19*Parameters!$D$26*(1-Parameters!$D$27)*Parameters!$D$28*(Parameters!$D$23)*(1-Parameters!$D$30)) + (AS18*(1-Parameters!$D$40)*(1-ART_drop_factor)) +(AR18*(1-Parameters!$D$40))+ (AY18*(1-Parameters!$D$40)*(1-ART_drop_factor)) + (AX18*(1-Parameters!$D$40))),0)</f>
        <v>0</v>
      </c>
      <c r="AY19" s="22">
        <f>IF(AND(C19&gt;=('Input for base case'!$F$14+'Input for base case'!$F$18), C19&lt;('Input for base case'!$F$14+'Input for base case'!$F$19)),((AO18*(1-Parameters!$D$40)*(1/Parameters!$D$38)*('Input for base case'!$F$9*Parameters!$D$19*(Parameters!$D$23)*Parameters!$D$26*(1-Parameters!$D$27)*Parameters!$D$28*Parameters!$D$30))+(AP18*(1-Parameters!$D$40)*(1/Parameters!$D$38))+(AQ18*(1-Parameters!$D$40)*('Input for base case'!$F$9*Parameters!$D$19*(Parameters!$D$23)*Parameters!$D$26*(1-Parameters!$D$27)*Parameters!$D$28*Parameters!$D$30))+(AY18*(1-Parameters!$D$40)*ART_drop_factor)+(AV18*(1-Parameters!$D$40)*(1/Parameters!$D$38))+(AS18*(1-Parameters!$D$40)*ART_drop_factor)),0)</f>
        <v>0</v>
      </c>
      <c r="AZ19" s="24">
        <f>IF(C19&gt;=('Input for base case'!$F$14+'Input for base case'!$F$19),((AT18*(1-Parameters!$D$40)*(1-(Parameters!$D$12*(1-('Input for base case'!$F$22*Parameters!$D$7))))) + (AZ18*(1-Parameters!$D$40)*(1-(Parameters!$D$12*(1-('Input for base case'!$F$22*Parameters!$D$7)))))),0)</f>
        <v>0</v>
      </c>
      <c r="BA19" s="22">
        <f>IF(C19&gt;=('Input for base case'!$F$14+'Input for base case'!$F$19),((AT18*(1-Parameters!$D$40)*Parameters!$D$12*(1-('Input for base case'!$F$22*Parameters!$D$7)))+(AU18*(1-Parameters!$D$40)*(1-1/Parameters!$D$38)*(1-('Input for base case'!$F$10*Parameters!$D$20*(1-Parameters!$D$27)*Parameters!$D$26*(Parameters!$D$24)*Parameters!$D$28*Parameters!$D$30))) + (AV18*(1-Parameters!$D$40)*(1-(1/Parameters!$D$38))*(1-ART_drop_factor)) +(AZ18*(1-Parameters!$D$40)*Parameters!$D$12*(1-('Input for base case'!$F$22*Parameters!$D$7)))+(BA18*(1-Parameters!$D$40)*(1-1/Parameters!$D$38)) + (BB18*(1-Parameters!$D$40)*(1-(1/Parameters!$D$38))*(1-ART_drop_factor))),0)</f>
        <v>0</v>
      </c>
      <c r="BB19" s="24">
        <f>IF(C19&gt;=('Input for base case'!$F$14+'Input for base case'!$F$19),((AU18*(1-Parameters!$D$40)*(1-1/Parameters!$D$38)*('Input for base case'!$F$10*Parameters!$D$20*Parameters!$D$26*(1-Parameters!$D$27)*(Parameters!$D$24)*Parameters!$D$28*Parameters!$D$30))+(AV18*(1-Parameters!$D$40)*(1-(1/Parameters!$D$38))*ART_drop_factor)+(BB18*(1-Parameters!$D$40)*(1-(1/Parameters!$D$38))*ART_drop_factor)),0)</f>
        <v>0</v>
      </c>
      <c r="BC19" s="22">
        <f>IF(C19&gt;=('Input for base case'!$F$14+'Input for base case'!$F$19),((AU18*(1-Parameters!$D$40)*(1/Parameters!$D$38)*(1-('Input for base case'!$F$10*Parameters!$D$20*(1-Parameters!$D$27)*Parameters!$D$26*(Parameters!$D$23)*Parameters!$D$28)))+(AW18*(1-Parameters!$D$40)*(1-('Input for base case'!$F$10*Parameters!$D$20*(1-Parameters!$D$27)*Parameters!$D$26*(Parameters!$D$23)*Parameters!$D$28)))+(BA18*(1-Parameters!$D$40)*(1/Parameters!$D$38))+(BC18*(1-Parameters!$D$40))),0)</f>
        <v>0</v>
      </c>
      <c r="BD19" s="24">
        <f>IF(C19&gt;=('Input for base case'!$F$14+'Input for base case'!$F$19),((AU18*(1-Parameters!$D$40)*(1/Parameters!$D$38)*'Input for base case'!$F$10*Parameters!$D$20*Parameters!$D$26*(1-Parameters!$D$27)*Parameters!$D$28*(Parameters!$D$23)*(1-Parameters!$D$30))+(AW18*(1-Parameters!$D$40)*'Input for base case'!$F$10*Parameters!$D$20*Parameters!$D$26*(1-Parameters!$D$27)*Parameters!$D$28*(Parameters!$D$23)*(1-Parameters!$D$30))+(AX18*(1-Parameters!$D$40)) + (AY18*(1-Parameters!$D$40)*(1-ART_drop_factor)) +(BD18*(1-Parameters!$D$40)) + (BE18*(1-Parameters!$D$40)*(1-ART_drop_factor))),0)</f>
        <v>0</v>
      </c>
      <c r="BE19" s="25">
        <f>IF(C19&gt;=('Input for base case'!$F$14+'Input for base case'!$F$19),((AU18*(1-Parameters!$D$40)*(1/Parameters!$D$38)*('Input for base case'!$F$10*Parameters!$D$20*(Parameters!$D$23)*Parameters!$D$26*(1-Parameters!$D$27)*Parameters!$D$28*Parameters!$D$30))+(AV18*(1-Parameters!$D$40)*(1/Parameters!$D$38))+(AW18*(1-Parameters!$D$40)*('Input for base case'!$F$10*Parameters!$D$20*(Parameters!$D$23)*Parameters!$D$26*(1-Parameters!$D$27)*Parameters!$D$28*Parameters!$D$30))+(BE18*(1-Parameters!$D$40)*ART_drop_factor)+(BB18*(1-Parameters!$D$40)*(1/Parameters!$D$38))+(AY18*(1-Parameters!$D$40)*ART_drop_factor)),0)</f>
        <v>0</v>
      </c>
      <c r="BF19" s="135">
        <f>(Parameters!$D$40*(SUM(Model!D18:U18,Model!AH18:BE18)))+(Parameters!$D$41*(SUM(Model!V18:AG18)))</f>
        <v>94.05812763996731</v>
      </c>
      <c r="BG19" s="60"/>
    </row>
    <row r="20" spans="3:59" x14ac:dyDescent="0.2">
      <c r="C20" s="20">
        <v>15</v>
      </c>
      <c r="D20" s="21">
        <f>IF((C20&gt;='Input for base case'!$F$12),0,(D19*(1-Parameters!$D$40)*(1-(Parameters!$D$8*(1-('Input for base case'!$F$22*Parameters!$D$7))))))</f>
        <v>1518809.8732632697</v>
      </c>
      <c r="E20" s="21">
        <f>IF((C20&gt;='Input for base case'!$F$12),0,(D19*(1-Parameters!$D$40)*Parameters!$D$8*(1-('Input for base case'!$F$22*Parameters!$D$7))+(E19*(1-Parameters!$D$40)*(1-1/Parameters!$D$38)) + (F19*(1-Parameters!$D$40)*(1-(1/Parameters!$D$38))*(1-ART_drop_factor))))</f>
        <v>4591.9603167167561</v>
      </c>
      <c r="F20" s="26">
        <f>IF((C20&gt;='Input for base case'!$F$12),0,(F19*(1-Parameters!$D$40)*(1-(1/Parameters!$D$38))*ART_drop_factor))</f>
        <v>0</v>
      </c>
      <c r="G20" s="21">
        <f>IF((C20&gt;='Input for base case'!$F$12),0,((G19*(1-Parameters!$D$40)+(E19*(1-Parameters!$D$40)*(1/Parameters!$D$38)))))</f>
        <v>50070.522931394597</v>
      </c>
      <c r="H20" s="21">
        <f>IF((C20&gt;='Input for base case'!$F$12),0,(H19*(1-Parameters!$D$40) + I19*(1-Parameters!$D$40)*(1-ART_drop_factor)))</f>
        <v>0</v>
      </c>
      <c r="I20" s="21">
        <f>IF((C20&gt;='Input for base case'!$F$12),0,(((F19*(1-Parameters!$D$40)*(1/Parameters!$D$38)) + I19*(1-Parameters!$D$40)*ART_drop_factor)))</f>
        <v>0</v>
      </c>
      <c r="J20" s="23">
        <f>IF(AND(C20&gt;='Input for base case'!$F$12,C20&lt;'Input for base case'!$F$13),((D19*(1-Parameters!$D$40)*(1-(Parameters!$D$8*(1-('Input for base case'!$F$22*Parameters!$D$7))))) + (J19*(1-Parameters!$D$40)*(1-(Parameters!$D$9*(1-('Input for base case'!$F$22*Parameters!$D$7)))))),0)</f>
        <v>0</v>
      </c>
      <c r="K20" s="23">
        <f>IF(AND(C20&gt;='Input for base case'!$F$12,C20&lt;'Input for base case'!$F$13),((D19*(1-Parameters!$D$40)*(Parameters!$D$8*(1-('Input for base case'!$F$22*Parameters!$D$7))))+(E19*(1-Parameters!$D$40)*(1-1/Parameters!$D$38)*(1-('Input for base case'!$F$5*Parameters!$D$14*(1-Parameters!$D$27)*Parameters!$D$26*(Parameters!$D$24))*Parameters!$D$28*Parameters!$D$30)))+ (F19*(1-Parameters!$D$40)*(1-(1/Parameters!$D$38))*(1-ART_drop_factor)) + (J19*(1-Parameters!$D$40)*Parameters!$D$9*(1-('Input for base case'!$F$22*Parameters!$D$7)))+(K19*(1-Parameters!$D$40)*(1-1/Parameters!$D$38)) + (L19*(1-Parameters!$D$40)*(1-(1/Parameters!$D$38))*(1-ART_drop_factor)),0)</f>
        <v>0</v>
      </c>
      <c r="L20" s="23">
        <f>IF(AND(C20&gt;='Input for base case'!$F$12,C20&lt;'Input for base case'!$F$13),((E19*(1-Parameters!$D$40)*(1-1/Parameters!$D$38)*('Input for base case'!$F$5*Parameters!$D$14*Parameters!$D$26*(1-Parameters!$D$27)*(Parameters!$D$24)*Parameters!$D$28*Parameters!$D$30))+(F19*(1-Parameters!$D$40)*(1-(1/Parameters!$D$38))*ART_drop_factor)+(L19*(1-Parameters!$D$40)*(1-(1/Parameters!$D$38))*ART_drop_factor)),0)</f>
        <v>0</v>
      </c>
      <c r="M20" s="23">
        <f>IF(AND(C20&gt;='Input for base case'!$F$12,C20&lt;'Input for base case'!$F$13),((E19*(1-Parameters!$D$40)*(1/Parameters!$D$38)*(1-('Input for base case'!$F$5*Parameters!$D$14*(1-Parameters!$D$27)*Parameters!$D$26*(Parameters!$D$23))*Parameters!$D$28))+(G19*(1-Parameters!$D$40)*(1-('Input for base case'!$F$5*Parameters!$D$14*(1-Parameters!$D$27)*Parameters!$D$26*(Parameters!$D$23)*Parameters!$D$28)))+(K19*(1-Parameters!$D$40)*(1/Parameters!$D$38))+(M19*(1-Parameters!$D$40))),0)</f>
        <v>0</v>
      </c>
      <c r="N20" s="23">
        <f>IF(AND(C20&gt;='Input for base case'!$F$12,C20&lt;'Input for base case'!$F$13),((E19*(1-Parameters!$D$40)*(1/Parameters!$D$38)*'Input for base case'!$F$5*Parameters!$D$14*Parameters!$D$26*(1-Parameters!$D$27)*Parameters!$D$28*(Parameters!$D$23)*(1-Parameters!$D$30))+(G19*(1-Parameters!$D$40)*'Input for base case'!$F$5*Parameters!$D$14*Parameters!$D$26*(1-Parameters!$D$27)*Parameters!$D$28*(Parameters!$D$23)*(1-Parameters!$D$30))+(H19*(1-Parameters!$D$40)) +(N19*(1-Parameters!$D$40)) + (O19*(1-Parameters!$D$40)*(1-ART_drop_factor)) + (I19*(1-Parameters!$D$40)*(1-ART_drop_factor))),0)</f>
        <v>0</v>
      </c>
      <c r="O20" s="23">
        <f>IF(AND(C20&gt;='Input for base case'!$F$12,C20&lt;'Input for base case'!$F$13),((E19*(1-Parameters!$D$40)*(1/Parameters!$D$38)*('Input for base case'!$F$5*Parameters!$D$14*(Parameters!$D$23)*Parameters!$D$26*(1-Parameters!$D$27)*Parameters!$D$28*Parameters!$D$30))+(F19*(1-Parameters!$D$40)*(1/Parameters!$D$38))+(G19*(1-Parameters!$D$40)*('Input for base case'!$F$5*Parameters!$D$14*(Parameters!$D$23)*Parameters!$D$26*(1-Parameters!$D$27)*Parameters!$D$28*Parameters!$D$30))+(O19*(1-Parameters!$D$40)*ART_drop_factor)+(L19*(1-Parameters!$D$40)*(1/Parameters!$D$38))+(I19*(1-Parameters!$D$40)*ART_drop_factor)),0)</f>
        <v>0</v>
      </c>
      <c r="P20" s="24">
        <f>IF(AND(C20&gt;='Input for base case'!$F$13,C20&lt;'Input for base case'!$F$14),((J19*(1-Parameters!$D$40)*(1-(Parameters!$D$9*(1-('Input for base case'!$F$22*Parameters!$D$7))))) + (P19*(1-Parameters!$D$40)*(1-(Parameters!$D$9*(1-('Input for base case'!$F$22*Parameters!$D$7)))))),0)</f>
        <v>0</v>
      </c>
      <c r="Q20" s="22">
        <f>IF(AND(C20&gt;='Input for base case'!$F$13,C20&lt;'Input for base case'!$F$14),((J19*(1-Parameters!$D$40)*Parameters!$D$9*(1-('Input for base case'!$F$22*Parameters!$D$7)))+(K19*(1-Parameters!$D$40)*(1-1/Parameters!$D$38)*(1-('Input for base case'!$F$6*Parameters!$D$15*(1-Parameters!$D$27)*Parameters!$D$26*(Parameters!$D$24))*Parameters!$D$28*Parameters!$D$30))) + (L19*(1-Parameters!$D$40)*(1-(1/Parameters!$D$38))*(1-ART_drop_factor)) +(P19*(1-Parameters!$D$40)*Parameters!$D$9*(1-('Input for base case'!$F$22*Parameters!$D$7)))+(Q19*(1-Parameters!$D$40)*(1-1/Parameters!$D$38)) + (R19*(1-Parameters!$D$40)*(1-(1/Parameters!$D$38))*(1-ART_drop_factor)),0)</f>
        <v>0</v>
      </c>
      <c r="R20" s="24">
        <f>IF(AND(C20&gt;='Input for base case'!$F$13,C20&lt;'Input for base case'!$F$14),((K19*(1-Parameters!$D$40)*(1-1/Parameters!$D$38)*('Input for base case'!$F$6*Parameters!$D$15*Parameters!$D$26*(1-Parameters!$D$27)*(Parameters!$D$24)*Parameters!$D$28*Parameters!$D$30))+(L19*(1-Parameters!$D$40)*(1-(1/Parameters!$D$38))*ART_drop_factor)+(R19*(1-Parameters!$D$40)*(1-(1/Parameters!$D$38))*ART_drop_factor)),0)</f>
        <v>0</v>
      </c>
      <c r="S20" s="22">
        <f>IF(AND(C20&gt;='Input for base case'!$F$13,C20&lt;'Input for base case'!$F$14),((K19*(1-Parameters!$D$40)*(1/Parameters!$D$38)*(1-('Input for base case'!$F$6*Parameters!$D$15*(1-Parameters!$D$27)*Parameters!$D$26*(Parameters!$D$23)*Parameters!$D$28)))+(M19*(1-Parameters!$D$40)*(1-('Input for base case'!$F$6*Parameters!$D$15*(1-Parameters!$D$27)*Parameters!$D$26*(Parameters!$D$23)*Parameters!$D$28)))+(Q19*(1-Parameters!$D$40)*(1/Parameters!$D$38))+(S19*(1-Parameters!$D$40))),0)</f>
        <v>0</v>
      </c>
      <c r="T20" s="24">
        <f>IF(AND(C20&gt;='Input for base case'!$F$13,C20&lt;'Input for base case'!$F$14),((K19*(1-Parameters!$D$40)*(1/Parameters!$D$38)*'Input for base case'!$F$6*Parameters!$D$15*Parameters!$D$26*(1-Parameters!$D$27)*Parameters!$D$28*(Parameters!$D$23)*(1-Parameters!$D$30))+(M19*(1-Parameters!$D$40)*'Input for base case'!$F$6*Parameters!$D$15*Parameters!$D$26*(1-Parameters!$D$27)*Parameters!$D$28*(Parameters!$D$23)*(1-Parameters!$D$30))+(N19*(1-Parameters!$D$40))+(T19*(1-Parameters!$D$40)) + (U19*(1-Parameters!$D$40)*(1-ART_drop_factor)) + (O19*(1-Parameters!$D$40)*(1-ART_drop_factor))),0)</f>
        <v>0</v>
      </c>
      <c r="U20" s="22">
        <f>IF(AND(C20&gt;='Input for base case'!$F$13,C20&lt;'Input for base case'!$F$14),((K19*(1-Parameters!$D$40)*(1/Parameters!$D$38)*('Input for base case'!$F$6*Parameters!$D$15*(Parameters!$D$23)*Parameters!$D$26*(1-Parameters!$D$27)*Parameters!$D$28*Parameters!$D$30))+(L19*(1-Parameters!$D$40)*(1/Parameters!$D$38))+(M19*(1-Parameters!$D$40)*('Input for base case'!$F$6*Parameters!$D$15*(Parameters!$D$23)*Parameters!$D$26*(1-Parameters!$D$27)*Parameters!$D$28*Parameters!$D$30))+(U19*(1-Parameters!$D$40)*ART_drop_factor)+(R19*(1-Parameters!$D$40)*(1/Parameters!$D$38))+(O19*(1-Parameters!$D$40))*ART_drop_factor),0)</f>
        <v>0</v>
      </c>
      <c r="V20" s="24">
        <f>IF(C20='Input for base case'!$F$14,((P19*(1-Parameters!$D$41)*(1-(Parameters!$D$9*(1-('Input for base case'!$F$22*Parameters!$D$7))))) + (V19*(1-Parameters!$D$41)*(1-(Parameters!$D$9*(1-('Input for base case'!$F$22*Parameters!$D$7)))))),0)</f>
        <v>0</v>
      </c>
      <c r="W20" s="22">
        <f>IF(C20='Input for base case'!$F$14,((P19*(1-Parameters!$D$41)*Parameters!$D$9*(1-('Input for base case'!$F$22*Parameters!$D$7)))+(Q19*(1-Parameters!$D$41)*(1-1/Parameters!$D$38)*(1-('Input for base case'!$F$6*Parameters!$D$16*(1-Parameters!$D$27)*Parameters!$D$26*(1-Parameters!$B$94)*(Parameters!$D$24))*Parameters!$D$28*Parameters!$D$30)))+(V19*(1-Parameters!$D$41)*Parameters!$D$9*(1-('Input for base case'!$F$22*Parameters!$D$7)))+ (R19*(1-Parameters!$D$41)*(1-(1/Parameters!$D$38))*(1-ART_drop_factor)) + (W19*(1-Parameters!$D$41)*(1-1/Parameters!$D$38)) + (X19*(1-Parameters!$D$41)*(1-(1/Parameters!$D$38))*(1-ART_drop_factor)),0)</f>
        <v>0</v>
      </c>
      <c r="X20" s="24">
        <f>IF(C20='Input for base case'!$F$14,((Q19*(1-Parameters!$D$41)*(1-1/Parameters!$D$38)*('Input for base case'!$F$6*Parameters!$D$16*Parameters!$D$26*(1-Parameters!$D$27)*(1-Parameters!$B$94)*(Parameters!$D$24)*Parameters!$D$28*Parameters!$D$30))+(R19*(1-Parameters!$D$41)*(1-(1/Parameters!$D$38))*ART_drop_factor)+(X19*(1-Parameters!$D$41)*(1-(1/Parameters!$D$38))*ART_drop_factor)),0)</f>
        <v>0</v>
      </c>
      <c r="Y20" s="22">
        <f>IF(C20='Input for base case'!$F$14,((Q19*(1-Parameters!$D$41)*(1/Parameters!$D$38)*(1-('Input for base case'!$F$6*Parameters!$D$16*(1-Parameters!$D$27)*Parameters!$D$26*(1-Parameters!$B$94)*(Parameters!$D$23)*Parameters!$D$28)))+(S19*(1-Parameters!$D$41)*(1-('Input for base case'!$F$6*Parameters!$D$16*(1-Parameters!$D$27)*Parameters!$D$26*(1-Parameters!$B$94)*(Parameters!$D$23)*Parameters!$D$28)))+(W19*(1-Parameters!$D$41)*(1/Parameters!$D$38))+(Y19*(1-Parameters!$D$41))),0)</f>
        <v>0</v>
      </c>
      <c r="Z20" s="24">
        <f>IF(C20='Input for base case'!$F$14,((Q19*(1-Parameters!$D$41)*(1/Parameters!$D$38)*'Input for base case'!$F$6*Parameters!$D$16*Parameters!$D$26*(1-Parameters!$D$27)*(1-Parameters!$B$94)*Parameters!$D$28*(Parameters!$D$23)*(1-Parameters!$D$30))+(S19*(1-Parameters!$D$41)*'Input for base case'!$F$6*Parameters!$D$16*Parameters!$D$26*(1-Parameters!$D$27)*(1-Parameters!$B$94)*Parameters!$D$28*(Parameters!$D$23)*(1-Parameters!$D$30))+(T19*(1-Parameters!$D$41)) + (U19*(1-Parameters!$D$41)*(1-ART_drop_factor)) + (Z19*(1-Parameters!$D$41)) + (AA19*(1-Parameters!$D$41)*(1-ART_drop_factor))),0)</f>
        <v>0</v>
      </c>
      <c r="AA20" s="22">
        <f>IF(C20='Input for base case'!$F$14,((Q19*(1-Parameters!$D$41)*(1/Parameters!$D$38)*('Input for base case'!$F$6*Parameters!$D$16*(Parameters!$D$23)*Parameters!$D$26*(1-Parameters!$D$27)*(1-Parameters!$B$94)*Parameters!$D$28*Parameters!$D$30))+(R19*(1-Parameters!$D$41)*(1/Parameters!$D$38))+(S19*(1-Parameters!$D$41)*('Input for base case'!$F$6*Parameters!$D$16*(1-Parameters!$B$94)*(Parameters!$D$23)*Parameters!$D$26*(1-Parameters!$D$27)*Parameters!$D$28*Parameters!$D$30))+(AA19*(1-Parameters!$D$41)*ART_drop_factor)+(X19*(1-Parameters!$D$41)*(1/Parameters!$D$38))+(U19*(1-Parameters!$D$41)*ART_drop_factor)),0)</f>
        <v>0</v>
      </c>
      <c r="AB20" s="24">
        <f>IF(AND(C20&gt;'Input for base case'!$F$14,C20&lt;('Input for base case'!$F$14+'Input for base case'!$F$16)),((V19*(1-Parameters!$D$41)*(1-(Parameters!$D$9*(1-('Input for base case'!$F$22*Parameters!$D$7)))))+(AB19*(1-Parameters!$D$41)*(1-(Parameters!$D$10*(1-('Input for base case'!$F$22*Parameters!$D$7)))))),0)</f>
        <v>0</v>
      </c>
      <c r="AC20" s="24">
        <f>IF(AND(C20&gt;'Input for base case'!$F$14, C20&lt;('Input for base case'!$F$14+'Input for base case'!$F$16)),((V19*(1-Parameters!$D$41)*Parameters!$D$9*(1-('Input for base case'!$F$22*Parameters!$D$7)))+(W19*(1-Parameters!$D$41)*(1-1/Parameters!$D$38)) + (X19*(1-Parameters!$D$41)*(1-(1/Parameters!$D$38))*(1-ART_drop_factor)) +(AB19*(1-Parameters!$D$41)*Parameters!$D$10*(1-('Input for base case'!$F$22*Parameters!$D$7))))+(AC19*(1-Parameters!$D$41)*(1-1/Parameters!$D$38)) + (AD19*(1-Parameters!$D$41)*(1-(1/Parameters!$D$38))*(1-ART_drop_factor)),0)</f>
        <v>0</v>
      </c>
      <c r="AD20" s="24">
        <f>IF(AND(C20&gt;'Input for base case'!$F$14, C20&lt;('Input for base case'!$F$14+'Input for base case'!$F$16)),((X19*(1-Parameters!$D$41)*(1-(1/Parameters!$D$38))*ART_drop_factor)+(AD19*(1-Parameters!$D$41)*(1-(1/Parameters!$D$38))*ART_drop_factor)),0)</f>
        <v>0</v>
      </c>
      <c r="AE20" s="24">
        <f>IF(AND(C20&gt;'Input for base case'!$F$14, C20&lt;('Input for base case'!$F$14+'Input for base case'!$F$16)),((W19*(1-Parameters!$D$41)*(1/Parameters!$D$38))+(Y19*(1-Parameters!$D$41))+(AC19*(1-Parameters!$D$41)*(1/Parameters!$D$38))+(AE19*(1-Parameters!$D$41))),0)</f>
        <v>0</v>
      </c>
      <c r="AF20" s="24">
        <f>IF(AND(C20&gt;'Input for base case'!$F$14, C20&lt;('Input for base case'!$F$14+'Input for base case'!$F$16)),((Z19*(1-Parameters!$D$41)) + (AA19*(1-Parameters!$D$41)*(1-ART_drop_factor)) +(AF19*(1-Parameters!$D$41)) + (AG19*(1-Parameters!$D$41)*(1-ART_drop_factor))),0)</f>
        <v>0</v>
      </c>
      <c r="AG20" s="24">
        <f>IF(AND(C20&gt;'Input for base case'!$F$14, C20&lt;('Input for base case'!$F$14+'Input for base case'!$F$16)),((X19*(1-Parameters!$D$41)*(1/Parameters!$D$38))+(AG19*(1-Parameters!$D$41)*ART_drop_factor)+(AD19*(1-Parameters!$D$41)*(1/Parameters!$D$38))+(AA19*(1-Parameters!$D$41)*ART_drop_factor)),0)</f>
        <v>0</v>
      </c>
      <c r="AH20" s="24">
        <f>IF(AND(C20&gt;=('Input for base case'!$F$14+'Input for base case'!$F$16),C20&lt;('Input for base case'!$F$14+'Input for base case'!$F$17)),((AB19*(1-Parameters!$D$40)*(1-(Parameters!$D$10*(1-('Input for base case'!$F$22*Parameters!$D$7)))))+(AH19*(1-Parameters!$D$40)*(1-(Parameters!$D$11*(1-('Input for base case'!$F$22*Parameters!$D$7)))))),0)</f>
        <v>0</v>
      </c>
      <c r="AI20" s="24">
        <f>IF(AND(C20&gt;=('Input for base case'!$F$14+'Input for base case'!$F$16), C20&lt;('Input for base case'!$F$14+'Input for base case'!$F$17)),((AB19*(1-Parameters!$D$40)*Parameters!$D$10*(1-('Input for base case'!$F$22*Parameters!$D$7)))+(AC19*(1-Parameters!$D$40)*(1-1/Parameters!$D$38)*(1-('Input for base case'!$F$7*Parameters!$D$17*(1-Parameters!$D$27)*Parameters!$D$26*(1-(Parameters!$B$94 + Parameters!$B$95))*(Parameters!$D$24)*Parameters!$D$28*Parameters!$D$30))) + (AD19*(1-Parameters!$D$40)*(1-(1/Parameters!$D$38))*(1-ART_drop_factor)) +(AH19*(1-Parameters!$D$40)*Parameters!$D$11*(1-('Input for base case'!$F$22*Parameters!$D$7)))+(AI19*(1-Parameters!$D$40)*(1-1/Parameters!$D$38)) + (AJ19*(1-Parameters!$D$40)*(1-(1/Parameters!$D$38))*(1-ART_drop_factor))),0)</f>
        <v>0</v>
      </c>
      <c r="AJ20" s="24">
        <f>IF(AND(C20&gt;=('Input for base case'!$F$14+'Input for base case'!$F$16), C20&lt;('Input for base case'!$F$14+'Input for base case'!$F$17)),((AC19*(1-Parameters!$D$40)*(1-1/Parameters!$D$38)*('Input for base case'!$F$7*Parameters!$D$17*Parameters!$D$26*(1-Parameters!$D$27)*(1-(Parameters!$B$94 + Parameters!$B$95))*(Parameters!$D$24)*Parameters!$D$28*Parameters!$D$30))+(AD19*(1-Parameters!$D$40)*(1-(1/Parameters!$D$38))*ART_drop_factor)+(AJ19*(1-Parameters!$D$40)*(1-(1/Parameters!$D$38))*ART_drop_factor)),0)</f>
        <v>0</v>
      </c>
      <c r="AK20" s="22">
        <f>IF(AND(C20&gt;=('Input for base case'!$F$14+'Input for base case'!$F$16), C20&lt;('Input for base case'!$F$14+'Input for base case'!$F$17)),((AC19*(1-Parameters!$D$40)*(1/Parameters!$D$38)*(1-('Input for base case'!$F$7*Parameters!$D$17*(1-Parameters!$D$27)*Parameters!$D$26*(1-(Parameters!$B$94 + Parameters!$B$95))*(Parameters!$D$23)*Parameters!$D$28)))+(AE19*(1-Parameters!$D$40)*(1-('Input for base case'!$F$7*Parameters!$D$17*(1-Parameters!$D$27)*Parameters!$D$26*(1-(Parameters!$B$94 + Parameters!$B$95))*(Parameters!$D$23)*Parameters!$D$28)))+(AI19*(1-Parameters!$D$40)*(1/Parameters!$D$38))+(AK19*(1-Parameters!$D$40))),0)</f>
        <v>0</v>
      </c>
      <c r="AL20" s="24">
        <f>IF(AND(C20&gt;=('Input for base case'!$F$14+'Input for base case'!$F$16), C20&lt;('Input for base case'!$F$14+'Input for base case'!$F$17)),((AC19*(1-Parameters!$D$40)*(1/Parameters!$D$38)*'Input for base case'!$F$7*Parameters!$D$17*Parameters!$D$26*(1-Parameters!$D$27)*(1-(Parameters!$B$94 + Parameters!$B$95))*Parameters!$D$28*(Parameters!$D$23)*(1-Parameters!$D$30))+(AE19*(1-Parameters!$D$40)*'Input for base case'!$F$7*Parameters!$D$17*Parameters!$D$26*(1-Parameters!$D$27)*(1-(Parameters!$B$94 + Parameters!$B$95))*Parameters!$D$28*(Parameters!$D$23)*(1-Parameters!$D$30))+(AF19*(1-Parameters!$D$40)) + (AG19*(1-Parameters!$D$40)*(1-ART_drop_factor)) +(AL19*(1-Parameters!$D$40)) + (AM19*(1-Parameters!$D$40)*(1-ART_drop_factor))),0)</f>
        <v>0</v>
      </c>
      <c r="AM20" s="22">
        <f>IF(AND(C20&gt;=('Input for base case'!$F$14+'Input for base case'!$F$16), C20&lt;('Input for base case'!$F$14+'Input for base case'!$F$17)),((AC19*(1-Parameters!$D$40)*(1/Parameters!$D$38)*('Input for base case'!$F$7*Parameters!$D$17*(Parameters!$D$23)*Parameters!$D$26*(1-Parameters!$D$27)*(1-(Parameters!$B$94 + Parameters!$B$95))*Parameters!$D$28*Parameters!$D$30))+(AD19*(1-Parameters!$D$40)*(1/Parameters!$D$38))+(AE19*(1-Parameters!$D$40)*('Input for base case'!$F$7*Parameters!$D$17*(Parameters!$D$23)*Parameters!$D$26*(1-Parameters!$D$27)*(1-(Parameters!$B$94 + Parameters!$B$95))*Parameters!$D$28*Parameters!$D$30))+(AM19*(1-Parameters!$D$40)*ART_drop_factor)+(AJ19*(1-Parameters!$D$40)*(1/Parameters!$D$38))+(AG19*(1-Parameters!$D$40)*ART_drop_factor)),0)</f>
        <v>0</v>
      </c>
      <c r="AN20" s="24">
        <f>IF(AND(C20&gt;=('Input for base case'!$F$14+'Input for base case'!$F$17), C20&lt;('Input for base case'!$F$14+'Input for base case'!$F$18)),((AH19*(1-Parameters!$D$40)*(1-(Parameters!$D$11*(1-('Input for base case'!$F$22*Parameters!$D$7))))) + (AN19*(1-Parameters!$D$40)*(1-(Parameters!$D$11*(1-('Input for base case'!$F$22*Parameters!$D$7)))))),0)</f>
        <v>0</v>
      </c>
      <c r="AO20" s="22">
        <f>IF(AND(C20&gt;=('Input for base case'!$F$14+'Input for base case'!$F$17), C20&lt;('Input for base case'!$F$14+'Input for base case'!$F$18)),((AH19*(1-Parameters!$D$40)*Parameters!$D$11*(1-('Input for base case'!$F$22*Parameters!$D$7)))+(AI19*(1-Parameters!$D$40)*(1-1/Parameters!$D$38)*(1-('Input for base case'!$F$8*Parameters!$D$18*(1-Parameters!$D$27)*Parameters!$D$26*(Parameters!$D$24)*Parameters!$D$28*Parameters!$D$30))) + (AJ19*(1-Parameters!$D$40)*(1-(1/Parameters!$D$38))*(1-ART_drop_factor)) +(AN19*(1-Parameters!$D$40)*Parameters!$D$11*(1-('Input for base case'!$F$22*Parameters!$D$7)))+(AO19*(1-Parameters!$D$40)*(1-1/Parameters!$D$38)) + (AP19*(1-Parameters!$D$40)*(1-(1/Parameters!$D$38))*(1-ART_drop_factor))),0)</f>
        <v>0</v>
      </c>
      <c r="AP20" s="24">
        <f>IF(AND(C20&gt;=('Input for base case'!$F$14+'Input for base case'!$F$17), C20&lt;('Input for base case'!$F$14+'Input for base case'!$F$18)),((AI19*(1-Parameters!$D$40)*(1-1/Parameters!$D$38)*('Input for base case'!$F$8*Parameters!$D$18*Parameters!$D$26*(1-Parameters!$D$27)*(Parameters!$D$24)*Parameters!$D$28*Parameters!$D$30))+(AJ19*(1-Parameters!$D$40)*(1-(1/Parameters!$D$38))*ART_drop_factor)+(AP19*(1-Parameters!$D$40)*(1-(1/Parameters!$D$38))*ART_drop_factor)),0)</f>
        <v>0</v>
      </c>
      <c r="AQ20" s="22">
        <f>IF(AND(C20&gt;=('Input for base case'!$F$14+'Input for base case'!$F$17), C20&lt;('Input for base case'!$F$14+'Input for base case'!$F$18)),((AI19*(1-Parameters!$D$40)*(1/Parameters!$D$38)*(1-('Input for base case'!$F$8*Parameters!$D$18*(1-Parameters!$D$27)*Parameters!$D$26*(Parameters!$D$23)*Parameters!$D$28)))+(AK19*(1-Parameters!$D$40)*(1-('Input for base case'!$F$8*Parameters!$D$18*(1-Parameters!$D$27)*Parameters!$D$26*(Parameters!$D$23)*Parameters!$D$28)))+(AO19*(1-Parameters!$D$40)*(1/Parameters!$D$38))+(AQ19*(1-Parameters!$D$40))),0)</f>
        <v>0</v>
      </c>
      <c r="AR20" s="24">
        <f>IF(AND(C20&gt;=('Input for base case'!$F$14+'Input for base case'!$F$17), C20&lt;('Input for base case'!$F$14+'Input for base case'!$F$18)),((AI19*(1-Parameters!$D$40)*(1/Parameters!$D$38)*'Input for base case'!$F$8*Parameters!$D$18*Parameters!$D$26*(1-Parameters!$D$27)*Parameters!$D$28*(Parameters!$D$23)*(1-Parameters!$D$30))+(AK19*(1-Parameters!$D$40)*'Input for base case'!$F$8*Parameters!$D$18*Parameters!$D$26*(1-Parameters!$D$27)*Parameters!$D$28*(Parameters!$D$23)*(1-Parameters!$D$30))+(AL19*(1-Parameters!$D$40)) + (AM19*(1-Parameters!$D$40)*(1-ART_drop_factor)) +(AR19*(1-Parameters!$D$40)) + (AS19*(1-Parameters!$D$40)*(1-ART_drop_factor))),0)</f>
        <v>0</v>
      </c>
      <c r="AS20" s="22">
        <f>IF(AND(C20&gt;=('Input for base case'!$F$14+'Input for base case'!$F$17), C20&lt;('Input for base case'!$F$14+'Input for base case'!$F$18)),((AI19*(1-Parameters!$D$40)*(1/Parameters!$D$38)*('Input for base case'!$F$8*Parameters!$D$18*(Parameters!$D$23)*Parameters!$D$26*(1-Parameters!$D$27)*Parameters!$D$28*Parameters!$D$30))+(AJ19*(1-Parameters!$D$40)*(1/Parameters!$D$38))+(AK19*(1-Parameters!$D$40)*('Input for base case'!$F$8*Parameters!$D$18*(Parameters!$D$23)*Parameters!$D$26*(1-Parameters!$D$27)*Parameters!$D$28*Parameters!$D$30))+(AS19*(1-Parameters!$D$40)*ART_drop_factor)+(AP19*(1-Parameters!$D$40)*(1/Parameters!$D$38))+(AM19*(1-Parameters!$D$40)*ART_drop_factor)),0)</f>
        <v>0</v>
      </c>
      <c r="AT20" s="24">
        <f>IF(AND(C20&gt;=('Input for base case'!$F$14+'Input for base case'!$F$18), C20&lt;('Input for base case'!$F$14+'Input for base case'!$F$19)),((AN19*(1-Parameters!$D$40)*(1-(Parameters!$D$11*(1-('Input for base case'!$F$22*Parameters!$D$7))))) + (AT19*(1-Parameters!$D$40)*(1-(Parameters!$D$12*(1-('Input for base case'!$F$22*Parameters!$D$7)))))),0)</f>
        <v>0</v>
      </c>
      <c r="AU20" s="22">
        <f>IF(AND(C20&gt;=('Input for base case'!$F$14+'Input for base case'!$F$18), C20&lt;('Input for base case'!$F$14+'Input for base case'!$F$19)),((AN19*(1-Parameters!$D$40)*Parameters!$D$11*(1-('Input for base case'!$F$22*Parameters!$D$7)))+(AO19*(1-Parameters!$D$40)*(1-1/Parameters!$D$38)*(1-('Input for base case'!$F$9*Parameters!$D$19*(1-Parameters!$D$27)*Parameters!$D$26*(Parameters!$D$24)*Parameters!$D$28*Parameters!$D$30))) + (AP19*(1-Parameters!$D$40)*(1-(1/Parameters!$D$38))*(1-ART_drop_factor)) +(AT19*(1-Parameters!$D$40)*Parameters!$D$12*(1-('Input for base case'!$F$22*Parameters!$D$7)))+(AU19*(1-Parameters!$D$40)*(1-1/Parameters!$D$38)) + (AV19*(1-Parameters!$D$40)*(1-(1/Parameters!$D$38))*(1-ART_drop_factor))),0)</f>
        <v>0</v>
      </c>
      <c r="AV20" s="24">
        <f>IF(AND(C20&gt;=('Input for base case'!$F$14+'Input for base case'!$F$18), C20&lt;('Input for base case'!$F$14+'Input for base case'!$F$19)),((AO19*(1-Parameters!$D$40)*(1-1/Parameters!$D$38)*('Input for base case'!$F$9*Parameters!$D$19*Parameters!$D$26*(1-Parameters!$D$27)*(Parameters!$D$24)*Parameters!$D$28*Parameters!$D$30))+(AP19*(1-Parameters!$D$40)*(1-(1/Parameters!$D$38))*ART_drop_factor)+(AV19*(1-Parameters!$D$40)*(1-(1/Parameters!$D$38))*ART_drop_factor)),0)</f>
        <v>0</v>
      </c>
      <c r="AW20" s="22">
        <f>IF(AND(C20&gt;=('Input for base case'!$F$14+'Input for base case'!$F$18), C20&lt;('Input for base case'!$F$14+'Input for base case'!$F$19)),((AO19*(1-Parameters!$D$40)*(1/Parameters!$D$38)*(1-('Input for base case'!$F$9*Parameters!$D$19*(1-Parameters!$D$27)*Parameters!$D$26*(Parameters!$D$23)*Parameters!$D$28)))+(AQ19*(1-Parameters!$D$40)*(1-('Input for base case'!$F$9*Parameters!$D$19*(1-Parameters!$D$27)*Parameters!$D$26*(Parameters!$D$23)*Parameters!$D$28)))+(AU19*(1-Parameters!$D$40)*(1/Parameters!$D$38))+(AW19*(1-Parameters!$D$40))),0)</f>
        <v>0</v>
      </c>
      <c r="AX20" s="24">
        <f>IF(AND(C20&gt;=('Input for base case'!$F$14+'Input for base case'!$F$18), C20&lt;('Input for base case'!$F$14+'Input for base case'!$F$19)),((AO19*(1-Parameters!$D$40)*(1/Parameters!$D$38)*'Input for base case'!$F$9*Parameters!$D$19*Parameters!$D$26*(1-Parameters!$D$27)*Parameters!$D$28*(Parameters!$D$23)*(1-Parameters!$D$30))+(AQ19*(1-Parameters!$D$40)*'Input for base case'!$F$9*Parameters!$D$19*Parameters!$D$26*(1-Parameters!$D$27)*Parameters!$D$28*(Parameters!$D$23)*(1-Parameters!$D$30)) + (AS19*(1-Parameters!$D$40)*(1-ART_drop_factor)) +(AR19*(1-Parameters!$D$40))+ (AY19*(1-Parameters!$D$40)*(1-ART_drop_factor)) + (AX19*(1-Parameters!$D$40))),0)</f>
        <v>0</v>
      </c>
      <c r="AY20" s="22">
        <f>IF(AND(C20&gt;=('Input for base case'!$F$14+'Input for base case'!$F$18), C20&lt;('Input for base case'!$F$14+'Input for base case'!$F$19)),((AO19*(1-Parameters!$D$40)*(1/Parameters!$D$38)*('Input for base case'!$F$9*Parameters!$D$19*(Parameters!$D$23)*Parameters!$D$26*(1-Parameters!$D$27)*Parameters!$D$28*Parameters!$D$30))+(AP19*(1-Parameters!$D$40)*(1/Parameters!$D$38))+(AQ19*(1-Parameters!$D$40)*('Input for base case'!$F$9*Parameters!$D$19*(Parameters!$D$23)*Parameters!$D$26*(1-Parameters!$D$27)*Parameters!$D$28*Parameters!$D$30))+(AY19*(1-Parameters!$D$40)*ART_drop_factor)+(AV19*(1-Parameters!$D$40)*(1/Parameters!$D$38))+(AS19*(1-Parameters!$D$40)*ART_drop_factor)),0)</f>
        <v>0</v>
      </c>
      <c r="AZ20" s="24">
        <f>IF(C20&gt;=('Input for base case'!$F$14+'Input for base case'!$F$19),((AT19*(1-Parameters!$D$40)*(1-(Parameters!$D$12*(1-('Input for base case'!$F$22*Parameters!$D$7))))) + (AZ19*(1-Parameters!$D$40)*(1-(Parameters!$D$12*(1-('Input for base case'!$F$22*Parameters!$D$7)))))),0)</f>
        <v>0</v>
      </c>
      <c r="BA20" s="22">
        <f>IF(C20&gt;=('Input for base case'!$F$14+'Input for base case'!$F$19),((AT19*(1-Parameters!$D$40)*Parameters!$D$12*(1-('Input for base case'!$F$22*Parameters!$D$7)))+(AU19*(1-Parameters!$D$40)*(1-1/Parameters!$D$38)*(1-('Input for base case'!$F$10*Parameters!$D$20*(1-Parameters!$D$27)*Parameters!$D$26*(Parameters!$D$24)*Parameters!$D$28*Parameters!$D$30))) + (AV19*(1-Parameters!$D$40)*(1-(1/Parameters!$D$38))*(1-ART_drop_factor)) +(AZ19*(1-Parameters!$D$40)*Parameters!$D$12*(1-('Input for base case'!$F$22*Parameters!$D$7)))+(BA19*(1-Parameters!$D$40)*(1-1/Parameters!$D$38)) + (BB19*(1-Parameters!$D$40)*(1-(1/Parameters!$D$38))*(1-ART_drop_factor))),0)</f>
        <v>0</v>
      </c>
      <c r="BB20" s="24">
        <f>IF(C20&gt;=('Input for base case'!$F$14+'Input for base case'!$F$19),((AU19*(1-Parameters!$D$40)*(1-1/Parameters!$D$38)*('Input for base case'!$F$10*Parameters!$D$20*Parameters!$D$26*(1-Parameters!$D$27)*(Parameters!$D$24)*Parameters!$D$28*Parameters!$D$30))+(AV19*(1-Parameters!$D$40)*(1-(1/Parameters!$D$38))*ART_drop_factor)+(BB19*(1-Parameters!$D$40)*(1-(1/Parameters!$D$38))*ART_drop_factor)),0)</f>
        <v>0</v>
      </c>
      <c r="BC20" s="22">
        <f>IF(C20&gt;=('Input for base case'!$F$14+'Input for base case'!$F$19),((AU19*(1-Parameters!$D$40)*(1/Parameters!$D$38)*(1-('Input for base case'!$F$10*Parameters!$D$20*(1-Parameters!$D$27)*Parameters!$D$26*(Parameters!$D$23)*Parameters!$D$28)))+(AW19*(1-Parameters!$D$40)*(1-('Input for base case'!$F$10*Parameters!$D$20*(1-Parameters!$D$27)*Parameters!$D$26*(Parameters!$D$23)*Parameters!$D$28)))+(BA19*(1-Parameters!$D$40)*(1/Parameters!$D$38))+(BC19*(1-Parameters!$D$40))),0)</f>
        <v>0</v>
      </c>
      <c r="BD20" s="24">
        <f>IF(C20&gt;=('Input for base case'!$F$14+'Input for base case'!$F$19),((AU19*(1-Parameters!$D$40)*(1/Parameters!$D$38)*'Input for base case'!$F$10*Parameters!$D$20*Parameters!$D$26*(1-Parameters!$D$27)*Parameters!$D$28*(Parameters!$D$23)*(1-Parameters!$D$30))+(AW19*(1-Parameters!$D$40)*'Input for base case'!$F$10*Parameters!$D$20*Parameters!$D$26*(1-Parameters!$D$27)*Parameters!$D$28*(Parameters!$D$23)*(1-Parameters!$D$30))+(AX19*(1-Parameters!$D$40)) + (AY19*(1-Parameters!$D$40)*(1-ART_drop_factor)) +(BD19*(1-Parameters!$D$40)) + (BE19*(1-Parameters!$D$40)*(1-ART_drop_factor))),0)</f>
        <v>0</v>
      </c>
      <c r="BE20" s="25">
        <f>IF(C20&gt;=('Input for base case'!$F$14+'Input for base case'!$F$19),((AU19*(1-Parameters!$D$40)*(1/Parameters!$D$38)*('Input for base case'!$F$10*Parameters!$D$20*(Parameters!$D$23)*Parameters!$D$26*(1-Parameters!$D$27)*Parameters!$D$28*Parameters!$D$30))+(AV19*(1-Parameters!$D$40)*(1/Parameters!$D$38))+(AW19*(1-Parameters!$D$40)*('Input for base case'!$F$10*Parameters!$D$20*(Parameters!$D$23)*Parameters!$D$26*(1-Parameters!$D$27)*Parameters!$D$28*Parameters!$D$30))+(BE19*(1-Parameters!$D$40)*ART_drop_factor)+(BB19*(1-Parameters!$D$40)*(1/Parameters!$D$38))+(AY19*(1-Parameters!$D$40)*ART_drop_factor)),0)</f>
        <v>0</v>
      </c>
      <c r="BF20" s="135">
        <f>(Parameters!$D$40*(SUM(Model!D19:U19,Model!AH19:BE19)))+(Parameters!$D$41*(SUM(Model!V19:AG19)))</f>
        <v>94.052701209526589</v>
      </c>
      <c r="BG20" s="60"/>
    </row>
    <row r="21" spans="3:59" x14ac:dyDescent="0.2">
      <c r="C21" s="20">
        <v>16</v>
      </c>
      <c r="D21" s="21">
        <f>IF((C21&gt;='Input for base case'!$F$12),0,(D20*(1-Parameters!$D$40)*(1-(Parameters!$D$8*(1-('Input for base case'!$F$22*Parameters!$D$7))))))</f>
        <v>1518219.9030264774</v>
      </c>
      <c r="E21" s="21">
        <f>IF((C21&gt;='Input for base case'!$F$12),0,(D20*(1-Parameters!$D$40)*Parameters!$D$8*(1-('Input for base case'!$F$22*Parameters!$D$7))+(E20*(1-Parameters!$D$40)*(1-1/Parameters!$D$38)) + (F20*(1-Parameters!$D$40)*(1-(1/Parameters!$D$38))*(1-ART_drop_factor))))</f>
        <v>4583.8536088616238</v>
      </c>
      <c r="F21" s="26">
        <f>IF((C21&gt;='Input for base case'!$F$12),0,(F20*(1-Parameters!$D$40)*(1-(1/Parameters!$D$38))*ART_drop_factor))</f>
        <v>0</v>
      </c>
      <c r="G21" s="21">
        <f>IF((C21&gt;='Input for base case'!$F$12),0,((G20*(1-Parameters!$D$40)+(E20*(1-Parameters!$D$40)*(1/Parameters!$D$38)))))</f>
        <v>50577.822624704801</v>
      </c>
      <c r="H21" s="21">
        <f>IF((C21&gt;='Input for base case'!$F$12),0,(H20*(1-Parameters!$D$40) + I20*(1-Parameters!$D$40)*(1-ART_drop_factor)))</f>
        <v>0</v>
      </c>
      <c r="I21" s="21">
        <f>IF((C21&gt;='Input for base case'!$F$12),0,(((F20*(1-Parameters!$D$40)*(1/Parameters!$D$38)) + I20*(1-Parameters!$D$40)*ART_drop_factor)))</f>
        <v>0</v>
      </c>
      <c r="J21" s="23">
        <f>IF(AND(C21&gt;='Input for base case'!$F$12,C21&lt;'Input for base case'!$F$13),((D20*(1-Parameters!$D$40)*(1-(Parameters!$D$8*(1-('Input for base case'!$F$22*Parameters!$D$7))))) + (J20*(1-Parameters!$D$40)*(1-(Parameters!$D$9*(1-('Input for base case'!$F$22*Parameters!$D$7)))))),0)</f>
        <v>0</v>
      </c>
      <c r="K21" s="23">
        <f>IF(AND(C21&gt;='Input for base case'!$F$12,C21&lt;'Input for base case'!$F$13),((D20*(1-Parameters!$D$40)*(Parameters!$D$8*(1-('Input for base case'!$F$22*Parameters!$D$7))))+(E20*(1-Parameters!$D$40)*(1-1/Parameters!$D$38)*(1-('Input for base case'!$F$5*Parameters!$D$14*(1-Parameters!$D$27)*Parameters!$D$26*(Parameters!$D$24))*Parameters!$D$28*Parameters!$D$30)))+ (F20*(1-Parameters!$D$40)*(1-(1/Parameters!$D$38))*(1-ART_drop_factor)) + (J20*(1-Parameters!$D$40)*Parameters!$D$9*(1-('Input for base case'!$F$22*Parameters!$D$7)))+(K20*(1-Parameters!$D$40)*(1-1/Parameters!$D$38)) + (L20*(1-Parameters!$D$40)*(1-(1/Parameters!$D$38))*(1-ART_drop_factor)),0)</f>
        <v>0</v>
      </c>
      <c r="L21" s="23">
        <f>IF(AND(C21&gt;='Input for base case'!$F$12,C21&lt;'Input for base case'!$F$13),((E20*(1-Parameters!$D$40)*(1-1/Parameters!$D$38)*('Input for base case'!$F$5*Parameters!$D$14*Parameters!$D$26*(1-Parameters!$D$27)*(Parameters!$D$24)*Parameters!$D$28*Parameters!$D$30))+(F20*(1-Parameters!$D$40)*(1-(1/Parameters!$D$38))*ART_drop_factor)+(L20*(1-Parameters!$D$40)*(1-(1/Parameters!$D$38))*ART_drop_factor)),0)</f>
        <v>0</v>
      </c>
      <c r="M21" s="23">
        <f>IF(AND(C21&gt;='Input for base case'!$F$12,C21&lt;'Input for base case'!$F$13),((E20*(1-Parameters!$D$40)*(1/Parameters!$D$38)*(1-('Input for base case'!$F$5*Parameters!$D$14*(1-Parameters!$D$27)*Parameters!$D$26*(Parameters!$D$23))*Parameters!$D$28))+(G20*(1-Parameters!$D$40)*(1-('Input for base case'!$F$5*Parameters!$D$14*(1-Parameters!$D$27)*Parameters!$D$26*(Parameters!$D$23)*Parameters!$D$28)))+(K20*(1-Parameters!$D$40)*(1/Parameters!$D$38))+(M20*(1-Parameters!$D$40))),0)</f>
        <v>0</v>
      </c>
      <c r="N21" s="23">
        <f>IF(AND(C21&gt;='Input for base case'!$F$12,C21&lt;'Input for base case'!$F$13),((E20*(1-Parameters!$D$40)*(1/Parameters!$D$38)*'Input for base case'!$F$5*Parameters!$D$14*Parameters!$D$26*(1-Parameters!$D$27)*Parameters!$D$28*(Parameters!$D$23)*(1-Parameters!$D$30))+(G20*(1-Parameters!$D$40)*'Input for base case'!$F$5*Parameters!$D$14*Parameters!$D$26*(1-Parameters!$D$27)*Parameters!$D$28*(Parameters!$D$23)*(1-Parameters!$D$30))+(H20*(1-Parameters!$D$40)) +(N20*(1-Parameters!$D$40)) + (O20*(1-Parameters!$D$40)*(1-ART_drop_factor)) + (I20*(1-Parameters!$D$40)*(1-ART_drop_factor))),0)</f>
        <v>0</v>
      </c>
      <c r="O21" s="23">
        <f>IF(AND(C21&gt;='Input for base case'!$F$12,C21&lt;'Input for base case'!$F$13),((E20*(1-Parameters!$D$40)*(1/Parameters!$D$38)*('Input for base case'!$F$5*Parameters!$D$14*(Parameters!$D$23)*Parameters!$D$26*(1-Parameters!$D$27)*Parameters!$D$28*Parameters!$D$30))+(F20*(1-Parameters!$D$40)*(1/Parameters!$D$38))+(G20*(1-Parameters!$D$40)*('Input for base case'!$F$5*Parameters!$D$14*(Parameters!$D$23)*Parameters!$D$26*(1-Parameters!$D$27)*Parameters!$D$28*Parameters!$D$30))+(O20*(1-Parameters!$D$40)*ART_drop_factor)+(L20*(1-Parameters!$D$40)*(1/Parameters!$D$38))+(I20*(1-Parameters!$D$40)*ART_drop_factor)),0)</f>
        <v>0</v>
      </c>
      <c r="P21" s="24">
        <f>IF(AND(C21&gt;='Input for base case'!$F$13,C21&lt;'Input for base case'!$F$14),((J20*(1-Parameters!$D$40)*(1-(Parameters!$D$9*(1-('Input for base case'!$F$22*Parameters!$D$7))))) + (P20*(1-Parameters!$D$40)*(1-(Parameters!$D$9*(1-('Input for base case'!$F$22*Parameters!$D$7)))))),0)</f>
        <v>0</v>
      </c>
      <c r="Q21" s="22">
        <f>IF(AND(C21&gt;='Input for base case'!$F$13,C21&lt;'Input for base case'!$F$14),((J20*(1-Parameters!$D$40)*Parameters!$D$9*(1-('Input for base case'!$F$22*Parameters!$D$7)))+(K20*(1-Parameters!$D$40)*(1-1/Parameters!$D$38)*(1-('Input for base case'!$F$6*Parameters!$D$15*(1-Parameters!$D$27)*Parameters!$D$26*(Parameters!$D$24))*Parameters!$D$28*Parameters!$D$30))) + (L20*(1-Parameters!$D$40)*(1-(1/Parameters!$D$38))*(1-ART_drop_factor)) +(P20*(1-Parameters!$D$40)*Parameters!$D$9*(1-('Input for base case'!$F$22*Parameters!$D$7)))+(Q20*(1-Parameters!$D$40)*(1-1/Parameters!$D$38)) + (R20*(1-Parameters!$D$40)*(1-(1/Parameters!$D$38))*(1-ART_drop_factor)),0)</f>
        <v>0</v>
      </c>
      <c r="R21" s="24">
        <f>IF(AND(C21&gt;='Input for base case'!$F$13,C21&lt;'Input for base case'!$F$14),((K20*(1-Parameters!$D$40)*(1-1/Parameters!$D$38)*('Input for base case'!$F$6*Parameters!$D$15*Parameters!$D$26*(1-Parameters!$D$27)*(Parameters!$D$24)*Parameters!$D$28*Parameters!$D$30))+(L20*(1-Parameters!$D$40)*(1-(1/Parameters!$D$38))*ART_drop_factor)+(R20*(1-Parameters!$D$40)*(1-(1/Parameters!$D$38))*ART_drop_factor)),0)</f>
        <v>0</v>
      </c>
      <c r="S21" s="22">
        <f>IF(AND(C21&gt;='Input for base case'!$F$13,C21&lt;'Input for base case'!$F$14),((K20*(1-Parameters!$D$40)*(1/Parameters!$D$38)*(1-('Input for base case'!$F$6*Parameters!$D$15*(1-Parameters!$D$27)*Parameters!$D$26*(Parameters!$D$23)*Parameters!$D$28)))+(M20*(1-Parameters!$D$40)*(1-('Input for base case'!$F$6*Parameters!$D$15*(1-Parameters!$D$27)*Parameters!$D$26*(Parameters!$D$23)*Parameters!$D$28)))+(Q20*(1-Parameters!$D$40)*(1/Parameters!$D$38))+(S20*(1-Parameters!$D$40))),0)</f>
        <v>0</v>
      </c>
      <c r="T21" s="24">
        <f>IF(AND(C21&gt;='Input for base case'!$F$13,C21&lt;'Input for base case'!$F$14),((K20*(1-Parameters!$D$40)*(1/Parameters!$D$38)*'Input for base case'!$F$6*Parameters!$D$15*Parameters!$D$26*(1-Parameters!$D$27)*Parameters!$D$28*(Parameters!$D$23)*(1-Parameters!$D$30))+(M20*(1-Parameters!$D$40)*'Input for base case'!$F$6*Parameters!$D$15*Parameters!$D$26*(1-Parameters!$D$27)*Parameters!$D$28*(Parameters!$D$23)*(1-Parameters!$D$30))+(N20*(1-Parameters!$D$40))+(T20*(1-Parameters!$D$40)) + (U20*(1-Parameters!$D$40)*(1-ART_drop_factor)) + (O20*(1-Parameters!$D$40)*(1-ART_drop_factor))),0)</f>
        <v>0</v>
      </c>
      <c r="U21" s="22">
        <f>IF(AND(C21&gt;='Input for base case'!$F$13,C21&lt;'Input for base case'!$F$14),((K20*(1-Parameters!$D$40)*(1/Parameters!$D$38)*('Input for base case'!$F$6*Parameters!$D$15*(Parameters!$D$23)*Parameters!$D$26*(1-Parameters!$D$27)*Parameters!$D$28*Parameters!$D$30))+(L20*(1-Parameters!$D$40)*(1/Parameters!$D$38))+(M20*(1-Parameters!$D$40)*('Input for base case'!$F$6*Parameters!$D$15*(Parameters!$D$23)*Parameters!$D$26*(1-Parameters!$D$27)*Parameters!$D$28*Parameters!$D$30))+(U20*(1-Parameters!$D$40)*ART_drop_factor)+(R20*(1-Parameters!$D$40)*(1/Parameters!$D$38))+(O20*(1-Parameters!$D$40))*ART_drop_factor),0)</f>
        <v>0</v>
      </c>
      <c r="V21" s="24">
        <f>IF(C21='Input for base case'!$F$14,((P20*(1-Parameters!$D$41)*(1-(Parameters!$D$9*(1-('Input for base case'!$F$22*Parameters!$D$7))))) + (V20*(1-Parameters!$D$41)*(1-(Parameters!$D$9*(1-('Input for base case'!$F$22*Parameters!$D$7)))))),0)</f>
        <v>0</v>
      </c>
      <c r="W21" s="22">
        <f>IF(C21='Input for base case'!$F$14,((P20*(1-Parameters!$D$41)*Parameters!$D$9*(1-('Input for base case'!$F$22*Parameters!$D$7)))+(Q20*(1-Parameters!$D$41)*(1-1/Parameters!$D$38)*(1-('Input for base case'!$F$6*Parameters!$D$16*(1-Parameters!$D$27)*Parameters!$D$26*(1-Parameters!$B$94)*(Parameters!$D$24))*Parameters!$D$28*Parameters!$D$30)))+(V20*(1-Parameters!$D$41)*Parameters!$D$9*(1-('Input for base case'!$F$22*Parameters!$D$7)))+ (R20*(1-Parameters!$D$41)*(1-(1/Parameters!$D$38))*(1-ART_drop_factor)) + (W20*(1-Parameters!$D$41)*(1-1/Parameters!$D$38)) + (X20*(1-Parameters!$D$41)*(1-(1/Parameters!$D$38))*(1-ART_drop_factor)),0)</f>
        <v>0</v>
      </c>
      <c r="X21" s="24">
        <f>IF(C21='Input for base case'!$F$14,((Q20*(1-Parameters!$D$41)*(1-1/Parameters!$D$38)*('Input for base case'!$F$6*Parameters!$D$16*Parameters!$D$26*(1-Parameters!$D$27)*(1-Parameters!$B$94)*(Parameters!$D$24)*Parameters!$D$28*Parameters!$D$30))+(R20*(1-Parameters!$D$41)*(1-(1/Parameters!$D$38))*ART_drop_factor)+(X20*(1-Parameters!$D$41)*(1-(1/Parameters!$D$38))*ART_drop_factor)),0)</f>
        <v>0</v>
      </c>
      <c r="Y21" s="22">
        <f>IF(C21='Input for base case'!$F$14,((Q20*(1-Parameters!$D$41)*(1/Parameters!$D$38)*(1-('Input for base case'!$F$6*Parameters!$D$16*(1-Parameters!$D$27)*Parameters!$D$26*(1-Parameters!$B$94)*(Parameters!$D$23)*Parameters!$D$28)))+(S20*(1-Parameters!$D$41)*(1-('Input for base case'!$F$6*Parameters!$D$16*(1-Parameters!$D$27)*Parameters!$D$26*(1-Parameters!$B$94)*(Parameters!$D$23)*Parameters!$D$28)))+(W20*(1-Parameters!$D$41)*(1/Parameters!$D$38))+(Y20*(1-Parameters!$D$41))),0)</f>
        <v>0</v>
      </c>
      <c r="Z21" s="24">
        <f>IF(C21='Input for base case'!$F$14,((Q20*(1-Parameters!$D$41)*(1/Parameters!$D$38)*'Input for base case'!$F$6*Parameters!$D$16*Parameters!$D$26*(1-Parameters!$D$27)*(1-Parameters!$B$94)*Parameters!$D$28*(Parameters!$D$23)*(1-Parameters!$D$30))+(S20*(1-Parameters!$D$41)*'Input for base case'!$F$6*Parameters!$D$16*Parameters!$D$26*(1-Parameters!$D$27)*(1-Parameters!$B$94)*Parameters!$D$28*(Parameters!$D$23)*(1-Parameters!$D$30))+(T20*(1-Parameters!$D$41)) + (U20*(1-Parameters!$D$41)*(1-ART_drop_factor)) + (Z20*(1-Parameters!$D$41)) + (AA20*(1-Parameters!$D$41)*(1-ART_drop_factor))),0)</f>
        <v>0</v>
      </c>
      <c r="AA21" s="22">
        <f>IF(C21='Input for base case'!$F$14,((Q20*(1-Parameters!$D$41)*(1/Parameters!$D$38)*('Input for base case'!$F$6*Parameters!$D$16*(Parameters!$D$23)*Parameters!$D$26*(1-Parameters!$D$27)*(1-Parameters!$B$94)*Parameters!$D$28*Parameters!$D$30))+(R20*(1-Parameters!$D$41)*(1/Parameters!$D$38))+(S20*(1-Parameters!$D$41)*('Input for base case'!$F$6*Parameters!$D$16*(1-Parameters!$B$94)*(Parameters!$D$23)*Parameters!$D$26*(1-Parameters!$D$27)*Parameters!$D$28*Parameters!$D$30))+(AA20*(1-Parameters!$D$41)*ART_drop_factor)+(X20*(1-Parameters!$D$41)*(1/Parameters!$D$38))+(U20*(1-Parameters!$D$41)*ART_drop_factor)),0)</f>
        <v>0</v>
      </c>
      <c r="AB21" s="24">
        <f>IF(AND(C21&gt;'Input for base case'!$F$14,C21&lt;('Input for base case'!$F$14+'Input for base case'!$F$16)),((V20*(1-Parameters!$D$41)*(1-(Parameters!$D$9*(1-('Input for base case'!$F$22*Parameters!$D$7)))))+(AB20*(1-Parameters!$D$41)*(1-(Parameters!$D$10*(1-('Input for base case'!$F$22*Parameters!$D$7)))))),0)</f>
        <v>0</v>
      </c>
      <c r="AC21" s="24">
        <f>IF(AND(C21&gt;'Input for base case'!$F$14, C21&lt;('Input for base case'!$F$14+'Input for base case'!$F$16)),((V20*(1-Parameters!$D$41)*Parameters!$D$9*(1-('Input for base case'!$F$22*Parameters!$D$7)))+(W20*(1-Parameters!$D$41)*(1-1/Parameters!$D$38)) + (X20*(1-Parameters!$D$41)*(1-(1/Parameters!$D$38))*(1-ART_drop_factor)) +(AB20*(1-Parameters!$D$41)*Parameters!$D$10*(1-('Input for base case'!$F$22*Parameters!$D$7))))+(AC20*(1-Parameters!$D$41)*(1-1/Parameters!$D$38)) + (AD20*(1-Parameters!$D$41)*(1-(1/Parameters!$D$38))*(1-ART_drop_factor)),0)</f>
        <v>0</v>
      </c>
      <c r="AD21" s="24">
        <f>IF(AND(C21&gt;'Input for base case'!$F$14, C21&lt;('Input for base case'!$F$14+'Input for base case'!$F$16)),((X20*(1-Parameters!$D$41)*(1-(1/Parameters!$D$38))*ART_drop_factor)+(AD20*(1-Parameters!$D$41)*(1-(1/Parameters!$D$38))*ART_drop_factor)),0)</f>
        <v>0</v>
      </c>
      <c r="AE21" s="24">
        <f>IF(AND(C21&gt;'Input for base case'!$F$14, C21&lt;('Input for base case'!$F$14+'Input for base case'!$F$16)),((W20*(1-Parameters!$D$41)*(1/Parameters!$D$38))+(Y20*(1-Parameters!$D$41))+(AC20*(1-Parameters!$D$41)*(1/Parameters!$D$38))+(AE20*(1-Parameters!$D$41))),0)</f>
        <v>0</v>
      </c>
      <c r="AF21" s="24">
        <f>IF(AND(C21&gt;'Input for base case'!$F$14, C21&lt;('Input for base case'!$F$14+'Input for base case'!$F$16)),((Z20*(1-Parameters!$D$41)) + (AA20*(1-Parameters!$D$41)*(1-ART_drop_factor)) +(AF20*(1-Parameters!$D$41)) + (AG20*(1-Parameters!$D$41)*(1-ART_drop_factor))),0)</f>
        <v>0</v>
      </c>
      <c r="AG21" s="24">
        <f>IF(AND(C21&gt;'Input for base case'!$F$14, C21&lt;('Input for base case'!$F$14+'Input for base case'!$F$16)),((X20*(1-Parameters!$D$41)*(1/Parameters!$D$38))+(AG20*(1-Parameters!$D$41)*ART_drop_factor)+(AD20*(1-Parameters!$D$41)*(1/Parameters!$D$38))+(AA20*(1-Parameters!$D$41)*ART_drop_factor)),0)</f>
        <v>0</v>
      </c>
      <c r="AH21" s="24">
        <f>IF(AND(C21&gt;=('Input for base case'!$F$14+'Input for base case'!$F$16),C21&lt;('Input for base case'!$F$14+'Input for base case'!$F$17)),((AB20*(1-Parameters!$D$40)*(1-(Parameters!$D$10*(1-('Input for base case'!$F$22*Parameters!$D$7)))))+(AH20*(1-Parameters!$D$40)*(1-(Parameters!$D$11*(1-('Input for base case'!$F$22*Parameters!$D$7)))))),0)</f>
        <v>0</v>
      </c>
      <c r="AI21" s="24">
        <f>IF(AND(C21&gt;=('Input for base case'!$F$14+'Input for base case'!$F$16), C21&lt;('Input for base case'!$F$14+'Input for base case'!$F$17)),((AB20*(1-Parameters!$D$40)*Parameters!$D$10*(1-('Input for base case'!$F$22*Parameters!$D$7)))+(AC20*(1-Parameters!$D$40)*(1-1/Parameters!$D$38)*(1-('Input for base case'!$F$7*Parameters!$D$17*(1-Parameters!$D$27)*Parameters!$D$26*(1-(Parameters!$B$94 + Parameters!$B$95))*(Parameters!$D$24)*Parameters!$D$28*Parameters!$D$30))) + (AD20*(1-Parameters!$D$40)*(1-(1/Parameters!$D$38))*(1-ART_drop_factor)) +(AH20*(1-Parameters!$D$40)*Parameters!$D$11*(1-('Input for base case'!$F$22*Parameters!$D$7)))+(AI20*(1-Parameters!$D$40)*(1-1/Parameters!$D$38)) + (AJ20*(1-Parameters!$D$40)*(1-(1/Parameters!$D$38))*(1-ART_drop_factor))),0)</f>
        <v>0</v>
      </c>
      <c r="AJ21" s="24">
        <f>IF(AND(C21&gt;=('Input for base case'!$F$14+'Input for base case'!$F$16), C21&lt;('Input for base case'!$F$14+'Input for base case'!$F$17)),((AC20*(1-Parameters!$D$40)*(1-1/Parameters!$D$38)*('Input for base case'!$F$7*Parameters!$D$17*Parameters!$D$26*(1-Parameters!$D$27)*(1-(Parameters!$B$94 + Parameters!$B$95))*(Parameters!$D$24)*Parameters!$D$28*Parameters!$D$30))+(AD20*(1-Parameters!$D$40)*(1-(1/Parameters!$D$38))*ART_drop_factor)+(AJ20*(1-Parameters!$D$40)*(1-(1/Parameters!$D$38))*ART_drop_factor)),0)</f>
        <v>0</v>
      </c>
      <c r="AK21" s="22">
        <f>IF(AND(C21&gt;=('Input for base case'!$F$14+'Input for base case'!$F$16), C21&lt;('Input for base case'!$F$14+'Input for base case'!$F$17)),((AC20*(1-Parameters!$D$40)*(1/Parameters!$D$38)*(1-('Input for base case'!$F$7*Parameters!$D$17*(1-Parameters!$D$27)*Parameters!$D$26*(1-(Parameters!$B$94 + Parameters!$B$95))*(Parameters!$D$23)*Parameters!$D$28)))+(AE20*(1-Parameters!$D$40)*(1-('Input for base case'!$F$7*Parameters!$D$17*(1-Parameters!$D$27)*Parameters!$D$26*(1-(Parameters!$B$94 + Parameters!$B$95))*(Parameters!$D$23)*Parameters!$D$28)))+(AI20*(1-Parameters!$D$40)*(1/Parameters!$D$38))+(AK20*(1-Parameters!$D$40))),0)</f>
        <v>0</v>
      </c>
      <c r="AL21" s="24">
        <f>IF(AND(C21&gt;=('Input for base case'!$F$14+'Input for base case'!$F$16), C21&lt;('Input for base case'!$F$14+'Input for base case'!$F$17)),((AC20*(1-Parameters!$D$40)*(1/Parameters!$D$38)*'Input for base case'!$F$7*Parameters!$D$17*Parameters!$D$26*(1-Parameters!$D$27)*(1-(Parameters!$B$94 + Parameters!$B$95))*Parameters!$D$28*(Parameters!$D$23)*(1-Parameters!$D$30))+(AE20*(1-Parameters!$D$40)*'Input for base case'!$F$7*Parameters!$D$17*Parameters!$D$26*(1-Parameters!$D$27)*(1-(Parameters!$B$94 + Parameters!$B$95))*Parameters!$D$28*(Parameters!$D$23)*(1-Parameters!$D$30))+(AF20*(1-Parameters!$D$40)) + (AG20*(1-Parameters!$D$40)*(1-ART_drop_factor)) +(AL20*(1-Parameters!$D$40)) + (AM20*(1-Parameters!$D$40)*(1-ART_drop_factor))),0)</f>
        <v>0</v>
      </c>
      <c r="AM21" s="22">
        <f>IF(AND(C21&gt;=('Input for base case'!$F$14+'Input for base case'!$F$16), C21&lt;('Input for base case'!$F$14+'Input for base case'!$F$17)),((AC20*(1-Parameters!$D$40)*(1/Parameters!$D$38)*('Input for base case'!$F$7*Parameters!$D$17*(Parameters!$D$23)*Parameters!$D$26*(1-Parameters!$D$27)*(1-(Parameters!$B$94 + Parameters!$B$95))*Parameters!$D$28*Parameters!$D$30))+(AD20*(1-Parameters!$D$40)*(1/Parameters!$D$38))+(AE20*(1-Parameters!$D$40)*('Input for base case'!$F$7*Parameters!$D$17*(Parameters!$D$23)*Parameters!$D$26*(1-Parameters!$D$27)*(1-(Parameters!$B$94 + Parameters!$B$95))*Parameters!$D$28*Parameters!$D$30))+(AM20*(1-Parameters!$D$40)*ART_drop_factor)+(AJ20*(1-Parameters!$D$40)*(1/Parameters!$D$38))+(AG20*(1-Parameters!$D$40)*ART_drop_factor)),0)</f>
        <v>0</v>
      </c>
      <c r="AN21" s="24">
        <f>IF(AND(C21&gt;=('Input for base case'!$F$14+'Input for base case'!$F$17), C21&lt;('Input for base case'!$F$14+'Input for base case'!$F$18)),((AH20*(1-Parameters!$D$40)*(1-(Parameters!$D$11*(1-('Input for base case'!$F$22*Parameters!$D$7))))) + (AN20*(1-Parameters!$D$40)*(1-(Parameters!$D$11*(1-('Input for base case'!$F$22*Parameters!$D$7)))))),0)</f>
        <v>0</v>
      </c>
      <c r="AO21" s="22">
        <f>IF(AND(C21&gt;=('Input for base case'!$F$14+'Input for base case'!$F$17), C21&lt;('Input for base case'!$F$14+'Input for base case'!$F$18)),((AH20*(1-Parameters!$D$40)*Parameters!$D$11*(1-('Input for base case'!$F$22*Parameters!$D$7)))+(AI20*(1-Parameters!$D$40)*(1-1/Parameters!$D$38)*(1-('Input for base case'!$F$8*Parameters!$D$18*(1-Parameters!$D$27)*Parameters!$D$26*(Parameters!$D$24)*Parameters!$D$28*Parameters!$D$30))) + (AJ20*(1-Parameters!$D$40)*(1-(1/Parameters!$D$38))*(1-ART_drop_factor)) +(AN20*(1-Parameters!$D$40)*Parameters!$D$11*(1-('Input for base case'!$F$22*Parameters!$D$7)))+(AO20*(1-Parameters!$D$40)*(1-1/Parameters!$D$38)) + (AP20*(1-Parameters!$D$40)*(1-(1/Parameters!$D$38))*(1-ART_drop_factor))),0)</f>
        <v>0</v>
      </c>
      <c r="AP21" s="24">
        <f>IF(AND(C21&gt;=('Input for base case'!$F$14+'Input for base case'!$F$17), C21&lt;('Input for base case'!$F$14+'Input for base case'!$F$18)),((AI20*(1-Parameters!$D$40)*(1-1/Parameters!$D$38)*('Input for base case'!$F$8*Parameters!$D$18*Parameters!$D$26*(1-Parameters!$D$27)*(Parameters!$D$24)*Parameters!$D$28*Parameters!$D$30))+(AJ20*(1-Parameters!$D$40)*(1-(1/Parameters!$D$38))*ART_drop_factor)+(AP20*(1-Parameters!$D$40)*(1-(1/Parameters!$D$38))*ART_drop_factor)),0)</f>
        <v>0</v>
      </c>
      <c r="AQ21" s="22">
        <f>IF(AND(C21&gt;=('Input for base case'!$F$14+'Input for base case'!$F$17), C21&lt;('Input for base case'!$F$14+'Input for base case'!$F$18)),((AI20*(1-Parameters!$D$40)*(1/Parameters!$D$38)*(1-('Input for base case'!$F$8*Parameters!$D$18*(1-Parameters!$D$27)*Parameters!$D$26*(Parameters!$D$23)*Parameters!$D$28)))+(AK20*(1-Parameters!$D$40)*(1-('Input for base case'!$F$8*Parameters!$D$18*(1-Parameters!$D$27)*Parameters!$D$26*(Parameters!$D$23)*Parameters!$D$28)))+(AO20*(1-Parameters!$D$40)*(1/Parameters!$D$38))+(AQ20*(1-Parameters!$D$40))),0)</f>
        <v>0</v>
      </c>
      <c r="AR21" s="24">
        <f>IF(AND(C21&gt;=('Input for base case'!$F$14+'Input for base case'!$F$17), C21&lt;('Input for base case'!$F$14+'Input for base case'!$F$18)),((AI20*(1-Parameters!$D$40)*(1/Parameters!$D$38)*'Input for base case'!$F$8*Parameters!$D$18*Parameters!$D$26*(1-Parameters!$D$27)*Parameters!$D$28*(Parameters!$D$23)*(1-Parameters!$D$30))+(AK20*(1-Parameters!$D$40)*'Input for base case'!$F$8*Parameters!$D$18*Parameters!$D$26*(1-Parameters!$D$27)*Parameters!$D$28*(Parameters!$D$23)*(1-Parameters!$D$30))+(AL20*(1-Parameters!$D$40)) + (AM20*(1-Parameters!$D$40)*(1-ART_drop_factor)) +(AR20*(1-Parameters!$D$40)) + (AS20*(1-Parameters!$D$40)*(1-ART_drop_factor))),0)</f>
        <v>0</v>
      </c>
      <c r="AS21" s="22">
        <f>IF(AND(C21&gt;=('Input for base case'!$F$14+'Input for base case'!$F$17), C21&lt;('Input for base case'!$F$14+'Input for base case'!$F$18)),((AI20*(1-Parameters!$D$40)*(1/Parameters!$D$38)*('Input for base case'!$F$8*Parameters!$D$18*(Parameters!$D$23)*Parameters!$D$26*(1-Parameters!$D$27)*Parameters!$D$28*Parameters!$D$30))+(AJ20*(1-Parameters!$D$40)*(1/Parameters!$D$38))+(AK20*(1-Parameters!$D$40)*('Input for base case'!$F$8*Parameters!$D$18*(Parameters!$D$23)*Parameters!$D$26*(1-Parameters!$D$27)*Parameters!$D$28*Parameters!$D$30))+(AS20*(1-Parameters!$D$40)*ART_drop_factor)+(AP20*(1-Parameters!$D$40)*(1/Parameters!$D$38))+(AM20*(1-Parameters!$D$40)*ART_drop_factor)),0)</f>
        <v>0</v>
      </c>
      <c r="AT21" s="24">
        <f>IF(AND(C21&gt;=('Input for base case'!$F$14+'Input for base case'!$F$18), C21&lt;('Input for base case'!$F$14+'Input for base case'!$F$19)),((AN20*(1-Parameters!$D$40)*(1-(Parameters!$D$11*(1-('Input for base case'!$F$22*Parameters!$D$7))))) + (AT20*(1-Parameters!$D$40)*(1-(Parameters!$D$12*(1-('Input for base case'!$F$22*Parameters!$D$7)))))),0)</f>
        <v>0</v>
      </c>
      <c r="AU21" s="22">
        <f>IF(AND(C21&gt;=('Input for base case'!$F$14+'Input for base case'!$F$18), C21&lt;('Input for base case'!$F$14+'Input for base case'!$F$19)),((AN20*(1-Parameters!$D$40)*Parameters!$D$11*(1-('Input for base case'!$F$22*Parameters!$D$7)))+(AO20*(1-Parameters!$D$40)*(1-1/Parameters!$D$38)*(1-('Input for base case'!$F$9*Parameters!$D$19*(1-Parameters!$D$27)*Parameters!$D$26*(Parameters!$D$24)*Parameters!$D$28*Parameters!$D$30))) + (AP20*(1-Parameters!$D$40)*(1-(1/Parameters!$D$38))*(1-ART_drop_factor)) +(AT20*(1-Parameters!$D$40)*Parameters!$D$12*(1-('Input for base case'!$F$22*Parameters!$D$7)))+(AU20*(1-Parameters!$D$40)*(1-1/Parameters!$D$38)) + (AV20*(1-Parameters!$D$40)*(1-(1/Parameters!$D$38))*(1-ART_drop_factor))),0)</f>
        <v>0</v>
      </c>
      <c r="AV21" s="24">
        <f>IF(AND(C21&gt;=('Input for base case'!$F$14+'Input for base case'!$F$18), C21&lt;('Input for base case'!$F$14+'Input for base case'!$F$19)),((AO20*(1-Parameters!$D$40)*(1-1/Parameters!$D$38)*('Input for base case'!$F$9*Parameters!$D$19*Parameters!$D$26*(1-Parameters!$D$27)*(Parameters!$D$24)*Parameters!$D$28*Parameters!$D$30))+(AP20*(1-Parameters!$D$40)*(1-(1/Parameters!$D$38))*ART_drop_factor)+(AV20*(1-Parameters!$D$40)*(1-(1/Parameters!$D$38))*ART_drop_factor)),0)</f>
        <v>0</v>
      </c>
      <c r="AW21" s="22">
        <f>IF(AND(C21&gt;=('Input for base case'!$F$14+'Input for base case'!$F$18), C21&lt;('Input for base case'!$F$14+'Input for base case'!$F$19)),((AO20*(1-Parameters!$D$40)*(1/Parameters!$D$38)*(1-('Input for base case'!$F$9*Parameters!$D$19*(1-Parameters!$D$27)*Parameters!$D$26*(Parameters!$D$23)*Parameters!$D$28)))+(AQ20*(1-Parameters!$D$40)*(1-('Input for base case'!$F$9*Parameters!$D$19*(1-Parameters!$D$27)*Parameters!$D$26*(Parameters!$D$23)*Parameters!$D$28)))+(AU20*(1-Parameters!$D$40)*(1/Parameters!$D$38))+(AW20*(1-Parameters!$D$40))),0)</f>
        <v>0</v>
      </c>
      <c r="AX21" s="24">
        <f>IF(AND(C21&gt;=('Input for base case'!$F$14+'Input for base case'!$F$18), C21&lt;('Input for base case'!$F$14+'Input for base case'!$F$19)),((AO20*(1-Parameters!$D$40)*(1/Parameters!$D$38)*'Input for base case'!$F$9*Parameters!$D$19*Parameters!$D$26*(1-Parameters!$D$27)*Parameters!$D$28*(Parameters!$D$23)*(1-Parameters!$D$30))+(AQ20*(1-Parameters!$D$40)*'Input for base case'!$F$9*Parameters!$D$19*Parameters!$D$26*(1-Parameters!$D$27)*Parameters!$D$28*(Parameters!$D$23)*(1-Parameters!$D$30)) + (AS20*(1-Parameters!$D$40)*(1-ART_drop_factor)) +(AR20*(1-Parameters!$D$40))+ (AY20*(1-Parameters!$D$40)*(1-ART_drop_factor)) + (AX20*(1-Parameters!$D$40))),0)</f>
        <v>0</v>
      </c>
      <c r="AY21" s="22">
        <f>IF(AND(C21&gt;=('Input for base case'!$F$14+'Input for base case'!$F$18), C21&lt;('Input for base case'!$F$14+'Input for base case'!$F$19)),((AO20*(1-Parameters!$D$40)*(1/Parameters!$D$38)*('Input for base case'!$F$9*Parameters!$D$19*(Parameters!$D$23)*Parameters!$D$26*(1-Parameters!$D$27)*Parameters!$D$28*Parameters!$D$30))+(AP20*(1-Parameters!$D$40)*(1/Parameters!$D$38))+(AQ20*(1-Parameters!$D$40)*('Input for base case'!$F$9*Parameters!$D$19*(Parameters!$D$23)*Parameters!$D$26*(1-Parameters!$D$27)*Parameters!$D$28*Parameters!$D$30))+(AY20*(1-Parameters!$D$40)*ART_drop_factor)+(AV20*(1-Parameters!$D$40)*(1/Parameters!$D$38))+(AS20*(1-Parameters!$D$40)*ART_drop_factor)),0)</f>
        <v>0</v>
      </c>
      <c r="AZ21" s="24">
        <f>IF(C21&gt;=('Input for base case'!$F$14+'Input for base case'!$F$19),((AT20*(1-Parameters!$D$40)*(1-(Parameters!$D$12*(1-('Input for base case'!$F$22*Parameters!$D$7))))) + (AZ20*(1-Parameters!$D$40)*(1-(Parameters!$D$12*(1-('Input for base case'!$F$22*Parameters!$D$7)))))),0)</f>
        <v>0</v>
      </c>
      <c r="BA21" s="22">
        <f>IF(C21&gt;=('Input for base case'!$F$14+'Input for base case'!$F$19),((AT20*(1-Parameters!$D$40)*Parameters!$D$12*(1-('Input for base case'!$F$22*Parameters!$D$7)))+(AU20*(1-Parameters!$D$40)*(1-1/Parameters!$D$38)*(1-('Input for base case'!$F$10*Parameters!$D$20*(1-Parameters!$D$27)*Parameters!$D$26*(Parameters!$D$24)*Parameters!$D$28*Parameters!$D$30))) + (AV20*(1-Parameters!$D$40)*(1-(1/Parameters!$D$38))*(1-ART_drop_factor)) +(AZ20*(1-Parameters!$D$40)*Parameters!$D$12*(1-('Input for base case'!$F$22*Parameters!$D$7)))+(BA20*(1-Parameters!$D$40)*(1-1/Parameters!$D$38)) + (BB20*(1-Parameters!$D$40)*(1-(1/Parameters!$D$38))*(1-ART_drop_factor))),0)</f>
        <v>0</v>
      </c>
      <c r="BB21" s="24">
        <f>IF(C21&gt;=('Input for base case'!$F$14+'Input for base case'!$F$19),((AU20*(1-Parameters!$D$40)*(1-1/Parameters!$D$38)*('Input for base case'!$F$10*Parameters!$D$20*Parameters!$D$26*(1-Parameters!$D$27)*(Parameters!$D$24)*Parameters!$D$28*Parameters!$D$30))+(AV20*(1-Parameters!$D$40)*(1-(1/Parameters!$D$38))*ART_drop_factor)+(BB20*(1-Parameters!$D$40)*(1-(1/Parameters!$D$38))*ART_drop_factor)),0)</f>
        <v>0</v>
      </c>
      <c r="BC21" s="22">
        <f>IF(C21&gt;=('Input for base case'!$F$14+'Input for base case'!$F$19),((AU20*(1-Parameters!$D$40)*(1/Parameters!$D$38)*(1-('Input for base case'!$F$10*Parameters!$D$20*(1-Parameters!$D$27)*Parameters!$D$26*(Parameters!$D$23)*Parameters!$D$28)))+(AW20*(1-Parameters!$D$40)*(1-('Input for base case'!$F$10*Parameters!$D$20*(1-Parameters!$D$27)*Parameters!$D$26*(Parameters!$D$23)*Parameters!$D$28)))+(BA20*(1-Parameters!$D$40)*(1/Parameters!$D$38))+(BC20*(1-Parameters!$D$40))),0)</f>
        <v>0</v>
      </c>
      <c r="BD21" s="24">
        <f>IF(C21&gt;=('Input for base case'!$F$14+'Input for base case'!$F$19),((AU20*(1-Parameters!$D$40)*(1/Parameters!$D$38)*'Input for base case'!$F$10*Parameters!$D$20*Parameters!$D$26*(1-Parameters!$D$27)*Parameters!$D$28*(Parameters!$D$23)*(1-Parameters!$D$30))+(AW20*(1-Parameters!$D$40)*'Input for base case'!$F$10*Parameters!$D$20*Parameters!$D$26*(1-Parameters!$D$27)*Parameters!$D$28*(Parameters!$D$23)*(1-Parameters!$D$30))+(AX20*(1-Parameters!$D$40)) + (AY20*(1-Parameters!$D$40)*(1-ART_drop_factor)) +(BD20*(1-Parameters!$D$40)) + (BE20*(1-Parameters!$D$40)*(1-ART_drop_factor))),0)</f>
        <v>0</v>
      </c>
      <c r="BE21" s="25">
        <f>IF(C21&gt;=('Input for base case'!$F$14+'Input for base case'!$F$19),((AU20*(1-Parameters!$D$40)*(1/Parameters!$D$38)*('Input for base case'!$F$10*Parameters!$D$20*(Parameters!$D$23)*Parameters!$D$26*(1-Parameters!$D$27)*Parameters!$D$28*Parameters!$D$30))+(AV20*(1-Parameters!$D$40)*(1/Parameters!$D$38))+(AW20*(1-Parameters!$D$40)*('Input for base case'!$F$10*Parameters!$D$20*(Parameters!$D$23)*Parameters!$D$26*(1-Parameters!$D$27)*Parameters!$D$28*Parameters!$D$30))+(BE20*(1-Parameters!$D$40)*ART_drop_factor)+(BB20*(1-Parameters!$D$40)*(1/Parameters!$D$38))+(AY20*(1-Parameters!$D$40)*ART_drop_factor)),0)</f>
        <v>0</v>
      </c>
      <c r="BF21" s="135">
        <f>(Parameters!$D$40*(SUM(Model!D20:U20,Model!AH20:BE20)))+(Parameters!$D$41*(SUM(Model!V20:AG20)))</f>
        <v>94.047275092149107</v>
      </c>
      <c r="BG21" s="60"/>
    </row>
    <row r="22" spans="3:59" x14ac:dyDescent="0.2">
      <c r="C22" s="20">
        <v>17</v>
      </c>
      <c r="D22" s="21">
        <f>IF((C22&gt;='Input for base case'!$F$12),0,(D21*(1-Parameters!$D$40)*(1-(Parameters!$D$8*(1-('Input for base case'!$F$22*Parameters!$D$7))))))</f>
        <v>1517630.1619591727</v>
      </c>
      <c r="E22" s="21">
        <f>IF((C22&gt;='Input for base case'!$F$12),0,(D21*(1-Parameters!$D$40)*Parameters!$D$8*(1-('Input for base case'!$F$22*Parameters!$D$7))+(E21*(1-Parameters!$D$40)*(1-1/Parameters!$D$38)) + (F21*(1-Parameters!$D$40)*(1-(1/Parameters!$D$38))*(1-ART_drop_factor))))</f>
        <v>4576.4529293092437</v>
      </c>
      <c r="F22" s="26">
        <f>IF((C22&gt;='Input for base case'!$F$12),0,(F21*(1-Parameters!$D$40)*(1-(1/Parameters!$D$38))*ART_drop_factor))</f>
        <v>0</v>
      </c>
      <c r="G22" s="21">
        <f>IF((C22&gt;='Input for base case'!$F$12),0,((G21*(1-Parameters!$D$40)+(E21*(1-Parameters!$D$40)*(1/Parameters!$D$38)))))</f>
        <v>51084.192357373846</v>
      </c>
      <c r="H22" s="21">
        <f>IF((C22&gt;='Input for base case'!$F$12),0,(H21*(1-Parameters!$D$40) + I21*(1-Parameters!$D$40)*(1-ART_drop_factor)))</f>
        <v>0</v>
      </c>
      <c r="I22" s="21">
        <f>IF((C22&gt;='Input for base case'!$F$12),0,(((F21*(1-Parameters!$D$40)*(1/Parameters!$D$38)) + I21*(1-Parameters!$D$40)*ART_drop_factor)))</f>
        <v>0</v>
      </c>
      <c r="J22" s="23">
        <f>IF(AND(C22&gt;='Input for base case'!$F$12,C22&lt;'Input for base case'!$F$13),((D21*(1-Parameters!$D$40)*(1-(Parameters!$D$8*(1-('Input for base case'!$F$22*Parameters!$D$7))))) + (J21*(1-Parameters!$D$40)*(1-(Parameters!$D$9*(1-('Input for base case'!$F$22*Parameters!$D$7)))))),0)</f>
        <v>0</v>
      </c>
      <c r="K22" s="23">
        <f>IF(AND(C22&gt;='Input for base case'!$F$12,C22&lt;'Input for base case'!$F$13),((D21*(1-Parameters!$D$40)*(Parameters!$D$8*(1-('Input for base case'!$F$22*Parameters!$D$7))))+(E21*(1-Parameters!$D$40)*(1-1/Parameters!$D$38)*(1-('Input for base case'!$F$5*Parameters!$D$14*(1-Parameters!$D$27)*Parameters!$D$26*(Parameters!$D$24))*Parameters!$D$28*Parameters!$D$30)))+ (F21*(1-Parameters!$D$40)*(1-(1/Parameters!$D$38))*(1-ART_drop_factor)) + (J21*(1-Parameters!$D$40)*Parameters!$D$9*(1-('Input for base case'!$F$22*Parameters!$D$7)))+(K21*(1-Parameters!$D$40)*(1-1/Parameters!$D$38)) + (L21*(1-Parameters!$D$40)*(1-(1/Parameters!$D$38))*(1-ART_drop_factor)),0)</f>
        <v>0</v>
      </c>
      <c r="L22" s="23">
        <f>IF(AND(C22&gt;='Input for base case'!$F$12,C22&lt;'Input for base case'!$F$13),((E21*(1-Parameters!$D$40)*(1-1/Parameters!$D$38)*('Input for base case'!$F$5*Parameters!$D$14*Parameters!$D$26*(1-Parameters!$D$27)*(Parameters!$D$24)*Parameters!$D$28*Parameters!$D$30))+(F21*(1-Parameters!$D$40)*(1-(1/Parameters!$D$38))*ART_drop_factor)+(L21*(1-Parameters!$D$40)*(1-(1/Parameters!$D$38))*ART_drop_factor)),0)</f>
        <v>0</v>
      </c>
      <c r="M22" s="23">
        <f>IF(AND(C22&gt;='Input for base case'!$F$12,C22&lt;'Input for base case'!$F$13),((E21*(1-Parameters!$D$40)*(1/Parameters!$D$38)*(1-('Input for base case'!$F$5*Parameters!$D$14*(1-Parameters!$D$27)*Parameters!$D$26*(Parameters!$D$23))*Parameters!$D$28))+(G21*(1-Parameters!$D$40)*(1-('Input for base case'!$F$5*Parameters!$D$14*(1-Parameters!$D$27)*Parameters!$D$26*(Parameters!$D$23)*Parameters!$D$28)))+(K21*(1-Parameters!$D$40)*(1/Parameters!$D$38))+(M21*(1-Parameters!$D$40))),0)</f>
        <v>0</v>
      </c>
      <c r="N22" s="23">
        <f>IF(AND(C22&gt;='Input for base case'!$F$12,C22&lt;'Input for base case'!$F$13),((E21*(1-Parameters!$D$40)*(1/Parameters!$D$38)*'Input for base case'!$F$5*Parameters!$D$14*Parameters!$D$26*(1-Parameters!$D$27)*Parameters!$D$28*(Parameters!$D$23)*(1-Parameters!$D$30))+(G21*(1-Parameters!$D$40)*'Input for base case'!$F$5*Parameters!$D$14*Parameters!$D$26*(1-Parameters!$D$27)*Parameters!$D$28*(Parameters!$D$23)*(1-Parameters!$D$30))+(H21*(1-Parameters!$D$40)) +(N21*(1-Parameters!$D$40)) + (O21*(1-Parameters!$D$40)*(1-ART_drop_factor)) + (I21*(1-Parameters!$D$40)*(1-ART_drop_factor))),0)</f>
        <v>0</v>
      </c>
      <c r="O22" s="23">
        <f>IF(AND(C22&gt;='Input for base case'!$F$12,C22&lt;'Input for base case'!$F$13),((E21*(1-Parameters!$D$40)*(1/Parameters!$D$38)*('Input for base case'!$F$5*Parameters!$D$14*(Parameters!$D$23)*Parameters!$D$26*(1-Parameters!$D$27)*Parameters!$D$28*Parameters!$D$30))+(F21*(1-Parameters!$D$40)*(1/Parameters!$D$38))+(G21*(1-Parameters!$D$40)*('Input for base case'!$F$5*Parameters!$D$14*(Parameters!$D$23)*Parameters!$D$26*(1-Parameters!$D$27)*Parameters!$D$28*Parameters!$D$30))+(O21*(1-Parameters!$D$40)*ART_drop_factor)+(L21*(1-Parameters!$D$40)*(1/Parameters!$D$38))+(I21*(1-Parameters!$D$40)*ART_drop_factor)),0)</f>
        <v>0</v>
      </c>
      <c r="P22" s="24">
        <f>IF(AND(C22&gt;='Input for base case'!$F$13,C22&lt;'Input for base case'!$F$14),((J21*(1-Parameters!$D$40)*(1-(Parameters!$D$9*(1-('Input for base case'!$F$22*Parameters!$D$7))))) + (P21*(1-Parameters!$D$40)*(1-(Parameters!$D$9*(1-('Input for base case'!$F$22*Parameters!$D$7)))))),0)</f>
        <v>0</v>
      </c>
      <c r="Q22" s="22">
        <f>IF(AND(C22&gt;='Input for base case'!$F$13,C22&lt;'Input for base case'!$F$14),((J21*(1-Parameters!$D$40)*Parameters!$D$9*(1-('Input for base case'!$F$22*Parameters!$D$7)))+(K21*(1-Parameters!$D$40)*(1-1/Parameters!$D$38)*(1-('Input for base case'!$F$6*Parameters!$D$15*(1-Parameters!$D$27)*Parameters!$D$26*(Parameters!$D$24))*Parameters!$D$28*Parameters!$D$30))) + (L21*(1-Parameters!$D$40)*(1-(1/Parameters!$D$38))*(1-ART_drop_factor)) +(P21*(1-Parameters!$D$40)*Parameters!$D$9*(1-('Input for base case'!$F$22*Parameters!$D$7)))+(Q21*(1-Parameters!$D$40)*(1-1/Parameters!$D$38)) + (R21*(1-Parameters!$D$40)*(1-(1/Parameters!$D$38))*(1-ART_drop_factor)),0)</f>
        <v>0</v>
      </c>
      <c r="R22" s="24">
        <f>IF(AND(C22&gt;='Input for base case'!$F$13,C22&lt;'Input for base case'!$F$14),((K21*(1-Parameters!$D$40)*(1-1/Parameters!$D$38)*('Input for base case'!$F$6*Parameters!$D$15*Parameters!$D$26*(1-Parameters!$D$27)*(Parameters!$D$24)*Parameters!$D$28*Parameters!$D$30))+(L21*(1-Parameters!$D$40)*(1-(1/Parameters!$D$38))*ART_drop_factor)+(R21*(1-Parameters!$D$40)*(1-(1/Parameters!$D$38))*ART_drop_factor)),0)</f>
        <v>0</v>
      </c>
      <c r="S22" s="22">
        <f>IF(AND(C22&gt;='Input for base case'!$F$13,C22&lt;'Input for base case'!$F$14),((K21*(1-Parameters!$D$40)*(1/Parameters!$D$38)*(1-('Input for base case'!$F$6*Parameters!$D$15*(1-Parameters!$D$27)*Parameters!$D$26*(Parameters!$D$23)*Parameters!$D$28)))+(M21*(1-Parameters!$D$40)*(1-('Input for base case'!$F$6*Parameters!$D$15*(1-Parameters!$D$27)*Parameters!$D$26*(Parameters!$D$23)*Parameters!$D$28)))+(Q21*(1-Parameters!$D$40)*(1/Parameters!$D$38))+(S21*(1-Parameters!$D$40))),0)</f>
        <v>0</v>
      </c>
      <c r="T22" s="24">
        <f>IF(AND(C22&gt;='Input for base case'!$F$13,C22&lt;'Input for base case'!$F$14),((K21*(1-Parameters!$D$40)*(1/Parameters!$D$38)*'Input for base case'!$F$6*Parameters!$D$15*Parameters!$D$26*(1-Parameters!$D$27)*Parameters!$D$28*(Parameters!$D$23)*(1-Parameters!$D$30))+(M21*(1-Parameters!$D$40)*'Input for base case'!$F$6*Parameters!$D$15*Parameters!$D$26*(1-Parameters!$D$27)*Parameters!$D$28*(Parameters!$D$23)*(1-Parameters!$D$30))+(N21*(1-Parameters!$D$40))+(T21*(1-Parameters!$D$40)) + (U21*(1-Parameters!$D$40)*(1-ART_drop_factor)) + (O21*(1-Parameters!$D$40)*(1-ART_drop_factor))),0)</f>
        <v>0</v>
      </c>
      <c r="U22" s="22">
        <f>IF(AND(C22&gt;='Input for base case'!$F$13,C22&lt;'Input for base case'!$F$14),((K21*(1-Parameters!$D$40)*(1/Parameters!$D$38)*('Input for base case'!$F$6*Parameters!$D$15*(Parameters!$D$23)*Parameters!$D$26*(1-Parameters!$D$27)*Parameters!$D$28*Parameters!$D$30))+(L21*(1-Parameters!$D$40)*(1/Parameters!$D$38))+(M21*(1-Parameters!$D$40)*('Input for base case'!$F$6*Parameters!$D$15*(Parameters!$D$23)*Parameters!$D$26*(1-Parameters!$D$27)*Parameters!$D$28*Parameters!$D$30))+(U21*(1-Parameters!$D$40)*ART_drop_factor)+(R21*(1-Parameters!$D$40)*(1/Parameters!$D$38))+(O21*(1-Parameters!$D$40))*ART_drop_factor),0)</f>
        <v>0</v>
      </c>
      <c r="V22" s="24">
        <f>IF(C22='Input for base case'!$F$14,((P21*(1-Parameters!$D$41)*(1-(Parameters!$D$9*(1-('Input for base case'!$F$22*Parameters!$D$7))))) + (V21*(1-Parameters!$D$41)*(1-(Parameters!$D$9*(1-('Input for base case'!$F$22*Parameters!$D$7)))))),0)</f>
        <v>0</v>
      </c>
      <c r="W22" s="22">
        <f>IF(C22='Input for base case'!$F$14,((P21*(1-Parameters!$D$41)*Parameters!$D$9*(1-('Input for base case'!$F$22*Parameters!$D$7)))+(Q21*(1-Parameters!$D$41)*(1-1/Parameters!$D$38)*(1-('Input for base case'!$F$6*Parameters!$D$16*(1-Parameters!$D$27)*Parameters!$D$26*(1-Parameters!$B$94)*(Parameters!$D$24))*Parameters!$D$28*Parameters!$D$30)))+(V21*(1-Parameters!$D$41)*Parameters!$D$9*(1-('Input for base case'!$F$22*Parameters!$D$7)))+ (R21*(1-Parameters!$D$41)*(1-(1/Parameters!$D$38))*(1-ART_drop_factor)) + (W21*(1-Parameters!$D$41)*(1-1/Parameters!$D$38)) + (X21*(1-Parameters!$D$41)*(1-(1/Parameters!$D$38))*(1-ART_drop_factor)),0)</f>
        <v>0</v>
      </c>
      <c r="X22" s="24">
        <f>IF(C22='Input for base case'!$F$14,((Q21*(1-Parameters!$D$41)*(1-1/Parameters!$D$38)*('Input for base case'!$F$6*Parameters!$D$16*Parameters!$D$26*(1-Parameters!$D$27)*(1-Parameters!$B$94)*(Parameters!$D$24)*Parameters!$D$28*Parameters!$D$30))+(R21*(1-Parameters!$D$41)*(1-(1/Parameters!$D$38))*ART_drop_factor)+(X21*(1-Parameters!$D$41)*(1-(1/Parameters!$D$38))*ART_drop_factor)),0)</f>
        <v>0</v>
      </c>
      <c r="Y22" s="22">
        <f>IF(C22='Input for base case'!$F$14,((Q21*(1-Parameters!$D$41)*(1/Parameters!$D$38)*(1-('Input for base case'!$F$6*Parameters!$D$16*(1-Parameters!$D$27)*Parameters!$D$26*(1-Parameters!$B$94)*(Parameters!$D$23)*Parameters!$D$28)))+(S21*(1-Parameters!$D$41)*(1-('Input for base case'!$F$6*Parameters!$D$16*(1-Parameters!$D$27)*Parameters!$D$26*(1-Parameters!$B$94)*(Parameters!$D$23)*Parameters!$D$28)))+(W21*(1-Parameters!$D$41)*(1/Parameters!$D$38))+(Y21*(1-Parameters!$D$41))),0)</f>
        <v>0</v>
      </c>
      <c r="Z22" s="24">
        <f>IF(C22='Input for base case'!$F$14,((Q21*(1-Parameters!$D$41)*(1/Parameters!$D$38)*'Input for base case'!$F$6*Parameters!$D$16*Parameters!$D$26*(1-Parameters!$D$27)*(1-Parameters!$B$94)*Parameters!$D$28*(Parameters!$D$23)*(1-Parameters!$D$30))+(S21*(1-Parameters!$D$41)*'Input for base case'!$F$6*Parameters!$D$16*Parameters!$D$26*(1-Parameters!$D$27)*(1-Parameters!$B$94)*Parameters!$D$28*(Parameters!$D$23)*(1-Parameters!$D$30))+(T21*(1-Parameters!$D$41)) + (U21*(1-Parameters!$D$41)*(1-ART_drop_factor)) + (Z21*(1-Parameters!$D$41)) + (AA21*(1-Parameters!$D$41)*(1-ART_drop_factor))),0)</f>
        <v>0</v>
      </c>
      <c r="AA22" s="22">
        <f>IF(C22='Input for base case'!$F$14,((Q21*(1-Parameters!$D$41)*(1/Parameters!$D$38)*('Input for base case'!$F$6*Parameters!$D$16*(Parameters!$D$23)*Parameters!$D$26*(1-Parameters!$D$27)*(1-Parameters!$B$94)*Parameters!$D$28*Parameters!$D$30))+(R21*(1-Parameters!$D$41)*(1/Parameters!$D$38))+(S21*(1-Parameters!$D$41)*('Input for base case'!$F$6*Parameters!$D$16*(1-Parameters!$B$94)*(Parameters!$D$23)*Parameters!$D$26*(1-Parameters!$D$27)*Parameters!$D$28*Parameters!$D$30))+(AA21*(1-Parameters!$D$41)*ART_drop_factor)+(X21*(1-Parameters!$D$41)*(1/Parameters!$D$38))+(U21*(1-Parameters!$D$41)*ART_drop_factor)),0)</f>
        <v>0</v>
      </c>
      <c r="AB22" s="24">
        <f>IF(AND(C22&gt;'Input for base case'!$F$14,C22&lt;('Input for base case'!$F$14+'Input for base case'!$F$16)),((V21*(1-Parameters!$D$41)*(1-(Parameters!$D$9*(1-('Input for base case'!$F$22*Parameters!$D$7)))))+(AB21*(1-Parameters!$D$41)*(1-(Parameters!$D$10*(1-('Input for base case'!$F$22*Parameters!$D$7)))))),0)</f>
        <v>0</v>
      </c>
      <c r="AC22" s="24">
        <f>IF(AND(C22&gt;'Input for base case'!$F$14, C22&lt;('Input for base case'!$F$14+'Input for base case'!$F$16)),((V21*(1-Parameters!$D$41)*Parameters!$D$9*(1-('Input for base case'!$F$22*Parameters!$D$7)))+(W21*(1-Parameters!$D$41)*(1-1/Parameters!$D$38)) + (X21*(1-Parameters!$D$41)*(1-(1/Parameters!$D$38))*(1-ART_drop_factor)) +(AB21*(1-Parameters!$D$41)*Parameters!$D$10*(1-('Input for base case'!$F$22*Parameters!$D$7))))+(AC21*(1-Parameters!$D$41)*(1-1/Parameters!$D$38)) + (AD21*(1-Parameters!$D$41)*(1-(1/Parameters!$D$38))*(1-ART_drop_factor)),0)</f>
        <v>0</v>
      </c>
      <c r="AD22" s="24">
        <f>IF(AND(C22&gt;'Input for base case'!$F$14, C22&lt;('Input for base case'!$F$14+'Input for base case'!$F$16)),((X21*(1-Parameters!$D$41)*(1-(1/Parameters!$D$38))*ART_drop_factor)+(AD21*(1-Parameters!$D$41)*(1-(1/Parameters!$D$38))*ART_drop_factor)),0)</f>
        <v>0</v>
      </c>
      <c r="AE22" s="24">
        <f>IF(AND(C22&gt;'Input for base case'!$F$14, C22&lt;('Input for base case'!$F$14+'Input for base case'!$F$16)),((W21*(1-Parameters!$D$41)*(1/Parameters!$D$38))+(Y21*(1-Parameters!$D$41))+(AC21*(1-Parameters!$D$41)*(1/Parameters!$D$38))+(AE21*(1-Parameters!$D$41))),0)</f>
        <v>0</v>
      </c>
      <c r="AF22" s="24">
        <f>IF(AND(C22&gt;'Input for base case'!$F$14, C22&lt;('Input for base case'!$F$14+'Input for base case'!$F$16)),((Z21*(1-Parameters!$D$41)) + (AA21*(1-Parameters!$D$41)*(1-ART_drop_factor)) +(AF21*(1-Parameters!$D$41)) + (AG21*(1-Parameters!$D$41)*(1-ART_drop_factor))),0)</f>
        <v>0</v>
      </c>
      <c r="AG22" s="24">
        <f>IF(AND(C22&gt;'Input for base case'!$F$14, C22&lt;('Input for base case'!$F$14+'Input for base case'!$F$16)),((X21*(1-Parameters!$D$41)*(1/Parameters!$D$38))+(AG21*(1-Parameters!$D$41)*ART_drop_factor)+(AD21*(1-Parameters!$D$41)*(1/Parameters!$D$38))+(AA21*(1-Parameters!$D$41)*ART_drop_factor)),0)</f>
        <v>0</v>
      </c>
      <c r="AH22" s="24">
        <f>IF(AND(C22&gt;=('Input for base case'!$F$14+'Input for base case'!$F$16),C22&lt;('Input for base case'!$F$14+'Input for base case'!$F$17)),((AB21*(1-Parameters!$D$40)*(1-(Parameters!$D$10*(1-('Input for base case'!$F$22*Parameters!$D$7)))))+(AH21*(1-Parameters!$D$40)*(1-(Parameters!$D$11*(1-('Input for base case'!$F$22*Parameters!$D$7)))))),0)</f>
        <v>0</v>
      </c>
      <c r="AI22" s="24">
        <f>IF(AND(C22&gt;=('Input for base case'!$F$14+'Input for base case'!$F$16), C22&lt;('Input for base case'!$F$14+'Input for base case'!$F$17)),((AB21*(1-Parameters!$D$40)*Parameters!$D$10*(1-('Input for base case'!$F$22*Parameters!$D$7)))+(AC21*(1-Parameters!$D$40)*(1-1/Parameters!$D$38)*(1-('Input for base case'!$F$7*Parameters!$D$17*(1-Parameters!$D$27)*Parameters!$D$26*(1-(Parameters!$B$94 + Parameters!$B$95))*(Parameters!$D$24)*Parameters!$D$28*Parameters!$D$30))) + (AD21*(1-Parameters!$D$40)*(1-(1/Parameters!$D$38))*(1-ART_drop_factor)) +(AH21*(1-Parameters!$D$40)*Parameters!$D$11*(1-('Input for base case'!$F$22*Parameters!$D$7)))+(AI21*(1-Parameters!$D$40)*(1-1/Parameters!$D$38)) + (AJ21*(1-Parameters!$D$40)*(1-(1/Parameters!$D$38))*(1-ART_drop_factor))),0)</f>
        <v>0</v>
      </c>
      <c r="AJ22" s="24">
        <f>IF(AND(C22&gt;=('Input for base case'!$F$14+'Input for base case'!$F$16), C22&lt;('Input for base case'!$F$14+'Input for base case'!$F$17)),((AC21*(1-Parameters!$D$40)*(1-1/Parameters!$D$38)*('Input for base case'!$F$7*Parameters!$D$17*Parameters!$D$26*(1-Parameters!$D$27)*(1-(Parameters!$B$94 + Parameters!$B$95))*(Parameters!$D$24)*Parameters!$D$28*Parameters!$D$30))+(AD21*(1-Parameters!$D$40)*(1-(1/Parameters!$D$38))*ART_drop_factor)+(AJ21*(1-Parameters!$D$40)*(1-(1/Parameters!$D$38))*ART_drop_factor)),0)</f>
        <v>0</v>
      </c>
      <c r="AK22" s="22">
        <f>IF(AND(C22&gt;=('Input for base case'!$F$14+'Input for base case'!$F$16), C22&lt;('Input for base case'!$F$14+'Input for base case'!$F$17)),((AC21*(1-Parameters!$D$40)*(1/Parameters!$D$38)*(1-('Input for base case'!$F$7*Parameters!$D$17*(1-Parameters!$D$27)*Parameters!$D$26*(1-(Parameters!$B$94 + Parameters!$B$95))*(Parameters!$D$23)*Parameters!$D$28)))+(AE21*(1-Parameters!$D$40)*(1-('Input for base case'!$F$7*Parameters!$D$17*(1-Parameters!$D$27)*Parameters!$D$26*(1-(Parameters!$B$94 + Parameters!$B$95))*(Parameters!$D$23)*Parameters!$D$28)))+(AI21*(1-Parameters!$D$40)*(1/Parameters!$D$38))+(AK21*(1-Parameters!$D$40))),0)</f>
        <v>0</v>
      </c>
      <c r="AL22" s="24">
        <f>IF(AND(C22&gt;=('Input for base case'!$F$14+'Input for base case'!$F$16), C22&lt;('Input for base case'!$F$14+'Input for base case'!$F$17)),((AC21*(1-Parameters!$D$40)*(1/Parameters!$D$38)*'Input for base case'!$F$7*Parameters!$D$17*Parameters!$D$26*(1-Parameters!$D$27)*(1-(Parameters!$B$94 + Parameters!$B$95))*Parameters!$D$28*(Parameters!$D$23)*(1-Parameters!$D$30))+(AE21*(1-Parameters!$D$40)*'Input for base case'!$F$7*Parameters!$D$17*Parameters!$D$26*(1-Parameters!$D$27)*(1-(Parameters!$B$94 + Parameters!$B$95))*Parameters!$D$28*(Parameters!$D$23)*(1-Parameters!$D$30))+(AF21*(1-Parameters!$D$40)) + (AG21*(1-Parameters!$D$40)*(1-ART_drop_factor)) +(AL21*(1-Parameters!$D$40)) + (AM21*(1-Parameters!$D$40)*(1-ART_drop_factor))),0)</f>
        <v>0</v>
      </c>
      <c r="AM22" s="22">
        <f>IF(AND(C22&gt;=('Input for base case'!$F$14+'Input for base case'!$F$16), C22&lt;('Input for base case'!$F$14+'Input for base case'!$F$17)),((AC21*(1-Parameters!$D$40)*(1/Parameters!$D$38)*('Input for base case'!$F$7*Parameters!$D$17*(Parameters!$D$23)*Parameters!$D$26*(1-Parameters!$D$27)*(1-(Parameters!$B$94 + Parameters!$B$95))*Parameters!$D$28*Parameters!$D$30))+(AD21*(1-Parameters!$D$40)*(1/Parameters!$D$38))+(AE21*(1-Parameters!$D$40)*('Input for base case'!$F$7*Parameters!$D$17*(Parameters!$D$23)*Parameters!$D$26*(1-Parameters!$D$27)*(1-(Parameters!$B$94 + Parameters!$B$95))*Parameters!$D$28*Parameters!$D$30))+(AM21*(1-Parameters!$D$40)*ART_drop_factor)+(AJ21*(1-Parameters!$D$40)*(1/Parameters!$D$38))+(AG21*(1-Parameters!$D$40)*ART_drop_factor)),0)</f>
        <v>0</v>
      </c>
      <c r="AN22" s="24">
        <f>IF(AND(C22&gt;=('Input for base case'!$F$14+'Input for base case'!$F$17), C22&lt;('Input for base case'!$F$14+'Input for base case'!$F$18)),((AH21*(1-Parameters!$D$40)*(1-(Parameters!$D$11*(1-('Input for base case'!$F$22*Parameters!$D$7))))) + (AN21*(1-Parameters!$D$40)*(1-(Parameters!$D$11*(1-('Input for base case'!$F$22*Parameters!$D$7)))))),0)</f>
        <v>0</v>
      </c>
      <c r="AO22" s="22">
        <f>IF(AND(C22&gt;=('Input for base case'!$F$14+'Input for base case'!$F$17), C22&lt;('Input for base case'!$F$14+'Input for base case'!$F$18)),((AH21*(1-Parameters!$D$40)*Parameters!$D$11*(1-('Input for base case'!$F$22*Parameters!$D$7)))+(AI21*(1-Parameters!$D$40)*(1-1/Parameters!$D$38)*(1-('Input for base case'!$F$8*Parameters!$D$18*(1-Parameters!$D$27)*Parameters!$D$26*(Parameters!$D$24)*Parameters!$D$28*Parameters!$D$30))) + (AJ21*(1-Parameters!$D$40)*(1-(1/Parameters!$D$38))*(1-ART_drop_factor)) +(AN21*(1-Parameters!$D$40)*Parameters!$D$11*(1-('Input for base case'!$F$22*Parameters!$D$7)))+(AO21*(1-Parameters!$D$40)*(1-1/Parameters!$D$38)) + (AP21*(1-Parameters!$D$40)*(1-(1/Parameters!$D$38))*(1-ART_drop_factor))),0)</f>
        <v>0</v>
      </c>
      <c r="AP22" s="24">
        <f>IF(AND(C22&gt;=('Input for base case'!$F$14+'Input for base case'!$F$17), C22&lt;('Input for base case'!$F$14+'Input for base case'!$F$18)),((AI21*(1-Parameters!$D$40)*(1-1/Parameters!$D$38)*('Input for base case'!$F$8*Parameters!$D$18*Parameters!$D$26*(1-Parameters!$D$27)*(Parameters!$D$24)*Parameters!$D$28*Parameters!$D$30))+(AJ21*(1-Parameters!$D$40)*(1-(1/Parameters!$D$38))*ART_drop_factor)+(AP21*(1-Parameters!$D$40)*(1-(1/Parameters!$D$38))*ART_drop_factor)),0)</f>
        <v>0</v>
      </c>
      <c r="AQ22" s="22">
        <f>IF(AND(C22&gt;=('Input for base case'!$F$14+'Input for base case'!$F$17), C22&lt;('Input for base case'!$F$14+'Input for base case'!$F$18)),((AI21*(1-Parameters!$D$40)*(1/Parameters!$D$38)*(1-('Input for base case'!$F$8*Parameters!$D$18*(1-Parameters!$D$27)*Parameters!$D$26*(Parameters!$D$23)*Parameters!$D$28)))+(AK21*(1-Parameters!$D$40)*(1-('Input for base case'!$F$8*Parameters!$D$18*(1-Parameters!$D$27)*Parameters!$D$26*(Parameters!$D$23)*Parameters!$D$28)))+(AO21*(1-Parameters!$D$40)*(1/Parameters!$D$38))+(AQ21*(1-Parameters!$D$40))),0)</f>
        <v>0</v>
      </c>
      <c r="AR22" s="24">
        <f>IF(AND(C22&gt;=('Input for base case'!$F$14+'Input for base case'!$F$17), C22&lt;('Input for base case'!$F$14+'Input for base case'!$F$18)),((AI21*(1-Parameters!$D$40)*(1/Parameters!$D$38)*'Input for base case'!$F$8*Parameters!$D$18*Parameters!$D$26*(1-Parameters!$D$27)*Parameters!$D$28*(Parameters!$D$23)*(1-Parameters!$D$30))+(AK21*(1-Parameters!$D$40)*'Input for base case'!$F$8*Parameters!$D$18*Parameters!$D$26*(1-Parameters!$D$27)*Parameters!$D$28*(Parameters!$D$23)*(1-Parameters!$D$30))+(AL21*(1-Parameters!$D$40)) + (AM21*(1-Parameters!$D$40)*(1-ART_drop_factor)) +(AR21*(1-Parameters!$D$40)) + (AS21*(1-Parameters!$D$40)*(1-ART_drop_factor))),0)</f>
        <v>0</v>
      </c>
      <c r="AS22" s="22">
        <f>IF(AND(C22&gt;=('Input for base case'!$F$14+'Input for base case'!$F$17), C22&lt;('Input for base case'!$F$14+'Input for base case'!$F$18)),((AI21*(1-Parameters!$D$40)*(1/Parameters!$D$38)*('Input for base case'!$F$8*Parameters!$D$18*(Parameters!$D$23)*Parameters!$D$26*(1-Parameters!$D$27)*Parameters!$D$28*Parameters!$D$30))+(AJ21*(1-Parameters!$D$40)*(1/Parameters!$D$38))+(AK21*(1-Parameters!$D$40)*('Input for base case'!$F$8*Parameters!$D$18*(Parameters!$D$23)*Parameters!$D$26*(1-Parameters!$D$27)*Parameters!$D$28*Parameters!$D$30))+(AS21*(1-Parameters!$D$40)*ART_drop_factor)+(AP21*(1-Parameters!$D$40)*(1/Parameters!$D$38))+(AM21*(1-Parameters!$D$40)*ART_drop_factor)),0)</f>
        <v>0</v>
      </c>
      <c r="AT22" s="24">
        <f>IF(AND(C22&gt;=('Input for base case'!$F$14+'Input for base case'!$F$18), C22&lt;('Input for base case'!$F$14+'Input for base case'!$F$19)),((AN21*(1-Parameters!$D$40)*(1-(Parameters!$D$11*(1-('Input for base case'!$F$22*Parameters!$D$7))))) + (AT21*(1-Parameters!$D$40)*(1-(Parameters!$D$12*(1-('Input for base case'!$F$22*Parameters!$D$7)))))),0)</f>
        <v>0</v>
      </c>
      <c r="AU22" s="22">
        <f>IF(AND(C22&gt;=('Input for base case'!$F$14+'Input for base case'!$F$18), C22&lt;('Input for base case'!$F$14+'Input for base case'!$F$19)),((AN21*(1-Parameters!$D$40)*Parameters!$D$11*(1-('Input for base case'!$F$22*Parameters!$D$7)))+(AO21*(1-Parameters!$D$40)*(1-1/Parameters!$D$38)*(1-('Input for base case'!$F$9*Parameters!$D$19*(1-Parameters!$D$27)*Parameters!$D$26*(Parameters!$D$24)*Parameters!$D$28*Parameters!$D$30))) + (AP21*(1-Parameters!$D$40)*(1-(1/Parameters!$D$38))*(1-ART_drop_factor)) +(AT21*(1-Parameters!$D$40)*Parameters!$D$12*(1-('Input for base case'!$F$22*Parameters!$D$7)))+(AU21*(1-Parameters!$D$40)*(1-1/Parameters!$D$38)) + (AV21*(1-Parameters!$D$40)*(1-(1/Parameters!$D$38))*(1-ART_drop_factor))),0)</f>
        <v>0</v>
      </c>
      <c r="AV22" s="24">
        <f>IF(AND(C22&gt;=('Input for base case'!$F$14+'Input for base case'!$F$18), C22&lt;('Input for base case'!$F$14+'Input for base case'!$F$19)),((AO21*(1-Parameters!$D$40)*(1-1/Parameters!$D$38)*('Input for base case'!$F$9*Parameters!$D$19*Parameters!$D$26*(1-Parameters!$D$27)*(Parameters!$D$24)*Parameters!$D$28*Parameters!$D$30))+(AP21*(1-Parameters!$D$40)*(1-(1/Parameters!$D$38))*ART_drop_factor)+(AV21*(1-Parameters!$D$40)*(1-(1/Parameters!$D$38))*ART_drop_factor)),0)</f>
        <v>0</v>
      </c>
      <c r="AW22" s="22">
        <f>IF(AND(C22&gt;=('Input for base case'!$F$14+'Input for base case'!$F$18), C22&lt;('Input for base case'!$F$14+'Input for base case'!$F$19)),((AO21*(1-Parameters!$D$40)*(1/Parameters!$D$38)*(1-('Input for base case'!$F$9*Parameters!$D$19*(1-Parameters!$D$27)*Parameters!$D$26*(Parameters!$D$23)*Parameters!$D$28)))+(AQ21*(1-Parameters!$D$40)*(1-('Input for base case'!$F$9*Parameters!$D$19*(1-Parameters!$D$27)*Parameters!$D$26*(Parameters!$D$23)*Parameters!$D$28)))+(AU21*(1-Parameters!$D$40)*(1/Parameters!$D$38))+(AW21*(1-Parameters!$D$40))),0)</f>
        <v>0</v>
      </c>
      <c r="AX22" s="24">
        <f>IF(AND(C22&gt;=('Input for base case'!$F$14+'Input for base case'!$F$18), C22&lt;('Input for base case'!$F$14+'Input for base case'!$F$19)),((AO21*(1-Parameters!$D$40)*(1/Parameters!$D$38)*'Input for base case'!$F$9*Parameters!$D$19*Parameters!$D$26*(1-Parameters!$D$27)*Parameters!$D$28*(Parameters!$D$23)*(1-Parameters!$D$30))+(AQ21*(1-Parameters!$D$40)*'Input for base case'!$F$9*Parameters!$D$19*Parameters!$D$26*(1-Parameters!$D$27)*Parameters!$D$28*(Parameters!$D$23)*(1-Parameters!$D$30)) + (AS21*(1-Parameters!$D$40)*(1-ART_drop_factor)) +(AR21*(1-Parameters!$D$40))+ (AY21*(1-Parameters!$D$40)*(1-ART_drop_factor)) + (AX21*(1-Parameters!$D$40))),0)</f>
        <v>0</v>
      </c>
      <c r="AY22" s="22">
        <f>IF(AND(C22&gt;=('Input for base case'!$F$14+'Input for base case'!$F$18), C22&lt;('Input for base case'!$F$14+'Input for base case'!$F$19)),((AO21*(1-Parameters!$D$40)*(1/Parameters!$D$38)*('Input for base case'!$F$9*Parameters!$D$19*(Parameters!$D$23)*Parameters!$D$26*(1-Parameters!$D$27)*Parameters!$D$28*Parameters!$D$30))+(AP21*(1-Parameters!$D$40)*(1/Parameters!$D$38))+(AQ21*(1-Parameters!$D$40)*('Input for base case'!$F$9*Parameters!$D$19*(Parameters!$D$23)*Parameters!$D$26*(1-Parameters!$D$27)*Parameters!$D$28*Parameters!$D$30))+(AY21*(1-Parameters!$D$40)*ART_drop_factor)+(AV21*(1-Parameters!$D$40)*(1/Parameters!$D$38))+(AS21*(1-Parameters!$D$40)*ART_drop_factor)),0)</f>
        <v>0</v>
      </c>
      <c r="AZ22" s="24">
        <f>IF(C22&gt;=('Input for base case'!$F$14+'Input for base case'!$F$19),((AT21*(1-Parameters!$D$40)*(1-(Parameters!$D$12*(1-('Input for base case'!$F$22*Parameters!$D$7))))) + (AZ21*(1-Parameters!$D$40)*(1-(Parameters!$D$12*(1-('Input for base case'!$F$22*Parameters!$D$7)))))),0)</f>
        <v>0</v>
      </c>
      <c r="BA22" s="22">
        <f>IF(C22&gt;=('Input for base case'!$F$14+'Input for base case'!$F$19),((AT21*(1-Parameters!$D$40)*Parameters!$D$12*(1-('Input for base case'!$F$22*Parameters!$D$7)))+(AU21*(1-Parameters!$D$40)*(1-1/Parameters!$D$38)*(1-('Input for base case'!$F$10*Parameters!$D$20*(1-Parameters!$D$27)*Parameters!$D$26*(Parameters!$D$24)*Parameters!$D$28*Parameters!$D$30))) + (AV21*(1-Parameters!$D$40)*(1-(1/Parameters!$D$38))*(1-ART_drop_factor)) +(AZ21*(1-Parameters!$D$40)*Parameters!$D$12*(1-('Input for base case'!$F$22*Parameters!$D$7)))+(BA21*(1-Parameters!$D$40)*(1-1/Parameters!$D$38)) + (BB21*(1-Parameters!$D$40)*(1-(1/Parameters!$D$38))*(1-ART_drop_factor))),0)</f>
        <v>0</v>
      </c>
      <c r="BB22" s="24">
        <f>IF(C22&gt;=('Input for base case'!$F$14+'Input for base case'!$F$19),((AU21*(1-Parameters!$D$40)*(1-1/Parameters!$D$38)*('Input for base case'!$F$10*Parameters!$D$20*Parameters!$D$26*(1-Parameters!$D$27)*(Parameters!$D$24)*Parameters!$D$28*Parameters!$D$30))+(AV21*(1-Parameters!$D$40)*(1-(1/Parameters!$D$38))*ART_drop_factor)+(BB21*(1-Parameters!$D$40)*(1-(1/Parameters!$D$38))*ART_drop_factor)),0)</f>
        <v>0</v>
      </c>
      <c r="BC22" s="22">
        <f>IF(C22&gt;=('Input for base case'!$F$14+'Input for base case'!$F$19),((AU21*(1-Parameters!$D$40)*(1/Parameters!$D$38)*(1-('Input for base case'!$F$10*Parameters!$D$20*(1-Parameters!$D$27)*Parameters!$D$26*(Parameters!$D$23)*Parameters!$D$28)))+(AW21*(1-Parameters!$D$40)*(1-('Input for base case'!$F$10*Parameters!$D$20*(1-Parameters!$D$27)*Parameters!$D$26*(Parameters!$D$23)*Parameters!$D$28)))+(BA21*(1-Parameters!$D$40)*(1/Parameters!$D$38))+(BC21*(1-Parameters!$D$40))),0)</f>
        <v>0</v>
      </c>
      <c r="BD22" s="24">
        <f>IF(C22&gt;=('Input for base case'!$F$14+'Input for base case'!$F$19),((AU21*(1-Parameters!$D$40)*(1/Parameters!$D$38)*'Input for base case'!$F$10*Parameters!$D$20*Parameters!$D$26*(1-Parameters!$D$27)*Parameters!$D$28*(Parameters!$D$23)*(1-Parameters!$D$30))+(AW21*(1-Parameters!$D$40)*'Input for base case'!$F$10*Parameters!$D$20*Parameters!$D$26*(1-Parameters!$D$27)*Parameters!$D$28*(Parameters!$D$23)*(1-Parameters!$D$30))+(AX21*(1-Parameters!$D$40)) + (AY21*(1-Parameters!$D$40)*(1-ART_drop_factor)) +(BD21*(1-Parameters!$D$40)) + (BE21*(1-Parameters!$D$40)*(1-ART_drop_factor))),0)</f>
        <v>0</v>
      </c>
      <c r="BE22" s="25">
        <f>IF(C22&gt;=('Input for base case'!$F$14+'Input for base case'!$F$19),((AU21*(1-Parameters!$D$40)*(1/Parameters!$D$38)*('Input for base case'!$F$10*Parameters!$D$20*(Parameters!$D$23)*Parameters!$D$26*(1-Parameters!$D$27)*Parameters!$D$28*Parameters!$D$30))+(AV21*(1-Parameters!$D$40)*(1/Parameters!$D$38))+(AW21*(1-Parameters!$D$40)*('Input for base case'!$F$10*Parameters!$D$20*(Parameters!$D$23)*Parameters!$D$26*(1-Parameters!$D$27)*Parameters!$D$28*Parameters!$D$30))+(BE21*(1-Parameters!$D$40)*ART_drop_factor)+(BB21*(1-Parameters!$D$40)*(1/Parameters!$D$38))+(AY21*(1-Parameters!$D$40)*ART_drop_factor)),0)</f>
        <v>0</v>
      </c>
      <c r="BF22" s="135">
        <f>(Parameters!$D$40*(SUM(Model!D21:U21,Model!AH21:BE21)))+(Parameters!$D$41*(SUM(Model!V21:AG21)))</f>
        <v>94.041849287816859</v>
      </c>
      <c r="BG22" s="60"/>
    </row>
    <row r="23" spans="3:59" x14ac:dyDescent="0.2">
      <c r="C23" s="20">
        <v>18</v>
      </c>
      <c r="D23" s="21">
        <f>IF((C23&gt;='Input for base case'!$F$12),0,(D22*(1-Parameters!$D$40)*(1-(Parameters!$D$8*(1-('Input for base case'!$F$22*Parameters!$D$7))))))</f>
        <v>1517040.6499723364</v>
      </c>
      <c r="E23" s="21">
        <f>IF((C23&gt;='Input for base case'!$F$12),0,(D22*(1-Parameters!$D$40)*Parameters!$D$8*(1-('Input for base case'!$F$22*Parameters!$D$7))+(E22*(1-Parameters!$D$40)*(1-1/Parameters!$D$38)) + (F22*(1-Parameters!$D$40)*(1-(1/Parameters!$D$38))*(1-ART_drop_factor))))</f>
        <v>4569.6798700616828</v>
      </c>
      <c r="F23" s="26">
        <f>IF((C23&gt;='Input for base case'!$F$12),0,(F22*(1-Parameters!$D$40)*(1-(1/Parameters!$D$38))*ART_drop_factor))</f>
        <v>0</v>
      </c>
      <c r="G23" s="21">
        <f>IF((C23&gt;='Input for base case'!$F$12),0,((G22*(1-Parameters!$D$40)+(E22*(1-Parameters!$D$40)*(1/Parameters!$D$38)))))</f>
        <v>51589.710626116677</v>
      </c>
      <c r="H23" s="21">
        <f>IF((C23&gt;='Input for base case'!$F$12),0,(H22*(1-Parameters!$D$40) + I22*(1-Parameters!$D$40)*(1-ART_drop_factor)))</f>
        <v>0</v>
      </c>
      <c r="I23" s="21">
        <f>IF((C23&gt;='Input for base case'!$F$12),0,(((F22*(1-Parameters!$D$40)*(1/Parameters!$D$38)) + I22*(1-Parameters!$D$40)*ART_drop_factor)))</f>
        <v>0</v>
      </c>
      <c r="J23" s="23">
        <f>IF(AND(C23&gt;='Input for base case'!$F$12,C23&lt;'Input for base case'!$F$13),((D22*(1-Parameters!$D$40)*(1-(Parameters!$D$8*(1-('Input for base case'!$F$22*Parameters!$D$7))))) + (J22*(1-Parameters!$D$40)*(1-(Parameters!$D$9*(1-('Input for base case'!$F$22*Parameters!$D$7)))))),0)</f>
        <v>0</v>
      </c>
      <c r="K23" s="23">
        <f>IF(AND(C23&gt;='Input for base case'!$F$12,C23&lt;'Input for base case'!$F$13),((D22*(1-Parameters!$D$40)*(Parameters!$D$8*(1-('Input for base case'!$F$22*Parameters!$D$7))))+(E22*(1-Parameters!$D$40)*(1-1/Parameters!$D$38)*(1-('Input for base case'!$F$5*Parameters!$D$14*(1-Parameters!$D$27)*Parameters!$D$26*(Parameters!$D$24))*Parameters!$D$28*Parameters!$D$30)))+ (F22*(1-Parameters!$D$40)*(1-(1/Parameters!$D$38))*(1-ART_drop_factor)) + (J22*(1-Parameters!$D$40)*Parameters!$D$9*(1-('Input for base case'!$F$22*Parameters!$D$7)))+(K22*(1-Parameters!$D$40)*(1-1/Parameters!$D$38)) + (L22*(1-Parameters!$D$40)*(1-(1/Parameters!$D$38))*(1-ART_drop_factor)),0)</f>
        <v>0</v>
      </c>
      <c r="L23" s="23">
        <f>IF(AND(C23&gt;='Input for base case'!$F$12,C23&lt;'Input for base case'!$F$13),((E22*(1-Parameters!$D$40)*(1-1/Parameters!$D$38)*('Input for base case'!$F$5*Parameters!$D$14*Parameters!$D$26*(1-Parameters!$D$27)*(Parameters!$D$24)*Parameters!$D$28*Parameters!$D$30))+(F22*(1-Parameters!$D$40)*(1-(1/Parameters!$D$38))*ART_drop_factor)+(L22*(1-Parameters!$D$40)*(1-(1/Parameters!$D$38))*ART_drop_factor)),0)</f>
        <v>0</v>
      </c>
      <c r="M23" s="23">
        <f>IF(AND(C23&gt;='Input for base case'!$F$12,C23&lt;'Input for base case'!$F$13),((E22*(1-Parameters!$D$40)*(1/Parameters!$D$38)*(1-('Input for base case'!$F$5*Parameters!$D$14*(1-Parameters!$D$27)*Parameters!$D$26*(Parameters!$D$23))*Parameters!$D$28))+(G22*(1-Parameters!$D$40)*(1-('Input for base case'!$F$5*Parameters!$D$14*(1-Parameters!$D$27)*Parameters!$D$26*(Parameters!$D$23)*Parameters!$D$28)))+(K22*(1-Parameters!$D$40)*(1/Parameters!$D$38))+(M22*(1-Parameters!$D$40))),0)</f>
        <v>0</v>
      </c>
      <c r="N23" s="23">
        <f>IF(AND(C23&gt;='Input for base case'!$F$12,C23&lt;'Input for base case'!$F$13),((E22*(1-Parameters!$D$40)*(1/Parameters!$D$38)*'Input for base case'!$F$5*Parameters!$D$14*Parameters!$D$26*(1-Parameters!$D$27)*Parameters!$D$28*(Parameters!$D$23)*(1-Parameters!$D$30))+(G22*(1-Parameters!$D$40)*'Input for base case'!$F$5*Parameters!$D$14*Parameters!$D$26*(1-Parameters!$D$27)*Parameters!$D$28*(Parameters!$D$23)*(1-Parameters!$D$30))+(H22*(1-Parameters!$D$40)) +(N22*(1-Parameters!$D$40)) + (O22*(1-Parameters!$D$40)*(1-ART_drop_factor)) + (I22*(1-Parameters!$D$40)*(1-ART_drop_factor))),0)</f>
        <v>0</v>
      </c>
      <c r="O23" s="23">
        <f>IF(AND(C23&gt;='Input for base case'!$F$12,C23&lt;'Input for base case'!$F$13),((E22*(1-Parameters!$D$40)*(1/Parameters!$D$38)*('Input for base case'!$F$5*Parameters!$D$14*(Parameters!$D$23)*Parameters!$D$26*(1-Parameters!$D$27)*Parameters!$D$28*Parameters!$D$30))+(F22*(1-Parameters!$D$40)*(1/Parameters!$D$38))+(G22*(1-Parameters!$D$40)*('Input for base case'!$F$5*Parameters!$D$14*(Parameters!$D$23)*Parameters!$D$26*(1-Parameters!$D$27)*Parameters!$D$28*Parameters!$D$30))+(O22*(1-Parameters!$D$40)*ART_drop_factor)+(L22*(1-Parameters!$D$40)*(1/Parameters!$D$38))+(I22*(1-Parameters!$D$40)*ART_drop_factor)),0)</f>
        <v>0</v>
      </c>
      <c r="P23" s="24">
        <f>IF(AND(C23&gt;='Input for base case'!$F$13,C23&lt;'Input for base case'!$F$14),((J22*(1-Parameters!$D$40)*(1-(Parameters!$D$9*(1-('Input for base case'!$F$22*Parameters!$D$7))))) + (P22*(1-Parameters!$D$40)*(1-(Parameters!$D$9*(1-('Input for base case'!$F$22*Parameters!$D$7)))))),0)</f>
        <v>0</v>
      </c>
      <c r="Q23" s="22">
        <f>IF(AND(C23&gt;='Input for base case'!$F$13,C23&lt;'Input for base case'!$F$14),((J22*(1-Parameters!$D$40)*Parameters!$D$9*(1-('Input for base case'!$F$22*Parameters!$D$7)))+(K22*(1-Parameters!$D$40)*(1-1/Parameters!$D$38)*(1-('Input for base case'!$F$6*Parameters!$D$15*(1-Parameters!$D$27)*Parameters!$D$26*(Parameters!$D$24))*Parameters!$D$28*Parameters!$D$30))) + (L22*(1-Parameters!$D$40)*(1-(1/Parameters!$D$38))*(1-ART_drop_factor)) +(P22*(1-Parameters!$D$40)*Parameters!$D$9*(1-('Input for base case'!$F$22*Parameters!$D$7)))+(Q22*(1-Parameters!$D$40)*(1-1/Parameters!$D$38)) + (R22*(1-Parameters!$D$40)*(1-(1/Parameters!$D$38))*(1-ART_drop_factor)),0)</f>
        <v>0</v>
      </c>
      <c r="R23" s="24">
        <f>IF(AND(C23&gt;='Input for base case'!$F$13,C23&lt;'Input for base case'!$F$14),((K22*(1-Parameters!$D$40)*(1-1/Parameters!$D$38)*('Input for base case'!$F$6*Parameters!$D$15*Parameters!$D$26*(1-Parameters!$D$27)*(Parameters!$D$24)*Parameters!$D$28*Parameters!$D$30))+(L22*(1-Parameters!$D$40)*(1-(1/Parameters!$D$38))*ART_drop_factor)+(R22*(1-Parameters!$D$40)*(1-(1/Parameters!$D$38))*ART_drop_factor)),0)</f>
        <v>0</v>
      </c>
      <c r="S23" s="22">
        <f>IF(AND(C23&gt;='Input for base case'!$F$13,C23&lt;'Input for base case'!$F$14),((K22*(1-Parameters!$D$40)*(1/Parameters!$D$38)*(1-('Input for base case'!$F$6*Parameters!$D$15*(1-Parameters!$D$27)*Parameters!$D$26*(Parameters!$D$23)*Parameters!$D$28)))+(M22*(1-Parameters!$D$40)*(1-('Input for base case'!$F$6*Parameters!$D$15*(1-Parameters!$D$27)*Parameters!$D$26*(Parameters!$D$23)*Parameters!$D$28)))+(Q22*(1-Parameters!$D$40)*(1/Parameters!$D$38))+(S22*(1-Parameters!$D$40))),0)</f>
        <v>0</v>
      </c>
      <c r="T23" s="24">
        <f>IF(AND(C23&gt;='Input for base case'!$F$13,C23&lt;'Input for base case'!$F$14),((K22*(1-Parameters!$D$40)*(1/Parameters!$D$38)*'Input for base case'!$F$6*Parameters!$D$15*Parameters!$D$26*(1-Parameters!$D$27)*Parameters!$D$28*(Parameters!$D$23)*(1-Parameters!$D$30))+(M22*(1-Parameters!$D$40)*'Input for base case'!$F$6*Parameters!$D$15*Parameters!$D$26*(1-Parameters!$D$27)*Parameters!$D$28*(Parameters!$D$23)*(1-Parameters!$D$30))+(N22*(1-Parameters!$D$40))+(T22*(1-Parameters!$D$40)) + (U22*(1-Parameters!$D$40)*(1-ART_drop_factor)) + (O22*(1-Parameters!$D$40)*(1-ART_drop_factor))),0)</f>
        <v>0</v>
      </c>
      <c r="U23" s="22">
        <f>IF(AND(C23&gt;='Input for base case'!$F$13,C23&lt;'Input for base case'!$F$14),((K22*(1-Parameters!$D$40)*(1/Parameters!$D$38)*('Input for base case'!$F$6*Parameters!$D$15*(Parameters!$D$23)*Parameters!$D$26*(1-Parameters!$D$27)*Parameters!$D$28*Parameters!$D$30))+(L22*(1-Parameters!$D$40)*(1/Parameters!$D$38))+(M22*(1-Parameters!$D$40)*('Input for base case'!$F$6*Parameters!$D$15*(Parameters!$D$23)*Parameters!$D$26*(1-Parameters!$D$27)*Parameters!$D$28*Parameters!$D$30))+(U22*(1-Parameters!$D$40)*ART_drop_factor)+(R22*(1-Parameters!$D$40)*(1/Parameters!$D$38))+(O22*(1-Parameters!$D$40))*ART_drop_factor),0)</f>
        <v>0</v>
      </c>
      <c r="V23" s="24">
        <f>IF(C23='Input for base case'!$F$14,((P22*(1-Parameters!$D$41)*(1-(Parameters!$D$9*(1-('Input for base case'!$F$22*Parameters!$D$7))))) + (V22*(1-Parameters!$D$41)*(1-(Parameters!$D$9*(1-('Input for base case'!$F$22*Parameters!$D$7)))))),0)</f>
        <v>0</v>
      </c>
      <c r="W23" s="22">
        <f>IF(C23='Input for base case'!$F$14,((P22*(1-Parameters!$D$41)*Parameters!$D$9*(1-('Input for base case'!$F$22*Parameters!$D$7)))+(Q22*(1-Parameters!$D$41)*(1-1/Parameters!$D$38)*(1-('Input for base case'!$F$6*Parameters!$D$16*(1-Parameters!$D$27)*Parameters!$D$26*(1-Parameters!$B$94)*(Parameters!$D$24))*Parameters!$D$28*Parameters!$D$30)))+(V22*(1-Parameters!$D$41)*Parameters!$D$9*(1-('Input for base case'!$F$22*Parameters!$D$7)))+ (R22*(1-Parameters!$D$41)*(1-(1/Parameters!$D$38))*(1-ART_drop_factor)) + (W22*(1-Parameters!$D$41)*(1-1/Parameters!$D$38)) + (X22*(1-Parameters!$D$41)*(1-(1/Parameters!$D$38))*(1-ART_drop_factor)),0)</f>
        <v>0</v>
      </c>
      <c r="X23" s="24">
        <f>IF(C23='Input for base case'!$F$14,((Q22*(1-Parameters!$D$41)*(1-1/Parameters!$D$38)*('Input for base case'!$F$6*Parameters!$D$16*Parameters!$D$26*(1-Parameters!$D$27)*(1-Parameters!$B$94)*(Parameters!$D$24)*Parameters!$D$28*Parameters!$D$30))+(R22*(1-Parameters!$D$41)*(1-(1/Parameters!$D$38))*ART_drop_factor)+(X22*(1-Parameters!$D$41)*(1-(1/Parameters!$D$38))*ART_drop_factor)),0)</f>
        <v>0</v>
      </c>
      <c r="Y23" s="22">
        <f>IF(C23='Input for base case'!$F$14,((Q22*(1-Parameters!$D$41)*(1/Parameters!$D$38)*(1-('Input for base case'!$F$6*Parameters!$D$16*(1-Parameters!$D$27)*Parameters!$D$26*(1-Parameters!$B$94)*(Parameters!$D$23)*Parameters!$D$28)))+(S22*(1-Parameters!$D$41)*(1-('Input for base case'!$F$6*Parameters!$D$16*(1-Parameters!$D$27)*Parameters!$D$26*(1-Parameters!$B$94)*(Parameters!$D$23)*Parameters!$D$28)))+(W22*(1-Parameters!$D$41)*(1/Parameters!$D$38))+(Y22*(1-Parameters!$D$41))),0)</f>
        <v>0</v>
      </c>
      <c r="Z23" s="24">
        <f>IF(C23='Input for base case'!$F$14,((Q22*(1-Parameters!$D$41)*(1/Parameters!$D$38)*'Input for base case'!$F$6*Parameters!$D$16*Parameters!$D$26*(1-Parameters!$D$27)*(1-Parameters!$B$94)*Parameters!$D$28*(Parameters!$D$23)*(1-Parameters!$D$30))+(S22*(1-Parameters!$D$41)*'Input for base case'!$F$6*Parameters!$D$16*Parameters!$D$26*(1-Parameters!$D$27)*(1-Parameters!$B$94)*Parameters!$D$28*(Parameters!$D$23)*(1-Parameters!$D$30))+(T22*(1-Parameters!$D$41)) + (U22*(1-Parameters!$D$41)*(1-ART_drop_factor)) + (Z22*(1-Parameters!$D$41)) + (AA22*(1-Parameters!$D$41)*(1-ART_drop_factor))),0)</f>
        <v>0</v>
      </c>
      <c r="AA23" s="22">
        <f>IF(C23='Input for base case'!$F$14,((Q22*(1-Parameters!$D$41)*(1/Parameters!$D$38)*('Input for base case'!$F$6*Parameters!$D$16*(Parameters!$D$23)*Parameters!$D$26*(1-Parameters!$D$27)*(1-Parameters!$B$94)*Parameters!$D$28*Parameters!$D$30))+(R22*(1-Parameters!$D$41)*(1/Parameters!$D$38))+(S22*(1-Parameters!$D$41)*('Input for base case'!$F$6*Parameters!$D$16*(1-Parameters!$B$94)*(Parameters!$D$23)*Parameters!$D$26*(1-Parameters!$D$27)*Parameters!$D$28*Parameters!$D$30))+(AA22*(1-Parameters!$D$41)*ART_drop_factor)+(X22*(1-Parameters!$D$41)*(1/Parameters!$D$38))+(U22*(1-Parameters!$D$41)*ART_drop_factor)),0)</f>
        <v>0</v>
      </c>
      <c r="AB23" s="24">
        <f>IF(AND(C23&gt;'Input for base case'!$F$14,C23&lt;('Input for base case'!$F$14+'Input for base case'!$F$16)),((V22*(1-Parameters!$D$41)*(1-(Parameters!$D$9*(1-('Input for base case'!$F$22*Parameters!$D$7)))))+(AB22*(1-Parameters!$D$41)*(1-(Parameters!$D$10*(1-('Input for base case'!$F$22*Parameters!$D$7)))))),0)</f>
        <v>0</v>
      </c>
      <c r="AC23" s="24">
        <f>IF(AND(C23&gt;'Input for base case'!$F$14, C23&lt;('Input for base case'!$F$14+'Input for base case'!$F$16)),((V22*(1-Parameters!$D$41)*Parameters!$D$9*(1-('Input for base case'!$F$22*Parameters!$D$7)))+(W22*(1-Parameters!$D$41)*(1-1/Parameters!$D$38)) + (X22*(1-Parameters!$D$41)*(1-(1/Parameters!$D$38))*(1-ART_drop_factor)) +(AB22*(1-Parameters!$D$41)*Parameters!$D$10*(1-('Input for base case'!$F$22*Parameters!$D$7))))+(AC22*(1-Parameters!$D$41)*(1-1/Parameters!$D$38)) + (AD22*(1-Parameters!$D$41)*(1-(1/Parameters!$D$38))*(1-ART_drop_factor)),0)</f>
        <v>0</v>
      </c>
      <c r="AD23" s="24">
        <f>IF(AND(C23&gt;'Input for base case'!$F$14, C23&lt;('Input for base case'!$F$14+'Input for base case'!$F$16)),((X22*(1-Parameters!$D$41)*(1-(1/Parameters!$D$38))*ART_drop_factor)+(AD22*(1-Parameters!$D$41)*(1-(1/Parameters!$D$38))*ART_drop_factor)),0)</f>
        <v>0</v>
      </c>
      <c r="AE23" s="24">
        <f>IF(AND(C23&gt;'Input for base case'!$F$14, C23&lt;('Input for base case'!$F$14+'Input for base case'!$F$16)),((W22*(1-Parameters!$D$41)*(1/Parameters!$D$38))+(Y22*(1-Parameters!$D$41))+(AC22*(1-Parameters!$D$41)*(1/Parameters!$D$38))+(AE22*(1-Parameters!$D$41))),0)</f>
        <v>0</v>
      </c>
      <c r="AF23" s="24">
        <f>IF(AND(C23&gt;'Input for base case'!$F$14, C23&lt;('Input for base case'!$F$14+'Input for base case'!$F$16)),((Z22*(1-Parameters!$D$41)) + (AA22*(1-Parameters!$D$41)*(1-ART_drop_factor)) +(AF22*(1-Parameters!$D$41)) + (AG22*(1-Parameters!$D$41)*(1-ART_drop_factor))),0)</f>
        <v>0</v>
      </c>
      <c r="AG23" s="24">
        <f>IF(AND(C23&gt;'Input for base case'!$F$14, C23&lt;('Input for base case'!$F$14+'Input for base case'!$F$16)),((X22*(1-Parameters!$D$41)*(1/Parameters!$D$38))+(AG22*(1-Parameters!$D$41)*ART_drop_factor)+(AD22*(1-Parameters!$D$41)*(1/Parameters!$D$38))+(AA22*(1-Parameters!$D$41)*ART_drop_factor)),0)</f>
        <v>0</v>
      </c>
      <c r="AH23" s="24">
        <f>IF(AND(C23&gt;=('Input for base case'!$F$14+'Input for base case'!$F$16),C23&lt;('Input for base case'!$F$14+'Input for base case'!$F$17)),((AB22*(1-Parameters!$D$40)*(1-(Parameters!$D$10*(1-('Input for base case'!$F$22*Parameters!$D$7)))))+(AH22*(1-Parameters!$D$40)*(1-(Parameters!$D$11*(1-('Input for base case'!$F$22*Parameters!$D$7)))))),0)</f>
        <v>0</v>
      </c>
      <c r="AI23" s="24">
        <f>IF(AND(C23&gt;=('Input for base case'!$F$14+'Input for base case'!$F$16), C23&lt;('Input for base case'!$F$14+'Input for base case'!$F$17)),((AB22*(1-Parameters!$D$40)*Parameters!$D$10*(1-('Input for base case'!$F$22*Parameters!$D$7)))+(AC22*(1-Parameters!$D$40)*(1-1/Parameters!$D$38)*(1-('Input for base case'!$F$7*Parameters!$D$17*(1-Parameters!$D$27)*Parameters!$D$26*(1-(Parameters!$B$94 + Parameters!$B$95))*(Parameters!$D$24)*Parameters!$D$28*Parameters!$D$30))) + (AD22*(1-Parameters!$D$40)*(1-(1/Parameters!$D$38))*(1-ART_drop_factor)) +(AH22*(1-Parameters!$D$40)*Parameters!$D$11*(1-('Input for base case'!$F$22*Parameters!$D$7)))+(AI22*(1-Parameters!$D$40)*(1-1/Parameters!$D$38)) + (AJ22*(1-Parameters!$D$40)*(1-(1/Parameters!$D$38))*(1-ART_drop_factor))),0)</f>
        <v>0</v>
      </c>
      <c r="AJ23" s="24">
        <f>IF(AND(C23&gt;=('Input for base case'!$F$14+'Input for base case'!$F$16), C23&lt;('Input for base case'!$F$14+'Input for base case'!$F$17)),((AC22*(1-Parameters!$D$40)*(1-1/Parameters!$D$38)*('Input for base case'!$F$7*Parameters!$D$17*Parameters!$D$26*(1-Parameters!$D$27)*(1-(Parameters!$B$94 + Parameters!$B$95))*(Parameters!$D$24)*Parameters!$D$28*Parameters!$D$30))+(AD22*(1-Parameters!$D$40)*(1-(1/Parameters!$D$38))*ART_drop_factor)+(AJ22*(1-Parameters!$D$40)*(1-(1/Parameters!$D$38))*ART_drop_factor)),0)</f>
        <v>0</v>
      </c>
      <c r="AK23" s="22">
        <f>IF(AND(C23&gt;=('Input for base case'!$F$14+'Input for base case'!$F$16), C23&lt;('Input for base case'!$F$14+'Input for base case'!$F$17)),((AC22*(1-Parameters!$D$40)*(1/Parameters!$D$38)*(1-('Input for base case'!$F$7*Parameters!$D$17*(1-Parameters!$D$27)*Parameters!$D$26*(1-(Parameters!$B$94 + Parameters!$B$95))*(Parameters!$D$23)*Parameters!$D$28)))+(AE22*(1-Parameters!$D$40)*(1-('Input for base case'!$F$7*Parameters!$D$17*(1-Parameters!$D$27)*Parameters!$D$26*(1-(Parameters!$B$94 + Parameters!$B$95))*(Parameters!$D$23)*Parameters!$D$28)))+(AI22*(1-Parameters!$D$40)*(1/Parameters!$D$38))+(AK22*(1-Parameters!$D$40))),0)</f>
        <v>0</v>
      </c>
      <c r="AL23" s="24">
        <f>IF(AND(C23&gt;=('Input for base case'!$F$14+'Input for base case'!$F$16), C23&lt;('Input for base case'!$F$14+'Input for base case'!$F$17)),((AC22*(1-Parameters!$D$40)*(1/Parameters!$D$38)*'Input for base case'!$F$7*Parameters!$D$17*Parameters!$D$26*(1-Parameters!$D$27)*(1-(Parameters!$B$94 + Parameters!$B$95))*Parameters!$D$28*(Parameters!$D$23)*(1-Parameters!$D$30))+(AE22*(1-Parameters!$D$40)*'Input for base case'!$F$7*Parameters!$D$17*Parameters!$D$26*(1-Parameters!$D$27)*(1-(Parameters!$B$94 + Parameters!$B$95))*Parameters!$D$28*(Parameters!$D$23)*(1-Parameters!$D$30))+(AF22*(1-Parameters!$D$40)) + (AG22*(1-Parameters!$D$40)*(1-ART_drop_factor)) +(AL22*(1-Parameters!$D$40)) + (AM22*(1-Parameters!$D$40)*(1-ART_drop_factor))),0)</f>
        <v>0</v>
      </c>
      <c r="AM23" s="22">
        <f>IF(AND(C23&gt;=('Input for base case'!$F$14+'Input for base case'!$F$16), C23&lt;('Input for base case'!$F$14+'Input for base case'!$F$17)),((AC22*(1-Parameters!$D$40)*(1/Parameters!$D$38)*('Input for base case'!$F$7*Parameters!$D$17*(Parameters!$D$23)*Parameters!$D$26*(1-Parameters!$D$27)*(1-(Parameters!$B$94 + Parameters!$B$95))*Parameters!$D$28*Parameters!$D$30))+(AD22*(1-Parameters!$D$40)*(1/Parameters!$D$38))+(AE22*(1-Parameters!$D$40)*('Input for base case'!$F$7*Parameters!$D$17*(Parameters!$D$23)*Parameters!$D$26*(1-Parameters!$D$27)*(1-(Parameters!$B$94 + Parameters!$B$95))*Parameters!$D$28*Parameters!$D$30))+(AM22*(1-Parameters!$D$40)*ART_drop_factor)+(AJ22*(1-Parameters!$D$40)*(1/Parameters!$D$38))+(AG22*(1-Parameters!$D$40)*ART_drop_factor)),0)</f>
        <v>0</v>
      </c>
      <c r="AN23" s="24">
        <f>IF(AND(C23&gt;=('Input for base case'!$F$14+'Input for base case'!$F$17), C23&lt;('Input for base case'!$F$14+'Input for base case'!$F$18)),((AH22*(1-Parameters!$D$40)*(1-(Parameters!$D$11*(1-('Input for base case'!$F$22*Parameters!$D$7))))) + (AN22*(1-Parameters!$D$40)*(1-(Parameters!$D$11*(1-('Input for base case'!$F$22*Parameters!$D$7)))))),0)</f>
        <v>0</v>
      </c>
      <c r="AO23" s="22">
        <f>IF(AND(C23&gt;=('Input for base case'!$F$14+'Input for base case'!$F$17), C23&lt;('Input for base case'!$F$14+'Input for base case'!$F$18)),((AH22*(1-Parameters!$D$40)*Parameters!$D$11*(1-('Input for base case'!$F$22*Parameters!$D$7)))+(AI22*(1-Parameters!$D$40)*(1-1/Parameters!$D$38)*(1-('Input for base case'!$F$8*Parameters!$D$18*(1-Parameters!$D$27)*Parameters!$D$26*(Parameters!$D$24)*Parameters!$D$28*Parameters!$D$30))) + (AJ22*(1-Parameters!$D$40)*(1-(1/Parameters!$D$38))*(1-ART_drop_factor)) +(AN22*(1-Parameters!$D$40)*Parameters!$D$11*(1-('Input for base case'!$F$22*Parameters!$D$7)))+(AO22*(1-Parameters!$D$40)*(1-1/Parameters!$D$38)) + (AP22*(1-Parameters!$D$40)*(1-(1/Parameters!$D$38))*(1-ART_drop_factor))),0)</f>
        <v>0</v>
      </c>
      <c r="AP23" s="24">
        <f>IF(AND(C23&gt;=('Input for base case'!$F$14+'Input for base case'!$F$17), C23&lt;('Input for base case'!$F$14+'Input for base case'!$F$18)),((AI22*(1-Parameters!$D$40)*(1-1/Parameters!$D$38)*('Input for base case'!$F$8*Parameters!$D$18*Parameters!$D$26*(1-Parameters!$D$27)*(Parameters!$D$24)*Parameters!$D$28*Parameters!$D$30))+(AJ22*(1-Parameters!$D$40)*(1-(1/Parameters!$D$38))*ART_drop_factor)+(AP22*(1-Parameters!$D$40)*(1-(1/Parameters!$D$38))*ART_drop_factor)),0)</f>
        <v>0</v>
      </c>
      <c r="AQ23" s="22">
        <f>IF(AND(C23&gt;=('Input for base case'!$F$14+'Input for base case'!$F$17), C23&lt;('Input for base case'!$F$14+'Input for base case'!$F$18)),((AI22*(1-Parameters!$D$40)*(1/Parameters!$D$38)*(1-('Input for base case'!$F$8*Parameters!$D$18*(1-Parameters!$D$27)*Parameters!$D$26*(Parameters!$D$23)*Parameters!$D$28)))+(AK22*(1-Parameters!$D$40)*(1-('Input for base case'!$F$8*Parameters!$D$18*(1-Parameters!$D$27)*Parameters!$D$26*(Parameters!$D$23)*Parameters!$D$28)))+(AO22*(1-Parameters!$D$40)*(1/Parameters!$D$38))+(AQ22*(1-Parameters!$D$40))),0)</f>
        <v>0</v>
      </c>
      <c r="AR23" s="24">
        <f>IF(AND(C23&gt;=('Input for base case'!$F$14+'Input for base case'!$F$17), C23&lt;('Input for base case'!$F$14+'Input for base case'!$F$18)),((AI22*(1-Parameters!$D$40)*(1/Parameters!$D$38)*'Input for base case'!$F$8*Parameters!$D$18*Parameters!$D$26*(1-Parameters!$D$27)*Parameters!$D$28*(Parameters!$D$23)*(1-Parameters!$D$30))+(AK22*(1-Parameters!$D$40)*'Input for base case'!$F$8*Parameters!$D$18*Parameters!$D$26*(1-Parameters!$D$27)*Parameters!$D$28*(Parameters!$D$23)*(1-Parameters!$D$30))+(AL22*(1-Parameters!$D$40)) + (AM22*(1-Parameters!$D$40)*(1-ART_drop_factor)) +(AR22*(1-Parameters!$D$40)) + (AS22*(1-Parameters!$D$40)*(1-ART_drop_factor))),0)</f>
        <v>0</v>
      </c>
      <c r="AS23" s="22">
        <f>IF(AND(C23&gt;=('Input for base case'!$F$14+'Input for base case'!$F$17), C23&lt;('Input for base case'!$F$14+'Input for base case'!$F$18)),((AI22*(1-Parameters!$D$40)*(1/Parameters!$D$38)*('Input for base case'!$F$8*Parameters!$D$18*(Parameters!$D$23)*Parameters!$D$26*(1-Parameters!$D$27)*Parameters!$D$28*Parameters!$D$30))+(AJ22*(1-Parameters!$D$40)*(1/Parameters!$D$38))+(AK22*(1-Parameters!$D$40)*('Input for base case'!$F$8*Parameters!$D$18*(Parameters!$D$23)*Parameters!$D$26*(1-Parameters!$D$27)*Parameters!$D$28*Parameters!$D$30))+(AS22*(1-Parameters!$D$40)*ART_drop_factor)+(AP22*(1-Parameters!$D$40)*(1/Parameters!$D$38))+(AM22*(1-Parameters!$D$40)*ART_drop_factor)),0)</f>
        <v>0</v>
      </c>
      <c r="AT23" s="24">
        <f>IF(AND(C23&gt;=('Input for base case'!$F$14+'Input for base case'!$F$18), C23&lt;('Input for base case'!$F$14+'Input for base case'!$F$19)),((AN22*(1-Parameters!$D$40)*(1-(Parameters!$D$11*(1-('Input for base case'!$F$22*Parameters!$D$7))))) + (AT22*(1-Parameters!$D$40)*(1-(Parameters!$D$12*(1-('Input for base case'!$F$22*Parameters!$D$7)))))),0)</f>
        <v>0</v>
      </c>
      <c r="AU23" s="22">
        <f>IF(AND(C23&gt;=('Input for base case'!$F$14+'Input for base case'!$F$18), C23&lt;('Input for base case'!$F$14+'Input for base case'!$F$19)),((AN22*(1-Parameters!$D$40)*Parameters!$D$11*(1-('Input for base case'!$F$22*Parameters!$D$7)))+(AO22*(1-Parameters!$D$40)*(1-1/Parameters!$D$38)*(1-('Input for base case'!$F$9*Parameters!$D$19*(1-Parameters!$D$27)*Parameters!$D$26*(Parameters!$D$24)*Parameters!$D$28*Parameters!$D$30))) + (AP22*(1-Parameters!$D$40)*(1-(1/Parameters!$D$38))*(1-ART_drop_factor)) +(AT22*(1-Parameters!$D$40)*Parameters!$D$12*(1-('Input for base case'!$F$22*Parameters!$D$7)))+(AU22*(1-Parameters!$D$40)*(1-1/Parameters!$D$38)) + (AV22*(1-Parameters!$D$40)*(1-(1/Parameters!$D$38))*(1-ART_drop_factor))),0)</f>
        <v>0</v>
      </c>
      <c r="AV23" s="24">
        <f>IF(AND(C23&gt;=('Input for base case'!$F$14+'Input for base case'!$F$18), C23&lt;('Input for base case'!$F$14+'Input for base case'!$F$19)),((AO22*(1-Parameters!$D$40)*(1-1/Parameters!$D$38)*('Input for base case'!$F$9*Parameters!$D$19*Parameters!$D$26*(1-Parameters!$D$27)*(Parameters!$D$24)*Parameters!$D$28*Parameters!$D$30))+(AP22*(1-Parameters!$D$40)*(1-(1/Parameters!$D$38))*ART_drop_factor)+(AV22*(1-Parameters!$D$40)*(1-(1/Parameters!$D$38))*ART_drop_factor)),0)</f>
        <v>0</v>
      </c>
      <c r="AW23" s="22">
        <f>IF(AND(C23&gt;=('Input for base case'!$F$14+'Input for base case'!$F$18), C23&lt;('Input for base case'!$F$14+'Input for base case'!$F$19)),((AO22*(1-Parameters!$D$40)*(1/Parameters!$D$38)*(1-('Input for base case'!$F$9*Parameters!$D$19*(1-Parameters!$D$27)*Parameters!$D$26*(Parameters!$D$23)*Parameters!$D$28)))+(AQ22*(1-Parameters!$D$40)*(1-('Input for base case'!$F$9*Parameters!$D$19*(1-Parameters!$D$27)*Parameters!$D$26*(Parameters!$D$23)*Parameters!$D$28)))+(AU22*(1-Parameters!$D$40)*(1/Parameters!$D$38))+(AW22*(1-Parameters!$D$40))),0)</f>
        <v>0</v>
      </c>
      <c r="AX23" s="24">
        <f>IF(AND(C23&gt;=('Input for base case'!$F$14+'Input for base case'!$F$18), C23&lt;('Input for base case'!$F$14+'Input for base case'!$F$19)),((AO22*(1-Parameters!$D$40)*(1/Parameters!$D$38)*'Input for base case'!$F$9*Parameters!$D$19*Parameters!$D$26*(1-Parameters!$D$27)*Parameters!$D$28*(Parameters!$D$23)*(1-Parameters!$D$30))+(AQ22*(1-Parameters!$D$40)*'Input for base case'!$F$9*Parameters!$D$19*Parameters!$D$26*(1-Parameters!$D$27)*Parameters!$D$28*(Parameters!$D$23)*(1-Parameters!$D$30)) + (AS22*(1-Parameters!$D$40)*(1-ART_drop_factor)) +(AR22*(1-Parameters!$D$40))+ (AY22*(1-Parameters!$D$40)*(1-ART_drop_factor)) + (AX22*(1-Parameters!$D$40))),0)</f>
        <v>0</v>
      </c>
      <c r="AY23" s="22">
        <f>IF(AND(C23&gt;=('Input for base case'!$F$14+'Input for base case'!$F$18), C23&lt;('Input for base case'!$F$14+'Input for base case'!$F$19)),((AO22*(1-Parameters!$D$40)*(1/Parameters!$D$38)*('Input for base case'!$F$9*Parameters!$D$19*(Parameters!$D$23)*Parameters!$D$26*(1-Parameters!$D$27)*Parameters!$D$28*Parameters!$D$30))+(AP22*(1-Parameters!$D$40)*(1/Parameters!$D$38))+(AQ22*(1-Parameters!$D$40)*('Input for base case'!$F$9*Parameters!$D$19*(Parameters!$D$23)*Parameters!$D$26*(1-Parameters!$D$27)*Parameters!$D$28*Parameters!$D$30))+(AY22*(1-Parameters!$D$40)*ART_drop_factor)+(AV22*(1-Parameters!$D$40)*(1/Parameters!$D$38))+(AS22*(1-Parameters!$D$40)*ART_drop_factor)),0)</f>
        <v>0</v>
      </c>
      <c r="AZ23" s="24">
        <f>IF(C23&gt;=('Input for base case'!$F$14+'Input for base case'!$F$19),((AT22*(1-Parameters!$D$40)*(1-(Parameters!$D$12*(1-('Input for base case'!$F$22*Parameters!$D$7))))) + (AZ22*(1-Parameters!$D$40)*(1-(Parameters!$D$12*(1-('Input for base case'!$F$22*Parameters!$D$7)))))),0)</f>
        <v>0</v>
      </c>
      <c r="BA23" s="22">
        <f>IF(C23&gt;=('Input for base case'!$F$14+'Input for base case'!$F$19),((AT22*(1-Parameters!$D$40)*Parameters!$D$12*(1-('Input for base case'!$F$22*Parameters!$D$7)))+(AU22*(1-Parameters!$D$40)*(1-1/Parameters!$D$38)*(1-('Input for base case'!$F$10*Parameters!$D$20*(1-Parameters!$D$27)*Parameters!$D$26*(Parameters!$D$24)*Parameters!$D$28*Parameters!$D$30))) + (AV22*(1-Parameters!$D$40)*(1-(1/Parameters!$D$38))*(1-ART_drop_factor)) +(AZ22*(1-Parameters!$D$40)*Parameters!$D$12*(1-('Input for base case'!$F$22*Parameters!$D$7)))+(BA22*(1-Parameters!$D$40)*(1-1/Parameters!$D$38)) + (BB22*(1-Parameters!$D$40)*(1-(1/Parameters!$D$38))*(1-ART_drop_factor))),0)</f>
        <v>0</v>
      </c>
      <c r="BB23" s="24">
        <f>IF(C23&gt;=('Input for base case'!$F$14+'Input for base case'!$F$19),((AU22*(1-Parameters!$D$40)*(1-1/Parameters!$D$38)*('Input for base case'!$F$10*Parameters!$D$20*Parameters!$D$26*(1-Parameters!$D$27)*(Parameters!$D$24)*Parameters!$D$28*Parameters!$D$30))+(AV22*(1-Parameters!$D$40)*(1-(1/Parameters!$D$38))*ART_drop_factor)+(BB22*(1-Parameters!$D$40)*(1-(1/Parameters!$D$38))*ART_drop_factor)),0)</f>
        <v>0</v>
      </c>
      <c r="BC23" s="22">
        <f>IF(C23&gt;=('Input for base case'!$F$14+'Input for base case'!$F$19),((AU22*(1-Parameters!$D$40)*(1/Parameters!$D$38)*(1-('Input for base case'!$F$10*Parameters!$D$20*(1-Parameters!$D$27)*Parameters!$D$26*(Parameters!$D$23)*Parameters!$D$28)))+(AW22*(1-Parameters!$D$40)*(1-('Input for base case'!$F$10*Parameters!$D$20*(1-Parameters!$D$27)*Parameters!$D$26*(Parameters!$D$23)*Parameters!$D$28)))+(BA22*(1-Parameters!$D$40)*(1/Parameters!$D$38))+(BC22*(1-Parameters!$D$40))),0)</f>
        <v>0</v>
      </c>
      <c r="BD23" s="24">
        <f>IF(C23&gt;=('Input for base case'!$F$14+'Input for base case'!$F$19),((AU22*(1-Parameters!$D$40)*(1/Parameters!$D$38)*'Input for base case'!$F$10*Parameters!$D$20*Parameters!$D$26*(1-Parameters!$D$27)*Parameters!$D$28*(Parameters!$D$23)*(1-Parameters!$D$30))+(AW22*(1-Parameters!$D$40)*'Input for base case'!$F$10*Parameters!$D$20*Parameters!$D$26*(1-Parameters!$D$27)*Parameters!$D$28*(Parameters!$D$23)*(1-Parameters!$D$30))+(AX22*(1-Parameters!$D$40)) + (AY22*(1-Parameters!$D$40)*(1-ART_drop_factor)) +(BD22*(1-Parameters!$D$40)) + (BE22*(1-Parameters!$D$40)*(1-ART_drop_factor))),0)</f>
        <v>0</v>
      </c>
      <c r="BE23" s="25">
        <f>IF(C23&gt;=('Input for base case'!$F$14+'Input for base case'!$F$19),((AU22*(1-Parameters!$D$40)*(1/Parameters!$D$38)*('Input for base case'!$F$10*Parameters!$D$20*(Parameters!$D$23)*Parameters!$D$26*(1-Parameters!$D$27)*Parameters!$D$28*Parameters!$D$30))+(AV22*(1-Parameters!$D$40)*(1/Parameters!$D$38))+(AW22*(1-Parameters!$D$40)*('Input for base case'!$F$10*Parameters!$D$20*(Parameters!$D$23)*Parameters!$D$26*(1-Parameters!$D$27)*Parameters!$D$28*Parameters!$D$30))+(BE22*(1-Parameters!$D$40)*ART_drop_factor)+(BB22*(1-Parameters!$D$40)*(1/Parameters!$D$38))+(AY22*(1-Parameters!$D$40)*ART_drop_factor)),0)</f>
        <v>0</v>
      </c>
      <c r="BF23" s="135">
        <f>(Parameters!$D$40*(SUM(Model!D22:U22,Model!AH22:BE22)))+(Parameters!$D$41*(SUM(Model!V22:AG22)))</f>
        <v>94.036423796511798</v>
      </c>
      <c r="BG23" s="60"/>
    </row>
    <row r="24" spans="3:59" x14ac:dyDescent="0.2">
      <c r="C24" s="20">
        <v>19</v>
      </c>
      <c r="D24" s="21">
        <f>IF((C24&gt;='Input for base case'!$F$12),0,(D23*(1-Parameters!$D$40)*(1-(Parameters!$D$8*(1-('Input for base case'!$F$22*Parameters!$D$7))))))</f>
        <v>1516451.3669769838</v>
      </c>
      <c r="E24" s="21">
        <f>IF((C24&gt;='Input for base case'!$F$12),0,(D23*(1-Parameters!$D$40)*Parameters!$D$8*(1-('Input for base case'!$F$22*Parameters!$D$7))+(E23*(1-Parameters!$D$40)*(1-1/Parameters!$D$38)) + (F23*(1-Parameters!$D$40)*(1-(1/Parameters!$D$38))*(1-ART_drop_factor))))</f>
        <v>4563.4647391122598</v>
      </c>
      <c r="F24" s="26">
        <f>IF((C24&gt;='Input for base case'!$F$12),0,(F23*(1-Parameters!$D$40)*(1-(1/Parameters!$D$38))*ART_drop_factor))</f>
        <v>0</v>
      </c>
      <c r="G24" s="21">
        <f>IF((C24&gt;='Input for base case'!$F$12),0,((G23*(1-Parameters!$D$40)+(E23*(1-Parameters!$D$40)*(1/Parameters!$D$38)))))</f>
        <v>52094.447211622428</v>
      </c>
      <c r="H24" s="21">
        <f>IF((C24&gt;='Input for base case'!$F$12),0,(H23*(1-Parameters!$D$40) + I23*(1-Parameters!$D$40)*(1-ART_drop_factor)))</f>
        <v>0</v>
      </c>
      <c r="I24" s="21">
        <f>IF((C24&gt;='Input for base case'!$F$12),0,(((F23*(1-Parameters!$D$40)*(1/Parameters!$D$38)) + I23*(1-Parameters!$D$40)*ART_drop_factor)))</f>
        <v>0</v>
      </c>
      <c r="J24" s="23">
        <f>IF(AND(C24&gt;='Input for base case'!$F$12,C24&lt;'Input for base case'!$F$13),((D23*(1-Parameters!$D$40)*(1-(Parameters!$D$8*(1-('Input for base case'!$F$22*Parameters!$D$7))))) + (J23*(1-Parameters!$D$40)*(1-(Parameters!$D$9*(1-('Input for base case'!$F$22*Parameters!$D$7)))))),0)</f>
        <v>0</v>
      </c>
      <c r="K24" s="23">
        <f>IF(AND(C24&gt;='Input for base case'!$F$12,C24&lt;'Input for base case'!$F$13),((D23*(1-Parameters!$D$40)*(Parameters!$D$8*(1-('Input for base case'!$F$22*Parameters!$D$7))))+(E23*(1-Parameters!$D$40)*(1-1/Parameters!$D$38)*(1-('Input for base case'!$F$5*Parameters!$D$14*(1-Parameters!$D$27)*Parameters!$D$26*(Parameters!$D$24))*Parameters!$D$28*Parameters!$D$30)))+ (F23*(1-Parameters!$D$40)*(1-(1/Parameters!$D$38))*(1-ART_drop_factor)) + (J23*(1-Parameters!$D$40)*Parameters!$D$9*(1-('Input for base case'!$F$22*Parameters!$D$7)))+(K23*(1-Parameters!$D$40)*(1-1/Parameters!$D$38)) + (L23*(1-Parameters!$D$40)*(1-(1/Parameters!$D$38))*(1-ART_drop_factor)),0)</f>
        <v>0</v>
      </c>
      <c r="L24" s="23">
        <f>IF(AND(C24&gt;='Input for base case'!$F$12,C24&lt;'Input for base case'!$F$13),((E23*(1-Parameters!$D$40)*(1-1/Parameters!$D$38)*('Input for base case'!$F$5*Parameters!$D$14*Parameters!$D$26*(1-Parameters!$D$27)*(Parameters!$D$24)*Parameters!$D$28*Parameters!$D$30))+(F23*(1-Parameters!$D$40)*(1-(1/Parameters!$D$38))*ART_drop_factor)+(L23*(1-Parameters!$D$40)*(1-(1/Parameters!$D$38))*ART_drop_factor)),0)</f>
        <v>0</v>
      </c>
      <c r="M24" s="23">
        <f>IF(AND(C24&gt;='Input for base case'!$F$12,C24&lt;'Input for base case'!$F$13),((E23*(1-Parameters!$D$40)*(1/Parameters!$D$38)*(1-('Input for base case'!$F$5*Parameters!$D$14*(1-Parameters!$D$27)*Parameters!$D$26*(Parameters!$D$23))*Parameters!$D$28))+(G23*(1-Parameters!$D$40)*(1-('Input for base case'!$F$5*Parameters!$D$14*(1-Parameters!$D$27)*Parameters!$D$26*(Parameters!$D$23)*Parameters!$D$28)))+(K23*(1-Parameters!$D$40)*(1/Parameters!$D$38))+(M23*(1-Parameters!$D$40))),0)</f>
        <v>0</v>
      </c>
      <c r="N24" s="23">
        <f>IF(AND(C24&gt;='Input for base case'!$F$12,C24&lt;'Input for base case'!$F$13),((E23*(1-Parameters!$D$40)*(1/Parameters!$D$38)*'Input for base case'!$F$5*Parameters!$D$14*Parameters!$D$26*(1-Parameters!$D$27)*Parameters!$D$28*(Parameters!$D$23)*(1-Parameters!$D$30))+(G23*(1-Parameters!$D$40)*'Input for base case'!$F$5*Parameters!$D$14*Parameters!$D$26*(1-Parameters!$D$27)*Parameters!$D$28*(Parameters!$D$23)*(1-Parameters!$D$30))+(H23*(1-Parameters!$D$40)) +(N23*(1-Parameters!$D$40)) + (O23*(1-Parameters!$D$40)*(1-ART_drop_factor)) + (I23*(1-Parameters!$D$40)*(1-ART_drop_factor))),0)</f>
        <v>0</v>
      </c>
      <c r="O24" s="23">
        <f>IF(AND(C24&gt;='Input for base case'!$F$12,C24&lt;'Input for base case'!$F$13),((E23*(1-Parameters!$D$40)*(1/Parameters!$D$38)*('Input for base case'!$F$5*Parameters!$D$14*(Parameters!$D$23)*Parameters!$D$26*(1-Parameters!$D$27)*Parameters!$D$28*Parameters!$D$30))+(F23*(1-Parameters!$D$40)*(1/Parameters!$D$38))+(G23*(1-Parameters!$D$40)*('Input for base case'!$F$5*Parameters!$D$14*(Parameters!$D$23)*Parameters!$D$26*(1-Parameters!$D$27)*Parameters!$D$28*Parameters!$D$30))+(O23*(1-Parameters!$D$40)*ART_drop_factor)+(L23*(1-Parameters!$D$40)*(1/Parameters!$D$38))+(I23*(1-Parameters!$D$40)*ART_drop_factor)),0)</f>
        <v>0</v>
      </c>
      <c r="P24" s="24">
        <f>IF(AND(C24&gt;='Input for base case'!$F$13,C24&lt;'Input for base case'!$F$14),((J23*(1-Parameters!$D$40)*(1-(Parameters!$D$9*(1-('Input for base case'!$F$22*Parameters!$D$7))))) + (P23*(1-Parameters!$D$40)*(1-(Parameters!$D$9*(1-('Input for base case'!$F$22*Parameters!$D$7)))))),0)</f>
        <v>0</v>
      </c>
      <c r="Q24" s="22">
        <f>IF(AND(C24&gt;='Input for base case'!$F$13,C24&lt;'Input for base case'!$F$14),((J23*(1-Parameters!$D$40)*Parameters!$D$9*(1-('Input for base case'!$F$22*Parameters!$D$7)))+(K23*(1-Parameters!$D$40)*(1-1/Parameters!$D$38)*(1-('Input for base case'!$F$6*Parameters!$D$15*(1-Parameters!$D$27)*Parameters!$D$26*(Parameters!$D$24))*Parameters!$D$28*Parameters!$D$30))) + (L23*(1-Parameters!$D$40)*(1-(1/Parameters!$D$38))*(1-ART_drop_factor)) +(P23*(1-Parameters!$D$40)*Parameters!$D$9*(1-('Input for base case'!$F$22*Parameters!$D$7)))+(Q23*(1-Parameters!$D$40)*(1-1/Parameters!$D$38)) + (R23*(1-Parameters!$D$40)*(1-(1/Parameters!$D$38))*(1-ART_drop_factor)),0)</f>
        <v>0</v>
      </c>
      <c r="R24" s="24">
        <f>IF(AND(C24&gt;='Input for base case'!$F$13,C24&lt;'Input for base case'!$F$14),((K23*(1-Parameters!$D$40)*(1-1/Parameters!$D$38)*('Input for base case'!$F$6*Parameters!$D$15*Parameters!$D$26*(1-Parameters!$D$27)*(Parameters!$D$24)*Parameters!$D$28*Parameters!$D$30))+(L23*(1-Parameters!$D$40)*(1-(1/Parameters!$D$38))*ART_drop_factor)+(R23*(1-Parameters!$D$40)*(1-(1/Parameters!$D$38))*ART_drop_factor)),0)</f>
        <v>0</v>
      </c>
      <c r="S24" s="22">
        <f>IF(AND(C24&gt;='Input for base case'!$F$13,C24&lt;'Input for base case'!$F$14),((K23*(1-Parameters!$D$40)*(1/Parameters!$D$38)*(1-('Input for base case'!$F$6*Parameters!$D$15*(1-Parameters!$D$27)*Parameters!$D$26*(Parameters!$D$23)*Parameters!$D$28)))+(M23*(1-Parameters!$D$40)*(1-('Input for base case'!$F$6*Parameters!$D$15*(1-Parameters!$D$27)*Parameters!$D$26*(Parameters!$D$23)*Parameters!$D$28)))+(Q23*(1-Parameters!$D$40)*(1/Parameters!$D$38))+(S23*(1-Parameters!$D$40))),0)</f>
        <v>0</v>
      </c>
      <c r="T24" s="24">
        <f>IF(AND(C24&gt;='Input for base case'!$F$13,C24&lt;'Input for base case'!$F$14),((K23*(1-Parameters!$D$40)*(1/Parameters!$D$38)*'Input for base case'!$F$6*Parameters!$D$15*Parameters!$D$26*(1-Parameters!$D$27)*Parameters!$D$28*(Parameters!$D$23)*(1-Parameters!$D$30))+(M23*(1-Parameters!$D$40)*'Input for base case'!$F$6*Parameters!$D$15*Parameters!$D$26*(1-Parameters!$D$27)*Parameters!$D$28*(Parameters!$D$23)*(1-Parameters!$D$30))+(N23*(1-Parameters!$D$40))+(T23*(1-Parameters!$D$40)) + (U23*(1-Parameters!$D$40)*(1-ART_drop_factor)) + (O23*(1-Parameters!$D$40)*(1-ART_drop_factor))),0)</f>
        <v>0</v>
      </c>
      <c r="U24" s="22">
        <f>IF(AND(C24&gt;='Input for base case'!$F$13,C24&lt;'Input for base case'!$F$14),((K23*(1-Parameters!$D$40)*(1/Parameters!$D$38)*('Input for base case'!$F$6*Parameters!$D$15*(Parameters!$D$23)*Parameters!$D$26*(1-Parameters!$D$27)*Parameters!$D$28*Parameters!$D$30))+(L23*(1-Parameters!$D$40)*(1/Parameters!$D$38))+(M23*(1-Parameters!$D$40)*('Input for base case'!$F$6*Parameters!$D$15*(Parameters!$D$23)*Parameters!$D$26*(1-Parameters!$D$27)*Parameters!$D$28*Parameters!$D$30))+(U23*(1-Parameters!$D$40)*ART_drop_factor)+(R23*(1-Parameters!$D$40)*(1/Parameters!$D$38))+(O23*(1-Parameters!$D$40))*ART_drop_factor),0)</f>
        <v>0</v>
      </c>
      <c r="V24" s="24">
        <f>IF(C24='Input for base case'!$F$14,((P23*(1-Parameters!$D$41)*(1-(Parameters!$D$9*(1-('Input for base case'!$F$22*Parameters!$D$7))))) + (V23*(1-Parameters!$D$41)*(1-(Parameters!$D$9*(1-('Input for base case'!$F$22*Parameters!$D$7)))))),0)</f>
        <v>0</v>
      </c>
      <c r="W24" s="22">
        <f>IF(C24='Input for base case'!$F$14,((P23*(1-Parameters!$D$41)*Parameters!$D$9*(1-('Input for base case'!$F$22*Parameters!$D$7)))+(Q23*(1-Parameters!$D$41)*(1-1/Parameters!$D$38)*(1-('Input for base case'!$F$6*Parameters!$D$16*(1-Parameters!$D$27)*Parameters!$D$26*(1-Parameters!$B$94)*(Parameters!$D$24))*Parameters!$D$28*Parameters!$D$30)))+(V23*(1-Parameters!$D$41)*Parameters!$D$9*(1-('Input for base case'!$F$22*Parameters!$D$7)))+ (R23*(1-Parameters!$D$41)*(1-(1/Parameters!$D$38))*(1-ART_drop_factor)) + (W23*(1-Parameters!$D$41)*(1-1/Parameters!$D$38)) + (X23*(1-Parameters!$D$41)*(1-(1/Parameters!$D$38))*(1-ART_drop_factor)),0)</f>
        <v>0</v>
      </c>
      <c r="X24" s="24">
        <f>IF(C24='Input for base case'!$F$14,((Q23*(1-Parameters!$D$41)*(1-1/Parameters!$D$38)*('Input for base case'!$F$6*Parameters!$D$16*Parameters!$D$26*(1-Parameters!$D$27)*(1-Parameters!$B$94)*(Parameters!$D$24)*Parameters!$D$28*Parameters!$D$30))+(R23*(1-Parameters!$D$41)*(1-(1/Parameters!$D$38))*ART_drop_factor)+(X23*(1-Parameters!$D$41)*(1-(1/Parameters!$D$38))*ART_drop_factor)),0)</f>
        <v>0</v>
      </c>
      <c r="Y24" s="22">
        <f>IF(C24='Input for base case'!$F$14,((Q23*(1-Parameters!$D$41)*(1/Parameters!$D$38)*(1-('Input for base case'!$F$6*Parameters!$D$16*(1-Parameters!$D$27)*Parameters!$D$26*(1-Parameters!$B$94)*(Parameters!$D$23)*Parameters!$D$28)))+(S23*(1-Parameters!$D$41)*(1-('Input for base case'!$F$6*Parameters!$D$16*(1-Parameters!$D$27)*Parameters!$D$26*(1-Parameters!$B$94)*(Parameters!$D$23)*Parameters!$D$28)))+(W23*(1-Parameters!$D$41)*(1/Parameters!$D$38))+(Y23*(1-Parameters!$D$41))),0)</f>
        <v>0</v>
      </c>
      <c r="Z24" s="24">
        <f>IF(C24='Input for base case'!$F$14,((Q23*(1-Parameters!$D$41)*(1/Parameters!$D$38)*'Input for base case'!$F$6*Parameters!$D$16*Parameters!$D$26*(1-Parameters!$D$27)*(1-Parameters!$B$94)*Parameters!$D$28*(Parameters!$D$23)*(1-Parameters!$D$30))+(S23*(1-Parameters!$D$41)*'Input for base case'!$F$6*Parameters!$D$16*Parameters!$D$26*(1-Parameters!$D$27)*(1-Parameters!$B$94)*Parameters!$D$28*(Parameters!$D$23)*(1-Parameters!$D$30))+(T23*(1-Parameters!$D$41)) + (U23*(1-Parameters!$D$41)*(1-ART_drop_factor)) + (Z23*(1-Parameters!$D$41)) + (AA23*(1-Parameters!$D$41)*(1-ART_drop_factor))),0)</f>
        <v>0</v>
      </c>
      <c r="AA24" s="22">
        <f>IF(C24='Input for base case'!$F$14,((Q23*(1-Parameters!$D$41)*(1/Parameters!$D$38)*('Input for base case'!$F$6*Parameters!$D$16*(Parameters!$D$23)*Parameters!$D$26*(1-Parameters!$D$27)*(1-Parameters!$B$94)*Parameters!$D$28*Parameters!$D$30))+(R23*(1-Parameters!$D$41)*(1/Parameters!$D$38))+(S23*(1-Parameters!$D$41)*('Input for base case'!$F$6*Parameters!$D$16*(1-Parameters!$B$94)*(Parameters!$D$23)*Parameters!$D$26*(1-Parameters!$D$27)*Parameters!$D$28*Parameters!$D$30))+(AA23*(1-Parameters!$D$41)*ART_drop_factor)+(X23*(1-Parameters!$D$41)*(1/Parameters!$D$38))+(U23*(1-Parameters!$D$41)*ART_drop_factor)),0)</f>
        <v>0</v>
      </c>
      <c r="AB24" s="24">
        <f>IF(AND(C24&gt;'Input for base case'!$F$14,C24&lt;('Input for base case'!$F$14+'Input for base case'!$F$16)),((V23*(1-Parameters!$D$41)*(1-(Parameters!$D$9*(1-('Input for base case'!$F$22*Parameters!$D$7)))))+(AB23*(1-Parameters!$D$41)*(1-(Parameters!$D$10*(1-('Input for base case'!$F$22*Parameters!$D$7)))))),0)</f>
        <v>0</v>
      </c>
      <c r="AC24" s="24">
        <f>IF(AND(C24&gt;'Input for base case'!$F$14, C24&lt;('Input for base case'!$F$14+'Input for base case'!$F$16)),((V23*(1-Parameters!$D$41)*Parameters!$D$9*(1-('Input for base case'!$F$22*Parameters!$D$7)))+(W23*(1-Parameters!$D$41)*(1-1/Parameters!$D$38)) + (X23*(1-Parameters!$D$41)*(1-(1/Parameters!$D$38))*(1-ART_drop_factor)) +(AB23*(1-Parameters!$D$41)*Parameters!$D$10*(1-('Input for base case'!$F$22*Parameters!$D$7))))+(AC23*(1-Parameters!$D$41)*(1-1/Parameters!$D$38)) + (AD23*(1-Parameters!$D$41)*(1-(1/Parameters!$D$38))*(1-ART_drop_factor)),0)</f>
        <v>0</v>
      </c>
      <c r="AD24" s="24">
        <f>IF(AND(C24&gt;'Input for base case'!$F$14, C24&lt;('Input for base case'!$F$14+'Input for base case'!$F$16)),((X23*(1-Parameters!$D$41)*(1-(1/Parameters!$D$38))*ART_drop_factor)+(AD23*(1-Parameters!$D$41)*(1-(1/Parameters!$D$38))*ART_drop_factor)),0)</f>
        <v>0</v>
      </c>
      <c r="AE24" s="24">
        <f>IF(AND(C24&gt;'Input for base case'!$F$14, C24&lt;('Input for base case'!$F$14+'Input for base case'!$F$16)),((W23*(1-Parameters!$D$41)*(1/Parameters!$D$38))+(Y23*(1-Parameters!$D$41))+(AC23*(1-Parameters!$D$41)*(1/Parameters!$D$38))+(AE23*(1-Parameters!$D$41))),0)</f>
        <v>0</v>
      </c>
      <c r="AF24" s="24">
        <f>IF(AND(C24&gt;'Input for base case'!$F$14, C24&lt;('Input for base case'!$F$14+'Input for base case'!$F$16)),((Z23*(1-Parameters!$D$41)) + (AA23*(1-Parameters!$D$41)*(1-ART_drop_factor)) +(AF23*(1-Parameters!$D$41)) + (AG23*(1-Parameters!$D$41)*(1-ART_drop_factor))),0)</f>
        <v>0</v>
      </c>
      <c r="AG24" s="24">
        <f>IF(AND(C24&gt;'Input for base case'!$F$14, C24&lt;('Input for base case'!$F$14+'Input for base case'!$F$16)),((X23*(1-Parameters!$D$41)*(1/Parameters!$D$38))+(AG23*(1-Parameters!$D$41)*ART_drop_factor)+(AD23*(1-Parameters!$D$41)*(1/Parameters!$D$38))+(AA23*(1-Parameters!$D$41)*ART_drop_factor)),0)</f>
        <v>0</v>
      </c>
      <c r="AH24" s="24">
        <f>IF(AND(C24&gt;=('Input for base case'!$F$14+'Input for base case'!$F$16),C24&lt;('Input for base case'!$F$14+'Input for base case'!$F$17)),((AB23*(1-Parameters!$D$40)*(1-(Parameters!$D$10*(1-('Input for base case'!$F$22*Parameters!$D$7)))))+(AH23*(1-Parameters!$D$40)*(1-(Parameters!$D$11*(1-('Input for base case'!$F$22*Parameters!$D$7)))))),0)</f>
        <v>0</v>
      </c>
      <c r="AI24" s="24">
        <f>IF(AND(C24&gt;=('Input for base case'!$F$14+'Input for base case'!$F$16), C24&lt;('Input for base case'!$F$14+'Input for base case'!$F$17)),((AB23*(1-Parameters!$D$40)*Parameters!$D$10*(1-('Input for base case'!$F$22*Parameters!$D$7)))+(AC23*(1-Parameters!$D$40)*(1-1/Parameters!$D$38)*(1-('Input for base case'!$F$7*Parameters!$D$17*(1-Parameters!$D$27)*Parameters!$D$26*(1-(Parameters!$B$94 + Parameters!$B$95))*(Parameters!$D$24)*Parameters!$D$28*Parameters!$D$30))) + (AD23*(1-Parameters!$D$40)*(1-(1/Parameters!$D$38))*(1-ART_drop_factor)) +(AH23*(1-Parameters!$D$40)*Parameters!$D$11*(1-('Input for base case'!$F$22*Parameters!$D$7)))+(AI23*(1-Parameters!$D$40)*(1-1/Parameters!$D$38)) + (AJ23*(1-Parameters!$D$40)*(1-(1/Parameters!$D$38))*(1-ART_drop_factor))),0)</f>
        <v>0</v>
      </c>
      <c r="AJ24" s="24">
        <f>IF(AND(C24&gt;=('Input for base case'!$F$14+'Input for base case'!$F$16), C24&lt;('Input for base case'!$F$14+'Input for base case'!$F$17)),((AC23*(1-Parameters!$D$40)*(1-1/Parameters!$D$38)*('Input for base case'!$F$7*Parameters!$D$17*Parameters!$D$26*(1-Parameters!$D$27)*(1-(Parameters!$B$94 + Parameters!$B$95))*(Parameters!$D$24)*Parameters!$D$28*Parameters!$D$30))+(AD23*(1-Parameters!$D$40)*(1-(1/Parameters!$D$38))*ART_drop_factor)+(AJ23*(1-Parameters!$D$40)*(1-(1/Parameters!$D$38))*ART_drop_factor)),0)</f>
        <v>0</v>
      </c>
      <c r="AK24" s="22">
        <f>IF(AND(C24&gt;=('Input for base case'!$F$14+'Input for base case'!$F$16), C24&lt;('Input for base case'!$F$14+'Input for base case'!$F$17)),((AC23*(1-Parameters!$D$40)*(1/Parameters!$D$38)*(1-('Input for base case'!$F$7*Parameters!$D$17*(1-Parameters!$D$27)*Parameters!$D$26*(1-(Parameters!$B$94 + Parameters!$B$95))*(Parameters!$D$23)*Parameters!$D$28)))+(AE23*(1-Parameters!$D$40)*(1-('Input for base case'!$F$7*Parameters!$D$17*(1-Parameters!$D$27)*Parameters!$D$26*(1-(Parameters!$B$94 + Parameters!$B$95))*(Parameters!$D$23)*Parameters!$D$28)))+(AI23*(1-Parameters!$D$40)*(1/Parameters!$D$38))+(AK23*(1-Parameters!$D$40))),0)</f>
        <v>0</v>
      </c>
      <c r="AL24" s="24">
        <f>IF(AND(C24&gt;=('Input for base case'!$F$14+'Input for base case'!$F$16), C24&lt;('Input for base case'!$F$14+'Input for base case'!$F$17)),((AC23*(1-Parameters!$D$40)*(1/Parameters!$D$38)*'Input for base case'!$F$7*Parameters!$D$17*Parameters!$D$26*(1-Parameters!$D$27)*(1-(Parameters!$B$94 + Parameters!$B$95))*Parameters!$D$28*(Parameters!$D$23)*(1-Parameters!$D$30))+(AE23*(1-Parameters!$D$40)*'Input for base case'!$F$7*Parameters!$D$17*Parameters!$D$26*(1-Parameters!$D$27)*(1-(Parameters!$B$94 + Parameters!$B$95))*Parameters!$D$28*(Parameters!$D$23)*(1-Parameters!$D$30))+(AF23*(1-Parameters!$D$40)) + (AG23*(1-Parameters!$D$40)*(1-ART_drop_factor)) +(AL23*(1-Parameters!$D$40)) + (AM23*(1-Parameters!$D$40)*(1-ART_drop_factor))),0)</f>
        <v>0</v>
      </c>
      <c r="AM24" s="22">
        <f>IF(AND(C24&gt;=('Input for base case'!$F$14+'Input for base case'!$F$16), C24&lt;('Input for base case'!$F$14+'Input for base case'!$F$17)),((AC23*(1-Parameters!$D$40)*(1/Parameters!$D$38)*('Input for base case'!$F$7*Parameters!$D$17*(Parameters!$D$23)*Parameters!$D$26*(1-Parameters!$D$27)*(1-(Parameters!$B$94 + Parameters!$B$95))*Parameters!$D$28*Parameters!$D$30))+(AD23*(1-Parameters!$D$40)*(1/Parameters!$D$38))+(AE23*(1-Parameters!$D$40)*('Input for base case'!$F$7*Parameters!$D$17*(Parameters!$D$23)*Parameters!$D$26*(1-Parameters!$D$27)*(1-(Parameters!$B$94 + Parameters!$B$95))*Parameters!$D$28*Parameters!$D$30))+(AM23*(1-Parameters!$D$40)*ART_drop_factor)+(AJ23*(1-Parameters!$D$40)*(1/Parameters!$D$38))+(AG23*(1-Parameters!$D$40)*ART_drop_factor)),0)</f>
        <v>0</v>
      </c>
      <c r="AN24" s="24">
        <f>IF(AND(C24&gt;=('Input for base case'!$F$14+'Input for base case'!$F$17), C24&lt;('Input for base case'!$F$14+'Input for base case'!$F$18)),((AH23*(1-Parameters!$D$40)*(1-(Parameters!$D$11*(1-('Input for base case'!$F$22*Parameters!$D$7))))) + (AN23*(1-Parameters!$D$40)*(1-(Parameters!$D$11*(1-('Input for base case'!$F$22*Parameters!$D$7)))))),0)</f>
        <v>0</v>
      </c>
      <c r="AO24" s="22">
        <f>IF(AND(C24&gt;=('Input for base case'!$F$14+'Input for base case'!$F$17), C24&lt;('Input for base case'!$F$14+'Input for base case'!$F$18)),((AH23*(1-Parameters!$D$40)*Parameters!$D$11*(1-('Input for base case'!$F$22*Parameters!$D$7)))+(AI23*(1-Parameters!$D$40)*(1-1/Parameters!$D$38)*(1-('Input for base case'!$F$8*Parameters!$D$18*(1-Parameters!$D$27)*Parameters!$D$26*(Parameters!$D$24)*Parameters!$D$28*Parameters!$D$30))) + (AJ23*(1-Parameters!$D$40)*(1-(1/Parameters!$D$38))*(1-ART_drop_factor)) +(AN23*(1-Parameters!$D$40)*Parameters!$D$11*(1-('Input for base case'!$F$22*Parameters!$D$7)))+(AO23*(1-Parameters!$D$40)*(1-1/Parameters!$D$38)) + (AP23*(1-Parameters!$D$40)*(1-(1/Parameters!$D$38))*(1-ART_drop_factor))),0)</f>
        <v>0</v>
      </c>
      <c r="AP24" s="24">
        <f>IF(AND(C24&gt;=('Input for base case'!$F$14+'Input for base case'!$F$17), C24&lt;('Input for base case'!$F$14+'Input for base case'!$F$18)),((AI23*(1-Parameters!$D$40)*(1-1/Parameters!$D$38)*('Input for base case'!$F$8*Parameters!$D$18*Parameters!$D$26*(1-Parameters!$D$27)*(Parameters!$D$24)*Parameters!$D$28*Parameters!$D$30))+(AJ23*(1-Parameters!$D$40)*(1-(1/Parameters!$D$38))*ART_drop_factor)+(AP23*(1-Parameters!$D$40)*(1-(1/Parameters!$D$38))*ART_drop_factor)),0)</f>
        <v>0</v>
      </c>
      <c r="AQ24" s="22">
        <f>IF(AND(C24&gt;=('Input for base case'!$F$14+'Input for base case'!$F$17), C24&lt;('Input for base case'!$F$14+'Input for base case'!$F$18)),((AI23*(1-Parameters!$D$40)*(1/Parameters!$D$38)*(1-('Input for base case'!$F$8*Parameters!$D$18*(1-Parameters!$D$27)*Parameters!$D$26*(Parameters!$D$23)*Parameters!$D$28)))+(AK23*(1-Parameters!$D$40)*(1-('Input for base case'!$F$8*Parameters!$D$18*(1-Parameters!$D$27)*Parameters!$D$26*(Parameters!$D$23)*Parameters!$D$28)))+(AO23*(1-Parameters!$D$40)*(1/Parameters!$D$38))+(AQ23*(1-Parameters!$D$40))),0)</f>
        <v>0</v>
      </c>
      <c r="AR24" s="24">
        <f>IF(AND(C24&gt;=('Input for base case'!$F$14+'Input for base case'!$F$17), C24&lt;('Input for base case'!$F$14+'Input for base case'!$F$18)),((AI23*(1-Parameters!$D$40)*(1/Parameters!$D$38)*'Input for base case'!$F$8*Parameters!$D$18*Parameters!$D$26*(1-Parameters!$D$27)*Parameters!$D$28*(Parameters!$D$23)*(1-Parameters!$D$30))+(AK23*(1-Parameters!$D$40)*'Input for base case'!$F$8*Parameters!$D$18*Parameters!$D$26*(1-Parameters!$D$27)*Parameters!$D$28*(Parameters!$D$23)*(1-Parameters!$D$30))+(AL23*(1-Parameters!$D$40)) + (AM23*(1-Parameters!$D$40)*(1-ART_drop_factor)) +(AR23*(1-Parameters!$D$40)) + (AS23*(1-Parameters!$D$40)*(1-ART_drop_factor))),0)</f>
        <v>0</v>
      </c>
      <c r="AS24" s="22">
        <f>IF(AND(C24&gt;=('Input for base case'!$F$14+'Input for base case'!$F$17), C24&lt;('Input for base case'!$F$14+'Input for base case'!$F$18)),((AI23*(1-Parameters!$D$40)*(1/Parameters!$D$38)*('Input for base case'!$F$8*Parameters!$D$18*(Parameters!$D$23)*Parameters!$D$26*(1-Parameters!$D$27)*Parameters!$D$28*Parameters!$D$30))+(AJ23*(1-Parameters!$D$40)*(1/Parameters!$D$38))+(AK23*(1-Parameters!$D$40)*('Input for base case'!$F$8*Parameters!$D$18*(Parameters!$D$23)*Parameters!$D$26*(1-Parameters!$D$27)*Parameters!$D$28*Parameters!$D$30))+(AS23*(1-Parameters!$D$40)*ART_drop_factor)+(AP23*(1-Parameters!$D$40)*(1/Parameters!$D$38))+(AM23*(1-Parameters!$D$40)*ART_drop_factor)),0)</f>
        <v>0</v>
      </c>
      <c r="AT24" s="24">
        <f>IF(AND(C24&gt;=('Input for base case'!$F$14+'Input for base case'!$F$18), C24&lt;('Input for base case'!$F$14+'Input for base case'!$F$19)),((AN23*(1-Parameters!$D$40)*(1-(Parameters!$D$11*(1-('Input for base case'!$F$22*Parameters!$D$7))))) + (AT23*(1-Parameters!$D$40)*(1-(Parameters!$D$12*(1-('Input for base case'!$F$22*Parameters!$D$7)))))),0)</f>
        <v>0</v>
      </c>
      <c r="AU24" s="22">
        <f>IF(AND(C24&gt;=('Input for base case'!$F$14+'Input for base case'!$F$18), C24&lt;('Input for base case'!$F$14+'Input for base case'!$F$19)),((AN23*(1-Parameters!$D$40)*Parameters!$D$11*(1-('Input for base case'!$F$22*Parameters!$D$7)))+(AO23*(1-Parameters!$D$40)*(1-1/Parameters!$D$38)*(1-('Input for base case'!$F$9*Parameters!$D$19*(1-Parameters!$D$27)*Parameters!$D$26*(Parameters!$D$24)*Parameters!$D$28*Parameters!$D$30))) + (AP23*(1-Parameters!$D$40)*(1-(1/Parameters!$D$38))*(1-ART_drop_factor)) +(AT23*(1-Parameters!$D$40)*Parameters!$D$12*(1-('Input for base case'!$F$22*Parameters!$D$7)))+(AU23*(1-Parameters!$D$40)*(1-1/Parameters!$D$38)) + (AV23*(1-Parameters!$D$40)*(1-(1/Parameters!$D$38))*(1-ART_drop_factor))),0)</f>
        <v>0</v>
      </c>
      <c r="AV24" s="24">
        <f>IF(AND(C24&gt;=('Input for base case'!$F$14+'Input for base case'!$F$18), C24&lt;('Input for base case'!$F$14+'Input for base case'!$F$19)),((AO23*(1-Parameters!$D$40)*(1-1/Parameters!$D$38)*('Input for base case'!$F$9*Parameters!$D$19*Parameters!$D$26*(1-Parameters!$D$27)*(Parameters!$D$24)*Parameters!$D$28*Parameters!$D$30))+(AP23*(1-Parameters!$D$40)*(1-(1/Parameters!$D$38))*ART_drop_factor)+(AV23*(1-Parameters!$D$40)*(1-(1/Parameters!$D$38))*ART_drop_factor)),0)</f>
        <v>0</v>
      </c>
      <c r="AW24" s="22">
        <f>IF(AND(C24&gt;=('Input for base case'!$F$14+'Input for base case'!$F$18), C24&lt;('Input for base case'!$F$14+'Input for base case'!$F$19)),((AO23*(1-Parameters!$D$40)*(1/Parameters!$D$38)*(1-('Input for base case'!$F$9*Parameters!$D$19*(1-Parameters!$D$27)*Parameters!$D$26*(Parameters!$D$23)*Parameters!$D$28)))+(AQ23*(1-Parameters!$D$40)*(1-('Input for base case'!$F$9*Parameters!$D$19*(1-Parameters!$D$27)*Parameters!$D$26*(Parameters!$D$23)*Parameters!$D$28)))+(AU23*(1-Parameters!$D$40)*(1/Parameters!$D$38))+(AW23*(1-Parameters!$D$40))),0)</f>
        <v>0</v>
      </c>
      <c r="AX24" s="24">
        <f>IF(AND(C24&gt;=('Input for base case'!$F$14+'Input for base case'!$F$18), C24&lt;('Input for base case'!$F$14+'Input for base case'!$F$19)),((AO23*(1-Parameters!$D$40)*(1/Parameters!$D$38)*'Input for base case'!$F$9*Parameters!$D$19*Parameters!$D$26*(1-Parameters!$D$27)*Parameters!$D$28*(Parameters!$D$23)*(1-Parameters!$D$30))+(AQ23*(1-Parameters!$D$40)*'Input for base case'!$F$9*Parameters!$D$19*Parameters!$D$26*(1-Parameters!$D$27)*Parameters!$D$28*(Parameters!$D$23)*(1-Parameters!$D$30)) + (AS23*(1-Parameters!$D$40)*(1-ART_drop_factor)) +(AR23*(1-Parameters!$D$40))+ (AY23*(1-Parameters!$D$40)*(1-ART_drop_factor)) + (AX23*(1-Parameters!$D$40))),0)</f>
        <v>0</v>
      </c>
      <c r="AY24" s="22">
        <f>IF(AND(C24&gt;=('Input for base case'!$F$14+'Input for base case'!$F$18), C24&lt;('Input for base case'!$F$14+'Input for base case'!$F$19)),((AO23*(1-Parameters!$D$40)*(1/Parameters!$D$38)*('Input for base case'!$F$9*Parameters!$D$19*(Parameters!$D$23)*Parameters!$D$26*(1-Parameters!$D$27)*Parameters!$D$28*Parameters!$D$30))+(AP23*(1-Parameters!$D$40)*(1/Parameters!$D$38))+(AQ23*(1-Parameters!$D$40)*('Input for base case'!$F$9*Parameters!$D$19*(Parameters!$D$23)*Parameters!$D$26*(1-Parameters!$D$27)*Parameters!$D$28*Parameters!$D$30))+(AY23*(1-Parameters!$D$40)*ART_drop_factor)+(AV23*(1-Parameters!$D$40)*(1/Parameters!$D$38))+(AS23*(1-Parameters!$D$40)*ART_drop_factor)),0)</f>
        <v>0</v>
      </c>
      <c r="AZ24" s="24">
        <f>IF(C24&gt;=('Input for base case'!$F$14+'Input for base case'!$F$19),((AT23*(1-Parameters!$D$40)*(1-(Parameters!$D$12*(1-('Input for base case'!$F$22*Parameters!$D$7))))) + (AZ23*(1-Parameters!$D$40)*(1-(Parameters!$D$12*(1-('Input for base case'!$F$22*Parameters!$D$7)))))),0)</f>
        <v>0</v>
      </c>
      <c r="BA24" s="22">
        <f>IF(C24&gt;=('Input for base case'!$F$14+'Input for base case'!$F$19),((AT23*(1-Parameters!$D$40)*Parameters!$D$12*(1-('Input for base case'!$F$22*Parameters!$D$7)))+(AU23*(1-Parameters!$D$40)*(1-1/Parameters!$D$38)*(1-('Input for base case'!$F$10*Parameters!$D$20*(1-Parameters!$D$27)*Parameters!$D$26*(Parameters!$D$24)*Parameters!$D$28*Parameters!$D$30))) + (AV23*(1-Parameters!$D$40)*(1-(1/Parameters!$D$38))*(1-ART_drop_factor)) +(AZ23*(1-Parameters!$D$40)*Parameters!$D$12*(1-('Input for base case'!$F$22*Parameters!$D$7)))+(BA23*(1-Parameters!$D$40)*(1-1/Parameters!$D$38)) + (BB23*(1-Parameters!$D$40)*(1-(1/Parameters!$D$38))*(1-ART_drop_factor))),0)</f>
        <v>0</v>
      </c>
      <c r="BB24" s="24">
        <f>IF(C24&gt;=('Input for base case'!$F$14+'Input for base case'!$F$19),((AU23*(1-Parameters!$D$40)*(1-1/Parameters!$D$38)*('Input for base case'!$F$10*Parameters!$D$20*Parameters!$D$26*(1-Parameters!$D$27)*(Parameters!$D$24)*Parameters!$D$28*Parameters!$D$30))+(AV23*(1-Parameters!$D$40)*(1-(1/Parameters!$D$38))*ART_drop_factor)+(BB23*(1-Parameters!$D$40)*(1-(1/Parameters!$D$38))*ART_drop_factor)),0)</f>
        <v>0</v>
      </c>
      <c r="BC24" s="22">
        <f>IF(C24&gt;=('Input for base case'!$F$14+'Input for base case'!$F$19),((AU23*(1-Parameters!$D$40)*(1/Parameters!$D$38)*(1-('Input for base case'!$F$10*Parameters!$D$20*(1-Parameters!$D$27)*Parameters!$D$26*(Parameters!$D$23)*Parameters!$D$28)))+(AW23*(1-Parameters!$D$40)*(1-('Input for base case'!$F$10*Parameters!$D$20*(1-Parameters!$D$27)*Parameters!$D$26*(Parameters!$D$23)*Parameters!$D$28)))+(BA23*(1-Parameters!$D$40)*(1/Parameters!$D$38))+(BC23*(1-Parameters!$D$40))),0)</f>
        <v>0</v>
      </c>
      <c r="BD24" s="24">
        <f>IF(C24&gt;=('Input for base case'!$F$14+'Input for base case'!$F$19),((AU23*(1-Parameters!$D$40)*(1/Parameters!$D$38)*'Input for base case'!$F$10*Parameters!$D$20*Parameters!$D$26*(1-Parameters!$D$27)*Parameters!$D$28*(Parameters!$D$23)*(1-Parameters!$D$30))+(AW23*(1-Parameters!$D$40)*'Input for base case'!$F$10*Parameters!$D$20*Parameters!$D$26*(1-Parameters!$D$27)*Parameters!$D$28*(Parameters!$D$23)*(1-Parameters!$D$30))+(AX23*(1-Parameters!$D$40)) + (AY23*(1-Parameters!$D$40)*(1-ART_drop_factor)) +(BD23*(1-Parameters!$D$40)) + (BE23*(1-Parameters!$D$40)*(1-ART_drop_factor))),0)</f>
        <v>0</v>
      </c>
      <c r="BE24" s="25">
        <f>IF(C24&gt;=('Input for base case'!$F$14+'Input for base case'!$F$19),((AU23*(1-Parameters!$D$40)*(1/Parameters!$D$38)*('Input for base case'!$F$10*Parameters!$D$20*(Parameters!$D$23)*Parameters!$D$26*(1-Parameters!$D$27)*Parameters!$D$28*Parameters!$D$30))+(AV23*(1-Parameters!$D$40)*(1/Parameters!$D$38))+(AW23*(1-Parameters!$D$40)*('Input for base case'!$F$10*Parameters!$D$20*(Parameters!$D$23)*Parameters!$D$26*(1-Parameters!$D$27)*Parameters!$D$28*Parameters!$D$30))+(BE23*(1-Parameters!$D$40)*ART_drop_factor)+(BB23*(1-Parameters!$D$40)*(1/Parameters!$D$38))+(AY23*(1-Parameters!$D$40)*ART_drop_factor)),0)</f>
        <v>0</v>
      </c>
      <c r="BF24" s="135">
        <f>(Parameters!$D$40*(SUM(Model!D23:U23,Model!AH23:BE23)))+(Parameters!$D$41*(SUM(Model!V23:AG23)))</f>
        <v>94.030998618215847</v>
      </c>
      <c r="BG24" s="60"/>
    </row>
    <row r="25" spans="3:59" x14ac:dyDescent="0.2">
      <c r="C25" s="20">
        <v>20</v>
      </c>
      <c r="D25" s="21">
        <f>IF((C25&gt;='Input for base case'!$F$12),0,(D24*(1-Parameters!$D$40)*(1-(Parameters!$D$8*(1-('Input for base case'!$F$22*Parameters!$D$7))))))</f>
        <v>1515862.312884165</v>
      </c>
      <c r="E25" s="21">
        <f>IF((C25&gt;='Input for base case'!$F$12),0,(D24*(1-Parameters!$D$40)*Parameters!$D$8*(1-('Input for base case'!$F$22*Parameters!$D$7))+(E24*(1-Parameters!$D$40)*(1-1/Parameters!$D$38)) + (F24*(1-Parameters!$D$40)*(1-(1/Parameters!$D$38))*(1-ART_drop_factor))))</f>
        <v>4557.7455915551072</v>
      </c>
      <c r="F25" s="26">
        <f>IF((C25&gt;='Input for base case'!$F$12),0,(F24*(1-Parameters!$D$40)*(1-(1/Parameters!$D$38))*ART_drop_factor))</f>
        <v>0</v>
      </c>
      <c r="G25" s="21">
        <f>IF((C25&gt;='Input for base case'!$F$12),0,((G24*(1-Parameters!$D$40)+(E24*(1-Parameters!$D$40)*(1/Parameters!$D$38)))))</f>
        <v>52598.46414744488</v>
      </c>
      <c r="H25" s="21">
        <f>IF((C25&gt;='Input for base case'!$F$12),0,(H24*(1-Parameters!$D$40) + I24*(1-Parameters!$D$40)*(1-ART_drop_factor)))</f>
        <v>0</v>
      </c>
      <c r="I25" s="21">
        <f>IF((C25&gt;='Input for base case'!$F$12),0,(((F24*(1-Parameters!$D$40)*(1/Parameters!$D$38)) + I24*(1-Parameters!$D$40)*ART_drop_factor)))</f>
        <v>0</v>
      </c>
      <c r="J25" s="23">
        <f>IF(AND(C25&gt;='Input for base case'!$F$12,C25&lt;'Input for base case'!$F$13),((D24*(1-Parameters!$D$40)*(1-(Parameters!$D$8*(1-('Input for base case'!$F$22*Parameters!$D$7))))) + (J24*(1-Parameters!$D$40)*(1-(Parameters!$D$9*(1-('Input for base case'!$F$22*Parameters!$D$7)))))),0)</f>
        <v>0</v>
      </c>
      <c r="K25" s="23">
        <f>IF(AND(C25&gt;='Input for base case'!$F$12,C25&lt;'Input for base case'!$F$13),((D24*(1-Parameters!$D$40)*(Parameters!$D$8*(1-('Input for base case'!$F$22*Parameters!$D$7))))+(E24*(1-Parameters!$D$40)*(1-1/Parameters!$D$38)*(1-('Input for base case'!$F$5*Parameters!$D$14*(1-Parameters!$D$27)*Parameters!$D$26*(Parameters!$D$24))*Parameters!$D$28*Parameters!$D$30)))+ (F24*(1-Parameters!$D$40)*(1-(1/Parameters!$D$38))*(1-ART_drop_factor)) + (J24*(1-Parameters!$D$40)*Parameters!$D$9*(1-('Input for base case'!$F$22*Parameters!$D$7)))+(K24*(1-Parameters!$D$40)*(1-1/Parameters!$D$38)) + (L24*(1-Parameters!$D$40)*(1-(1/Parameters!$D$38))*(1-ART_drop_factor)),0)</f>
        <v>0</v>
      </c>
      <c r="L25" s="23">
        <f>IF(AND(C25&gt;='Input for base case'!$F$12,C25&lt;'Input for base case'!$F$13),((E24*(1-Parameters!$D$40)*(1-1/Parameters!$D$38)*('Input for base case'!$F$5*Parameters!$D$14*Parameters!$D$26*(1-Parameters!$D$27)*(Parameters!$D$24)*Parameters!$D$28*Parameters!$D$30))+(F24*(1-Parameters!$D$40)*(1-(1/Parameters!$D$38))*ART_drop_factor)+(L24*(1-Parameters!$D$40)*(1-(1/Parameters!$D$38))*ART_drop_factor)),0)</f>
        <v>0</v>
      </c>
      <c r="M25" s="23">
        <f>IF(AND(C25&gt;='Input for base case'!$F$12,C25&lt;'Input for base case'!$F$13),((E24*(1-Parameters!$D$40)*(1/Parameters!$D$38)*(1-('Input for base case'!$F$5*Parameters!$D$14*(1-Parameters!$D$27)*Parameters!$D$26*(Parameters!$D$23))*Parameters!$D$28))+(G24*(1-Parameters!$D$40)*(1-('Input for base case'!$F$5*Parameters!$D$14*(1-Parameters!$D$27)*Parameters!$D$26*(Parameters!$D$23)*Parameters!$D$28)))+(K24*(1-Parameters!$D$40)*(1/Parameters!$D$38))+(M24*(1-Parameters!$D$40))),0)</f>
        <v>0</v>
      </c>
      <c r="N25" s="23">
        <f>IF(AND(C25&gt;='Input for base case'!$F$12,C25&lt;'Input for base case'!$F$13),((E24*(1-Parameters!$D$40)*(1/Parameters!$D$38)*'Input for base case'!$F$5*Parameters!$D$14*Parameters!$D$26*(1-Parameters!$D$27)*Parameters!$D$28*(Parameters!$D$23)*(1-Parameters!$D$30))+(G24*(1-Parameters!$D$40)*'Input for base case'!$F$5*Parameters!$D$14*Parameters!$D$26*(1-Parameters!$D$27)*Parameters!$D$28*(Parameters!$D$23)*(1-Parameters!$D$30))+(H24*(1-Parameters!$D$40)) +(N24*(1-Parameters!$D$40)) + (O24*(1-Parameters!$D$40)*(1-ART_drop_factor)) + (I24*(1-Parameters!$D$40)*(1-ART_drop_factor))),0)</f>
        <v>0</v>
      </c>
      <c r="O25" s="23">
        <f>IF(AND(C25&gt;='Input for base case'!$F$12,C25&lt;'Input for base case'!$F$13),((E24*(1-Parameters!$D$40)*(1/Parameters!$D$38)*('Input for base case'!$F$5*Parameters!$D$14*(Parameters!$D$23)*Parameters!$D$26*(1-Parameters!$D$27)*Parameters!$D$28*Parameters!$D$30))+(F24*(1-Parameters!$D$40)*(1/Parameters!$D$38))+(G24*(1-Parameters!$D$40)*('Input for base case'!$F$5*Parameters!$D$14*(Parameters!$D$23)*Parameters!$D$26*(1-Parameters!$D$27)*Parameters!$D$28*Parameters!$D$30))+(O24*(1-Parameters!$D$40)*ART_drop_factor)+(L24*(1-Parameters!$D$40)*(1/Parameters!$D$38))+(I24*(1-Parameters!$D$40)*ART_drop_factor)),0)</f>
        <v>0</v>
      </c>
      <c r="P25" s="24">
        <f>IF(AND(C25&gt;='Input for base case'!$F$13,C25&lt;'Input for base case'!$F$14),((J24*(1-Parameters!$D$40)*(1-(Parameters!$D$9*(1-('Input for base case'!$F$22*Parameters!$D$7))))) + (P24*(1-Parameters!$D$40)*(1-(Parameters!$D$9*(1-('Input for base case'!$F$22*Parameters!$D$7)))))),0)</f>
        <v>0</v>
      </c>
      <c r="Q25" s="22">
        <f>IF(AND(C25&gt;='Input for base case'!$F$13,C25&lt;'Input for base case'!$F$14),((J24*(1-Parameters!$D$40)*Parameters!$D$9*(1-('Input for base case'!$F$22*Parameters!$D$7)))+(K24*(1-Parameters!$D$40)*(1-1/Parameters!$D$38)*(1-('Input for base case'!$F$6*Parameters!$D$15*(1-Parameters!$D$27)*Parameters!$D$26*(Parameters!$D$24))*Parameters!$D$28*Parameters!$D$30))) + (L24*(1-Parameters!$D$40)*(1-(1/Parameters!$D$38))*(1-ART_drop_factor)) +(P24*(1-Parameters!$D$40)*Parameters!$D$9*(1-('Input for base case'!$F$22*Parameters!$D$7)))+(Q24*(1-Parameters!$D$40)*(1-1/Parameters!$D$38)) + (R24*(1-Parameters!$D$40)*(1-(1/Parameters!$D$38))*(1-ART_drop_factor)),0)</f>
        <v>0</v>
      </c>
      <c r="R25" s="24">
        <f>IF(AND(C25&gt;='Input for base case'!$F$13,C25&lt;'Input for base case'!$F$14),((K24*(1-Parameters!$D$40)*(1-1/Parameters!$D$38)*('Input for base case'!$F$6*Parameters!$D$15*Parameters!$D$26*(1-Parameters!$D$27)*(Parameters!$D$24)*Parameters!$D$28*Parameters!$D$30))+(L24*(1-Parameters!$D$40)*(1-(1/Parameters!$D$38))*ART_drop_factor)+(R24*(1-Parameters!$D$40)*(1-(1/Parameters!$D$38))*ART_drop_factor)),0)</f>
        <v>0</v>
      </c>
      <c r="S25" s="22">
        <f>IF(AND(C25&gt;='Input for base case'!$F$13,C25&lt;'Input for base case'!$F$14),((K24*(1-Parameters!$D$40)*(1/Parameters!$D$38)*(1-('Input for base case'!$F$6*Parameters!$D$15*(1-Parameters!$D$27)*Parameters!$D$26*(Parameters!$D$23)*Parameters!$D$28)))+(M24*(1-Parameters!$D$40)*(1-('Input for base case'!$F$6*Parameters!$D$15*(1-Parameters!$D$27)*Parameters!$D$26*(Parameters!$D$23)*Parameters!$D$28)))+(Q24*(1-Parameters!$D$40)*(1/Parameters!$D$38))+(S24*(1-Parameters!$D$40))),0)</f>
        <v>0</v>
      </c>
      <c r="T25" s="24">
        <f>IF(AND(C25&gt;='Input for base case'!$F$13,C25&lt;'Input for base case'!$F$14),((K24*(1-Parameters!$D$40)*(1/Parameters!$D$38)*'Input for base case'!$F$6*Parameters!$D$15*Parameters!$D$26*(1-Parameters!$D$27)*Parameters!$D$28*(Parameters!$D$23)*(1-Parameters!$D$30))+(M24*(1-Parameters!$D$40)*'Input for base case'!$F$6*Parameters!$D$15*Parameters!$D$26*(1-Parameters!$D$27)*Parameters!$D$28*(Parameters!$D$23)*(1-Parameters!$D$30))+(N24*(1-Parameters!$D$40))+(T24*(1-Parameters!$D$40)) + (U24*(1-Parameters!$D$40)*(1-ART_drop_factor)) + (O24*(1-Parameters!$D$40)*(1-ART_drop_factor))),0)</f>
        <v>0</v>
      </c>
      <c r="U25" s="22">
        <f>IF(AND(C25&gt;='Input for base case'!$F$13,C25&lt;'Input for base case'!$F$14),((K24*(1-Parameters!$D$40)*(1/Parameters!$D$38)*('Input for base case'!$F$6*Parameters!$D$15*(Parameters!$D$23)*Parameters!$D$26*(1-Parameters!$D$27)*Parameters!$D$28*Parameters!$D$30))+(L24*(1-Parameters!$D$40)*(1/Parameters!$D$38))+(M24*(1-Parameters!$D$40)*('Input for base case'!$F$6*Parameters!$D$15*(Parameters!$D$23)*Parameters!$D$26*(1-Parameters!$D$27)*Parameters!$D$28*Parameters!$D$30))+(U24*(1-Parameters!$D$40)*ART_drop_factor)+(R24*(1-Parameters!$D$40)*(1/Parameters!$D$38))+(O24*(1-Parameters!$D$40))*ART_drop_factor),0)</f>
        <v>0</v>
      </c>
      <c r="V25" s="24">
        <f>IF(C25='Input for base case'!$F$14,((P24*(1-Parameters!$D$41)*(1-(Parameters!$D$9*(1-('Input for base case'!$F$22*Parameters!$D$7))))) + (V24*(1-Parameters!$D$41)*(1-(Parameters!$D$9*(1-('Input for base case'!$F$22*Parameters!$D$7)))))),0)</f>
        <v>0</v>
      </c>
      <c r="W25" s="22">
        <f>IF(C25='Input for base case'!$F$14,((P24*(1-Parameters!$D$41)*Parameters!$D$9*(1-('Input for base case'!$F$22*Parameters!$D$7)))+(Q24*(1-Parameters!$D$41)*(1-1/Parameters!$D$38)*(1-('Input for base case'!$F$6*Parameters!$D$16*(1-Parameters!$D$27)*Parameters!$D$26*(1-Parameters!$B$94)*(Parameters!$D$24))*Parameters!$D$28*Parameters!$D$30)))+(V24*(1-Parameters!$D$41)*Parameters!$D$9*(1-('Input for base case'!$F$22*Parameters!$D$7)))+ (R24*(1-Parameters!$D$41)*(1-(1/Parameters!$D$38))*(1-ART_drop_factor)) + (W24*(1-Parameters!$D$41)*(1-1/Parameters!$D$38)) + (X24*(1-Parameters!$D$41)*(1-(1/Parameters!$D$38))*(1-ART_drop_factor)),0)</f>
        <v>0</v>
      </c>
      <c r="X25" s="24">
        <f>IF(C25='Input for base case'!$F$14,((Q24*(1-Parameters!$D$41)*(1-1/Parameters!$D$38)*('Input for base case'!$F$6*Parameters!$D$16*Parameters!$D$26*(1-Parameters!$D$27)*(1-Parameters!$B$94)*(Parameters!$D$24)*Parameters!$D$28*Parameters!$D$30))+(R24*(1-Parameters!$D$41)*(1-(1/Parameters!$D$38))*ART_drop_factor)+(X24*(1-Parameters!$D$41)*(1-(1/Parameters!$D$38))*ART_drop_factor)),0)</f>
        <v>0</v>
      </c>
      <c r="Y25" s="22">
        <f>IF(C25='Input for base case'!$F$14,((Q24*(1-Parameters!$D$41)*(1/Parameters!$D$38)*(1-('Input for base case'!$F$6*Parameters!$D$16*(1-Parameters!$D$27)*Parameters!$D$26*(1-Parameters!$B$94)*(Parameters!$D$23)*Parameters!$D$28)))+(S24*(1-Parameters!$D$41)*(1-('Input for base case'!$F$6*Parameters!$D$16*(1-Parameters!$D$27)*Parameters!$D$26*(1-Parameters!$B$94)*(Parameters!$D$23)*Parameters!$D$28)))+(W24*(1-Parameters!$D$41)*(1/Parameters!$D$38))+(Y24*(1-Parameters!$D$41))),0)</f>
        <v>0</v>
      </c>
      <c r="Z25" s="24">
        <f>IF(C25='Input for base case'!$F$14,((Q24*(1-Parameters!$D$41)*(1/Parameters!$D$38)*'Input for base case'!$F$6*Parameters!$D$16*Parameters!$D$26*(1-Parameters!$D$27)*(1-Parameters!$B$94)*Parameters!$D$28*(Parameters!$D$23)*(1-Parameters!$D$30))+(S24*(1-Parameters!$D$41)*'Input for base case'!$F$6*Parameters!$D$16*Parameters!$D$26*(1-Parameters!$D$27)*(1-Parameters!$B$94)*Parameters!$D$28*(Parameters!$D$23)*(1-Parameters!$D$30))+(T24*(1-Parameters!$D$41)) + (U24*(1-Parameters!$D$41)*(1-ART_drop_factor)) + (Z24*(1-Parameters!$D$41)) + (AA24*(1-Parameters!$D$41)*(1-ART_drop_factor))),0)</f>
        <v>0</v>
      </c>
      <c r="AA25" s="22">
        <f>IF(C25='Input for base case'!$F$14,((Q24*(1-Parameters!$D$41)*(1/Parameters!$D$38)*('Input for base case'!$F$6*Parameters!$D$16*(Parameters!$D$23)*Parameters!$D$26*(1-Parameters!$D$27)*(1-Parameters!$B$94)*Parameters!$D$28*Parameters!$D$30))+(R24*(1-Parameters!$D$41)*(1/Parameters!$D$38))+(S24*(1-Parameters!$D$41)*('Input for base case'!$F$6*Parameters!$D$16*(1-Parameters!$B$94)*(Parameters!$D$23)*Parameters!$D$26*(1-Parameters!$D$27)*Parameters!$D$28*Parameters!$D$30))+(AA24*(1-Parameters!$D$41)*ART_drop_factor)+(X24*(1-Parameters!$D$41)*(1/Parameters!$D$38))+(U24*(1-Parameters!$D$41)*ART_drop_factor)),0)</f>
        <v>0</v>
      </c>
      <c r="AB25" s="24">
        <f>IF(AND(C25&gt;'Input for base case'!$F$14,C25&lt;('Input for base case'!$F$14+'Input for base case'!$F$16)),((V24*(1-Parameters!$D$41)*(1-(Parameters!$D$9*(1-('Input for base case'!$F$22*Parameters!$D$7)))))+(AB24*(1-Parameters!$D$41)*(1-(Parameters!$D$10*(1-('Input for base case'!$F$22*Parameters!$D$7)))))),0)</f>
        <v>0</v>
      </c>
      <c r="AC25" s="24">
        <f>IF(AND(C25&gt;'Input for base case'!$F$14, C25&lt;('Input for base case'!$F$14+'Input for base case'!$F$16)),((V24*(1-Parameters!$D$41)*Parameters!$D$9*(1-('Input for base case'!$F$22*Parameters!$D$7)))+(W24*(1-Parameters!$D$41)*(1-1/Parameters!$D$38)) + (X24*(1-Parameters!$D$41)*(1-(1/Parameters!$D$38))*(1-ART_drop_factor)) +(AB24*(1-Parameters!$D$41)*Parameters!$D$10*(1-('Input for base case'!$F$22*Parameters!$D$7))))+(AC24*(1-Parameters!$D$41)*(1-1/Parameters!$D$38)) + (AD24*(1-Parameters!$D$41)*(1-(1/Parameters!$D$38))*(1-ART_drop_factor)),0)</f>
        <v>0</v>
      </c>
      <c r="AD25" s="24">
        <f>IF(AND(C25&gt;'Input for base case'!$F$14, C25&lt;('Input for base case'!$F$14+'Input for base case'!$F$16)),((X24*(1-Parameters!$D$41)*(1-(1/Parameters!$D$38))*ART_drop_factor)+(AD24*(1-Parameters!$D$41)*(1-(1/Parameters!$D$38))*ART_drop_factor)),0)</f>
        <v>0</v>
      </c>
      <c r="AE25" s="24">
        <f>IF(AND(C25&gt;'Input for base case'!$F$14, C25&lt;('Input for base case'!$F$14+'Input for base case'!$F$16)),((W24*(1-Parameters!$D$41)*(1/Parameters!$D$38))+(Y24*(1-Parameters!$D$41))+(AC24*(1-Parameters!$D$41)*(1/Parameters!$D$38))+(AE24*(1-Parameters!$D$41))),0)</f>
        <v>0</v>
      </c>
      <c r="AF25" s="24">
        <f>IF(AND(C25&gt;'Input for base case'!$F$14, C25&lt;('Input for base case'!$F$14+'Input for base case'!$F$16)),((Z24*(1-Parameters!$D$41)) + (AA24*(1-Parameters!$D$41)*(1-ART_drop_factor)) +(AF24*(1-Parameters!$D$41)) + (AG24*(1-Parameters!$D$41)*(1-ART_drop_factor))),0)</f>
        <v>0</v>
      </c>
      <c r="AG25" s="24">
        <f>IF(AND(C25&gt;'Input for base case'!$F$14, C25&lt;('Input for base case'!$F$14+'Input for base case'!$F$16)),((X24*(1-Parameters!$D$41)*(1/Parameters!$D$38))+(AG24*(1-Parameters!$D$41)*ART_drop_factor)+(AD24*(1-Parameters!$D$41)*(1/Parameters!$D$38))+(AA24*(1-Parameters!$D$41)*ART_drop_factor)),0)</f>
        <v>0</v>
      </c>
      <c r="AH25" s="24">
        <f>IF(AND(C25&gt;=('Input for base case'!$F$14+'Input for base case'!$F$16),C25&lt;('Input for base case'!$F$14+'Input for base case'!$F$17)),((AB24*(1-Parameters!$D$40)*(1-(Parameters!$D$10*(1-('Input for base case'!$F$22*Parameters!$D$7)))))+(AH24*(1-Parameters!$D$40)*(1-(Parameters!$D$11*(1-('Input for base case'!$F$22*Parameters!$D$7)))))),0)</f>
        <v>0</v>
      </c>
      <c r="AI25" s="24">
        <f>IF(AND(C25&gt;=('Input for base case'!$F$14+'Input for base case'!$F$16), C25&lt;('Input for base case'!$F$14+'Input for base case'!$F$17)),((AB24*(1-Parameters!$D$40)*Parameters!$D$10*(1-('Input for base case'!$F$22*Parameters!$D$7)))+(AC24*(1-Parameters!$D$40)*(1-1/Parameters!$D$38)*(1-('Input for base case'!$F$7*Parameters!$D$17*(1-Parameters!$D$27)*Parameters!$D$26*(1-(Parameters!$B$94 + Parameters!$B$95))*(Parameters!$D$24)*Parameters!$D$28*Parameters!$D$30))) + (AD24*(1-Parameters!$D$40)*(1-(1/Parameters!$D$38))*(1-ART_drop_factor)) +(AH24*(1-Parameters!$D$40)*Parameters!$D$11*(1-('Input for base case'!$F$22*Parameters!$D$7)))+(AI24*(1-Parameters!$D$40)*(1-1/Parameters!$D$38)) + (AJ24*(1-Parameters!$D$40)*(1-(1/Parameters!$D$38))*(1-ART_drop_factor))),0)</f>
        <v>0</v>
      </c>
      <c r="AJ25" s="24">
        <f>IF(AND(C25&gt;=('Input for base case'!$F$14+'Input for base case'!$F$16), C25&lt;('Input for base case'!$F$14+'Input for base case'!$F$17)),((AC24*(1-Parameters!$D$40)*(1-1/Parameters!$D$38)*('Input for base case'!$F$7*Parameters!$D$17*Parameters!$D$26*(1-Parameters!$D$27)*(1-(Parameters!$B$94 + Parameters!$B$95))*(Parameters!$D$24)*Parameters!$D$28*Parameters!$D$30))+(AD24*(1-Parameters!$D$40)*(1-(1/Parameters!$D$38))*ART_drop_factor)+(AJ24*(1-Parameters!$D$40)*(1-(1/Parameters!$D$38))*ART_drop_factor)),0)</f>
        <v>0</v>
      </c>
      <c r="AK25" s="22">
        <f>IF(AND(C25&gt;=('Input for base case'!$F$14+'Input for base case'!$F$16), C25&lt;('Input for base case'!$F$14+'Input for base case'!$F$17)),((AC24*(1-Parameters!$D$40)*(1/Parameters!$D$38)*(1-('Input for base case'!$F$7*Parameters!$D$17*(1-Parameters!$D$27)*Parameters!$D$26*(1-(Parameters!$B$94 + Parameters!$B$95))*(Parameters!$D$23)*Parameters!$D$28)))+(AE24*(1-Parameters!$D$40)*(1-('Input for base case'!$F$7*Parameters!$D$17*(1-Parameters!$D$27)*Parameters!$D$26*(1-(Parameters!$B$94 + Parameters!$B$95))*(Parameters!$D$23)*Parameters!$D$28)))+(AI24*(1-Parameters!$D$40)*(1/Parameters!$D$38))+(AK24*(1-Parameters!$D$40))),0)</f>
        <v>0</v>
      </c>
      <c r="AL25" s="24">
        <f>IF(AND(C25&gt;=('Input for base case'!$F$14+'Input for base case'!$F$16), C25&lt;('Input for base case'!$F$14+'Input for base case'!$F$17)),((AC24*(1-Parameters!$D$40)*(1/Parameters!$D$38)*'Input for base case'!$F$7*Parameters!$D$17*Parameters!$D$26*(1-Parameters!$D$27)*(1-(Parameters!$B$94 + Parameters!$B$95))*Parameters!$D$28*(Parameters!$D$23)*(1-Parameters!$D$30))+(AE24*(1-Parameters!$D$40)*'Input for base case'!$F$7*Parameters!$D$17*Parameters!$D$26*(1-Parameters!$D$27)*(1-(Parameters!$B$94 + Parameters!$B$95))*Parameters!$D$28*(Parameters!$D$23)*(1-Parameters!$D$30))+(AF24*(1-Parameters!$D$40)) + (AG24*(1-Parameters!$D$40)*(1-ART_drop_factor)) +(AL24*(1-Parameters!$D$40)) + (AM24*(1-Parameters!$D$40)*(1-ART_drop_factor))),0)</f>
        <v>0</v>
      </c>
      <c r="AM25" s="22">
        <f>IF(AND(C25&gt;=('Input for base case'!$F$14+'Input for base case'!$F$16), C25&lt;('Input for base case'!$F$14+'Input for base case'!$F$17)),((AC24*(1-Parameters!$D$40)*(1/Parameters!$D$38)*('Input for base case'!$F$7*Parameters!$D$17*(Parameters!$D$23)*Parameters!$D$26*(1-Parameters!$D$27)*(1-(Parameters!$B$94 + Parameters!$B$95))*Parameters!$D$28*Parameters!$D$30))+(AD24*(1-Parameters!$D$40)*(1/Parameters!$D$38))+(AE24*(1-Parameters!$D$40)*('Input for base case'!$F$7*Parameters!$D$17*(Parameters!$D$23)*Parameters!$D$26*(1-Parameters!$D$27)*(1-(Parameters!$B$94 + Parameters!$B$95))*Parameters!$D$28*Parameters!$D$30))+(AM24*(1-Parameters!$D$40)*ART_drop_factor)+(AJ24*(1-Parameters!$D$40)*(1/Parameters!$D$38))+(AG24*(1-Parameters!$D$40)*ART_drop_factor)),0)</f>
        <v>0</v>
      </c>
      <c r="AN25" s="24">
        <f>IF(AND(C25&gt;=('Input for base case'!$F$14+'Input for base case'!$F$17), C25&lt;('Input for base case'!$F$14+'Input for base case'!$F$18)),((AH24*(1-Parameters!$D$40)*(1-(Parameters!$D$11*(1-('Input for base case'!$F$22*Parameters!$D$7))))) + (AN24*(1-Parameters!$D$40)*(1-(Parameters!$D$11*(1-('Input for base case'!$F$22*Parameters!$D$7)))))),0)</f>
        <v>0</v>
      </c>
      <c r="AO25" s="22">
        <f>IF(AND(C25&gt;=('Input for base case'!$F$14+'Input for base case'!$F$17), C25&lt;('Input for base case'!$F$14+'Input for base case'!$F$18)),((AH24*(1-Parameters!$D$40)*Parameters!$D$11*(1-('Input for base case'!$F$22*Parameters!$D$7)))+(AI24*(1-Parameters!$D$40)*(1-1/Parameters!$D$38)*(1-('Input for base case'!$F$8*Parameters!$D$18*(1-Parameters!$D$27)*Parameters!$D$26*(Parameters!$D$24)*Parameters!$D$28*Parameters!$D$30))) + (AJ24*(1-Parameters!$D$40)*(1-(1/Parameters!$D$38))*(1-ART_drop_factor)) +(AN24*(1-Parameters!$D$40)*Parameters!$D$11*(1-('Input for base case'!$F$22*Parameters!$D$7)))+(AO24*(1-Parameters!$D$40)*(1-1/Parameters!$D$38)) + (AP24*(1-Parameters!$D$40)*(1-(1/Parameters!$D$38))*(1-ART_drop_factor))),0)</f>
        <v>0</v>
      </c>
      <c r="AP25" s="24">
        <f>IF(AND(C25&gt;=('Input for base case'!$F$14+'Input for base case'!$F$17), C25&lt;('Input for base case'!$F$14+'Input for base case'!$F$18)),((AI24*(1-Parameters!$D$40)*(1-1/Parameters!$D$38)*('Input for base case'!$F$8*Parameters!$D$18*Parameters!$D$26*(1-Parameters!$D$27)*(Parameters!$D$24)*Parameters!$D$28*Parameters!$D$30))+(AJ24*(1-Parameters!$D$40)*(1-(1/Parameters!$D$38))*ART_drop_factor)+(AP24*(1-Parameters!$D$40)*(1-(1/Parameters!$D$38))*ART_drop_factor)),0)</f>
        <v>0</v>
      </c>
      <c r="AQ25" s="22">
        <f>IF(AND(C25&gt;=('Input for base case'!$F$14+'Input for base case'!$F$17), C25&lt;('Input for base case'!$F$14+'Input for base case'!$F$18)),((AI24*(1-Parameters!$D$40)*(1/Parameters!$D$38)*(1-('Input for base case'!$F$8*Parameters!$D$18*(1-Parameters!$D$27)*Parameters!$D$26*(Parameters!$D$23)*Parameters!$D$28)))+(AK24*(1-Parameters!$D$40)*(1-('Input for base case'!$F$8*Parameters!$D$18*(1-Parameters!$D$27)*Parameters!$D$26*(Parameters!$D$23)*Parameters!$D$28)))+(AO24*(1-Parameters!$D$40)*(1/Parameters!$D$38))+(AQ24*(1-Parameters!$D$40))),0)</f>
        <v>0</v>
      </c>
      <c r="AR25" s="24">
        <f>IF(AND(C25&gt;=('Input for base case'!$F$14+'Input for base case'!$F$17), C25&lt;('Input for base case'!$F$14+'Input for base case'!$F$18)),((AI24*(1-Parameters!$D$40)*(1/Parameters!$D$38)*'Input for base case'!$F$8*Parameters!$D$18*Parameters!$D$26*(1-Parameters!$D$27)*Parameters!$D$28*(Parameters!$D$23)*(1-Parameters!$D$30))+(AK24*(1-Parameters!$D$40)*'Input for base case'!$F$8*Parameters!$D$18*Parameters!$D$26*(1-Parameters!$D$27)*Parameters!$D$28*(Parameters!$D$23)*(1-Parameters!$D$30))+(AL24*(1-Parameters!$D$40)) + (AM24*(1-Parameters!$D$40)*(1-ART_drop_factor)) +(AR24*(1-Parameters!$D$40)) + (AS24*(1-Parameters!$D$40)*(1-ART_drop_factor))),0)</f>
        <v>0</v>
      </c>
      <c r="AS25" s="22">
        <f>IF(AND(C25&gt;=('Input for base case'!$F$14+'Input for base case'!$F$17), C25&lt;('Input for base case'!$F$14+'Input for base case'!$F$18)),((AI24*(1-Parameters!$D$40)*(1/Parameters!$D$38)*('Input for base case'!$F$8*Parameters!$D$18*(Parameters!$D$23)*Parameters!$D$26*(1-Parameters!$D$27)*Parameters!$D$28*Parameters!$D$30))+(AJ24*(1-Parameters!$D$40)*(1/Parameters!$D$38))+(AK24*(1-Parameters!$D$40)*('Input for base case'!$F$8*Parameters!$D$18*(Parameters!$D$23)*Parameters!$D$26*(1-Parameters!$D$27)*Parameters!$D$28*Parameters!$D$30))+(AS24*(1-Parameters!$D$40)*ART_drop_factor)+(AP24*(1-Parameters!$D$40)*(1/Parameters!$D$38))+(AM24*(1-Parameters!$D$40)*ART_drop_factor)),0)</f>
        <v>0</v>
      </c>
      <c r="AT25" s="24">
        <f>IF(AND(C25&gt;=('Input for base case'!$F$14+'Input for base case'!$F$18), C25&lt;('Input for base case'!$F$14+'Input for base case'!$F$19)),((AN24*(1-Parameters!$D$40)*(1-(Parameters!$D$11*(1-('Input for base case'!$F$22*Parameters!$D$7))))) + (AT24*(1-Parameters!$D$40)*(1-(Parameters!$D$12*(1-('Input for base case'!$F$22*Parameters!$D$7)))))),0)</f>
        <v>0</v>
      </c>
      <c r="AU25" s="22">
        <f>IF(AND(C25&gt;=('Input for base case'!$F$14+'Input for base case'!$F$18), C25&lt;('Input for base case'!$F$14+'Input for base case'!$F$19)),((AN24*(1-Parameters!$D$40)*Parameters!$D$11*(1-('Input for base case'!$F$22*Parameters!$D$7)))+(AO24*(1-Parameters!$D$40)*(1-1/Parameters!$D$38)*(1-('Input for base case'!$F$9*Parameters!$D$19*(1-Parameters!$D$27)*Parameters!$D$26*(Parameters!$D$24)*Parameters!$D$28*Parameters!$D$30))) + (AP24*(1-Parameters!$D$40)*(1-(1/Parameters!$D$38))*(1-ART_drop_factor)) +(AT24*(1-Parameters!$D$40)*Parameters!$D$12*(1-('Input for base case'!$F$22*Parameters!$D$7)))+(AU24*(1-Parameters!$D$40)*(1-1/Parameters!$D$38)) + (AV24*(1-Parameters!$D$40)*(1-(1/Parameters!$D$38))*(1-ART_drop_factor))),0)</f>
        <v>0</v>
      </c>
      <c r="AV25" s="24">
        <f>IF(AND(C25&gt;=('Input for base case'!$F$14+'Input for base case'!$F$18), C25&lt;('Input for base case'!$F$14+'Input for base case'!$F$19)),((AO24*(1-Parameters!$D$40)*(1-1/Parameters!$D$38)*('Input for base case'!$F$9*Parameters!$D$19*Parameters!$D$26*(1-Parameters!$D$27)*(Parameters!$D$24)*Parameters!$D$28*Parameters!$D$30))+(AP24*(1-Parameters!$D$40)*(1-(1/Parameters!$D$38))*ART_drop_factor)+(AV24*(1-Parameters!$D$40)*(1-(1/Parameters!$D$38))*ART_drop_factor)),0)</f>
        <v>0</v>
      </c>
      <c r="AW25" s="22">
        <f>IF(AND(C25&gt;=('Input for base case'!$F$14+'Input for base case'!$F$18), C25&lt;('Input for base case'!$F$14+'Input for base case'!$F$19)),((AO24*(1-Parameters!$D$40)*(1/Parameters!$D$38)*(1-('Input for base case'!$F$9*Parameters!$D$19*(1-Parameters!$D$27)*Parameters!$D$26*(Parameters!$D$23)*Parameters!$D$28)))+(AQ24*(1-Parameters!$D$40)*(1-('Input for base case'!$F$9*Parameters!$D$19*(1-Parameters!$D$27)*Parameters!$D$26*(Parameters!$D$23)*Parameters!$D$28)))+(AU24*(1-Parameters!$D$40)*(1/Parameters!$D$38))+(AW24*(1-Parameters!$D$40))),0)</f>
        <v>0</v>
      </c>
      <c r="AX25" s="24">
        <f>IF(AND(C25&gt;=('Input for base case'!$F$14+'Input for base case'!$F$18), C25&lt;('Input for base case'!$F$14+'Input for base case'!$F$19)),((AO24*(1-Parameters!$D$40)*(1/Parameters!$D$38)*'Input for base case'!$F$9*Parameters!$D$19*Parameters!$D$26*(1-Parameters!$D$27)*Parameters!$D$28*(Parameters!$D$23)*(1-Parameters!$D$30))+(AQ24*(1-Parameters!$D$40)*'Input for base case'!$F$9*Parameters!$D$19*Parameters!$D$26*(1-Parameters!$D$27)*Parameters!$D$28*(Parameters!$D$23)*(1-Parameters!$D$30)) + (AS24*(1-Parameters!$D$40)*(1-ART_drop_factor)) +(AR24*(1-Parameters!$D$40))+ (AY24*(1-Parameters!$D$40)*(1-ART_drop_factor)) + (AX24*(1-Parameters!$D$40))),0)</f>
        <v>0</v>
      </c>
      <c r="AY25" s="22">
        <f>IF(AND(C25&gt;=('Input for base case'!$F$14+'Input for base case'!$F$18), C25&lt;('Input for base case'!$F$14+'Input for base case'!$F$19)),((AO24*(1-Parameters!$D$40)*(1/Parameters!$D$38)*('Input for base case'!$F$9*Parameters!$D$19*(Parameters!$D$23)*Parameters!$D$26*(1-Parameters!$D$27)*Parameters!$D$28*Parameters!$D$30))+(AP24*(1-Parameters!$D$40)*(1/Parameters!$D$38))+(AQ24*(1-Parameters!$D$40)*('Input for base case'!$F$9*Parameters!$D$19*(Parameters!$D$23)*Parameters!$D$26*(1-Parameters!$D$27)*Parameters!$D$28*Parameters!$D$30))+(AY24*(1-Parameters!$D$40)*ART_drop_factor)+(AV24*(1-Parameters!$D$40)*(1/Parameters!$D$38))+(AS24*(1-Parameters!$D$40)*ART_drop_factor)),0)</f>
        <v>0</v>
      </c>
      <c r="AZ25" s="24">
        <f>IF(C25&gt;=('Input for base case'!$F$14+'Input for base case'!$F$19),((AT24*(1-Parameters!$D$40)*(1-(Parameters!$D$12*(1-('Input for base case'!$F$22*Parameters!$D$7))))) + (AZ24*(1-Parameters!$D$40)*(1-(Parameters!$D$12*(1-('Input for base case'!$F$22*Parameters!$D$7)))))),0)</f>
        <v>0</v>
      </c>
      <c r="BA25" s="22">
        <f>IF(C25&gt;=('Input for base case'!$F$14+'Input for base case'!$F$19),((AT24*(1-Parameters!$D$40)*Parameters!$D$12*(1-('Input for base case'!$F$22*Parameters!$D$7)))+(AU24*(1-Parameters!$D$40)*(1-1/Parameters!$D$38)*(1-('Input for base case'!$F$10*Parameters!$D$20*(1-Parameters!$D$27)*Parameters!$D$26*(Parameters!$D$24)*Parameters!$D$28*Parameters!$D$30))) + (AV24*(1-Parameters!$D$40)*(1-(1/Parameters!$D$38))*(1-ART_drop_factor)) +(AZ24*(1-Parameters!$D$40)*Parameters!$D$12*(1-('Input for base case'!$F$22*Parameters!$D$7)))+(BA24*(1-Parameters!$D$40)*(1-1/Parameters!$D$38)) + (BB24*(1-Parameters!$D$40)*(1-(1/Parameters!$D$38))*(1-ART_drop_factor))),0)</f>
        <v>0</v>
      </c>
      <c r="BB25" s="24">
        <f>IF(C25&gt;=('Input for base case'!$F$14+'Input for base case'!$F$19),((AU24*(1-Parameters!$D$40)*(1-1/Parameters!$D$38)*('Input for base case'!$F$10*Parameters!$D$20*Parameters!$D$26*(1-Parameters!$D$27)*(Parameters!$D$24)*Parameters!$D$28*Parameters!$D$30))+(AV24*(1-Parameters!$D$40)*(1-(1/Parameters!$D$38))*ART_drop_factor)+(BB24*(1-Parameters!$D$40)*(1-(1/Parameters!$D$38))*ART_drop_factor)),0)</f>
        <v>0</v>
      </c>
      <c r="BC25" s="22">
        <f>IF(C25&gt;=('Input for base case'!$F$14+'Input for base case'!$F$19),((AU24*(1-Parameters!$D$40)*(1/Parameters!$D$38)*(1-('Input for base case'!$F$10*Parameters!$D$20*(1-Parameters!$D$27)*Parameters!$D$26*(Parameters!$D$23)*Parameters!$D$28)))+(AW24*(1-Parameters!$D$40)*(1-('Input for base case'!$F$10*Parameters!$D$20*(1-Parameters!$D$27)*Parameters!$D$26*(Parameters!$D$23)*Parameters!$D$28)))+(BA24*(1-Parameters!$D$40)*(1/Parameters!$D$38))+(BC24*(1-Parameters!$D$40))),0)</f>
        <v>0</v>
      </c>
      <c r="BD25" s="24">
        <f>IF(C25&gt;=('Input for base case'!$F$14+'Input for base case'!$F$19),((AU24*(1-Parameters!$D$40)*(1/Parameters!$D$38)*'Input for base case'!$F$10*Parameters!$D$20*Parameters!$D$26*(1-Parameters!$D$27)*Parameters!$D$28*(Parameters!$D$23)*(1-Parameters!$D$30))+(AW24*(1-Parameters!$D$40)*'Input for base case'!$F$10*Parameters!$D$20*Parameters!$D$26*(1-Parameters!$D$27)*Parameters!$D$28*(Parameters!$D$23)*(1-Parameters!$D$30))+(AX24*(1-Parameters!$D$40)) + (AY24*(1-Parameters!$D$40)*(1-ART_drop_factor)) +(BD24*(1-Parameters!$D$40)) + (BE24*(1-Parameters!$D$40)*(1-ART_drop_factor))),0)</f>
        <v>0</v>
      </c>
      <c r="BE25" s="25">
        <f>IF(C25&gt;=('Input for base case'!$F$14+'Input for base case'!$F$19),((AU24*(1-Parameters!$D$40)*(1/Parameters!$D$38)*('Input for base case'!$F$10*Parameters!$D$20*(Parameters!$D$23)*Parameters!$D$26*(1-Parameters!$D$27)*Parameters!$D$28*Parameters!$D$30))+(AV24*(1-Parameters!$D$40)*(1/Parameters!$D$38))+(AW24*(1-Parameters!$D$40)*('Input for base case'!$F$10*Parameters!$D$20*(Parameters!$D$23)*Parameters!$D$26*(1-Parameters!$D$27)*Parameters!$D$28*Parameters!$D$30))+(BE24*(1-Parameters!$D$40)*ART_drop_factor)+(BB24*(1-Parameters!$D$40)*(1/Parameters!$D$38))+(AY24*(1-Parameters!$D$40)*ART_drop_factor)),0)</f>
        <v>0</v>
      </c>
      <c r="BF25" s="135">
        <f>(Parameters!$D$40*(SUM(Model!D24:U24,Model!AH24:BE24)))+(Parameters!$D$41*(SUM(Model!V24:AG24)))</f>
        <v>94.025573752910958</v>
      </c>
      <c r="BG25" s="60"/>
    </row>
    <row r="26" spans="3:59" x14ac:dyDescent="0.2">
      <c r="C26" s="20">
        <v>21</v>
      </c>
      <c r="D26" s="21">
        <f>IF((C26&gt;='Input for base case'!$F$12),0,(D25*(1-Parameters!$D$40)*(1-(Parameters!$D$8*(1-('Input for base case'!$F$22*Parameters!$D$7))))))</f>
        <v>1515273.4876049645</v>
      </c>
      <c r="E26" s="21">
        <f>IF((C26&gt;='Input for base case'!$F$12),0,(D25*(1-Parameters!$D$40)*Parameters!$D$8*(1-('Input for base case'!$F$22*Parameters!$D$7))+(E25*(1-Parameters!$D$40)*(1-1/Parameters!$D$38)) + (F25*(1-Parameters!$D$40)*(1-(1/Parameters!$D$38))*(1-ART_drop_factor))))</f>
        <v>4552.4673683989186</v>
      </c>
      <c r="F26" s="26">
        <f>IF((C26&gt;='Input for base case'!$F$12),0,(F25*(1-Parameters!$D$40)*(1-(1/Parameters!$D$38))*ART_drop_factor))</f>
        <v>0</v>
      </c>
      <c r="G26" s="21">
        <f>IF((C26&gt;='Input for base case'!$F$12),0,((G25*(1-Parameters!$D$40)+(E25*(1-Parameters!$D$40)*(1/Parameters!$D$38)))))</f>
        <v>53101.816581188701</v>
      </c>
      <c r="H26" s="21">
        <f>IF((C26&gt;='Input for base case'!$F$12),0,(H25*(1-Parameters!$D$40) + I25*(1-Parameters!$D$40)*(1-ART_drop_factor)))</f>
        <v>0</v>
      </c>
      <c r="I26" s="21">
        <f>IF((C26&gt;='Input for base case'!$F$12),0,(((F25*(1-Parameters!$D$40)*(1/Parameters!$D$38)) + I25*(1-Parameters!$D$40)*ART_drop_factor)))</f>
        <v>0</v>
      </c>
      <c r="J26" s="23">
        <f>IF(AND(C26&gt;='Input for base case'!$F$12,C26&lt;'Input for base case'!$F$13),((D25*(1-Parameters!$D$40)*(1-(Parameters!$D$8*(1-('Input for base case'!$F$22*Parameters!$D$7))))) + (J25*(1-Parameters!$D$40)*(1-(Parameters!$D$9*(1-('Input for base case'!$F$22*Parameters!$D$7)))))),0)</f>
        <v>0</v>
      </c>
      <c r="K26" s="23">
        <f>IF(AND(C26&gt;='Input for base case'!$F$12,C26&lt;'Input for base case'!$F$13),((D25*(1-Parameters!$D$40)*(Parameters!$D$8*(1-('Input for base case'!$F$22*Parameters!$D$7))))+(E25*(1-Parameters!$D$40)*(1-1/Parameters!$D$38)*(1-('Input for base case'!$F$5*Parameters!$D$14*(1-Parameters!$D$27)*Parameters!$D$26*(Parameters!$D$24))*Parameters!$D$28*Parameters!$D$30)))+ (F25*(1-Parameters!$D$40)*(1-(1/Parameters!$D$38))*(1-ART_drop_factor)) + (J25*(1-Parameters!$D$40)*Parameters!$D$9*(1-('Input for base case'!$F$22*Parameters!$D$7)))+(K25*(1-Parameters!$D$40)*(1-1/Parameters!$D$38)) + (L25*(1-Parameters!$D$40)*(1-(1/Parameters!$D$38))*(1-ART_drop_factor)),0)</f>
        <v>0</v>
      </c>
      <c r="L26" s="23">
        <f>IF(AND(C26&gt;='Input for base case'!$F$12,C26&lt;'Input for base case'!$F$13),((E25*(1-Parameters!$D$40)*(1-1/Parameters!$D$38)*('Input for base case'!$F$5*Parameters!$D$14*Parameters!$D$26*(1-Parameters!$D$27)*(Parameters!$D$24)*Parameters!$D$28*Parameters!$D$30))+(F25*(1-Parameters!$D$40)*(1-(1/Parameters!$D$38))*ART_drop_factor)+(L25*(1-Parameters!$D$40)*(1-(1/Parameters!$D$38))*ART_drop_factor)),0)</f>
        <v>0</v>
      </c>
      <c r="M26" s="23">
        <f>IF(AND(C26&gt;='Input for base case'!$F$12,C26&lt;'Input for base case'!$F$13),((E25*(1-Parameters!$D$40)*(1/Parameters!$D$38)*(1-('Input for base case'!$F$5*Parameters!$D$14*(1-Parameters!$D$27)*Parameters!$D$26*(Parameters!$D$23))*Parameters!$D$28))+(G25*(1-Parameters!$D$40)*(1-('Input for base case'!$F$5*Parameters!$D$14*(1-Parameters!$D$27)*Parameters!$D$26*(Parameters!$D$23)*Parameters!$D$28)))+(K25*(1-Parameters!$D$40)*(1/Parameters!$D$38))+(M25*(1-Parameters!$D$40))),0)</f>
        <v>0</v>
      </c>
      <c r="N26" s="23">
        <f>IF(AND(C26&gt;='Input for base case'!$F$12,C26&lt;'Input for base case'!$F$13),((E25*(1-Parameters!$D$40)*(1/Parameters!$D$38)*'Input for base case'!$F$5*Parameters!$D$14*Parameters!$D$26*(1-Parameters!$D$27)*Parameters!$D$28*(Parameters!$D$23)*(1-Parameters!$D$30))+(G25*(1-Parameters!$D$40)*'Input for base case'!$F$5*Parameters!$D$14*Parameters!$D$26*(1-Parameters!$D$27)*Parameters!$D$28*(Parameters!$D$23)*(1-Parameters!$D$30))+(H25*(1-Parameters!$D$40)) +(N25*(1-Parameters!$D$40)) + (O25*(1-Parameters!$D$40)*(1-ART_drop_factor)) + (I25*(1-Parameters!$D$40)*(1-ART_drop_factor))),0)</f>
        <v>0</v>
      </c>
      <c r="O26" s="23">
        <f>IF(AND(C26&gt;='Input for base case'!$F$12,C26&lt;'Input for base case'!$F$13),((E25*(1-Parameters!$D$40)*(1/Parameters!$D$38)*('Input for base case'!$F$5*Parameters!$D$14*(Parameters!$D$23)*Parameters!$D$26*(1-Parameters!$D$27)*Parameters!$D$28*Parameters!$D$30))+(F25*(1-Parameters!$D$40)*(1/Parameters!$D$38))+(G25*(1-Parameters!$D$40)*('Input for base case'!$F$5*Parameters!$D$14*(Parameters!$D$23)*Parameters!$D$26*(1-Parameters!$D$27)*Parameters!$D$28*Parameters!$D$30))+(O25*(1-Parameters!$D$40)*ART_drop_factor)+(L25*(1-Parameters!$D$40)*(1/Parameters!$D$38))+(I25*(1-Parameters!$D$40)*ART_drop_factor)),0)</f>
        <v>0</v>
      </c>
      <c r="P26" s="24">
        <f>IF(AND(C26&gt;='Input for base case'!$F$13,C26&lt;'Input for base case'!$F$14),((J25*(1-Parameters!$D$40)*(1-(Parameters!$D$9*(1-('Input for base case'!$F$22*Parameters!$D$7))))) + (P25*(1-Parameters!$D$40)*(1-(Parameters!$D$9*(1-('Input for base case'!$F$22*Parameters!$D$7)))))),0)</f>
        <v>0</v>
      </c>
      <c r="Q26" s="22">
        <f>IF(AND(C26&gt;='Input for base case'!$F$13,C26&lt;'Input for base case'!$F$14),((J25*(1-Parameters!$D$40)*Parameters!$D$9*(1-('Input for base case'!$F$22*Parameters!$D$7)))+(K25*(1-Parameters!$D$40)*(1-1/Parameters!$D$38)*(1-('Input for base case'!$F$6*Parameters!$D$15*(1-Parameters!$D$27)*Parameters!$D$26*(Parameters!$D$24))*Parameters!$D$28*Parameters!$D$30))) + (L25*(1-Parameters!$D$40)*(1-(1/Parameters!$D$38))*(1-ART_drop_factor)) +(P25*(1-Parameters!$D$40)*Parameters!$D$9*(1-('Input for base case'!$F$22*Parameters!$D$7)))+(Q25*(1-Parameters!$D$40)*(1-1/Parameters!$D$38)) + (R25*(1-Parameters!$D$40)*(1-(1/Parameters!$D$38))*(1-ART_drop_factor)),0)</f>
        <v>0</v>
      </c>
      <c r="R26" s="24">
        <f>IF(AND(C26&gt;='Input for base case'!$F$13,C26&lt;'Input for base case'!$F$14),((K25*(1-Parameters!$D$40)*(1-1/Parameters!$D$38)*('Input for base case'!$F$6*Parameters!$D$15*Parameters!$D$26*(1-Parameters!$D$27)*(Parameters!$D$24)*Parameters!$D$28*Parameters!$D$30))+(L25*(1-Parameters!$D$40)*(1-(1/Parameters!$D$38))*ART_drop_factor)+(R25*(1-Parameters!$D$40)*(1-(1/Parameters!$D$38))*ART_drop_factor)),0)</f>
        <v>0</v>
      </c>
      <c r="S26" s="22">
        <f>IF(AND(C26&gt;='Input for base case'!$F$13,C26&lt;'Input for base case'!$F$14),((K25*(1-Parameters!$D$40)*(1/Parameters!$D$38)*(1-('Input for base case'!$F$6*Parameters!$D$15*(1-Parameters!$D$27)*Parameters!$D$26*(Parameters!$D$23)*Parameters!$D$28)))+(M25*(1-Parameters!$D$40)*(1-('Input for base case'!$F$6*Parameters!$D$15*(1-Parameters!$D$27)*Parameters!$D$26*(Parameters!$D$23)*Parameters!$D$28)))+(Q25*(1-Parameters!$D$40)*(1/Parameters!$D$38))+(S25*(1-Parameters!$D$40))),0)</f>
        <v>0</v>
      </c>
      <c r="T26" s="24">
        <f>IF(AND(C26&gt;='Input for base case'!$F$13,C26&lt;'Input for base case'!$F$14),((K25*(1-Parameters!$D$40)*(1/Parameters!$D$38)*'Input for base case'!$F$6*Parameters!$D$15*Parameters!$D$26*(1-Parameters!$D$27)*Parameters!$D$28*(Parameters!$D$23)*(1-Parameters!$D$30))+(M25*(1-Parameters!$D$40)*'Input for base case'!$F$6*Parameters!$D$15*Parameters!$D$26*(1-Parameters!$D$27)*Parameters!$D$28*(Parameters!$D$23)*(1-Parameters!$D$30))+(N25*(1-Parameters!$D$40))+(T25*(1-Parameters!$D$40)) + (U25*(1-Parameters!$D$40)*(1-ART_drop_factor)) + (O25*(1-Parameters!$D$40)*(1-ART_drop_factor))),0)</f>
        <v>0</v>
      </c>
      <c r="U26" s="22">
        <f>IF(AND(C26&gt;='Input for base case'!$F$13,C26&lt;'Input for base case'!$F$14),((K25*(1-Parameters!$D$40)*(1/Parameters!$D$38)*('Input for base case'!$F$6*Parameters!$D$15*(Parameters!$D$23)*Parameters!$D$26*(1-Parameters!$D$27)*Parameters!$D$28*Parameters!$D$30))+(L25*(1-Parameters!$D$40)*(1/Parameters!$D$38))+(M25*(1-Parameters!$D$40)*('Input for base case'!$F$6*Parameters!$D$15*(Parameters!$D$23)*Parameters!$D$26*(1-Parameters!$D$27)*Parameters!$D$28*Parameters!$D$30))+(U25*(1-Parameters!$D$40)*ART_drop_factor)+(R25*(1-Parameters!$D$40)*(1/Parameters!$D$38))+(O25*(1-Parameters!$D$40))*ART_drop_factor),0)</f>
        <v>0</v>
      </c>
      <c r="V26" s="24">
        <f>IF(C26='Input for base case'!$F$14,((P25*(1-Parameters!$D$41)*(1-(Parameters!$D$9*(1-('Input for base case'!$F$22*Parameters!$D$7))))) + (V25*(1-Parameters!$D$41)*(1-(Parameters!$D$9*(1-('Input for base case'!$F$22*Parameters!$D$7)))))),0)</f>
        <v>0</v>
      </c>
      <c r="W26" s="22">
        <f>IF(C26='Input for base case'!$F$14,((P25*(1-Parameters!$D$41)*Parameters!$D$9*(1-('Input for base case'!$F$22*Parameters!$D$7)))+(Q25*(1-Parameters!$D$41)*(1-1/Parameters!$D$38)*(1-('Input for base case'!$F$6*Parameters!$D$16*(1-Parameters!$D$27)*Parameters!$D$26*(1-Parameters!$B$94)*(Parameters!$D$24))*Parameters!$D$28*Parameters!$D$30)))+(V25*(1-Parameters!$D$41)*Parameters!$D$9*(1-('Input for base case'!$F$22*Parameters!$D$7)))+ (R25*(1-Parameters!$D$41)*(1-(1/Parameters!$D$38))*(1-ART_drop_factor)) + (W25*(1-Parameters!$D$41)*(1-1/Parameters!$D$38)) + (X25*(1-Parameters!$D$41)*(1-(1/Parameters!$D$38))*(1-ART_drop_factor)),0)</f>
        <v>0</v>
      </c>
      <c r="X26" s="24">
        <f>IF(C26='Input for base case'!$F$14,((Q25*(1-Parameters!$D$41)*(1-1/Parameters!$D$38)*('Input for base case'!$F$6*Parameters!$D$16*Parameters!$D$26*(1-Parameters!$D$27)*(1-Parameters!$B$94)*(Parameters!$D$24)*Parameters!$D$28*Parameters!$D$30))+(R25*(1-Parameters!$D$41)*(1-(1/Parameters!$D$38))*ART_drop_factor)+(X25*(1-Parameters!$D$41)*(1-(1/Parameters!$D$38))*ART_drop_factor)),0)</f>
        <v>0</v>
      </c>
      <c r="Y26" s="22">
        <f>IF(C26='Input for base case'!$F$14,((Q25*(1-Parameters!$D$41)*(1/Parameters!$D$38)*(1-('Input for base case'!$F$6*Parameters!$D$16*(1-Parameters!$D$27)*Parameters!$D$26*(1-Parameters!$B$94)*(Parameters!$D$23)*Parameters!$D$28)))+(S25*(1-Parameters!$D$41)*(1-('Input for base case'!$F$6*Parameters!$D$16*(1-Parameters!$D$27)*Parameters!$D$26*(1-Parameters!$B$94)*(Parameters!$D$23)*Parameters!$D$28)))+(W25*(1-Parameters!$D$41)*(1/Parameters!$D$38))+(Y25*(1-Parameters!$D$41))),0)</f>
        <v>0</v>
      </c>
      <c r="Z26" s="24">
        <f>IF(C26='Input for base case'!$F$14,((Q25*(1-Parameters!$D$41)*(1/Parameters!$D$38)*'Input for base case'!$F$6*Parameters!$D$16*Parameters!$D$26*(1-Parameters!$D$27)*(1-Parameters!$B$94)*Parameters!$D$28*(Parameters!$D$23)*(1-Parameters!$D$30))+(S25*(1-Parameters!$D$41)*'Input for base case'!$F$6*Parameters!$D$16*Parameters!$D$26*(1-Parameters!$D$27)*(1-Parameters!$B$94)*Parameters!$D$28*(Parameters!$D$23)*(1-Parameters!$D$30))+(T25*(1-Parameters!$D$41)) + (U25*(1-Parameters!$D$41)*(1-ART_drop_factor)) + (Z25*(1-Parameters!$D$41)) + (AA25*(1-Parameters!$D$41)*(1-ART_drop_factor))),0)</f>
        <v>0</v>
      </c>
      <c r="AA26" s="22">
        <f>IF(C26='Input for base case'!$F$14,((Q25*(1-Parameters!$D$41)*(1/Parameters!$D$38)*('Input for base case'!$F$6*Parameters!$D$16*(Parameters!$D$23)*Parameters!$D$26*(1-Parameters!$D$27)*(1-Parameters!$B$94)*Parameters!$D$28*Parameters!$D$30))+(R25*(1-Parameters!$D$41)*(1/Parameters!$D$38))+(S25*(1-Parameters!$D$41)*('Input for base case'!$F$6*Parameters!$D$16*(1-Parameters!$B$94)*(Parameters!$D$23)*Parameters!$D$26*(1-Parameters!$D$27)*Parameters!$D$28*Parameters!$D$30))+(AA25*(1-Parameters!$D$41)*ART_drop_factor)+(X25*(1-Parameters!$D$41)*(1/Parameters!$D$38))+(U25*(1-Parameters!$D$41)*ART_drop_factor)),0)</f>
        <v>0</v>
      </c>
      <c r="AB26" s="24">
        <f>IF(AND(C26&gt;'Input for base case'!$F$14,C26&lt;('Input for base case'!$F$14+'Input for base case'!$F$16)),((V25*(1-Parameters!$D$41)*(1-(Parameters!$D$9*(1-('Input for base case'!$F$22*Parameters!$D$7)))))+(AB25*(1-Parameters!$D$41)*(1-(Parameters!$D$10*(1-('Input for base case'!$F$22*Parameters!$D$7)))))),0)</f>
        <v>0</v>
      </c>
      <c r="AC26" s="24">
        <f>IF(AND(C26&gt;'Input for base case'!$F$14, C26&lt;('Input for base case'!$F$14+'Input for base case'!$F$16)),((V25*(1-Parameters!$D$41)*Parameters!$D$9*(1-('Input for base case'!$F$22*Parameters!$D$7)))+(W25*(1-Parameters!$D$41)*(1-1/Parameters!$D$38)) + (X25*(1-Parameters!$D$41)*(1-(1/Parameters!$D$38))*(1-ART_drop_factor)) +(AB25*(1-Parameters!$D$41)*Parameters!$D$10*(1-('Input for base case'!$F$22*Parameters!$D$7))))+(AC25*(1-Parameters!$D$41)*(1-1/Parameters!$D$38)) + (AD25*(1-Parameters!$D$41)*(1-(1/Parameters!$D$38))*(1-ART_drop_factor)),0)</f>
        <v>0</v>
      </c>
      <c r="AD26" s="24">
        <f>IF(AND(C26&gt;'Input for base case'!$F$14, C26&lt;('Input for base case'!$F$14+'Input for base case'!$F$16)),((X25*(1-Parameters!$D$41)*(1-(1/Parameters!$D$38))*ART_drop_factor)+(AD25*(1-Parameters!$D$41)*(1-(1/Parameters!$D$38))*ART_drop_factor)),0)</f>
        <v>0</v>
      </c>
      <c r="AE26" s="24">
        <f>IF(AND(C26&gt;'Input for base case'!$F$14, C26&lt;('Input for base case'!$F$14+'Input for base case'!$F$16)),((W25*(1-Parameters!$D$41)*(1/Parameters!$D$38))+(Y25*(1-Parameters!$D$41))+(AC25*(1-Parameters!$D$41)*(1/Parameters!$D$38))+(AE25*(1-Parameters!$D$41))),0)</f>
        <v>0</v>
      </c>
      <c r="AF26" s="24">
        <f>IF(AND(C26&gt;'Input for base case'!$F$14, C26&lt;('Input for base case'!$F$14+'Input for base case'!$F$16)),((Z25*(1-Parameters!$D$41)) + (AA25*(1-Parameters!$D$41)*(1-ART_drop_factor)) +(AF25*(1-Parameters!$D$41)) + (AG25*(1-Parameters!$D$41)*(1-ART_drop_factor))),0)</f>
        <v>0</v>
      </c>
      <c r="AG26" s="24">
        <f>IF(AND(C26&gt;'Input for base case'!$F$14, C26&lt;('Input for base case'!$F$14+'Input for base case'!$F$16)),((X25*(1-Parameters!$D$41)*(1/Parameters!$D$38))+(AG25*(1-Parameters!$D$41)*ART_drop_factor)+(AD25*(1-Parameters!$D$41)*(1/Parameters!$D$38))+(AA25*(1-Parameters!$D$41)*ART_drop_factor)),0)</f>
        <v>0</v>
      </c>
      <c r="AH26" s="24">
        <f>IF(AND(C26&gt;=('Input for base case'!$F$14+'Input for base case'!$F$16),C26&lt;('Input for base case'!$F$14+'Input for base case'!$F$17)),((AB25*(1-Parameters!$D$40)*(1-(Parameters!$D$10*(1-('Input for base case'!$F$22*Parameters!$D$7)))))+(AH25*(1-Parameters!$D$40)*(1-(Parameters!$D$11*(1-('Input for base case'!$F$22*Parameters!$D$7)))))),0)</f>
        <v>0</v>
      </c>
      <c r="AI26" s="24">
        <f>IF(AND(C26&gt;=('Input for base case'!$F$14+'Input for base case'!$F$16), C26&lt;('Input for base case'!$F$14+'Input for base case'!$F$17)),((AB25*(1-Parameters!$D$40)*Parameters!$D$10*(1-('Input for base case'!$F$22*Parameters!$D$7)))+(AC25*(1-Parameters!$D$40)*(1-1/Parameters!$D$38)*(1-('Input for base case'!$F$7*Parameters!$D$17*(1-Parameters!$D$27)*Parameters!$D$26*(1-(Parameters!$B$94 + Parameters!$B$95))*(Parameters!$D$24)*Parameters!$D$28*Parameters!$D$30))) + (AD25*(1-Parameters!$D$40)*(1-(1/Parameters!$D$38))*(1-ART_drop_factor)) +(AH25*(1-Parameters!$D$40)*Parameters!$D$11*(1-('Input for base case'!$F$22*Parameters!$D$7)))+(AI25*(1-Parameters!$D$40)*(1-1/Parameters!$D$38)) + (AJ25*(1-Parameters!$D$40)*(1-(1/Parameters!$D$38))*(1-ART_drop_factor))),0)</f>
        <v>0</v>
      </c>
      <c r="AJ26" s="24">
        <f>IF(AND(C26&gt;=('Input for base case'!$F$14+'Input for base case'!$F$16), C26&lt;('Input for base case'!$F$14+'Input for base case'!$F$17)),((AC25*(1-Parameters!$D$40)*(1-1/Parameters!$D$38)*('Input for base case'!$F$7*Parameters!$D$17*Parameters!$D$26*(1-Parameters!$D$27)*(1-(Parameters!$B$94 + Parameters!$B$95))*(Parameters!$D$24)*Parameters!$D$28*Parameters!$D$30))+(AD25*(1-Parameters!$D$40)*(1-(1/Parameters!$D$38))*ART_drop_factor)+(AJ25*(1-Parameters!$D$40)*(1-(1/Parameters!$D$38))*ART_drop_factor)),0)</f>
        <v>0</v>
      </c>
      <c r="AK26" s="22">
        <f>IF(AND(C26&gt;=('Input for base case'!$F$14+'Input for base case'!$F$16), C26&lt;('Input for base case'!$F$14+'Input for base case'!$F$17)),((AC25*(1-Parameters!$D$40)*(1/Parameters!$D$38)*(1-('Input for base case'!$F$7*Parameters!$D$17*(1-Parameters!$D$27)*Parameters!$D$26*(1-(Parameters!$B$94 + Parameters!$B$95))*(Parameters!$D$23)*Parameters!$D$28)))+(AE25*(1-Parameters!$D$40)*(1-('Input for base case'!$F$7*Parameters!$D$17*(1-Parameters!$D$27)*Parameters!$D$26*(1-(Parameters!$B$94 + Parameters!$B$95))*(Parameters!$D$23)*Parameters!$D$28)))+(AI25*(1-Parameters!$D$40)*(1/Parameters!$D$38))+(AK25*(1-Parameters!$D$40))),0)</f>
        <v>0</v>
      </c>
      <c r="AL26" s="24">
        <f>IF(AND(C26&gt;=('Input for base case'!$F$14+'Input for base case'!$F$16), C26&lt;('Input for base case'!$F$14+'Input for base case'!$F$17)),((AC25*(1-Parameters!$D$40)*(1/Parameters!$D$38)*'Input for base case'!$F$7*Parameters!$D$17*Parameters!$D$26*(1-Parameters!$D$27)*(1-(Parameters!$B$94 + Parameters!$B$95))*Parameters!$D$28*(Parameters!$D$23)*(1-Parameters!$D$30))+(AE25*(1-Parameters!$D$40)*'Input for base case'!$F$7*Parameters!$D$17*Parameters!$D$26*(1-Parameters!$D$27)*(1-(Parameters!$B$94 + Parameters!$B$95))*Parameters!$D$28*(Parameters!$D$23)*(1-Parameters!$D$30))+(AF25*(1-Parameters!$D$40)) + (AG25*(1-Parameters!$D$40)*(1-ART_drop_factor)) +(AL25*(1-Parameters!$D$40)) + (AM25*(1-Parameters!$D$40)*(1-ART_drop_factor))),0)</f>
        <v>0</v>
      </c>
      <c r="AM26" s="22">
        <f>IF(AND(C26&gt;=('Input for base case'!$F$14+'Input for base case'!$F$16), C26&lt;('Input for base case'!$F$14+'Input for base case'!$F$17)),((AC25*(1-Parameters!$D$40)*(1/Parameters!$D$38)*('Input for base case'!$F$7*Parameters!$D$17*(Parameters!$D$23)*Parameters!$D$26*(1-Parameters!$D$27)*(1-(Parameters!$B$94 + Parameters!$B$95))*Parameters!$D$28*Parameters!$D$30))+(AD25*(1-Parameters!$D$40)*(1/Parameters!$D$38))+(AE25*(1-Parameters!$D$40)*('Input for base case'!$F$7*Parameters!$D$17*(Parameters!$D$23)*Parameters!$D$26*(1-Parameters!$D$27)*(1-(Parameters!$B$94 + Parameters!$B$95))*Parameters!$D$28*Parameters!$D$30))+(AM25*(1-Parameters!$D$40)*ART_drop_factor)+(AJ25*(1-Parameters!$D$40)*(1/Parameters!$D$38))+(AG25*(1-Parameters!$D$40)*ART_drop_factor)),0)</f>
        <v>0</v>
      </c>
      <c r="AN26" s="24">
        <f>IF(AND(C26&gt;=('Input for base case'!$F$14+'Input for base case'!$F$17), C26&lt;('Input for base case'!$F$14+'Input for base case'!$F$18)),((AH25*(1-Parameters!$D$40)*(1-(Parameters!$D$11*(1-('Input for base case'!$F$22*Parameters!$D$7))))) + (AN25*(1-Parameters!$D$40)*(1-(Parameters!$D$11*(1-('Input for base case'!$F$22*Parameters!$D$7)))))),0)</f>
        <v>0</v>
      </c>
      <c r="AO26" s="22">
        <f>IF(AND(C26&gt;=('Input for base case'!$F$14+'Input for base case'!$F$17), C26&lt;('Input for base case'!$F$14+'Input for base case'!$F$18)),((AH25*(1-Parameters!$D$40)*Parameters!$D$11*(1-('Input for base case'!$F$22*Parameters!$D$7)))+(AI25*(1-Parameters!$D$40)*(1-1/Parameters!$D$38)*(1-('Input for base case'!$F$8*Parameters!$D$18*(1-Parameters!$D$27)*Parameters!$D$26*(Parameters!$D$24)*Parameters!$D$28*Parameters!$D$30))) + (AJ25*(1-Parameters!$D$40)*(1-(1/Parameters!$D$38))*(1-ART_drop_factor)) +(AN25*(1-Parameters!$D$40)*Parameters!$D$11*(1-('Input for base case'!$F$22*Parameters!$D$7)))+(AO25*(1-Parameters!$D$40)*(1-1/Parameters!$D$38)) + (AP25*(1-Parameters!$D$40)*(1-(1/Parameters!$D$38))*(1-ART_drop_factor))),0)</f>
        <v>0</v>
      </c>
      <c r="AP26" s="24">
        <f>IF(AND(C26&gt;=('Input for base case'!$F$14+'Input for base case'!$F$17), C26&lt;('Input for base case'!$F$14+'Input for base case'!$F$18)),((AI25*(1-Parameters!$D$40)*(1-1/Parameters!$D$38)*('Input for base case'!$F$8*Parameters!$D$18*Parameters!$D$26*(1-Parameters!$D$27)*(Parameters!$D$24)*Parameters!$D$28*Parameters!$D$30))+(AJ25*(1-Parameters!$D$40)*(1-(1/Parameters!$D$38))*ART_drop_factor)+(AP25*(1-Parameters!$D$40)*(1-(1/Parameters!$D$38))*ART_drop_factor)),0)</f>
        <v>0</v>
      </c>
      <c r="AQ26" s="22">
        <f>IF(AND(C26&gt;=('Input for base case'!$F$14+'Input for base case'!$F$17), C26&lt;('Input for base case'!$F$14+'Input for base case'!$F$18)),((AI25*(1-Parameters!$D$40)*(1/Parameters!$D$38)*(1-('Input for base case'!$F$8*Parameters!$D$18*(1-Parameters!$D$27)*Parameters!$D$26*(Parameters!$D$23)*Parameters!$D$28)))+(AK25*(1-Parameters!$D$40)*(1-('Input for base case'!$F$8*Parameters!$D$18*(1-Parameters!$D$27)*Parameters!$D$26*(Parameters!$D$23)*Parameters!$D$28)))+(AO25*(1-Parameters!$D$40)*(1/Parameters!$D$38))+(AQ25*(1-Parameters!$D$40))),0)</f>
        <v>0</v>
      </c>
      <c r="AR26" s="24">
        <f>IF(AND(C26&gt;=('Input for base case'!$F$14+'Input for base case'!$F$17), C26&lt;('Input for base case'!$F$14+'Input for base case'!$F$18)),((AI25*(1-Parameters!$D$40)*(1/Parameters!$D$38)*'Input for base case'!$F$8*Parameters!$D$18*Parameters!$D$26*(1-Parameters!$D$27)*Parameters!$D$28*(Parameters!$D$23)*(1-Parameters!$D$30))+(AK25*(1-Parameters!$D$40)*'Input for base case'!$F$8*Parameters!$D$18*Parameters!$D$26*(1-Parameters!$D$27)*Parameters!$D$28*(Parameters!$D$23)*(1-Parameters!$D$30))+(AL25*(1-Parameters!$D$40)) + (AM25*(1-Parameters!$D$40)*(1-ART_drop_factor)) +(AR25*(1-Parameters!$D$40)) + (AS25*(1-Parameters!$D$40)*(1-ART_drop_factor))),0)</f>
        <v>0</v>
      </c>
      <c r="AS26" s="22">
        <f>IF(AND(C26&gt;=('Input for base case'!$F$14+'Input for base case'!$F$17), C26&lt;('Input for base case'!$F$14+'Input for base case'!$F$18)),((AI25*(1-Parameters!$D$40)*(1/Parameters!$D$38)*('Input for base case'!$F$8*Parameters!$D$18*(Parameters!$D$23)*Parameters!$D$26*(1-Parameters!$D$27)*Parameters!$D$28*Parameters!$D$30))+(AJ25*(1-Parameters!$D$40)*(1/Parameters!$D$38))+(AK25*(1-Parameters!$D$40)*('Input for base case'!$F$8*Parameters!$D$18*(Parameters!$D$23)*Parameters!$D$26*(1-Parameters!$D$27)*Parameters!$D$28*Parameters!$D$30))+(AS25*(1-Parameters!$D$40)*ART_drop_factor)+(AP25*(1-Parameters!$D$40)*(1/Parameters!$D$38))+(AM25*(1-Parameters!$D$40)*ART_drop_factor)),0)</f>
        <v>0</v>
      </c>
      <c r="AT26" s="24">
        <f>IF(AND(C26&gt;=('Input for base case'!$F$14+'Input for base case'!$F$18), C26&lt;('Input for base case'!$F$14+'Input for base case'!$F$19)),((AN25*(1-Parameters!$D$40)*(1-(Parameters!$D$11*(1-('Input for base case'!$F$22*Parameters!$D$7))))) + (AT25*(1-Parameters!$D$40)*(1-(Parameters!$D$12*(1-('Input for base case'!$F$22*Parameters!$D$7)))))),0)</f>
        <v>0</v>
      </c>
      <c r="AU26" s="22">
        <f>IF(AND(C26&gt;=('Input for base case'!$F$14+'Input for base case'!$F$18), C26&lt;('Input for base case'!$F$14+'Input for base case'!$F$19)),((AN25*(1-Parameters!$D$40)*Parameters!$D$11*(1-('Input for base case'!$F$22*Parameters!$D$7)))+(AO25*(1-Parameters!$D$40)*(1-1/Parameters!$D$38)*(1-('Input for base case'!$F$9*Parameters!$D$19*(1-Parameters!$D$27)*Parameters!$D$26*(Parameters!$D$24)*Parameters!$D$28*Parameters!$D$30))) + (AP25*(1-Parameters!$D$40)*(1-(1/Parameters!$D$38))*(1-ART_drop_factor)) +(AT25*(1-Parameters!$D$40)*Parameters!$D$12*(1-('Input for base case'!$F$22*Parameters!$D$7)))+(AU25*(1-Parameters!$D$40)*(1-1/Parameters!$D$38)) + (AV25*(1-Parameters!$D$40)*(1-(1/Parameters!$D$38))*(1-ART_drop_factor))),0)</f>
        <v>0</v>
      </c>
      <c r="AV26" s="24">
        <f>IF(AND(C26&gt;=('Input for base case'!$F$14+'Input for base case'!$F$18), C26&lt;('Input for base case'!$F$14+'Input for base case'!$F$19)),((AO25*(1-Parameters!$D$40)*(1-1/Parameters!$D$38)*('Input for base case'!$F$9*Parameters!$D$19*Parameters!$D$26*(1-Parameters!$D$27)*(Parameters!$D$24)*Parameters!$D$28*Parameters!$D$30))+(AP25*(1-Parameters!$D$40)*(1-(1/Parameters!$D$38))*ART_drop_factor)+(AV25*(1-Parameters!$D$40)*(1-(1/Parameters!$D$38))*ART_drop_factor)),0)</f>
        <v>0</v>
      </c>
      <c r="AW26" s="22">
        <f>IF(AND(C26&gt;=('Input for base case'!$F$14+'Input for base case'!$F$18), C26&lt;('Input for base case'!$F$14+'Input for base case'!$F$19)),((AO25*(1-Parameters!$D$40)*(1/Parameters!$D$38)*(1-('Input for base case'!$F$9*Parameters!$D$19*(1-Parameters!$D$27)*Parameters!$D$26*(Parameters!$D$23)*Parameters!$D$28)))+(AQ25*(1-Parameters!$D$40)*(1-('Input for base case'!$F$9*Parameters!$D$19*(1-Parameters!$D$27)*Parameters!$D$26*(Parameters!$D$23)*Parameters!$D$28)))+(AU25*(1-Parameters!$D$40)*(1/Parameters!$D$38))+(AW25*(1-Parameters!$D$40))),0)</f>
        <v>0</v>
      </c>
      <c r="AX26" s="24">
        <f>IF(AND(C26&gt;=('Input for base case'!$F$14+'Input for base case'!$F$18), C26&lt;('Input for base case'!$F$14+'Input for base case'!$F$19)),((AO25*(1-Parameters!$D$40)*(1/Parameters!$D$38)*'Input for base case'!$F$9*Parameters!$D$19*Parameters!$D$26*(1-Parameters!$D$27)*Parameters!$D$28*(Parameters!$D$23)*(1-Parameters!$D$30))+(AQ25*(1-Parameters!$D$40)*'Input for base case'!$F$9*Parameters!$D$19*Parameters!$D$26*(1-Parameters!$D$27)*Parameters!$D$28*(Parameters!$D$23)*(1-Parameters!$D$30)) + (AS25*(1-Parameters!$D$40)*(1-ART_drop_factor)) +(AR25*(1-Parameters!$D$40))+ (AY25*(1-Parameters!$D$40)*(1-ART_drop_factor)) + (AX25*(1-Parameters!$D$40))),0)</f>
        <v>0</v>
      </c>
      <c r="AY26" s="22">
        <f>IF(AND(C26&gt;=('Input for base case'!$F$14+'Input for base case'!$F$18), C26&lt;('Input for base case'!$F$14+'Input for base case'!$F$19)),((AO25*(1-Parameters!$D$40)*(1/Parameters!$D$38)*('Input for base case'!$F$9*Parameters!$D$19*(Parameters!$D$23)*Parameters!$D$26*(1-Parameters!$D$27)*Parameters!$D$28*Parameters!$D$30))+(AP25*(1-Parameters!$D$40)*(1/Parameters!$D$38))+(AQ25*(1-Parameters!$D$40)*('Input for base case'!$F$9*Parameters!$D$19*(Parameters!$D$23)*Parameters!$D$26*(1-Parameters!$D$27)*Parameters!$D$28*Parameters!$D$30))+(AY25*(1-Parameters!$D$40)*ART_drop_factor)+(AV25*(1-Parameters!$D$40)*(1/Parameters!$D$38))+(AS25*(1-Parameters!$D$40)*ART_drop_factor)),0)</f>
        <v>0</v>
      </c>
      <c r="AZ26" s="24">
        <f>IF(C26&gt;=('Input for base case'!$F$14+'Input for base case'!$F$19),((AT25*(1-Parameters!$D$40)*(1-(Parameters!$D$12*(1-('Input for base case'!$F$22*Parameters!$D$7))))) + (AZ25*(1-Parameters!$D$40)*(1-(Parameters!$D$12*(1-('Input for base case'!$F$22*Parameters!$D$7)))))),0)</f>
        <v>0</v>
      </c>
      <c r="BA26" s="22">
        <f>IF(C26&gt;=('Input for base case'!$F$14+'Input for base case'!$F$19),((AT25*(1-Parameters!$D$40)*Parameters!$D$12*(1-('Input for base case'!$F$22*Parameters!$D$7)))+(AU25*(1-Parameters!$D$40)*(1-1/Parameters!$D$38)*(1-('Input for base case'!$F$10*Parameters!$D$20*(1-Parameters!$D$27)*Parameters!$D$26*(Parameters!$D$24)*Parameters!$D$28*Parameters!$D$30))) + (AV25*(1-Parameters!$D$40)*(1-(1/Parameters!$D$38))*(1-ART_drop_factor)) +(AZ25*(1-Parameters!$D$40)*Parameters!$D$12*(1-('Input for base case'!$F$22*Parameters!$D$7)))+(BA25*(1-Parameters!$D$40)*(1-1/Parameters!$D$38)) + (BB25*(1-Parameters!$D$40)*(1-(1/Parameters!$D$38))*(1-ART_drop_factor))),0)</f>
        <v>0</v>
      </c>
      <c r="BB26" s="24">
        <f>IF(C26&gt;=('Input for base case'!$F$14+'Input for base case'!$F$19),((AU25*(1-Parameters!$D$40)*(1-1/Parameters!$D$38)*('Input for base case'!$F$10*Parameters!$D$20*Parameters!$D$26*(1-Parameters!$D$27)*(Parameters!$D$24)*Parameters!$D$28*Parameters!$D$30))+(AV25*(1-Parameters!$D$40)*(1-(1/Parameters!$D$38))*ART_drop_factor)+(BB25*(1-Parameters!$D$40)*(1-(1/Parameters!$D$38))*ART_drop_factor)),0)</f>
        <v>0</v>
      </c>
      <c r="BC26" s="22">
        <f>IF(C26&gt;=('Input for base case'!$F$14+'Input for base case'!$F$19),((AU25*(1-Parameters!$D$40)*(1/Parameters!$D$38)*(1-('Input for base case'!$F$10*Parameters!$D$20*(1-Parameters!$D$27)*Parameters!$D$26*(Parameters!$D$23)*Parameters!$D$28)))+(AW25*(1-Parameters!$D$40)*(1-('Input for base case'!$F$10*Parameters!$D$20*(1-Parameters!$D$27)*Parameters!$D$26*(Parameters!$D$23)*Parameters!$D$28)))+(BA25*(1-Parameters!$D$40)*(1/Parameters!$D$38))+(BC25*(1-Parameters!$D$40))),0)</f>
        <v>0</v>
      </c>
      <c r="BD26" s="24">
        <f>IF(C26&gt;=('Input for base case'!$F$14+'Input for base case'!$F$19),((AU25*(1-Parameters!$D$40)*(1/Parameters!$D$38)*'Input for base case'!$F$10*Parameters!$D$20*Parameters!$D$26*(1-Parameters!$D$27)*Parameters!$D$28*(Parameters!$D$23)*(1-Parameters!$D$30))+(AW25*(1-Parameters!$D$40)*'Input for base case'!$F$10*Parameters!$D$20*Parameters!$D$26*(1-Parameters!$D$27)*Parameters!$D$28*(Parameters!$D$23)*(1-Parameters!$D$30))+(AX25*(1-Parameters!$D$40)) + (AY25*(1-Parameters!$D$40)*(1-ART_drop_factor)) +(BD25*(1-Parameters!$D$40)) + (BE25*(1-Parameters!$D$40)*(1-ART_drop_factor))),0)</f>
        <v>0</v>
      </c>
      <c r="BE26" s="25">
        <f>IF(C26&gt;=('Input for base case'!$F$14+'Input for base case'!$F$19),((AU25*(1-Parameters!$D$40)*(1/Parameters!$D$38)*('Input for base case'!$F$10*Parameters!$D$20*(Parameters!$D$23)*Parameters!$D$26*(1-Parameters!$D$27)*Parameters!$D$28*Parameters!$D$30))+(AV25*(1-Parameters!$D$40)*(1/Parameters!$D$38))+(AW25*(1-Parameters!$D$40)*('Input for base case'!$F$10*Parameters!$D$20*(Parameters!$D$23)*Parameters!$D$26*(1-Parameters!$D$27)*Parameters!$D$28*Parameters!$D$30))+(BE25*(1-Parameters!$D$40)*ART_drop_factor)+(BB25*(1-Parameters!$D$40)*(1/Parameters!$D$38))+(AY25*(1-Parameters!$D$40)*ART_drop_factor)),0)</f>
        <v>0</v>
      </c>
      <c r="BF26" s="135">
        <f>(Parameters!$D$40*(SUM(Model!D25:U25,Model!AH25:BE25)))+(Parameters!$D$41*(SUM(Model!V25:AG25)))</f>
        <v>94.020149200579041</v>
      </c>
      <c r="BG26" s="60"/>
    </row>
    <row r="27" spans="3:59" x14ac:dyDescent="0.2">
      <c r="C27" s="20">
        <v>22</v>
      </c>
      <c r="D27" s="21">
        <f>IF((C27&gt;='Input for base case'!$F$12),0,(D26*(1-Parameters!$D$40)*(1-(Parameters!$D$8*(1-('Input for base case'!$F$22*Parameters!$D$7))))))</f>
        <v>0</v>
      </c>
      <c r="E27" s="21">
        <f>IF((C27&gt;='Input for base case'!$F$12),0,(D26*(1-Parameters!$D$40)*Parameters!$D$8*(1-('Input for base case'!$F$22*Parameters!$D$7))+(E26*(1-Parameters!$D$40)*(1-1/Parameters!$D$38)) + (F26*(1-Parameters!$D$40)*(1-(1/Parameters!$D$38))*(1-ART_drop_factor))))</f>
        <v>0</v>
      </c>
      <c r="F27" s="26">
        <f>IF((C27&gt;='Input for base case'!$F$12),0,(F26*(1-Parameters!$D$40)*(1-(1/Parameters!$D$38))*ART_drop_factor))</f>
        <v>0</v>
      </c>
      <c r="G27" s="21">
        <f>IF((C27&gt;='Input for base case'!$F$12),0,((G26*(1-Parameters!$D$40)+(E26*(1-Parameters!$D$40)*(1/Parameters!$D$38)))))</f>
        <v>0</v>
      </c>
      <c r="H27" s="21">
        <f>IF((C27&gt;='Input for base case'!$F$12),0,(H26*(1-Parameters!$D$40) + I26*(1-Parameters!$D$40)*(1-ART_drop_factor)))</f>
        <v>0</v>
      </c>
      <c r="I27" s="21">
        <f>IF((C27&gt;='Input for base case'!$F$12),0,(((F26*(1-Parameters!$D$40)*(1/Parameters!$D$38)) + I26*(1-Parameters!$D$40)*ART_drop_factor)))</f>
        <v>0</v>
      </c>
      <c r="J27" s="23">
        <f>IF(AND(C27&gt;='Input for base case'!$F$12,C27&lt;'Input for base case'!$F$13),((D26*(1-Parameters!$D$40)*(1-(Parameters!$D$8*(1-('Input for base case'!$F$22*Parameters!$D$7))))) + (J26*(1-Parameters!$D$40)*(1-(Parameters!$D$9*(1-('Input for base case'!$F$22*Parameters!$D$7)))))),0)</f>
        <v>1514684.8910505015</v>
      </c>
      <c r="K27" s="23">
        <f>IF(AND(C27&gt;='Input for base case'!$F$12,C27&lt;'Input for base case'!$F$13),((D26*(1-Parameters!$D$40)*(Parameters!$D$8*(1-('Input for base case'!$F$22*Parameters!$D$7))))+(E26*(1-Parameters!$D$40)*(1-1/Parameters!$D$38)*(1-('Input for base case'!$F$5*Parameters!$D$14*(1-Parameters!$D$27)*Parameters!$D$26*(Parameters!$D$24))*Parameters!$D$28*Parameters!$D$30)))+ (F26*(1-Parameters!$D$40)*(1-(1/Parameters!$D$38))*(1-ART_drop_factor)) + (J26*(1-Parameters!$D$40)*Parameters!$D$9*(1-('Input for base case'!$F$22*Parameters!$D$7)))+(K26*(1-Parameters!$D$40)*(1-1/Parameters!$D$38)) + (L26*(1-Parameters!$D$40)*(1-(1/Parameters!$D$38))*(1-ART_drop_factor)),0)</f>
        <v>2709.447914920444</v>
      </c>
      <c r="L27" s="23">
        <f>IF(AND(C27&gt;='Input for base case'!$F$12,C27&lt;'Input for base case'!$F$13),((E26*(1-Parameters!$D$40)*(1-1/Parameters!$D$38)*('Input for base case'!$F$5*Parameters!$D$14*Parameters!$D$26*(1-Parameters!$D$27)*(Parameters!$D$24)*Parameters!$D$28*Parameters!$D$30))+(F26*(1-Parameters!$D$40)*(1-(1/Parameters!$D$38))*ART_drop_factor)+(L26*(1-Parameters!$D$40)*(1-(1/Parameters!$D$38))*ART_drop_factor)),0)</f>
        <v>1838.133216191773</v>
      </c>
      <c r="M27" s="23">
        <f>IF(AND(C27&gt;='Input for base case'!$F$12,C27&lt;'Input for base case'!$F$13),((E26*(1-Parameters!$D$40)*(1/Parameters!$D$38)*(1-('Input for base case'!$F$5*Parameters!$D$14*(1-Parameters!$D$27)*Parameters!$D$26*(Parameters!$D$23))*Parameters!$D$28))+(G26*(1-Parameters!$D$40)*(1-('Input for base case'!$F$5*Parameters!$D$14*(1-Parameters!$D$27)*Parameters!$D$26*(Parameters!$D$23)*Parameters!$D$28)))+(K26*(1-Parameters!$D$40)*(1/Parameters!$D$38))+(M26*(1-Parameters!$D$40))),0)</f>
        <v>13466.22622511159</v>
      </c>
      <c r="N27" s="23">
        <f>IF(AND(C27&gt;='Input for base case'!$F$12,C27&lt;'Input for base case'!$F$13),((E26*(1-Parameters!$D$40)*(1/Parameters!$D$38)*'Input for base case'!$F$5*Parameters!$D$14*Parameters!$D$26*(1-Parameters!$D$27)*Parameters!$D$28*(Parameters!$D$23)*(1-Parameters!$D$30))+(G26*(1-Parameters!$D$40)*'Input for base case'!$F$5*Parameters!$D$14*Parameters!$D$26*(1-Parameters!$D$27)*Parameters!$D$28*(Parameters!$D$23)*(1-Parameters!$D$30))+(H26*(1-Parameters!$D$40)) +(N26*(1-Parameters!$D$40)) + (O26*(1-Parameters!$D$40)*(1-ART_drop_factor)) + (I26*(1-Parameters!$D$40)*(1-ART_drop_factor))),0)</f>
        <v>3612.4494583367368</v>
      </c>
      <c r="O27" s="23">
        <f>IF(AND(C27&gt;='Input for base case'!$F$12,C27&lt;'Input for base case'!$F$13),((E26*(1-Parameters!$D$40)*(1/Parameters!$D$38)*('Input for base case'!$F$5*Parameters!$D$14*(Parameters!$D$23)*Parameters!$D$26*(1-Parameters!$D$27)*Parameters!$D$28*Parameters!$D$30))+(F26*(1-Parameters!$D$40)*(1/Parameters!$D$38))+(G26*(1-Parameters!$D$40)*('Input for base case'!$F$5*Parameters!$D$14*(Parameters!$D$23)*Parameters!$D$26*(1-Parameters!$D$27)*Parameters!$D$28*Parameters!$D$30))+(O26*(1-Parameters!$D$40)*ART_drop_factor)+(L26*(1-Parameters!$D$40)*(1/Parameters!$D$38))+(I26*(1-Parameters!$D$40)*ART_drop_factor)),0)</f>
        <v>36525.877856515908</v>
      </c>
      <c r="P27" s="24">
        <f>IF(AND(C27&gt;='Input for base case'!$F$13,C27&lt;'Input for base case'!$F$14),((J26*(1-Parameters!$D$40)*(1-(Parameters!$D$9*(1-('Input for base case'!$F$22*Parameters!$D$7))))) + (P26*(1-Parameters!$D$40)*(1-(Parameters!$D$9*(1-('Input for base case'!$F$22*Parameters!$D$7)))))),0)</f>
        <v>0</v>
      </c>
      <c r="Q27" s="22">
        <f>IF(AND(C27&gt;='Input for base case'!$F$13,C27&lt;'Input for base case'!$F$14),((J26*(1-Parameters!$D$40)*Parameters!$D$9*(1-('Input for base case'!$F$22*Parameters!$D$7)))+(K26*(1-Parameters!$D$40)*(1-1/Parameters!$D$38)*(1-('Input for base case'!$F$6*Parameters!$D$15*(1-Parameters!$D$27)*Parameters!$D$26*(Parameters!$D$24))*Parameters!$D$28*Parameters!$D$30))) + (L26*(1-Parameters!$D$40)*(1-(1/Parameters!$D$38))*(1-ART_drop_factor)) +(P26*(1-Parameters!$D$40)*Parameters!$D$9*(1-('Input for base case'!$F$22*Parameters!$D$7)))+(Q26*(1-Parameters!$D$40)*(1-1/Parameters!$D$38)) + (R26*(1-Parameters!$D$40)*(1-(1/Parameters!$D$38))*(1-ART_drop_factor)),0)</f>
        <v>0</v>
      </c>
      <c r="R27" s="24">
        <f>IF(AND(C27&gt;='Input for base case'!$F$13,C27&lt;'Input for base case'!$F$14),((K26*(1-Parameters!$D$40)*(1-1/Parameters!$D$38)*('Input for base case'!$F$6*Parameters!$D$15*Parameters!$D$26*(1-Parameters!$D$27)*(Parameters!$D$24)*Parameters!$D$28*Parameters!$D$30))+(L26*(1-Parameters!$D$40)*(1-(1/Parameters!$D$38))*ART_drop_factor)+(R26*(1-Parameters!$D$40)*(1-(1/Parameters!$D$38))*ART_drop_factor)),0)</f>
        <v>0</v>
      </c>
      <c r="S27" s="22">
        <f>IF(AND(C27&gt;='Input for base case'!$F$13,C27&lt;'Input for base case'!$F$14),((K26*(1-Parameters!$D$40)*(1/Parameters!$D$38)*(1-('Input for base case'!$F$6*Parameters!$D$15*(1-Parameters!$D$27)*Parameters!$D$26*(Parameters!$D$23)*Parameters!$D$28)))+(M26*(1-Parameters!$D$40)*(1-('Input for base case'!$F$6*Parameters!$D$15*(1-Parameters!$D$27)*Parameters!$D$26*(Parameters!$D$23)*Parameters!$D$28)))+(Q26*(1-Parameters!$D$40)*(1/Parameters!$D$38))+(S26*(1-Parameters!$D$40))),0)</f>
        <v>0</v>
      </c>
      <c r="T27" s="24">
        <f>IF(AND(C27&gt;='Input for base case'!$F$13,C27&lt;'Input for base case'!$F$14),((K26*(1-Parameters!$D$40)*(1/Parameters!$D$38)*'Input for base case'!$F$6*Parameters!$D$15*Parameters!$D$26*(1-Parameters!$D$27)*Parameters!$D$28*(Parameters!$D$23)*(1-Parameters!$D$30))+(M26*(1-Parameters!$D$40)*'Input for base case'!$F$6*Parameters!$D$15*Parameters!$D$26*(1-Parameters!$D$27)*Parameters!$D$28*(Parameters!$D$23)*(1-Parameters!$D$30))+(N26*(1-Parameters!$D$40))+(T26*(1-Parameters!$D$40)) + (U26*(1-Parameters!$D$40)*(1-ART_drop_factor)) + (O26*(1-Parameters!$D$40)*(1-ART_drop_factor))),0)</f>
        <v>0</v>
      </c>
      <c r="U27" s="22">
        <f>IF(AND(C27&gt;='Input for base case'!$F$13,C27&lt;'Input for base case'!$F$14),((K26*(1-Parameters!$D$40)*(1/Parameters!$D$38)*('Input for base case'!$F$6*Parameters!$D$15*(Parameters!$D$23)*Parameters!$D$26*(1-Parameters!$D$27)*Parameters!$D$28*Parameters!$D$30))+(L26*(1-Parameters!$D$40)*(1/Parameters!$D$38))+(M26*(1-Parameters!$D$40)*('Input for base case'!$F$6*Parameters!$D$15*(Parameters!$D$23)*Parameters!$D$26*(1-Parameters!$D$27)*Parameters!$D$28*Parameters!$D$30))+(U26*(1-Parameters!$D$40)*ART_drop_factor)+(R26*(1-Parameters!$D$40)*(1/Parameters!$D$38))+(O26*(1-Parameters!$D$40))*ART_drop_factor),0)</f>
        <v>0</v>
      </c>
      <c r="V27" s="24">
        <f>IF(C27='Input for base case'!$F$14,((P26*(1-Parameters!$D$41)*(1-(Parameters!$D$9*(1-('Input for base case'!$F$22*Parameters!$D$7))))) + (V26*(1-Parameters!$D$41)*(1-(Parameters!$D$9*(1-('Input for base case'!$F$22*Parameters!$D$7)))))),0)</f>
        <v>0</v>
      </c>
      <c r="W27" s="22">
        <f>IF(C27='Input for base case'!$F$14,((P26*(1-Parameters!$D$41)*Parameters!$D$9*(1-('Input for base case'!$F$22*Parameters!$D$7)))+(Q26*(1-Parameters!$D$41)*(1-1/Parameters!$D$38)*(1-('Input for base case'!$F$6*Parameters!$D$16*(1-Parameters!$D$27)*Parameters!$D$26*(1-Parameters!$B$94)*(Parameters!$D$24))*Parameters!$D$28*Parameters!$D$30)))+(V26*(1-Parameters!$D$41)*Parameters!$D$9*(1-('Input for base case'!$F$22*Parameters!$D$7)))+ (R26*(1-Parameters!$D$41)*(1-(1/Parameters!$D$38))*(1-ART_drop_factor)) + (W26*(1-Parameters!$D$41)*(1-1/Parameters!$D$38)) + (X26*(1-Parameters!$D$41)*(1-(1/Parameters!$D$38))*(1-ART_drop_factor)),0)</f>
        <v>0</v>
      </c>
      <c r="X27" s="24">
        <f>IF(C27='Input for base case'!$F$14,((Q26*(1-Parameters!$D$41)*(1-1/Parameters!$D$38)*('Input for base case'!$F$6*Parameters!$D$16*Parameters!$D$26*(1-Parameters!$D$27)*(1-Parameters!$B$94)*(Parameters!$D$24)*Parameters!$D$28*Parameters!$D$30))+(R26*(1-Parameters!$D$41)*(1-(1/Parameters!$D$38))*ART_drop_factor)+(X26*(1-Parameters!$D$41)*(1-(1/Parameters!$D$38))*ART_drop_factor)),0)</f>
        <v>0</v>
      </c>
      <c r="Y27" s="22">
        <f>IF(C27='Input for base case'!$F$14,((Q26*(1-Parameters!$D$41)*(1/Parameters!$D$38)*(1-('Input for base case'!$F$6*Parameters!$D$16*(1-Parameters!$D$27)*Parameters!$D$26*(1-Parameters!$B$94)*(Parameters!$D$23)*Parameters!$D$28)))+(S26*(1-Parameters!$D$41)*(1-('Input for base case'!$F$6*Parameters!$D$16*(1-Parameters!$D$27)*Parameters!$D$26*(1-Parameters!$B$94)*(Parameters!$D$23)*Parameters!$D$28)))+(W26*(1-Parameters!$D$41)*(1/Parameters!$D$38))+(Y26*(1-Parameters!$D$41))),0)</f>
        <v>0</v>
      </c>
      <c r="Z27" s="24">
        <f>IF(C27='Input for base case'!$F$14,((Q26*(1-Parameters!$D$41)*(1/Parameters!$D$38)*'Input for base case'!$F$6*Parameters!$D$16*Parameters!$D$26*(1-Parameters!$D$27)*(1-Parameters!$B$94)*Parameters!$D$28*(Parameters!$D$23)*(1-Parameters!$D$30))+(S26*(1-Parameters!$D$41)*'Input for base case'!$F$6*Parameters!$D$16*Parameters!$D$26*(1-Parameters!$D$27)*(1-Parameters!$B$94)*Parameters!$D$28*(Parameters!$D$23)*(1-Parameters!$D$30))+(T26*(1-Parameters!$D$41)) + (U26*(1-Parameters!$D$41)*(1-ART_drop_factor)) + (Z26*(1-Parameters!$D$41)) + (AA26*(1-Parameters!$D$41)*(1-ART_drop_factor))),0)</f>
        <v>0</v>
      </c>
      <c r="AA27" s="22">
        <f>IF(C27='Input for base case'!$F$14,((Q26*(1-Parameters!$D$41)*(1/Parameters!$D$38)*('Input for base case'!$F$6*Parameters!$D$16*(Parameters!$D$23)*Parameters!$D$26*(1-Parameters!$D$27)*(1-Parameters!$B$94)*Parameters!$D$28*Parameters!$D$30))+(R26*(1-Parameters!$D$41)*(1/Parameters!$D$38))+(S26*(1-Parameters!$D$41)*('Input for base case'!$F$6*Parameters!$D$16*(1-Parameters!$B$94)*(Parameters!$D$23)*Parameters!$D$26*(1-Parameters!$D$27)*Parameters!$D$28*Parameters!$D$30))+(AA26*(1-Parameters!$D$41)*ART_drop_factor)+(X26*(1-Parameters!$D$41)*(1/Parameters!$D$38))+(U26*(1-Parameters!$D$41)*ART_drop_factor)),0)</f>
        <v>0</v>
      </c>
      <c r="AB27" s="24">
        <f>IF(AND(C27&gt;'Input for base case'!$F$14,C27&lt;('Input for base case'!$F$14+'Input for base case'!$F$16)),((V26*(1-Parameters!$D$41)*(1-(Parameters!$D$9*(1-('Input for base case'!$F$22*Parameters!$D$7)))))+(AB26*(1-Parameters!$D$41)*(1-(Parameters!$D$10*(1-('Input for base case'!$F$22*Parameters!$D$7)))))),0)</f>
        <v>0</v>
      </c>
      <c r="AC27" s="24">
        <f>IF(AND(C27&gt;'Input for base case'!$F$14, C27&lt;('Input for base case'!$F$14+'Input for base case'!$F$16)),((V26*(1-Parameters!$D$41)*Parameters!$D$9*(1-('Input for base case'!$F$22*Parameters!$D$7)))+(W26*(1-Parameters!$D$41)*(1-1/Parameters!$D$38)) + (X26*(1-Parameters!$D$41)*(1-(1/Parameters!$D$38))*(1-ART_drop_factor)) +(AB26*(1-Parameters!$D$41)*Parameters!$D$10*(1-('Input for base case'!$F$22*Parameters!$D$7))))+(AC26*(1-Parameters!$D$41)*(1-1/Parameters!$D$38)) + (AD26*(1-Parameters!$D$41)*(1-(1/Parameters!$D$38))*(1-ART_drop_factor)),0)</f>
        <v>0</v>
      </c>
      <c r="AD27" s="24">
        <f>IF(AND(C27&gt;'Input for base case'!$F$14, C27&lt;('Input for base case'!$F$14+'Input for base case'!$F$16)),((X26*(1-Parameters!$D$41)*(1-(1/Parameters!$D$38))*ART_drop_factor)+(AD26*(1-Parameters!$D$41)*(1-(1/Parameters!$D$38))*ART_drop_factor)),0)</f>
        <v>0</v>
      </c>
      <c r="AE27" s="24">
        <f>IF(AND(C27&gt;'Input for base case'!$F$14, C27&lt;('Input for base case'!$F$14+'Input for base case'!$F$16)),((W26*(1-Parameters!$D$41)*(1/Parameters!$D$38))+(Y26*(1-Parameters!$D$41))+(AC26*(1-Parameters!$D$41)*(1/Parameters!$D$38))+(AE26*(1-Parameters!$D$41))),0)</f>
        <v>0</v>
      </c>
      <c r="AF27" s="24">
        <f>IF(AND(C27&gt;'Input for base case'!$F$14, C27&lt;('Input for base case'!$F$14+'Input for base case'!$F$16)),((Z26*(1-Parameters!$D$41)) + (AA26*(1-Parameters!$D$41)*(1-ART_drop_factor)) +(AF26*(1-Parameters!$D$41)) + (AG26*(1-Parameters!$D$41)*(1-ART_drop_factor))),0)</f>
        <v>0</v>
      </c>
      <c r="AG27" s="24">
        <f>IF(AND(C27&gt;'Input for base case'!$F$14, C27&lt;('Input for base case'!$F$14+'Input for base case'!$F$16)),((X26*(1-Parameters!$D$41)*(1/Parameters!$D$38))+(AG26*(1-Parameters!$D$41)*ART_drop_factor)+(AD26*(1-Parameters!$D$41)*(1/Parameters!$D$38))+(AA26*(1-Parameters!$D$41)*ART_drop_factor)),0)</f>
        <v>0</v>
      </c>
      <c r="AH27" s="24">
        <f>IF(AND(C27&gt;=('Input for base case'!$F$14+'Input for base case'!$F$16),C27&lt;('Input for base case'!$F$14+'Input for base case'!$F$17)),((AB26*(1-Parameters!$D$40)*(1-(Parameters!$D$10*(1-('Input for base case'!$F$22*Parameters!$D$7)))))+(AH26*(1-Parameters!$D$40)*(1-(Parameters!$D$11*(1-('Input for base case'!$F$22*Parameters!$D$7)))))),0)</f>
        <v>0</v>
      </c>
      <c r="AI27" s="24">
        <f>IF(AND(C27&gt;=('Input for base case'!$F$14+'Input for base case'!$F$16), C27&lt;('Input for base case'!$F$14+'Input for base case'!$F$17)),((AB26*(1-Parameters!$D$40)*Parameters!$D$10*(1-('Input for base case'!$F$22*Parameters!$D$7)))+(AC26*(1-Parameters!$D$40)*(1-1/Parameters!$D$38)*(1-('Input for base case'!$F$7*Parameters!$D$17*(1-Parameters!$D$27)*Parameters!$D$26*(1-(Parameters!$B$94 + Parameters!$B$95))*(Parameters!$D$24)*Parameters!$D$28*Parameters!$D$30))) + (AD26*(1-Parameters!$D$40)*(1-(1/Parameters!$D$38))*(1-ART_drop_factor)) +(AH26*(1-Parameters!$D$40)*Parameters!$D$11*(1-('Input for base case'!$F$22*Parameters!$D$7)))+(AI26*(1-Parameters!$D$40)*(1-1/Parameters!$D$38)) + (AJ26*(1-Parameters!$D$40)*(1-(1/Parameters!$D$38))*(1-ART_drop_factor))),0)</f>
        <v>0</v>
      </c>
      <c r="AJ27" s="24">
        <f>IF(AND(C27&gt;=('Input for base case'!$F$14+'Input for base case'!$F$16), C27&lt;('Input for base case'!$F$14+'Input for base case'!$F$17)),((AC26*(1-Parameters!$D$40)*(1-1/Parameters!$D$38)*('Input for base case'!$F$7*Parameters!$D$17*Parameters!$D$26*(1-Parameters!$D$27)*(1-(Parameters!$B$94 + Parameters!$B$95))*(Parameters!$D$24)*Parameters!$D$28*Parameters!$D$30))+(AD26*(1-Parameters!$D$40)*(1-(1/Parameters!$D$38))*ART_drop_factor)+(AJ26*(1-Parameters!$D$40)*(1-(1/Parameters!$D$38))*ART_drop_factor)),0)</f>
        <v>0</v>
      </c>
      <c r="AK27" s="22">
        <f>IF(AND(C27&gt;=('Input for base case'!$F$14+'Input for base case'!$F$16), C27&lt;('Input for base case'!$F$14+'Input for base case'!$F$17)),((AC26*(1-Parameters!$D$40)*(1/Parameters!$D$38)*(1-('Input for base case'!$F$7*Parameters!$D$17*(1-Parameters!$D$27)*Parameters!$D$26*(1-(Parameters!$B$94 + Parameters!$B$95))*(Parameters!$D$23)*Parameters!$D$28)))+(AE26*(1-Parameters!$D$40)*(1-('Input for base case'!$F$7*Parameters!$D$17*(1-Parameters!$D$27)*Parameters!$D$26*(1-(Parameters!$B$94 + Parameters!$B$95))*(Parameters!$D$23)*Parameters!$D$28)))+(AI26*(1-Parameters!$D$40)*(1/Parameters!$D$38))+(AK26*(1-Parameters!$D$40))),0)</f>
        <v>0</v>
      </c>
      <c r="AL27" s="24">
        <f>IF(AND(C27&gt;=('Input for base case'!$F$14+'Input for base case'!$F$16), C27&lt;('Input for base case'!$F$14+'Input for base case'!$F$17)),((AC26*(1-Parameters!$D$40)*(1/Parameters!$D$38)*'Input for base case'!$F$7*Parameters!$D$17*Parameters!$D$26*(1-Parameters!$D$27)*(1-(Parameters!$B$94 + Parameters!$B$95))*Parameters!$D$28*(Parameters!$D$23)*(1-Parameters!$D$30))+(AE26*(1-Parameters!$D$40)*'Input for base case'!$F$7*Parameters!$D$17*Parameters!$D$26*(1-Parameters!$D$27)*(1-(Parameters!$B$94 + Parameters!$B$95))*Parameters!$D$28*(Parameters!$D$23)*(1-Parameters!$D$30))+(AF26*(1-Parameters!$D$40)) + (AG26*(1-Parameters!$D$40)*(1-ART_drop_factor)) +(AL26*(1-Parameters!$D$40)) + (AM26*(1-Parameters!$D$40)*(1-ART_drop_factor))),0)</f>
        <v>0</v>
      </c>
      <c r="AM27" s="22">
        <f>IF(AND(C27&gt;=('Input for base case'!$F$14+'Input for base case'!$F$16), C27&lt;('Input for base case'!$F$14+'Input for base case'!$F$17)),((AC26*(1-Parameters!$D$40)*(1/Parameters!$D$38)*('Input for base case'!$F$7*Parameters!$D$17*(Parameters!$D$23)*Parameters!$D$26*(1-Parameters!$D$27)*(1-(Parameters!$B$94 + Parameters!$B$95))*Parameters!$D$28*Parameters!$D$30))+(AD26*(1-Parameters!$D$40)*(1/Parameters!$D$38))+(AE26*(1-Parameters!$D$40)*('Input for base case'!$F$7*Parameters!$D$17*(Parameters!$D$23)*Parameters!$D$26*(1-Parameters!$D$27)*(1-(Parameters!$B$94 + Parameters!$B$95))*Parameters!$D$28*Parameters!$D$30))+(AM26*(1-Parameters!$D$40)*ART_drop_factor)+(AJ26*(1-Parameters!$D$40)*(1/Parameters!$D$38))+(AG26*(1-Parameters!$D$40)*ART_drop_factor)),0)</f>
        <v>0</v>
      </c>
      <c r="AN27" s="24">
        <f>IF(AND(C27&gt;=('Input for base case'!$F$14+'Input for base case'!$F$17), C27&lt;('Input for base case'!$F$14+'Input for base case'!$F$18)),((AH26*(1-Parameters!$D$40)*(1-(Parameters!$D$11*(1-('Input for base case'!$F$22*Parameters!$D$7))))) + (AN26*(1-Parameters!$D$40)*(1-(Parameters!$D$11*(1-('Input for base case'!$F$22*Parameters!$D$7)))))),0)</f>
        <v>0</v>
      </c>
      <c r="AO27" s="22">
        <f>IF(AND(C27&gt;=('Input for base case'!$F$14+'Input for base case'!$F$17), C27&lt;('Input for base case'!$F$14+'Input for base case'!$F$18)),((AH26*(1-Parameters!$D$40)*Parameters!$D$11*(1-('Input for base case'!$F$22*Parameters!$D$7)))+(AI26*(1-Parameters!$D$40)*(1-1/Parameters!$D$38)*(1-('Input for base case'!$F$8*Parameters!$D$18*(1-Parameters!$D$27)*Parameters!$D$26*(Parameters!$D$24)*Parameters!$D$28*Parameters!$D$30))) + (AJ26*(1-Parameters!$D$40)*(1-(1/Parameters!$D$38))*(1-ART_drop_factor)) +(AN26*(1-Parameters!$D$40)*Parameters!$D$11*(1-('Input for base case'!$F$22*Parameters!$D$7)))+(AO26*(1-Parameters!$D$40)*(1-1/Parameters!$D$38)) + (AP26*(1-Parameters!$D$40)*(1-(1/Parameters!$D$38))*(1-ART_drop_factor))),0)</f>
        <v>0</v>
      </c>
      <c r="AP27" s="24">
        <f>IF(AND(C27&gt;=('Input for base case'!$F$14+'Input for base case'!$F$17), C27&lt;('Input for base case'!$F$14+'Input for base case'!$F$18)),((AI26*(1-Parameters!$D$40)*(1-1/Parameters!$D$38)*('Input for base case'!$F$8*Parameters!$D$18*Parameters!$D$26*(1-Parameters!$D$27)*(Parameters!$D$24)*Parameters!$D$28*Parameters!$D$30))+(AJ26*(1-Parameters!$D$40)*(1-(1/Parameters!$D$38))*ART_drop_factor)+(AP26*(1-Parameters!$D$40)*(1-(1/Parameters!$D$38))*ART_drop_factor)),0)</f>
        <v>0</v>
      </c>
      <c r="AQ27" s="22">
        <f>IF(AND(C27&gt;=('Input for base case'!$F$14+'Input for base case'!$F$17), C27&lt;('Input for base case'!$F$14+'Input for base case'!$F$18)),((AI26*(1-Parameters!$D$40)*(1/Parameters!$D$38)*(1-('Input for base case'!$F$8*Parameters!$D$18*(1-Parameters!$D$27)*Parameters!$D$26*(Parameters!$D$23)*Parameters!$D$28)))+(AK26*(1-Parameters!$D$40)*(1-('Input for base case'!$F$8*Parameters!$D$18*(1-Parameters!$D$27)*Parameters!$D$26*(Parameters!$D$23)*Parameters!$D$28)))+(AO26*(1-Parameters!$D$40)*(1/Parameters!$D$38))+(AQ26*(1-Parameters!$D$40))),0)</f>
        <v>0</v>
      </c>
      <c r="AR27" s="24">
        <f>IF(AND(C27&gt;=('Input for base case'!$F$14+'Input for base case'!$F$17), C27&lt;('Input for base case'!$F$14+'Input for base case'!$F$18)),((AI26*(1-Parameters!$D$40)*(1/Parameters!$D$38)*'Input for base case'!$F$8*Parameters!$D$18*Parameters!$D$26*(1-Parameters!$D$27)*Parameters!$D$28*(Parameters!$D$23)*(1-Parameters!$D$30))+(AK26*(1-Parameters!$D$40)*'Input for base case'!$F$8*Parameters!$D$18*Parameters!$D$26*(1-Parameters!$D$27)*Parameters!$D$28*(Parameters!$D$23)*(1-Parameters!$D$30))+(AL26*(1-Parameters!$D$40)) + (AM26*(1-Parameters!$D$40)*(1-ART_drop_factor)) +(AR26*(1-Parameters!$D$40)) + (AS26*(1-Parameters!$D$40)*(1-ART_drop_factor))),0)</f>
        <v>0</v>
      </c>
      <c r="AS27" s="22">
        <f>IF(AND(C27&gt;=('Input for base case'!$F$14+'Input for base case'!$F$17), C27&lt;('Input for base case'!$F$14+'Input for base case'!$F$18)),((AI26*(1-Parameters!$D$40)*(1/Parameters!$D$38)*('Input for base case'!$F$8*Parameters!$D$18*(Parameters!$D$23)*Parameters!$D$26*(1-Parameters!$D$27)*Parameters!$D$28*Parameters!$D$30))+(AJ26*(1-Parameters!$D$40)*(1/Parameters!$D$38))+(AK26*(1-Parameters!$D$40)*('Input for base case'!$F$8*Parameters!$D$18*(Parameters!$D$23)*Parameters!$D$26*(1-Parameters!$D$27)*Parameters!$D$28*Parameters!$D$30))+(AS26*(1-Parameters!$D$40)*ART_drop_factor)+(AP26*(1-Parameters!$D$40)*(1/Parameters!$D$38))+(AM26*(1-Parameters!$D$40)*ART_drop_factor)),0)</f>
        <v>0</v>
      </c>
      <c r="AT27" s="24">
        <f>IF(AND(C27&gt;=('Input for base case'!$F$14+'Input for base case'!$F$18), C27&lt;('Input for base case'!$F$14+'Input for base case'!$F$19)),((AN26*(1-Parameters!$D$40)*(1-(Parameters!$D$11*(1-('Input for base case'!$F$22*Parameters!$D$7))))) + (AT26*(1-Parameters!$D$40)*(1-(Parameters!$D$12*(1-('Input for base case'!$F$22*Parameters!$D$7)))))),0)</f>
        <v>0</v>
      </c>
      <c r="AU27" s="22">
        <f>IF(AND(C27&gt;=('Input for base case'!$F$14+'Input for base case'!$F$18), C27&lt;('Input for base case'!$F$14+'Input for base case'!$F$19)),((AN26*(1-Parameters!$D$40)*Parameters!$D$11*(1-('Input for base case'!$F$22*Parameters!$D$7)))+(AO26*(1-Parameters!$D$40)*(1-1/Parameters!$D$38)*(1-('Input for base case'!$F$9*Parameters!$D$19*(1-Parameters!$D$27)*Parameters!$D$26*(Parameters!$D$24)*Parameters!$D$28*Parameters!$D$30))) + (AP26*(1-Parameters!$D$40)*(1-(1/Parameters!$D$38))*(1-ART_drop_factor)) +(AT26*(1-Parameters!$D$40)*Parameters!$D$12*(1-('Input for base case'!$F$22*Parameters!$D$7)))+(AU26*(1-Parameters!$D$40)*(1-1/Parameters!$D$38)) + (AV26*(1-Parameters!$D$40)*(1-(1/Parameters!$D$38))*(1-ART_drop_factor))),0)</f>
        <v>0</v>
      </c>
      <c r="AV27" s="24">
        <f>IF(AND(C27&gt;=('Input for base case'!$F$14+'Input for base case'!$F$18), C27&lt;('Input for base case'!$F$14+'Input for base case'!$F$19)),((AO26*(1-Parameters!$D$40)*(1-1/Parameters!$D$38)*('Input for base case'!$F$9*Parameters!$D$19*Parameters!$D$26*(1-Parameters!$D$27)*(Parameters!$D$24)*Parameters!$D$28*Parameters!$D$30))+(AP26*(1-Parameters!$D$40)*(1-(1/Parameters!$D$38))*ART_drop_factor)+(AV26*(1-Parameters!$D$40)*(1-(1/Parameters!$D$38))*ART_drop_factor)),0)</f>
        <v>0</v>
      </c>
      <c r="AW27" s="22">
        <f>IF(AND(C27&gt;=('Input for base case'!$F$14+'Input for base case'!$F$18), C27&lt;('Input for base case'!$F$14+'Input for base case'!$F$19)),((AO26*(1-Parameters!$D$40)*(1/Parameters!$D$38)*(1-('Input for base case'!$F$9*Parameters!$D$19*(1-Parameters!$D$27)*Parameters!$D$26*(Parameters!$D$23)*Parameters!$D$28)))+(AQ26*(1-Parameters!$D$40)*(1-('Input for base case'!$F$9*Parameters!$D$19*(1-Parameters!$D$27)*Parameters!$D$26*(Parameters!$D$23)*Parameters!$D$28)))+(AU26*(1-Parameters!$D$40)*(1/Parameters!$D$38))+(AW26*(1-Parameters!$D$40))),0)</f>
        <v>0</v>
      </c>
      <c r="AX27" s="24">
        <f>IF(AND(C27&gt;=('Input for base case'!$F$14+'Input for base case'!$F$18), C27&lt;('Input for base case'!$F$14+'Input for base case'!$F$19)),((AO26*(1-Parameters!$D$40)*(1/Parameters!$D$38)*'Input for base case'!$F$9*Parameters!$D$19*Parameters!$D$26*(1-Parameters!$D$27)*Parameters!$D$28*(Parameters!$D$23)*(1-Parameters!$D$30))+(AQ26*(1-Parameters!$D$40)*'Input for base case'!$F$9*Parameters!$D$19*Parameters!$D$26*(1-Parameters!$D$27)*Parameters!$D$28*(Parameters!$D$23)*(1-Parameters!$D$30)) + (AS26*(1-Parameters!$D$40)*(1-ART_drop_factor)) +(AR26*(1-Parameters!$D$40))+ (AY26*(1-Parameters!$D$40)*(1-ART_drop_factor)) + (AX26*(1-Parameters!$D$40))),0)</f>
        <v>0</v>
      </c>
      <c r="AY27" s="22">
        <f>IF(AND(C27&gt;=('Input for base case'!$F$14+'Input for base case'!$F$18), C27&lt;('Input for base case'!$F$14+'Input for base case'!$F$19)),((AO26*(1-Parameters!$D$40)*(1/Parameters!$D$38)*('Input for base case'!$F$9*Parameters!$D$19*(Parameters!$D$23)*Parameters!$D$26*(1-Parameters!$D$27)*Parameters!$D$28*Parameters!$D$30))+(AP26*(1-Parameters!$D$40)*(1/Parameters!$D$38))+(AQ26*(1-Parameters!$D$40)*('Input for base case'!$F$9*Parameters!$D$19*(Parameters!$D$23)*Parameters!$D$26*(1-Parameters!$D$27)*Parameters!$D$28*Parameters!$D$30))+(AY26*(1-Parameters!$D$40)*ART_drop_factor)+(AV26*(1-Parameters!$D$40)*(1/Parameters!$D$38))+(AS26*(1-Parameters!$D$40)*ART_drop_factor)),0)</f>
        <v>0</v>
      </c>
      <c r="AZ27" s="24">
        <f>IF(C27&gt;=('Input for base case'!$F$14+'Input for base case'!$F$19),((AT26*(1-Parameters!$D$40)*(1-(Parameters!$D$12*(1-('Input for base case'!$F$22*Parameters!$D$7))))) + (AZ26*(1-Parameters!$D$40)*(1-(Parameters!$D$12*(1-('Input for base case'!$F$22*Parameters!$D$7)))))),0)</f>
        <v>0</v>
      </c>
      <c r="BA27" s="22">
        <f>IF(C27&gt;=('Input for base case'!$F$14+'Input for base case'!$F$19),((AT26*(1-Parameters!$D$40)*Parameters!$D$12*(1-('Input for base case'!$F$22*Parameters!$D$7)))+(AU26*(1-Parameters!$D$40)*(1-1/Parameters!$D$38)*(1-('Input for base case'!$F$10*Parameters!$D$20*(1-Parameters!$D$27)*Parameters!$D$26*(Parameters!$D$24)*Parameters!$D$28*Parameters!$D$30))) + (AV26*(1-Parameters!$D$40)*(1-(1/Parameters!$D$38))*(1-ART_drop_factor)) +(AZ26*(1-Parameters!$D$40)*Parameters!$D$12*(1-('Input for base case'!$F$22*Parameters!$D$7)))+(BA26*(1-Parameters!$D$40)*(1-1/Parameters!$D$38)) + (BB26*(1-Parameters!$D$40)*(1-(1/Parameters!$D$38))*(1-ART_drop_factor))),0)</f>
        <v>0</v>
      </c>
      <c r="BB27" s="24">
        <f>IF(C27&gt;=('Input for base case'!$F$14+'Input for base case'!$F$19),((AU26*(1-Parameters!$D$40)*(1-1/Parameters!$D$38)*('Input for base case'!$F$10*Parameters!$D$20*Parameters!$D$26*(1-Parameters!$D$27)*(Parameters!$D$24)*Parameters!$D$28*Parameters!$D$30))+(AV26*(1-Parameters!$D$40)*(1-(1/Parameters!$D$38))*ART_drop_factor)+(BB26*(1-Parameters!$D$40)*(1-(1/Parameters!$D$38))*ART_drop_factor)),0)</f>
        <v>0</v>
      </c>
      <c r="BC27" s="22">
        <f>IF(C27&gt;=('Input for base case'!$F$14+'Input for base case'!$F$19),((AU26*(1-Parameters!$D$40)*(1/Parameters!$D$38)*(1-('Input for base case'!$F$10*Parameters!$D$20*(1-Parameters!$D$27)*Parameters!$D$26*(Parameters!$D$23)*Parameters!$D$28)))+(AW26*(1-Parameters!$D$40)*(1-('Input for base case'!$F$10*Parameters!$D$20*(1-Parameters!$D$27)*Parameters!$D$26*(Parameters!$D$23)*Parameters!$D$28)))+(BA26*(1-Parameters!$D$40)*(1/Parameters!$D$38))+(BC26*(1-Parameters!$D$40))),0)</f>
        <v>0</v>
      </c>
      <c r="BD27" s="24">
        <f>IF(C27&gt;=('Input for base case'!$F$14+'Input for base case'!$F$19),((AU26*(1-Parameters!$D$40)*(1/Parameters!$D$38)*'Input for base case'!$F$10*Parameters!$D$20*Parameters!$D$26*(1-Parameters!$D$27)*Parameters!$D$28*(Parameters!$D$23)*(1-Parameters!$D$30))+(AW26*(1-Parameters!$D$40)*'Input for base case'!$F$10*Parameters!$D$20*Parameters!$D$26*(1-Parameters!$D$27)*Parameters!$D$28*(Parameters!$D$23)*(1-Parameters!$D$30))+(AX26*(1-Parameters!$D$40)) + (AY26*(1-Parameters!$D$40)*(1-ART_drop_factor)) +(BD26*(1-Parameters!$D$40)) + (BE26*(1-Parameters!$D$40)*(1-ART_drop_factor))),0)</f>
        <v>0</v>
      </c>
      <c r="BE27" s="25">
        <f>IF(C27&gt;=('Input for base case'!$F$14+'Input for base case'!$F$19),((AU26*(1-Parameters!$D$40)*(1/Parameters!$D$38)*('Input for base case'!$F$10*Parameters!$D$20*(Parameters!$D$23)*Parameters!$D$26*(1-Parameters!$D$27)*Parameters!$D$28*Parameters!$D$30))+(AV26*(1-Parameters!$D$40)*(1/Parameters!$D$38))+(AW26*(1-Parameters!$D$40)*('Input for base case'!$F$10*Parameters!$D$20*(Parameters!$D$23)*Parameters!$D$26*(1-Parameters!$D$27)*Parameters!$D$28*Parameters!$D$30))+(BE26*(1-Parameters!$D$40)*ART_drop_factor)+(BB26*(1-Parameters!$D$40)*(1/Parameters!$D$38))+(AY26*(1-Parameters!$D$40)*ART_drop_factor)),0)</f>
        <v>0</v>
      </c>
      <c r="BF27" s="135">
        <f>(Parameters!$D$40*(SUM(Model!D26:U26,Model!AH26:BE26)))+(Parameters!$D$41*(SUM(Model!V26:AG26)))</f>
        <v>94.014724961202106</v>
      </c>
      <c r="BG27" s="60"/>
    </row>
    <row r="28" spans="3:59" x14ac:dyDescent="0.2">
      <c r="C28" s="20">
        <v>23</v>
      </c>
      <c r="D28" s="21">
        <f>IF((C28&gt;='Input for base case'!$F$12),0,(D27*(1-Parameters!$D$40)*(1-(Parameters!$D$8*(1-('Input for base case'!$F$22*Parameters!$D$7))))))</f>
        <v>0</v>
      </c>
      <c r="E28" s="21">
        <f>IF((C28&gt;='Input for base case'!$F$12),0,(D27*(1-Parameters!$D$40)*Parameters!$D$8*(1-('Input for base case'!$F$22*Parameters!$D$7))+(E27*(1-Parameters!$D$40)*(1-1/Parameters!$D$38)) + (F27*(1-Parameters!$D$40)*(1-(1/Parameters!$D$38))*(1-ART_drop_factor))))</f>
        <v>0</v>
      </c>
      <c r="F28" s="26">
        <f>IF((C28&gt;='Input for base case'!$F$12),0,(F27*(1-Parameters!$D$40)*(1-(1/Parameters!$D$38))*ART_drop_factor))</f>
        <v>0</v>
      </c>
      <c r="G28" s="21">
        <f>IF((C28&gt;='Input for base case'!$F$12),0,((G27*(1-Parameters!$D$40)+(E27*(1-Parameters!$D$40)*(1/Parameters!$D$38)))))</f>
        <v>0</v>
      </c>
      <c r="H28" s="21">
        <f>IF((C28&gt;='Input for base case'!$F$12),0,(H27*(1-Parameters!$D$40) + I27*(1-Parameters!$D$40)*(1-ART_drop_factor)))</f>
        <v>0</v>
      </c>
      <c r="I28" s="21">
        <f>IF((C28&gt;='Input for base case'!$F$12),0,(((F27*(1-Parameters!$D$40)*(1/Parameters!$D$38)) + I27*(1-Parameters!$D$40)*ART_drop_factor)))</f>
        <v>0</v>
      </c>
      <c r="J28" s="23">
        <f>IF(AND(C28&gt;='Input for base case'!$F$12,C28&lt;'Input for base case'!$F$13),((D27*(1-Parameters!$D$40)*(1-(Parameters!$D$8*(1-('Input for base case'!$F$22*Parameters!$D$7))))) + (J27*(1-Parameters!$D$40)*(1-(Parameters!$D$9*(1-('Input for base case'!$F$22*Parameters!$D$7)))))),0)</f>
        <v>1514096.5231319293</v>
      </c>
      <c r="K28" s="23">
        <f>IF(AND(C28&gt;='Input for base case'!$F$12,C28&lt;'Input for base case'!$F$13),((D27*(1-Parameters!$D$40)*(Parameters!$D$8*(1-('Input for base case'!$F$22*Parameters!$D$7))))+(E27*(1-Parameters!$D$40)*(1-1/Parameters!$D$38)*(1-('Input for base case'!$F$5*Parameters!$D$14*(1-Parameters!$D$27)*Parameters!$D$26*(Parameters!$D$24))*Parameters!$D$28*Parameters!$D$30)))+ (F27*(1-Parameters!$D$40)*(1-(1/Parameters!$D$38))*(1-ART_drop_factor)) + (J27*(1-Parameters!$D$40)*Parameters!$D$9*(1-('Input for base case'!$F$22*Parameters!$D$7)))+(K27*(1-Parameters!$D$40)*(1-1/Parameters!$D$38)) + (L27*(1-Parameters!$D$40)*(1-(1/Parameters!$D$38))*(1-ART_drop_factor)),0)</f>
        <v>2914.6869476922748</v>
      </c>
      <c r="L28" s="23">
        <f>IF(AND(C28&gt;='Input for base case'!$F$12,C28&lt;'Input for base case'!$F$13),((E27*(1-Parameters!$D$40)*(1-1/Parameters!$D$38)*('Input for base case'!$F$5*Parameters!$D$14*Parameters!$D$26*(1-Parameters!$D$27)*(Parameters!$D$24)*Parameters!$D$28*Parameters!$D$30))+(F27*(1-Parameters!$D$40)*(1-(1/Parameters!$D$38))*ART_drop_factor)+(L27*(1-Parameters!$D$40)*(1-(1/Parameters!$D$38))*ART_drop_factor)),0)</f>
        <v>1628.3564335661308</v>
      </c>
      <c r="M28" s="23">
        <f>IF(AND(C28&gt;='Input for base case'!$F$12,C28&lt;'Input for base case'!$F$13),((E27*(1-Parameters!$D$40)*(1/Parameters!$D$38)*(1-('Input for base case'!$F$5*Parameters!$D$14*(1-Parameters!$D$27)*Parameters!$D$26*(Parameters!$D$23))*Parameters!$D$28))+(G27*(1-Parameters!$D$40)*(1-('Input for base case'!$F$5*Parameters!$D$14*(1-Parameters!$D$27)*Parameters!$D$26*(Parameters!$D$23)*Parameters!$D$28)))+(K27*(1-Parameters!$D$40)*(1/Parameters!$D$38))+(M27*(1-Parameters!$D$40))),0)</f>
        <v>13766.481727513386</v>
      </c>
      <c r="N28" s="23">
        <f>IF(AND(C28&gt;='Input for base case'!$F$12,C28&lt;'Input for base case'!$F$13),((E27*(1-Parameters!$D$40)*(1/Parameters!$D$38)*'Input for base case'!$F$5*Parameters!$D$14*Parameters!$D$26*(1-Parameters!$D$27)*Parameters!$D$28*(Parameters!$D$23)*(1-Parameters!$D$30))+(G27*(1-Parameters!$D$40)*'Input for base case'!$F$5*Parameters!$D$14*Parameters!$D$26*(1-Parameters!$D$27)*Parameters!$D$28*(Parameters!$D$23)*(1-Parameters!$D$30))+(H27*(1-Parameters!$D$40)) +(N27*(1-Parameters!$D$40)) + (O27*(1-Parameters!$D$40)*(1-ART_drop_factor)) + (I27*(1-Parameters!$D$40)*(1-ART_drop_factor))),0)</f>
        <v>3733.975524822853</v>
      </c>
      <c r="O28" s="23">
        <f>IF(AND(C28&gt;='Input for base case'!$F$12,C28&lt;'Input for base case'!$F$13),((E27*(1-Parameters!$D$40)*(1/Parameters!$D$38)*('Input for base case'!$F$5*Parameters!$D$14*(Parameters!$D$23)*Parameters!$D$26*(1-Parameters!$D$27)*Parameters!$D$28*Parameters!$D$30))+(F27*(1-Parameters!$D$40)*(1/Parameters!$D$38))+(G27*(1-Parameters!$D$40)*('Input for base case'!$F$5*Parameters!$D$14*(Parameters!$D$23)*Parameters!$D$26*(1-Parameters!$D$27)*Parameters!$D$28*Parameters!$D$30))+(O27*(1-Parameters!$D$40)*ART_drop_factor)+(L27*(1-Parameters!$D$40)*(1/Parameters!$D$38))+(I27*(1-Parameters!$D$40)*ART_drop_factor)),0)</f>
        <v>36606.261358416166</v>
      </c>
      <c r="P28" s="24">
        <f>IF(AND(C28&gt;='Input for base case'!$F$13,C28&lt;'Input for base case'!$F$14),((J27*(1-Parameters!$D$40)*(1-(Parameters!$D$9*(1-('Input for base case'!$F$22*Parameters!$D$7))))) + (P27*(1-Parameters!$D$40)*(1-(Parameters!$D$9*(1-('Input for base case'!$F$22*Parameters!$D$7)))))),0)</f>
        <v>0</v>
      </c>
      <c r="Q28" s="22">
        <f>IF(AND(C28&gt;='Input for base case'!$F$13,C28&lt;'Input for base case'!$F$14),((J27*(1-Parameters!$D$40)*Parameters!$D$9*(1-('Input for base case'!$F$22*Parameters!$D$7)))+(K27*(1-Parameters!$D$40)*(1-1/Parameters!$D$38)*(1-('Input for base case'!$F$6*Parameters!$D$15*(1-Parameters!$D$27)*Parameters!$D$26*(Parameters!$D$24))*Parameters!$D$28*Parameters!$D$30))) + (L27*(1-Parameters!$D$40)*(1-(1/Parameters!$D$38))*(1-ART_drop_factor)) +(P27*(1-Parameters!$D$40)*Parameters!$D$9*(1-('Input for base case'!$F$22*Parameters!$D$7)))+(Q27*(1-Parameters!$D$40)*(1-1/Parameters!$D$38)) + (R27*(1-Parameters!$D$40)*(1-(1/Parameters!$D$38))*(1-ART_drop_factor)),0)</f>
        <v>0</v>
      </c>
      <c r="R28" s="24">
        <f>IF(AND(C28&gt;='Input for base case'!$F$13,C28&lt;'Input for base case'!$F$14),((K27*(1-Parameters!$D$40)*(1-1/Parameters!$D$38)*('Input for base case'!$F$6*Parameters!$D$15*Parameters!$D$26*(1-Parameters!$D$27)*(Parameters!$D$24)*Parameters!$D$28*Parameters!$D$30))+(L27*(1-Parameters!$D$40)*(1-(1/Parameters!$D$38))*ART_drop_factor)+(R27*(1-Parameters!$D$40)*(1-(1/Parameters!$D$38))*ART_drop_factor)),0)</f>
        <v>0</v>
      </c>
      <c r="S28" s="22">
        <f>IF(AND(C28&gt;='Input for base case'!$F$13,C28&lt;'Input for base case'!$F$14),((K27*(1-Parameters!$D$40)*(1/Parameters!$D$38)*(1-('Input for base case'!$F$6*Parameters!$D$15*(1-Parameters!$D$27)*Parameters!$D$26*(Parameters!$D$23)*Parameters!$D$28)))+(M27*(1-Parameters!$D$40)*(1-('Input for base case'!$F$6*Parameters!$D$15*(1-Parameters!$D$27)*Parameters!$D$26*(Parameters!$D$23)*Parameters!$D$28)))+(Q27*(1-Parameters!$D$40)*(1/Parameters!$D$38))+(S27*(1-Parameters!$D$40))),0)</f>
        <v>0</v>
      </c>
      <c r="T28" s="24">
        <f>IF(AND(C28&gt;='Input for base case'!$F$13,C28&lt;'Input for base case'!$F$14),((K27*(1-Parameters!$D$40)*(1/Parameters!$D$38)*'Input for base case'!$F$6*Parameters!$D$15*Parameters!$D$26*(1-Parameters!$D$27)*Parameters!$D$28*(Parameters!$D$23)*(1-Parameters!$D$30))+(M27*(1-Parameters!$D$40)*'Input for base case'!$F$6*Parameters!$D$15*Parameters!$D$26*(1-Parameters!$D$27)*Parameters!$D$28*(Parameters!$D$23)*(1-Parameters!$D$30))+(N27*(1-Parameters!$D$40))+(T27*(1-Parameters!$D$40)) + (U27*(1-Parameters!$D$40)*(1-ART_drop_factor)) + (O27*(1-Parameters!$D$40)*(1-ART_drop_factor))),0)</f>
        <v>0</v>
      </c>
      <c r="U28" s="22">
        <f>IF(AND(C28&gt;='Input for base case'!$F$13,C28&lt;'Input for base case'!$F$14),((K27*(1-Parameters!$D$40)*(1/Parameters!$D$38)*('Input for base case'!$F$6*Parameters!$D$15*(Parameters!$D$23)*Parameters!$D$26*(1-Parameters!$D$27)*Parameters!$D$28*Parameters!$D$30))+(L27*(1-Parameters!$D$40)*(1/Parameters!$D$38))+(M27*(1-Parameters!$D$40)*('Input for base case'!$F$6*Parameters!$D$15*(Parameters!$D$23)*Parameters!$D$26*(1-Parameters!$D$27)*Parameters!$D$28*Parameters!$D$30))+(U27*(1-Parameters!$D$40)*ART_drop_factor)+(R27*(1-Parameters!$D$40)*(1/Parameters!$D$38))+(O27*(1-Parameters!$D$40))*ART_drop_factor),0)</f>
        <v>0</v>
      </c>
      <c r="V28" s="24">
        <f>IF(C28='Input for base case'!$F$14,((P27*(1-Parameters!$D$41)*(1-(Parameters!$D$9*(1-('Input for base case'!$F$22*Parameters!$D$7))))) + (V27*(1-Parameters!$D$41)*(1-(Parameters!$D$9*(1-('Input for base case'!$F$22*Parameters!$D$7)))))),0)</f>
        <v>0</v>
      </c>
      <c r="W28" s="22">
        <f>IF(C28='Input for base case'!$F$14,((P27*(1-Parameters!$D$41)*Parameters!$D$9*(1-('Input for base case'!$F$22*Parameters!$D$7)))+(Q27*(1-Parameters!$D$41)*(1-1/Parameters!$D$38)*(1-('Input for base case'!$F$6*Parameters!$D$16*(1-Parameters!$D$27)*Parameters!$D$26*(1-Parameters!$B$94)*(Parameters!$D$24))*Parameters!$D$28*Parameters!$D$30)))+(V27*(1-Parameters!$D$41)*Parameters!$D$9*(1-('Input for base case'!$F$22*Parameters!$D$7)))+ (R27*(1-Parameters!$D$41)*(1-(1/Parameters!$D$38))*(1-ART_drop_factor)) + (W27*(1-Parameters!$D$41)*(1-1/Parameters!$D$38)) + (X27*(1-Parameters!$D$41)*(1-(1/Parameters!$D$38))*(1-ART_drop_factor)),0)</f>
        <v>0</v>
      </c>
      <c r="X28" s="24">
        <f>IF(C28='Input for base case'!$F$14,((Q27*(1-Parameters!$D$41)*(1-1/Parameters!$D$38)*('Input for base case'!$F$6*Parameters!$D$16*Parameters!$D$26*(1-Parameters!$D$27)*(1-Parameters!$B$94)*(Parameters!$D$24)*Parameters!$D$28*Parameters!$D$30))+(R27*(1-Parameters!$D$41)*(1-(1/Parameters!$D$38))*ART_drop_factor)+(X27*(1-Parameters!$D$41)*(1-(1/Parameters!$D$38))*ART_drop_factor)),0)</f>
        <v>0</v>
      </c>
      <c r="Y28" s="22">
        <f>IF(C28='Input for base case'!$F$14,((Q27*(1-Parameters!$D$41)*(1/Parameters!$D$38)*(1-('Input for base case'!$F$6*Parameters!$D$16*(1-Parameters!$D$27)*Parameters!$D$26*(1-Parameters!$B$94)*(Parameters!$D$23)*Parameters!$D$28)))+(S27*(1-Parameters!$D$41)*(1-('Input for base case'!$F$6*Parameters!$D$16*(1-Parameters!$D$27)*Parameters!$D$26*(1-Parameters!$B$94)*(Parameters!$D$23)*Parameters!$D$28)))+(W27*(1-Parameters!$D$41)*(1/Parameters!$D$38))+(Y27*(1-Parameters!$D$41))),0)</f>
        <v>0</v>
      </c>
      <c r="Z28" s="24">
        <f>IF(C28='Input for base case'!$F$14,((Q27*(1-Parameters!$D$41)*(1/Parameters!$D$38)*'Input for base case'!$F$6*Parameters!$D$16*Parameters!$D$26*(1-Parameters!$D$27)*(1-Parameters!$B$94)*Parameters!$D$28*(Parameters!$D$23)*(1-Parameters!$D$30))+(S27*(1-Parameters!$D$41)*'Input for base case'!$F$6*Parameters!$D$16*Parameters!$D$26*(1-Parameters!$D$27)*(1-Parameters!$B$94)*Parameters!$D$28*(Parameters!$D$23)*(1-Parameters!$D$30))+(T27*(1-Parameters!$D$41)) + (U27*(1-Parameters!$D$41)*(1-ART_drop_factor)) + (Z27*(1-Parameters!$D$41)) + (AA27*(1-Parameters!$D$41)*(1-ART_drop_factor))),0)</f>
        <v>0</v>
      </c>
      <c r="AA28" s="22">
        <f>IF(C28='Input for base case'!$F$14,((Q27*(1-Parameters!$D$41)*(1/Parameters!$D$38)*('Input for base case'!$F$6*Parameters!$D$16*(Parameters!$D$23)*Parameters!$D$26*(1-Parameters!$D$27)*(1-Parameters!$B$94)*Parameters!$D$28*Parameters!$D$30))+(R27*(1-Parameters!$D$41)*(1/Parameters!$D$38))+(S27*(1-Parameters!$D$41)*('Input for base case'!$F$6*Parameters!$D$16*(1-Parameters!$B$94)*(Parameters!$D$23)*Parameters!$D$26*(1-Parameters!$D$27)*Parameters!$D$28*Parameters!$D$30))+(AA27*(1-Parameters!$D$41)*ART_drop_factor)+(X27*(1-Parameters!$D$41)*(1/Parameters!$D$38))+(U27*(1-Parameters!$D$41)*ART_drop_factor)),0)</f>
        <v>0</v>
      </c>
      <c r="AB28" s="24">
        <f>IF(AND(C28&gt;'Input for base case'!$F$14,C28&lt;('Input for base case'!$F$14+'Input for base case'!$F$16)),((V27*(1-Parameters!$D$41)*(1-(Parameters!$D$9*(1-('Input for base case'!$F$22*Parameters!$D$7)))))+(AB27*(1-Parameters!$D$41)*(1-(Parameters!$D$10*(1-('Input for base case'!$F$22*Parameters!$D$7)))))),0)</f>
        <v>0</v>
      </c>
      <c r="AC28" s="24">
        <f>IF(AND(C28&gt;'Input for base case'!$F$14, C28&lt;('Input for base case'!$F$14+'Input for base case'!$F$16)),((V27*(1-Parameters!$D$41)*Parameters!$D$9*(1-('Input for base case'!$F$22*Parameters!$D$7)))+(W27*(1-Parameters!$D$41)*(1-1/Parameters!$D$38)) + (X27*(1-Parameters!$D$41)*(1-(1/Parameters!$D$38))*(1-ART_drop_factor)) +(AB27*(1-Parameters!$D$41)*Parameters!$D$10*(1-('Input for base case'!$F$22*Parameters!$D$7))))+(AC27*(1-Parameters!$D$41)*(1-1/Parameters!$D$38)) + (AD27*(1-Parameters!$D$41)*(1-(1/Parameters!$D$38))*(1-ART_drop_factor)),0)</f>
        <v>0</v>
      </c>
      <c r="AD28" s="24">
        <f>IF(AND(C28&gt;'Input for base case'!$F$14, C28&lt;('Input for base case'!$F$14+'Input for base case'!$F$16)),((X27*(1-Parameters!$D$41)*(1-(1/Parameters!$D$38))*ART_drop_factor)+(AD27*(1-Parameters!$D$41)*(1-(1/Parameters!$D$38))*ART_drop_factor)),0)</f>
        <v>0</v>
      </c>
      <c r="AE28" s="24">
        <f>IF(AND(C28&gt;'Input for base case'!$F$14, C28&lt;('Input for base case'!$F$14+'Input for base case'!$F$16)),((W27*(1-Parameters!$D$41)*(1/Parameters!$D$38))+(Y27*(1-Parameters!$D$41))+(AC27*(1-Parameters!$D$41)*(1/Parameters!$D$38))+(AE27*(1-Parameters!$D$41))),0)</f>
        <v>0</v>
      </c>
      <c r="AF28" s="24">
        <f>IF(AND(C28&gt;'Input for base case'!$F$14, C28&lt;('Input for base case'!$F$14+'Input for base case'!$F$16)),((Z27*(1-Parameters!$D$41)) + (AA27*(1-Parameters!$D$41)*(1-ART_drop_factor)) +(AF27*(1-Parameters!$D$41)) + (AG27*(1-Parameters!$D$41)*(1-ART_drop_factor))),0)</f>
        <v>0</v>
      </c>
      <c r="AG28" s="24">
        <f>IF(AND(C28&gt;'Input for base case'!$F$14, C28&lt;('Input for base case'!$F$14+'Input for base case'!$F$16)),((X27*(1-Parameters!$D$41)*(1/Parameters!$D$38))+(AG27*(1-Parameters!$D$41)*ART_drop_factor)+(AD27*(1-Parameters!$D$41)*(1/Parameters!$D$38))+(AA27*(1-Parameters!$D$41)*ART_drop_factor)),0)</f>
        <v>0</v>
      </c>
      <c r="AH28" s="24">
        <f>IF(AND(C28&gt;=('Input for base case'!$F$14+'Input for base case'!$F$16),C28&lt;('Input for base case'!$F$14+'Input for base case'!$F$17)),((AB27*(1-Parameters!$D$40)*(1-(Parameters!$D$10*(1-('Input for base case'!$F$22*Parameters!$D$7)))))+(AH27*(1-Parameters!$D$40)*(1-(Parameters!$D$11*(1-('Input for base case'!$F$22*Parameters!$D$7)))))),0)</f>
        <v>0</v>
      </c>
      <c r="AI28" s="24">
        <f>IF(AND(C28&gt;=('Input for base case'!$F$14+'Input for base case'!$F$16), C28&lt;('Input for base case'!$F$14+'Input for base case'!$F$17)),((AB27*(1-Parameters!$D$40)*Parameters!$D$10*(1-('Input for base case'!$F$22*Parameters!$D$7)))+(AC27*(1-Parameters!$D$40)*(1-1/Parameters!$D$38)*(1-('Input for base case'!$F$7*Parameters!$D$17*(1-Parameters!$D$27)*Parameters!$D$26*(1-(Parameters!$B$94 + Parameters!$B$95))*(Parameters!$D$24)*Parameters!$D$28*Parameters!$D$30))) + (AD27*(1-Parameters!$D$40)*(1-(1/Parameters!$D$38))*(1-ART_drop_factor)) +(AH27*(1-Parameters!$D$40)*Parameters!$D$11*(1-('Input for base case'!$F$22*Parameters!$D$7)))+(AI27*(1-Parameters!$D$40)*(1-1/Parameters!$D$38)) + (AJ27*(1-Parameters!$D$40)*(1-(1/Parameters!$D$38))*(1-ART_drop_factor))),0)</f>
        <v>0</v>
      </c>
      <c r="AJ28" s="24">
        <f>IF(AND(C28&gt;=('Input for base case'!$F$14+'Input for base case'!$F$16), C28&lt;('Input for base case'!$F$14+'Input for base case'!$F$17)),((AC27*(1-Parameters!$D$40)*(1-1/Parameters!$D$38)*('Input for base case'!$F$7*Parameters!$D$17*Parameters!$D$26*(1-Parameters!$D$27)*(1-(Parameters!$B$94 + Parameters!$B$95))*(Parameters!$D$24)*Parameters!$D$28*Parameters!$D$30))+(AD27*(1-Parameters!$D$40)*(1-(1/Parameters!$D$38))*ART_drop_factor)+(AJ27*(1-Parameters!$D$40)*(1-(1/Parameters!$D$38))*ART_drop_factor)),0)</f>
        <v>0</v>
      </c>
      <c r="AK28" s="22">
        <f>IF(AND(C28&gt;=('Input for base case'!$F$14+'Input for base case'!$F$16), C28&lt;('Input for base case'!$F$14+'Input for base case'!$F$17)),((AC27*(1-Parameters!$D$40)*(1/Parameters!$D$38)*(1-('Input for base case'!$F$7*Parameters!$D$17*(1-Parameters!$D$27)*Parameters!$D$26*(1-(Parameters!$B$94 + Parameters!$B$95))*(Parameters!$D$23)*Parameters!$D$28)))+(AE27*(1-Parameters!$D$40)*(1-('Input for base case'!$F$7*Parameters!$D$17*(1-Parameters!$D$27)*Parameters!$D$26*(1-(Parameters!$B$94 + Parameters!$B$95))*(Parameters!$D$23)*Parameters!$D$28)))+(AI27*(1-Parameters!$D$40)*(1/Parameters!$D$38))+(AK27*(1-Parameters!$D$40))),0)</f>
        <v>0</v>
      </c>
      <c r="AL28" s="24">
        <f>IF(AND(C28&gt;=('Input for base case'!$F$14+'Input for base case'!$F$16), C28&lt;('Input for base case'!$F$14+'Input for base case'!$F$17)),((AC27*(1-Parameters!$D$40)*(1/Parameters!$D$38)*'Input for base case'!$F$7*Parameters!$D$17*Parameters!$D$26*(1-Parameters!$D$27)*(1-(Parameters!$B$94 + Parameters!$B$95))*Parameters!$D$28*(Parameters!$D$23)*(1-Parameters!$D$30))+(AE27*(1-Parameters!$D$40)*'Input for base case'!$F$7*Parameters!$D$17*Parameters!$D$26*(1-Parameters!$D$27)*(1-(Parameters!$B$94 + Parameters!$B$95))*Parameters!$D$28*(Parameters!$D$23)*(1-Parameters!$D$30))+(AF27*(1-Parameters!$D$40)) + (AG27*(1-Parameters!$D$40)*(1-ART_drop_factor)) +(AL27*(1-Parameters!$D$40)) + (AM27*(1-Parameters!$D$40)*(1-ART_drop_factor))),0)</f>
        <v>0</v>
      </c>
      <c r="AM28" s="22">
        <f>IF(AND(C28&gt;=('Input for base case'!$F$14+'Input for base case'!$F$16), C28&lt;('Input for base case'!$F$14+'Input for base case'!$F$17)),((AC27*(1-Parameters!$D$40)*(1/Parameters!$D$38)*('Input for base case'!$F$7*Parameters!$D$17*(Parameters!$D$23)*Parameters!$D$26*(1-Parameters!$D$27)*(1-(Parameters!$B$94 + Parameters!$B$95))*Parameters!$D$28*Parameters!$D$30))+(AD27*(1-Parameters!$D$40)*(1/Parameters!$D$38))+(AE27*(1-Parameters!$D$40)*('Input for base case'!$F$7*Parameters!$D$17*(Parameters!$D$23)*Parameters!$D$26*(1-Parameters!$D$27)*(1-(Parameters!$B$94 + Parameters!$B$95))*Parameters!$D$28*Parameters!$D$30))+(AM27*(1-Parameters!$D$40)*ART_drop_factor)+(AJ27*(1-Parameters!$D$40)*(1/Parameters!$D$38))+(AG27*(1-Parameters!$D$40)*ART_drop_factor)),0)</f>
        <v>0</v>
      </c>
      <c r="AN28" s="24">
        <f>IF(AND(C28&gt;=('Input for base case'!$F$14+'Input for base case'!$F$17), C28&lt;('Input for base case'!$F$14+'Input for base case'!$F$18)),((AH27*(1-Parameters!$D$40)*(1-(Parameters!$D$11*(1-('Input for base case'!$F$22*Parameters!$D$7))))) + (AN27*(1-Parameters!$D$40)*(1-(Parameters!$D$11*(1-('Input for base case'!$F$22*Parameters!$D$7)))))),0)</f>
        <v>0</v>
      </c>
      <c r="AO28" s="22">
        <f>IF(AND(C28&gt;=('Input for base case'!$F$14+'Input for base case'!$F$17), C28&lt;('Input for base case'!$F$14+'Input for base case'!$F$18)),((AH27*(1-Parameters!$D$40)*Parameters!$D$11*(1-('Input for base case'!$F$22*Parameters!$D$7)))+(AI27*(1-Parameters!$D$40)*(1-1/Parameters!$D$38)*(1-('Input for base case'!$F$8*Parameters!$D$18*(1-Parameters!$D$27)*Parameters!$D$26*(Parameters!$D$24)*Parameters!$D$28*Parameters!$D$30))) + (AJ27*(1-Parameters!$D$40)*(1-(1/Parameters!$D$38))*(1-ART_drop_factor)) +(AN27*(1-Parameters!$D$40)*Parameters!$D$11*(1-('Input for base case'!$F$22*Parameters!$D$7)))+(AO27*(1-Parameters!$D$40)*(1-1/Parameters!$D$38)) + (AP27*(1-Parameters!$D$40)*(1-(1/Parameters!$D$38))*(1-ART_drop_factor))),0)</f>
        <v>0</v>
      </c>
      <c r="AP28" s="24">
        <f>IF(AND(C28&gt;=('Input for base case'!$F$14+'Input for base case'!$F$17), C28&lt;('Input for base case'!$F$14+'Input for base case'!$F$18)),((AI27*(1-Parameters!$D$40)*(1-1/Parameters!$D$38)*('Input for base case'!$F$8*Parameters!$D$18*Parameters!$D$26*(1-Parameters!$D$27)*(Parameters!$D$24)*Parameters!$D$28*Parameters!$D$30))+(AJ27*(1-Parameters!$D$40)*(1-(1/Parameters!$D$38))*ART_drop_factor)+(AP27*(1-Parameters!$D$40)*(1-(1/Parameters!$D$38))*ART_drop_factor)),0)</f>
        <v>0</v>
      </c>
      <c r="AQ28" s="22">
        <f>IF(AND(C28&gt;=('Input for base case'!$F$14+'Input for base case'!$F$17), C28&lt;('Input for base case'!$F$14+'Input for base case'!$F$18)),((AI27*(1-Parameters!$D$40)*(1/Parameters!$D$38)*(1-('Input for base case'!$F$8*Parameters!$D$18*(1-Parameters!$D$27)*Parameters!$D$26*(Parameters!$D$23)*Parameters!$D$28)))+(AK27*(1-Parameters!$D$40)*(1-('Input for base case'!$F$8*Parameters!$D$18*(1-Parameters!$D$27)*Parameters!$D$26*(Parameters!$D$23)*Parameters!$D$28)))+(AO27*(1-Parameters!$D$40)*(1/Parameters!$D$38))+(AQ27*(1-Parameters!$D$40))),0)</f>
        <v>0</v>
      </c>
      <c r="AR28" s="24">
        <f>IF(AND(C28&gt;=('Input for base case'!$F$14+'Input for base case'!$F$17), C28&lt;('Input for base case'!$F$14+'Input for base case'!$F$18)),((AI27*(1-Parameters!$D$40)*(1/Parameters!$D$38)*'Input for base case'!$F$8*Parameters!$D$18*Parameters!$D$26*(1-Parameters!$D$27)*Parameters!$D$28*(Parameters!$D$23)*(1-Parameters!$D$30))+(AK27*(1-Parameters!$D$40)*'Input for base case'!$F$8*Parameters!$D$18*Parameters!$D$26*(1-Parameters!$D$27)*Parameters!$D$28*(Parameters!$D$23)*(1-Parameters!$D$30))+(AL27*(1-Parameters!$D$40)) + (AM27*(1-Parameters!$D$40)*(1-ART_drop_factor)) +(AR27*(1-Parameters!$D$40)) + (AS27*(1-Parameters!$D$40)*(1-ART_drop_factor))),0)</f>
        <v>0</v>
      </c>
      <c r="AS28" s="22">
        <f>IF(AND(C28&gt;=('Input for base case'!$F$14+'Input for base case'!$F$17), C28&lt;('Input for base case'!$F$14+'Input for base case'!$F$18)),((AI27*(1-Parameters!$D$40)*(1/Parameters!$D$38)*('Input for base case'!$F$8*Parameters!$D$18*(Parameters!$D$23)*Parameters!$D$26*(1-Parameters!$D$27)*Parameters!$D$28*Parameters!$D$30))+(AJ27*(1-Parameters!$D$40)*(1/Parameters!$D$38))+(AK27*(1-Parameters!$D$40)*('Input for base case'!$F$8*Parameters!$D$18*(Parameters!$D$23)*Parameters!$D$26*(1-Parameters!$D$27)*Parameters!$D$28*Parameters!$D$30))+(AS27*(1-Parameters!$D$40)*ART_drop_factor)+(AP27*(1-Parameters!$D$40)*(1/Parameters!$D$38))+(AM27*(1-Parameters!$D$40)*ART_drop_factor)),0)</f>
        <v>0</v>
      </c>
      <c r="AT28" s="24">
        <f>IF(AND(C28&gt;=('Input for base case'!$F$14+'Input for base case'!$F$18), C28&lt;('Input for base case'!$F$14+'Input for base case'!$F$19)),((AN27*(1-Parameters!$D$40)*(1-(Parameters!$D$11*(1-('Input for base case'!$F$22*Parameters!$D$7))))) + (AT27*(1-Parameters!$D$40)*(1-(Parameters!$D$12*(1-('Input for base case'!$F$22*Parameters!$D$7)))))),0)</f>
        <v>0</v>
      </c>
      <c r="AU28" s="22">
        <f>IF(AND(C28&gt;=('Input for base case'!$F$14+'Input for base case'!$F$18), C28&lt;('Input for base case'!$F$14+'Input for base case'!$F$19)),((AN27*(1-Parameters!$D$40)*Parameters!$D$11*(1-('Input for base case'!$F$22*Parameters!$D$7)))+(AO27*(1-Parameters!$D$40)*(1-1/Parameters!$D$38)*(1-('Input for base case'!$F$9*Parameters!$D$19*(1-Parameters!$D$27)*Parameters!$D$26*(Parameters!$D$24)*Parameters!$D$28*Parameters!$D$30))) + (AP27*(1-Parameters!$D$40)*(1-(1/Parameters!$D$38))*(1-ART_drop_factor)) +(AT27*(1-Parameters!$D$40)*Parameters!$D$12*(1-('Input for base case'!$F$22*Parameters!$D$7)))+(AU27*(1-Parameters!$D$40)*(1-1/Parameters!$D$38)) + (AV27*(1-Parameters!$D$40)*(1-(1/Parameters!$D$38))*(1-ART_drop_factor))),0)</f>
        <v>0</v>
      </c>
      <c r="AV28" s="24">
        <f>IF(AND(C28&gt;=('Input for base case'!$F$14+'Input for base case'!$F$18), C28&lt;('Input for base case'!$F$14+'Input for base case'!$F$19)),((AO27*(1-Parameters!$D$40)*(1-1/Parameters!$D$38)*('Input for base case'!$F$9*Parameters!$D$19*Parameters!$D$26*(1-Parameters!$D$27)*(Parameters!$D$24)*Parameters!$D$28*Parameters!$D$30))+(AP27*(1-Parameters!$D$40)*(1-(1/Parameters!$D$38))*ART_drop_factor)+(AV27*(1-Parameters!$D$40)*(1-(1/Parameters!$D$38))*ART_drop_factor)),0)</f>
        <v>0</v>
      </c>
      <c r="AW28" s="22">
        <f>IF(AND(C28&gt;=('Input for base case'!$F$14+'Input for base case'!$F$18), C28&lt;('Input for base case'!$F$14+'Input for base case'!$F$19)),((AO27*(1-Parameters!$D$40)*(1/Parameters!$D$38)*(1-('Input for base case'!$F$9*Parameters!$D$19*(1-Parameters!$D$27)*Parameters!$D$26*(Parameters!$D$23)*Parameters!$D$28)))+(AQ27*(1-Parameters!$D$40)*(1-('Input for base case'!$F$9*Parameters!$D$19*(1-Parameters!$D$27)*Parameters!$D$26*(Parameters!$D$23)*Parameters!$D$28)))+(AU27*(1-Parameters!$D$40)*(1/Parameters!$D$38))+(AW27*(1-Parameters!$D$40))),0)</f>
        <v>0</v>
      </c>
      <c r="AX28" s="24">
        <f>IF(AND(C28&gt;=('Input for base case'!$F$14+'Input for base case'!$F$18), C28&lt;('Input for base case'!$F$14+'Input for base case'!$F$19)),((AO27*(1-Parameters!$D$40)*(1/Parameters!$D$38)*'Input for base case'!$F$9*Parameters!$D$19*Parameters!$D$26*(1-Parameters!$D$27)*Parameters!$D$28*(Parameters!$D$23)*(1-Parameters!$D$30))+(AQ27*(1-Parameters!$D$40)*'Input for base case'!$F$9*Parameters!$D$19*Parameters!$D$26*(1-Parameters!$D$27)*Parameters!$D$28*(Parameters!$D$23)*(1-Parameters!$D$30)) + (AS27*(1-Parameters!$D$40)*(1-ART_drop_factor)) +(AR27*(1-Parameters!$D$40))+ (AY27*(1-Parameters!$D$40)*(1-ART_drop_factor)) + (AX27*(1-Parameters!$D$40))),0)</f>
        <v>0</v>
      </c>
      <c r="AY28" s="22">
        <f>IF(AND(C28&gt;=('Input for base case'!$F$14+'Input for base case'!$F$18), C28&lt;('Input for base case'!$F$14+'Input for base case'!$F$19)),((AO27*(1-Parameters!$D$40)*(1/Parameters!$D$38)*('Input for base case'!$F$9*Parameters!$D$19*(Parameters!$D$23)*Parameters!$D$26*(1-Parameters!$D$27)*Parameters!$D$28*Parameters!$D$30))+(AP27*(1-Parameters!$D$40)*(1/Parameters!$D$38))+(AQ27*(1-Parameters!$D$40)*('Input for base case'!$F$9*Parameters!$D$19*(Parameters!$D$23)*Parameters!$D$26*(1-Parameters!$D$27)*Parameters!$D$28*Parameters!$D$30))+(AY27*(1-Parameters!$D$40)*ART_drop_factor)+(AV27*(1-Parameters!$D$40)*(1/Parameters!$D$38))+(AS27*(1-Parameters!$D$40)*ART_drop_factor)),0)</f>
        <v>0</v>
      </c>
      <c r="AZ28" s="24">
        <f>IF(C28&gt;=('Input for base case'!$F$14+'Input for base case'!$F$19),((AT27*(1-Parameters!$D$40)*(1-(Parameters!$D$12*(1-('Input for base case'!$F$22*Parameters!$D$7))))) + (AZ27*(1-Parameters!$D$40)*(1-(Parameters!$D$12*(1-('Input for base case'!$F$22*Parameters!$D$7)))))),0)</f>
        <v>0</v>
      </c>
      <c r="BA28" s="22">
        <f>IF(C28&gt;=('Input for base case'!$F$14+'Input for base case'!$F$19),((AT27*(1-Parameters!$D$40)*Parameters!$D$12*(1-('Input for base case'!$F$22*Parameters!$D$7)))+(AU27*(1-Parameters!$D$40)*(1-1/Parameters!$D$38)*(1-('Input for base case'!$F$10*Parameters!$D$20*(1-Parameters!$D$27)*Parameters!$D$26*(Parameters!$D$24)*Parameters!$D$28*Parameters!$D$30))) + (AV27*(1-Parameters!$D$40)*(1-(1/Parameters!$D$38))*(1-ART_drop_factor)) +(AZ27*(1-Parameters!$D$40)*Parameters!$D$12*(1-('Input for base case'!$F$22*Parameters!$D$7)))+(BA27*(1-Parameters!$D$40)*(1-1/Parameters!$D$38)) + (BB27*(1-Parameters!$D$40)*(1-(1/Parameters!$D$38))*(1-ART_drop_factor))),0)</f>
        <v>0</v>
      </c>
      <c r="BB28" s="24">
        <f>IF(C28&gt;=('Input for base case'!$F$14+'Input for base case'!$F$19),((AU27*(1-Parameters!$D$40)*(1-1/Parameters!$D$38)*('Input for base case'!$F$10*Parameters!$D$20*Parameters!$D$26*(1-Parameters!$D$27)*(Parameters!$D$24)*Parameters!$D$28*Parameters!$D$30))+(AV27*(1-Parameters!$D$40)*(1-(1/Parameters!$D$38))*ART_drop_factor)+(BB27*(1-Parameters!$D$40)*(1-(1/Parameters!$D$38))*ART_drop_factor)),0)</f>
        <v>0</v>
      </c>
      <c r="BC28" s="22">
        <f>IF(C28&gt;=('Input for base case'!$F$14+'Input for base case'!$F$19),((AU27*(1-Parameters!$D$40)*(1/Parameters!$D$38)*(1-('Input for base case'!$F$10*Parameters!$D$20*(1-Parameters!$D$27)*Parameters!$D$26*(Parameters!$D$23)*Parameters!$D$28)))+(AW27*(1-Parameters!$D$40)*(1-('Input for base case'!$F$10*Parameters!$D$20*(1-Parameters!$D$27)*Parameters!$D$26*(Parameters!$D$23)*Parameters!$D$28)))+(BA27*(1-Parameters!$D$40)*(1/Parameters!$D$38))+(BC27*(1-Parameters!$D$40))),0)</f>
        <v>0</v>
      </c>
      <c r="BD28" s="24">
        <f>IF(C28&gt;=('Input for base case'!$F$14+'Input for base case'!$F$19),((AU27*(1-Parameters!$D$40)*(1/Parameters!$D$38)*'Input for base case'!$F$10*Parameters!$D$20*Parameters!$D$26*(1-Parameters!$D$27)*Parameters!$D$28*(Parameters!$D$23)*(1-Parameters!$D$30))+(AW27*(1-Parameters!$D$40)*'Input for base case'!$F$10*Parameters!$D$20*Parameters!$D$26*(1-Parameters!$D$27)*Parameters!$D$28*(Parameters!$D$23)*(1-Parameters!$D$30))+(AX27*(1-Parameters!$D$40)) + (AY27*(1-Parameters!$D$40)*(1-ART_drop_factor)) +(BD27*(1-Parameters!$D$40)) + (BE27*(1-Parameters!$D$40)*(1-ART_drop_factor))),0)</f>
        <v>0</v>
      </c>
      <c r="BE28" s="25">
        <f>IF(C28&gt;=('Input for base case'!$F$14+'Input for base case'!$F$19),((AU27*(1-Parameters!$D$40)*(1/Parameters!$D$38)*('Input for base case'!$F$10*Parameters!$D$20*(Parameters!$D$23)*Parameters!$D$26*(1-Parameters!$D$27)*Parameters!$D$28*Parameters!$D$30))+(AV27*(1-Parameters!$D$40)*(1/Parameters!$D$38))+(AW27*(1-Parameters!$D$40)*('Input for base case'!$F$10*Parameters!$D$20*(Parameters!$D$23)*Parameters!$D$26*(1-Parameters!$D$27)*Parameters!$D$28*Parameters!$D$30))+(BE27*(1-Parameters!$D$40)*ART_drop_factor)+(BB27*(1-Parameters!$D$40)*(1/Parameters!$D$38))+(AY27*(1-Parameters!$D$40)*ART_drop_factor)),0)</f>
        <v>0</v>
      </c>
      <c r="BF28" s="135">
        <f>(Parameters!$D$40*(SUM(Model!D27:U27,Model!AH27:BE27)))+(Parameters!$D$41*(SUM(Model!V27:AG27)))</f>
        <v>94.009301034762046</v>
      </c>
      <c r="BG28" s="60"/>
    </row>
    <row r="29" spans="3:59" x14ac:dyDescent="0.2">
      <c r="C29" s="20">
        <v>24</v>
      </c>
      <c r="D29" s="21">
        <f>IF((C29&gt;='Input for base case'!$F$12),0,(D28*(1-Parameters!$D$40)*(1-(Parameters!$D$8*(1-('Input for base case'!$F$22*Parameters!$D$7))))))</f>
        <v>0</v>
      </c>
      <c r="E29" s="21">
        <f>IF((C29&gt;='Input for base case'!$F$12),0,(D28*(1-Parameters!$D$40)*Parameters!$D$8*(1-('Input for base case'!$F$22*Parameters!$D$7))+(E28*(1-Parameters!$D$40)*(1-1/Parameters!$D$38)) + (F28*(1-Parameters!$D$40)*(1-(1/Parameters!$D$38))*(1-ART_drop_factor))))</f>
        <v>0</v>
      </c>
      <c r="F29" s="26">
        <f>IF((C29&gt;='Input for base case'!$F$12),0,(F28*(1-Parameters!$D$40)*(1-(1/Parameters!$D$38))*ART_drop_factor))</f>
        <v>0</v>
      </c>
      <c r="G29" s="21">
        <f>IF((C29&gt;='Input for base case'!$F$12),0,((G28*(1-Parameters!$D$40)+(E28*(1-Parameters!$D$40)*(1/Parameters!$D$38)))))</f>
        <v>0</v>
      </c>
      <c r="H29" s="21">
        <f>IF((C29&gt;='Input for base case'!$F$12),0,(H28*(1-Parameters!$D$40) + I28*(1-Parameters!$D$40)*(1-ART_drop_factor)))</f>
        <v>0</v>
      </c>
      <c r="I29" s="21">
        <f>IF((C29&gt;='Input for base case'!$F$12),0,(((F28*(1-Parameters!$D$40)*(1/Parameters!$D$38)) + I28*(1-Parameters!$D$40)*ART_drop_factor)))</f>
        <v>0</v>
      </c>
      <c r="J29" s="23">
        <f>IF(AND(C29&gt;='Input for base case'!$F$12,C29&lt;'Input for base case'!$F$13),((D28*(1-Parameters!$D$40)*(1-(Parameters!$D$8*(1-('Input for base case'!$F$22*Parameters!$D$7))))) + (J28*(1-Parameters!$D$40)*(1-(Parameters!$D$9*(1-('Input for base case'!$F$22*Parameters!$D$7)))))),0)</f>
        <v>1513508.3837604362</v>
      </c>
      <c r="K29" s="23">
        <f>IF(AND(C29&gt;='Input for base case'!$F$12,C29&lt;'Input for base case'!$F$13),((D28*(1-Parameters!$D$40)*(Parameters!$D$8*(1-('Input for base case'!$F$22*Parameters!$D$7))))+(E28*(1-Parameters!$D$40)*(1-1/Parameters!$D$38)*(1-('Input for base case'!$F$5*Parameters!$D$14*(1-Parameters!$D$27)*Parameters!$D$26*(Parameters!$D$24))*Parameters!$D$28*Parameters!$D$30)))+ (F28*(1-Parameters!$D$40)*(1-(1/Parameters!$D$38))*(1-ART_drop_factor)) + (J28*(1-Parameters!$D$40)*Parameters!$D$9*(1-('Input for base case'!$F$22*Parameters!$D$7)))+(K28*(1-Parameters!$D$40)*(1-1/Parameters!$D$38)) + (L28*(1-Parameters!$D$40)*(1-(1/Parameters!$D$38))*(1-ART_drop_factor)),0)</f>
        <v>3096.295048982126</v>
      </c>
      <c r="L29" s="23">
        <f>IF(AND(C29&gt;='Input for base case'!$F$12,C29&lt;'Input for base case'!$F$13),((E28*(1-Parameters!$D$40)*(1-1/Parameters!$D$38)*('Input for base case'!$F$5*Parameters!$D$14*Parameters!$D$26*(1-Parameters!$D$27)*(Parameters!$D$24)*Parameters!$D$28*Parameters!$D$30))+(F28*(1-Parameters!$D$40)*(1-(1/Parameters!$D$38))*ART_drop_factor)+(L28*(1-Parameters!$D$40)*(1-(1/Parameters!$D$38))*ART_drop_factor)),0)</f>
        <v>1442.520406779686</v>
      </c>
      <c r="M29" s="23">
        <f>IF(AND(C29&gt;='Input for base case'!$F$12,C29&lt;'Input for base case'!$F$13),((E28*(1-Parameters!$D$40)*(1/Parameters!$D$38)*(1-('Input for base case'!$F$5*Parameters!$D$14*(1-Parameters!$D$27)*Parameters!$D$26*(Parameters!$D$23))*Parameters!$D$28))+(G28*(1-Parameters!$D$40)*(1-('Input for base case'!$F$5*Parameters!$D$14*(1-Parameters!$D$27)*Parameters!$D$26*(Parameters!$D$23)*Parameters!$D$28)))+(K28*(1-Parameters!$D$40)*(1/Parameters!$D$38))+(M28*(1-Parameters!$D$40))),0)</f>
        <v>14089.522928822174</v>
      </c>
      <c r="N29" s="23">
        <f>IF(AND(C29&gt;='Input for base case'!$F$12,C29&lt;'Input for base case'!$F$13),((E28*(1-Parameters!$D$40)*(1/Parameters!$D$38)*'Input for base case'!$F$5*Parameters!$D$14*Parameters!$D$26*(1-Parameters!$D$27)*Parameters!$D$28*(Parameters!$D$23)*(1-Parameters!$D$30))+(G28*(1-Parameters!$D$40)*'Input for base case'!$F$5*Parameters!$D$14*Parameters!$D$26*(1-Parameters!$D$27)*Parameters!$D$28*(Parameters!$D$23)*(1-Parameters!$D$30))+(H28*(1-Parameters!$D$40)) +(N28*(1-Parameters!$D$40)) + (O28*(1-Parameters!$D$40)*(1-ART_drop_factor)) + (I28*(1-Parameters!$D$40)*(1-ART_drop_factor))),0)</f>
        <v>3855.7624845945174</v>
      </c>
      <c r="O29" s="23">
        <f>IF(AND(C29&gt;='Input for base case'!$F$12,C29&lt;'Input for base case'!$F$13),((E28*(1-Parameters!$D$40)*(1/Parameters!$D$38)*('Input for base case'!$F$5*Parameters!$D$14*(Parameters!$D$23)*Parameters!$D$26*(1-Parameters!$D$27)*Parameters!$D$28*Parameters!$D$30))+(F28*(1-Parameters!$D$40)*(1/Parameters!$D$38))+(G28*(1-Parameters!$D$40)*('Input for base case'!$F$5*Parameters!$D$14*(Parameters!$D$23)*Parameters!$D$26*(1-Parameters!$D$27)*Parameters!$D$28*Parameters!$D$30))+(O28*(1-Parameters!$D$40)*ART_drop_factor)+(L28*(1-Parameters!$D$40)*(1/Parameters!$D$38))+(I28*(1-Parameters!$D$40)*ART_drop_factor)),0)</f>
        <v>36663.065131722055</v>
      </c>
      <c r="P29" s="24">
        <f>IF(AND(C29&gt;='Input for base case'!$F$13,C29&lt;'Input for base case'!$F$14),((J28*(1-Parameters!$D$40)*(1-(Parameters!$D$9*(1-('Input for base case'!$F$22*Parameters!$D$7))))) + (P28*(1-Parameters!$D$40)*(1-(Parameters!$D$9*(1-('Input for base case'!$F$22*Parameters!$D$7)))))),0)</f>
        <v>0</v>
      </c>
      <c r="Q29" s="22">
        <f>IF(AND(C29&gt;='Input for base case'!$F$13,C29&lt;'Input for base case'!$F$14),((J28*(1-Parameters!$D$40)*Parameters!$D$9*(1-('Input for base case'!$F$22*Parameters!$D$7)))+(K28*(1-Parameters!$D$40)*(1-1/Parameters!$D$38)*(1-('Input for base case'!$F$6*Parameters!$D$15*(1-Parameters!$D$27)*Parameters!$D$26*(Parameters!$D$24))*Parameters!$D$28*Parameters!$D$30))) + (L28*(1-Parameters!$D$40)*(1-(1/Parameters!$D$38))*(1-ART_drop_factor)) +(P28*(1-Parameters!$D$40)*Parameters!$D$9*(1-('Input for base case'!$F$22*Parameters!$D$7)))+(Q28*(1-Parameters!$D$40)*(1-1/Parameters!$D$38)) + (R28*(1-Parameters!$D$40)*(1-(1/Parameters!$D$38))*(1-ART_drop_factor)),0)</f>
        <v>0</v>
      </c>
      <c r="R29" s="24">
        <f>IF(AND(C29&gt;='Input for base case'!$F$13,C29&lt;'Input for base case'!$F$14),((K28*(1-Parameters!$D$40)*(1-1/Parameters!$D$38)*('Input for base case'!$F$6*Parameters!$D$15*Parameters!$D$26*(1-Parameters!$D$27)*(Parameters!$D$24)*Parameters!$D$28*Parameters!$D$30))+(L28*(1-Parameters!$D$40)*(1-(1/Parameters!$D$38))*ART_drop_factor)+(R28*(1-Parameters!$D$40)*(1-(1/Parameters!$D$38))*ART_drop_factor)),0)</f>
        <v>0</v>
      </c>
      <c r="S29" s="22">
        <f>IF(AND(C29&gt;='Input for base case'!$F$13,C29&lt;'Input for base case'!$F$14),((K28*(1-Parameters!$D$40)*(1/Parameters!$D$38)*(1-('Input for base case'!$F$6*Parameters!$D$15*(1-Parameters!$D$27)*Parameters!$D$26*(Parameters!$D$23)*Parameters!$D$28)))+(M28*(1-Parameters!$D$40)*(1-('Input for base case'!$F$6*Parameters!$D$15*(1-Parameters!$D$27)*Parameters!$D$26*(Parameters!$D$23)*Parameters!$D$28)))+(Q28*(1-Parameters!$D$40)*(1/Parameters!$D$38))+(S28*(1-Parameters!$D$40))),0)</f>
        <v>0</v>
      </c>
      <c r="T29" s="24">
        <f>IF(AND(C29&gt;='Input for base case'!$F$13,C29&lt;'Input for base case'!$F$14),((K28*(1-Parameters!$D$40)*(1/Parameters!$D$38)*'Input for base case'!$F$6*Parameters!$D$15*Parameters!$D$26*(1-Parameters!$D$27)*Parameters!$D$28*(Parameters!$D$23)*(1-Parameters!$D$30))+(M28*(1-Parameters!$D$40)*'Input for base case'!$F$6*Parameters!$D$15*Parameters!$D$26*(1-Parameters!$D$27)*Parameters!$D$28*(Parameters!$D$23)*(1-Parameters!$D$30))+(N28*(1-Parameters!$D$40))+(T28*(1-Parameters!$D$40)) + (U28*(1-Parameters!$D$40)*(1-ART_drop_factor)) + (O28*(1-Parameters!$D$40)*(1-ART_drop_factor))),0)</f>
        <v>0</v>
      </c>
      <c r="U29" s="22">
        <f>IF(AND(C29&gt;='Input for base case'!$F$13,C29&lt;'Input for base case'!$F$14),((K28*(1-Parameters!$D$40)*(1/Parameters!$D$38)*('Input for base case'!$F$6*Parameters!$D$15*(Parameters!$D$23)*Parameters!$D$26*(1-Parameters!$D$27)*Parameters!$D$28*Parameters!$D$30))+(L28*(1-Parameters!$D$40)*(1/Parameters!$D$38))+(M28*(1-Parameters!$D$40)*('Input for base case'!$F$6*Parameters!$D$15*(Parameters!$D$23)*Parameters!$D$26*(1-Parameters!$D$27)*Parameters!$D$28*Parameters!$D$30))+(U28*(1-Parameters!$D$40)*ART_drop_factor)+(R28*(1-Parameters!$D$40)*(1/Parameters!$D$38))+(O28*(1-Parameters!$D$40))*ART_drop_factor),0)</f>
        <v>0</v>
      </c>
      <c r="V29" s="24">
        <f>IF(C29='Input for base case'!$F$14,((P28*(1-Parameters!$D$41)*(1-(Parameters!$D$9*(1-('Input for base case'!$F$22*Parameters!$D$7))))) + (V28*(1-Parameters!$D$41)*(1-(Parameters!$D$9*(1-('Input for base case'!$F$22*Parameters!$D$7)))))),0)</f>
        <v>0</v>
      </c>
      <c r="W29" s="22">
        <f>IF(C29='Input for base case'!$F$14,((P28*(1-Parameters!$D$41)*Parameters!$D$9*(1-('Input for base case'!$F$22*Parameters!$D$7)))+(Q28*(1-Parameters!$D$41)*(1-1/Parameters!$D$38)*(1-('Input for base case'!$F$6*Parameters!$D$16*(1-Parameters!$D$27)*Parameters!$D$26*(1-Parameters!$B$94)*(Parameters!$D$24))*Parameters!$D$28*Parameters!$D$30)))+(V28*(1-Parameters!$D$41)*Parameters!$D$9*(1-('Input for base case'!$F$22*Parameters!$D$7)))+ (R28*(1-Parameters!$D$41)*(1-(1/Parameters!$D$38))*(1-ART_drop_factor)) + (W28*(1-Parameters!$D$41)*(1-1/Parameters!$D$38)) + (X28*(1-Parameters!$D$41)*(1-(1/Parameters!$D$38))*(1-ART_drop_factor)),0)</f>
        <v>0</v>
      </c>
      <c r="X29" s="24">
        <f>IF(C29='Input for base case'!$F$14,((Q28*(1-Parameters!$D$41)*(1-1/Parameters!$D$38)*('Input for base case'!$F$6*Parameters!$D$16*Parameters!$D$26*(1-Parameters!$D$27)*(1-Parameters!$B$94)*(Parameters!$D$24)*Parameters!$D$28*Parameters!$D$30))+(R28*(1-Parameters!$D$41)*(1-(1/Parameters!$D$38))*ART_drop_factor)+(X28*(1-Parameters!$D$41)*(1-(1/Parameters!$D$38))*ART_drop_factor)),0)</f>
        <v>0</v>
      </c>
      <c r="Y29" s="22">
        <f>IF(C29='Input for base case'!$F$14,((Q28*(1-Parameters!$D$41)*(1/Parameters!$D$38)*(1-('Input for base case'!$F$6*Parameters!$D$16*(1-Parameters!$D$27)*Parameters!$D$26*(1-Parameters!$B$94)*(Parameters!$D$23)*Parameters!$D$28)))+(S28*(1-Parameters!$D$41)*(1-('Input for base case'!$F$6*Parameters!$D$16*(1-Parameters!$D$27)*Parameters!$D$26*(1-Parameters!$B$94)*(Parameters!$D$23)*Parameters!$D$28)))+(W28*(1-Parameters!$D$41)*(1/Parameters!$D$38))+(Y28*(1-Parameters!$D$41))),0)</f>
        <v>0</v>
      </c>
      <c r="Z29" s="24">
        <f>IF(C29='Input for base case'!$F$14,((Q28*(1-Parameters!$D$41)*(1/Parameters!$D$38)*'Input for base case'!$F$6*Parameters!$D$16*Parameters!$D$26*(1-Parameters!$D$27)*(1-Parameters!$B$94)*Parameters!$D$28*(Parameters!$D$23)*(1-Parameters!$D$30))+(S28*(1-Parameters!$D$41)*'Input for base case'!$F$6*Parameters!$D$16*Parameters!$D$26*(1-Parameters!$D$27)*(1-Parameters!$B$94)*Parameters!$D$28*(Parameters!$D$23)*(1-Parameters!$D$30))+(T28*(1-Parameters!$D$41)) + (U28*(1-Parameters!$D$41)*(1-ART_drop_factor)) + (Z28*(1-Parameters!$D$41)) + (AA28*(1-Parameters!$D$41)*(1-ART_drop_factor))),0)</f>
        <v>0</v>
      </c>
      <c r="AA29" s="22">
        <f>IF(C29='Input for base case'!$F$14,((Q28*(1-Parameters!$D$41)*(1/Parameters!$D$38)*('Input for base case'!$F$6*Parameters!$D$16*(Parameters!$D$23)*Parameters!$D$26*(1-Parameters!$D$27)*(1-Parameters!$B$94)*Parameters!$D$28*Parameters!$D$30))+(R28*(1-Parameters!$D$41)*(1/Parameters!$D$38))+(S28*(1-Parameters!$D$41)*('Input for base case'!$F$6*Parameters!$D$16*(1-Parameters!$B$94)*(Parameters!$D$23)*Parameters!$D$26*(1-Parameters!$D$27)*Parameters!$D$28*Parameters!$D$30))+(AA28*(1-Parameters!$D$41)*ART_drop_factor)+(X28*(1-Parameters!$D$41)*(1/Parameters!$D$38))+(U28*(1-Parameters!$D$41)*ART_drop_factor)),0)</f>
        <v>0</v>
      </c>
      <c r="AB29" s="24">
        <f>IF(AND(C29&gt;'Input for base case'!$F$14,C29&lt;('Input for base case'!$F$14+'Input for base case'!$F$16)),((V28*(1-Parameters!$D$41)*(1-(Parameters!$D$9*(1-('Input for base case'!$F$22*Parameters!$D$7)))))+(AB28*(1-Parameters!$D$41)*(1-(Parameters!$D$10*(1-('Input for base case'!$F$22*Parameters!$D$7)))))),0)</f>
        <v>0</v>
      </c>
      <c r="AC29" s="24">
        <f>IF(AND(C29&gt;'Input for base case'!$F$14, C29&lt;('Input for base case'!$F$14+'Input for base case'!$F$16)),((V28*(1-Parameters!$D$41)*Parameters!$D$9*(1-('Input for base case'!$F$22*Parameters!$D$7)))+(W28*(1-Parameters!$D$41)*(1-1/Parameters!$D$38)) + (X28*(1-Parameters!$D$41)*(1-(1/Parameters!$D$38))*(1-ART_drop_factor)) +(AB28*(1-Parameters!$D$41)*Parameters!$D$10*(1-('Input for base case'!$F$22*Parameters!$D$7))))+(AC28*(1-Parameters!$D$41)*(1-1/Parameters!$D$38)) + (AD28*(1-Parameters!$D$41)*(1-(1/Parameters!$D$38))*(1-ART_drop_factor)),0)</f>
        <v>0</v>
      </c>
      <c r="AD29" s="24">
        <f>IF(AND(C29&gt;'Input for base case'!$F$14, C29&lt;('Input for base case'!$F$14+'Input for base case'!$F$16)),((X28*(1-Parameters!$D$41)*(1-(1/Parameters!$D$38))*ART_drop_factor)+(AD28*(1-Parameters!$D$41)*(1-(1/Parameters!$D$38))*ART_drop_factor)),0)</f>
        <v>0</v>
      </c>
      <c r="AE29" s="24">
        <f>IF(AND(C29&gt;'Input for base case'!$F$14, C29&lt;('Input for base case'!$F$14+'Input for base case'!$F$16)),((W28*(1-Parameters!$D$41)*(1/Parameters!$D$38))+(Y28*(1-Parameters!$D$41))+(AC28*(1-Parameters!$D$41)*(1/Parameters!$D$38))+(AE28*(1-Parameters!$D$41))),0)</f>
        <v>0</v>
      </c>
      <c r="AF29" s="24">
        <f>IF(AND(C29&gt;'Input for base case'!$F$14, C29&lt;('Input for base case'!$F$14+'Input for base case'!$F$16)),((Z28*(1-Parameters!$D$41)) + (AA28*(1-Parameters!$D$41)*(1-ART_drop_factor)) +(AF28*(1-Parameters!$D$41)) + (AG28*(1-Parameters!$D$41)*(1-ART_drop_factor))),0)</f>
        <v>0</v>
      </c>
      <c r="AG29" s="24">
        <f>IF(AND(C29&gt;'Input for base case'!$F$14, C29&lt;('Input for base case'!$F$14+'Input for base case'!$F$16)),((X28*(1-Parameters!$D$41)*(1/Parameters!$D$38))+(AG28*(1-Parameters!$D$41)*ART_drop_factor)+(AD28*(1-Parameters!$D$41)*(1/Parameters!$D$38))+(AA28*(1-Parameters!$D$41)*ART_drop_factor)),0)</f>
        <v>0</v>
      </c>
      <c r="AH29" s="24">
        <f>IF(AND(C29&gt;=('Input for base case'!$F$14+'Input for base case'!$F$16),C29&lt;('Input for base case'!$F$14+'Input for base case'!$F$17)),((AB28*(1-Parameters!$D$40)*(1-(Parameters!$D$10*(1-('Input for base case'!$F$22*Parameters!$D$7)))))+(AH28*(1-Parameters!$D$40)*(1-(Parameters!$D$11*(1-('Input for base case'!$F$22*Parameters!$D$7)))))),0)</f>
        <v>0</v>
      </c>
      <c r="AI29" s="24">
        <f>IF(AND(C29&gt;=('Input for base case'!$F$14+'Input for base case'!$F$16), C29&lt;('Input for base case'!$F$14+'Input for base case'!$F$17)),((AB28*(1-Parameters!$D$40)*Parameters!$D$10*(1-('Input for base case'!$F$22*Parameters!$D$7)))+(AC28*(1-Parameters!$D$40)*(1-1/Parameters!$D$38)*(1-('Input for base case'!$F$7*Parameters!$D$17*(1-Parameters!$D$27)*Parameters!$D$26*(1-(Parameters!$B$94 + Parameters!$B$95))*(Parameters!$D$24)*Parameters!$D$28*Parameters!$D$30))) + (AD28*(1-Parameters!$D$40)*(1-(1/Parameters!$D$38))*(1-ART_drop_factor)) +(AH28*(1-Parameters!$D$40)*Parameters!$D$11*(1-('Input for base case'!$F$22*Parameters!$D$7)))+(AI28*(1-Parameters!$D$40)*(1-1/Parameters!$D$38)) + (AJ28*(1-Parameters!$D$40)*(1-(1/Parameters!$D$38))*(1-ART_drop_factor))),0)</f>
        <v>0</v>
      </c>
      <c r="AJ29" s="24">
        <f>IF(AND(C29&gt;=('Input for base case'!$F$14+'Input for base case'!$F$16), C29&lt;('Input for base case'!$F$14+'Input for base case'!$F$17)),((AC28*(1-Parameters!$D$40)*(1-1/Parameters!$D$38)*('Input for base case'!$F$7*Parameters!$D$17*Parameters!$D$26*(1-Parameters!$D$27)*(1-(Parameters!$B$94 + Parameters!$B$95))*(Parameters!$D$24)*Parameters!$D$28*Parameters!$D$30))+(AD28*(1-Parameters!$D$40)*(1-(1/Parameters!$D$38))*ART_drop_factor)+(AJ28*(1-Parameters!$D$40)*(1-(1/Parameters!$D$38))*ART_drop_factor)),0)</f>
        <v>0</v>
      </c>
      <c r="AK29" s="22">
        <f>IF(AND(C29&gt;=('Input for base case'!$F$14+'Input for base case'!$F$16), C29&lt;('Input for base case'!$F$14+'Input for base case'!$F$17)),((AC28*(1-Parameters!$D$40)*(1/Parameters!$D$38)*(1-('Input for base case'!$F$7*Parameters!$D$17*(1-Parameters!$D$27)*Parameters!$D$26*(1-(Parameters!$B$94 + Parameters!$B$95))*(Parameters!$D$23)*Parameters!$D$28)))+(AE28*(1-Parameters!$D$40)*(1-('Input for base case'!$F$7*Parameters!$D$17*(1-Parameters!$D$27)*Parameters!$D$26*(1-(Parameters!$B$94 + Parameters!$B$95))*(Parameters!$D$23)*Parameters!$D$28)))+(AI28*(1-Parameters!$D$40)*(1/Parameters!$D$38))+(AK28*(1-Parameters!$D$40))),0)</f>
        <v>0</v>
      </c>
      <c r="AL29" s="24">
        <f>IF(AND(C29&gt;=('Input for base case'!$F$14+'Input for base case'!$F$16), C29&lt;('Input for base case'!$F$14+'Input for base case'!$F$17)),((AC28*(1-Parameters!$D$40)*(1/Parameters!$D$38)*'Input for base case'!$F$7*Parameters!$D$17*Parameters!$D$26*(1-Parameters!$D$27)*(1-(Parameters!$B$94 + Parameters!$B$95))*Parameters!$D$28*(Parameters!$D$23)*(1-Parameters!$D$30))+(AE28*(1-Parameters!$D$40)*'Input for base case'!$F$7*Parameters!$D$17*Parameters!$D$26*(1-Parameters!$D$27)*(1-(Parameters!$B$94 + Parameters!$B$95))*Parameters!$D$28*(Parameters!$D$23)*(1-Parameters!$D$30))+(AF28*(1-Parameters!$D$40)) + (AG28*(1-Parameters!$D$40)*(1-ART_drop_factor)) +(AL28*(1-Parameters!$D$40)) + (AM28*(1-Parameters!$D$40)*(1-ART_drop_factor))),0)</f>
        <v>0</v>
      </c>
      <c r="AM29" s="22">
        <f>IF(AND(C29&gt;=('Input for base case'!$F$14+'Input for base case'!$F$16), C29&lt;('Input for base case'!$F$14+'Input for base case'!$F$17)),((AC28*(1-Parameters!$D$40)*(1/Parameters!$D$38)*('Input for base case'!$F$7*Parameters!$D$17*(Parameters!$D$23)*Parameters!$D$26*(1-Parameters!$D$27)*(1-(Parameters!$B$94 + Parameters!$B$95))*Parameters!$D$28*Parameters!$D$30))+(AD28*(1-Parameters!$D$40)*(1/Parameters!$D$38))+(AE28*(1-Parameters!$D$40)*('Input for base case'!$F$7*Parameters!$D$17*(Parameters!$D$23)*Parameters!$D$26*(1-Parameters!$D$27)*(1-(Parameters!$B$94 + Parameters!$B$95))*Parameters!$D$28*Parameters!$D$30))+(AM28*(1-Parameters!$D$40)*ART_drop_factor)+(AJ28*(1-Parameters!$D$40)*(1/Parameters!$D$38))+(AG28*(1-Parameters!$D$40)*ART_drop_factor)),0)</f>
        <v>0</v>
      </c>
      <c r="AN29" s="24">
        <f>IF(AND(C29&gt;=('Input for base case'!$F$14+'Input for base case'!$F$17), C29&lt;('Input for base case'!$F$14+'Input for base case'!$F$18)),((AH28*(1-Parameters!$D$40)*(1-(Parameters!$D$11*(1-('Input for base case'!$F$22*Parameters!$D$7))))) + (AN28*(1-Parameters!$D$40)*(1-(Parameters!$D$11*(1-('Input for base case'!$F$22*Parameters!$D$7)))))),0)</f>
        <v>0</v>
      </c>
      <c r="AO29" s="22">
        <f>IF(AND(C29&gt;=('Input for base case'!$F$14+'Input for base case'!$F$17), C29&lt;('Input for base case'!$F$14+'Input for base case'!$F$18)),((AH28*(1-Parameters!$D$40)*Parameters!$D$11*(1-('Input for base case'!$F$22*Parameters!$D$7)))+(AI28*(1-Parameters!$D$40)*(1-1/Parameters!$D$38)*(1-('Input for base case'!$F$8*Parameters!$D$18*(1-Parameters!$D$27)*Parameters!$D$26*(Parameters!$D$24)*Parameters!$D$28*Parameters!$D$30))) + (AJ28*(1-Parameters!$D$40)*(1-(1/Parameters!$D$38))*(1-ART_drop_factor)) +(AN28*(1-Parameters!$D$40)*Parameters!$D$11*(1-('Input for base case'!$F$22*Parameters!$D$7)))+(AO28*(1-Parameters!$D$40)*(1-1/Parameters!$D$38)) + (AP28*(1-Parameters!$D$40)*(1-(1/Parameters!$D$38))*(1-ART_drop_factor))),0)</f>
        <v>0</v>
      </c>
      <c r="AP29" s="24">
        <f>IF(AND(C29&gt;=('Input for base case'!$F$14+'Input for base case'!$F$17), C29&lt;('Input for base case'!$F$14+'Input for base case'!$F$18)),((AI28*(1-Parameters!$D$40)*(1-1/Parameters!$D$38)*('Input for base case'!$F$8*Parameters!$D$18*Parameters!$D$26*(1-Parameters!$D$27)*(Parameters!$D$24)*Parameters!$D$28*Parameters!$D$30))+(AJ28*(1-Parameters!$D$40)*(1-(1/Parameters!$D$38))*ART_drop_factor)+(AP28*(1-Parameters!$D$40)*(1-(1/Parameters!$D$38))*ART_drop_factor)),0)</f>
        <v>0</v>
      </c>
      <c r="AQ29" s="22">
        <f>IF(AND(C29&gt;=('Input for base case'!$F$14+'Input for base case'!$F$17), C29&lt;('Input for base case'!$F$14+'Input for base case'!$F$18)),((AI28*(1-Parameters!$D$40)*(1/Parameters!$D$38)*(1-('Input for base case'!$F$8*Parameters!$D$18*(1-Parameters!$D$27)*Parameters!$D$26*(Parameters!$D$23)*Parameters!$D$28)))+(AK28*(1-Parameters!$D$40)*(1-('Input for base case'!$F$8*Parameters!$D$18*(1-Parameters!$D$27)*Parameters!$D$26*(Parameters!$D$23)*Parameters!$D$28)))+(AO28*(1-Parameters!$D$40)*(1/Parameters!$D$38))+(AQ28*(1-Parameters!$D$40))),0)</f>
        <v>0</v>
      </c>
      <c r="AR29" s="24">
        <f>IF(AND(C29&gt;=('Input for base case'!$F$14+'Input for base case'!$F$17), C29&lt;('Input for base case'!$F$14+'Input for base case'!$F$18)),((AI28*(1-Parameters!$D$40)*(1/Parameters!$D$38)*'Input for base case'!$F$8*Parameters!$D$18*Parameters!$D$26*(1-Parameters!$D$27)*Parameters!$D$28*(Parameters!$D$23)*(1-Parameters!$D$30))+(AK28*(1-Parameters!$D$40)*'Input for base case'!$F$8*Parameters!$D$18*Parameters!$D$26*(1-Parameters!$D$27)*Parameters!$D$28*(Parameters!$D$23)*(1-Parameters!$D$30))+(AL28*(1-Parameters!$D$40)) + (AM28*(1-Parameters!$D$40)*(1-ART_drop_factor)) +(AR28*(1-Parameters!$D$40)) + (AS28*(1-Parameters!$D$40)*(1-ART_drop_factor))),0)</f>
        <v>0</v>
      </c>
      <c r="AS29" s="22">
        <f>IF(AND(C29&gt;=('Input for base case'!$F$14+'Input for base case'!$F$17), C29&lt;('Input for base case'!$F$14+'Input for base case'!$F$18)),((AI28*(1-Parameters!$D$40)*(1/Parameters!$D$38)*('Input for base case'!$F$8*Parameters!$D$18*(Parameters!$D$23)*Parameters!$D$26*(1-Parameters!$D$27)*Parameters!$D$28*Parameters!$D$30))+(AJ28*(1-Parameters!$D$40)*(1/Parameters!$D$38))+(AK28*(1-Parameters!$D$40)*('Input for base case'!$F$8*Parameters!$D$18*(Parameters!$D$23)*Parameters!$D$26*(1-Parameters!$D$27)*Parameters!$D$28*Parameters!$D$30))+(AS28*(1-Parameters!$D$40)*ART_drop_factor)+(AP28*(1-Parameters!$D$40)*(1/Parameters!$D$38))+(AM28*(1-Parameters!$D$40)*ART_drop_factor)),0)</f>
        <v>0</v>
      </c>
      <c r="AT29" s="24">
        <f>IF(AND(C29&gt;=('Input for base case'!$F$14+'Input for base case'!$F$18), C29&lt;('Input for base case'!$F$14+'Input for base case'!$F$19)),((AN28*(1-Parameters!$D$40)*(1-(Parameters!$D$11*(1-('Input for base case'!$F$22*Parameters!$D$7))))) + (AT28*(1-Parameters!$D$40)*(1-(Parameters!$D$12*(1-('Input for base case'!$F$22*Parameters!$D$7)))))),0)</f>
        <v>0</v>
      </c>
      <c r="AU29" s="22">
        <f>IF(AND(C29&gt;=('Input for base case'!$F$14+'Input for base case'!$F$18), C29&lt;('Input for base case'!$F$14+'Input for base case'!$F$19)),((AN28*(1-Parameters!$D$40)*Parameters!$D$11*(1-('Input for base case'!$F$22*Parameters!$D$7)))+(AO28*(1-Parameters!$D$40)*(1-1/Parameters!$D$38)*(1-('Input for base case'!$F$9*Parameters!$D$19*(1-Parameters!$D$27)*Parameters!$D$26*(Parameters!$D$24)*Parameters!$D$28*Parameters!$D$30))) + (AP28*(1-Parameters!$D$40)*(1-(1/Parameters!$D$38))*(1-ART_drop_factor)) +(AT28*(1-Parameters!$D$40)*Parameters!$D$12*(1-('Input for base case'!$F$22*Parameters!$D$7)))+(AU28*(1-Parameters!$D$40)*(1-1/Parameters!$D$38)) + (AV28*(1-Parameters!$D$40)*(1-(1/Parameters!$D$38))*(1-ART_drop_factor))),0)</f>
        <v>0</v>
      </c>
      <c r="AV29" s="24">
        <f>IF(AND(C29&gt;=('Input for base case'!$F$14+'Input for base case'!$F$18), C29&lt;('Input for base case'!$F$14+'Input for base case'!$F$19)),((AO28*(1-Parameters!$D$40)*(1-1/Parameters!$D$38)*('Input for base case'!$F$9*Parameters!$D$19*Parameters!$D$26*(1-Parameters!$D$27)*(Parameters!$D$24)*Parameters!$D$28*Parameters!$D$30))+(AP28*(1-Parameters!$D$40)*(1-(1/Parameters!$D$38))*ART_drop_factor)+(AV28*(1-Parameters!$D$40)*(1-(1/Parameters!$D$38))*ART_drop_factor)),0)</f>
        <v>0</v>
      </c>
      <c r="AW29" s="22">
        <f>IF(AND(C29&gt;=('Input for base case'!$F$14+'Input for base case'!$F$18), C29&lt;('Input for base case'!$F$14+'Input for base case'!$F$19)),((AO28*(1-Parameters!$D$40)*(1/Parameters!$D$38)*(1-('Input for base case'!$F$9*Parameters!$D$19*(1-Parameters!$D$27)*Parameters!$D$26*(Parameters!$D$23)*Parameters!$D$28)))+(AQ28*(1-Parameters!$D$40)*(1-('Input for base case'!$F$9*Parameters!$D$19*(1-Parameters!$D$27)*Parameters!$D$26*(Parameters!$D$23)*Parameters!$D$28)))+(AU28*(1-Parameters!$D$40)*(1/Parameters!$D$38))+(AW28*(1-Parameters!$D$40))),0)</f>
        <v>0</v>
      </c>
      <c r="AX29" s="24">
        <f>IF(AND(C29&gt;=('Input for base case'!$F$14+'Input for base case'!$F$18), C29&lt;('Input for base case'!$F$14+'Input for base case'!$F$19)),((AO28*(1-Parameters!$D$40)*(1/Parameters!$D$38)*'Input for base case'!$F$9*Parameters!$D$19*Parameters!$D$26*(1-Parameters!$D$27)*Parameters!$D$28*(Parameters!$D$23)*(1-Parameters!$D$30))+(AQ28*(1-Parameters!$D$40)*'Input for base case'!$F$9*Parameters!$D$19*Parameters!$D$26*(1-Parameters!$D$27)*Parameters!$D$28*(Parameters!$D$23)*(1-Parameters!$D$30)) + (AS28*(1-Parameters!$D$40)*(1-ART_drop_factor)) +(AR28*(1-Parameters!$D$40))+ (AY28*(1-Parameters!$D$40)*(1-ART_drop_factor)) + (AX28*(1-Parameters!$D$40))),0)</f>
        <v>0</v>
      </c>
      <c r="AY29" s="22">
        <f>IF(AND(C29&gt;=('Input for base case'!$F$14+'Input for base case'!$F$18), C29&lt;('Input for base case'!$F$14+'Input for base case'!$F$19)),((AO28*(1-Parameters!$D$40)*(1/Parameters!$D$38)*('Input for base case'!$F$9*Parameters!$D$19*(Parameters!$D$23)*Parameters!$D$26*(1-Parameters!$D$27)*Parameters!$D$28*Parameters!$D$30))+(AP28*(1-Parameters!$D$40)*(1/Parameters!$D$38))+(AQ28*(1-Parameters!$D$40)*('Input for base case'!$F$9*Parameters!$D$19*(Parameters!$D$23)*Parameters!$D$26*(1-Parameters!$D$27)*Parameters!$D$28*Parameters!$D$30))+(AY28*(1-Parameters!$D$40)*ART_drop_factor)+(AV28*(1-Parameters!$D$40)*(1/Parameters!$D$38))+(AS28*(1-Parameters!$D$40)*ART_drop_factor)),0)</f>
        <v>0</v>
      </c>
      <c r="AZ29" s="24">
        <f>IF(C29&gt;=('Input for base case'!$F$14+'Input for base case'!$F$19),((AT28*(1-Parameters!$D$40)*(1-(Parameters!$D$12*(1-('Input for base case'!$F$22*Parameters!$D$7))))) + (AZ28*(1-Parameters!$D$40)*(1-(Parameters!$D$12*(1-('Input for base case'!$F$22*Parameters!$D$7)))))),0)</f>
        <v>0</v>
      </c>
      <c r="BA29" s="22">
        <f>IF(C29&gt;=('Input for base case'!$F$14+'Input for base case'!$F$19),((AT28*(1-Parameters!$D$40)*Parameters!$D$12*(1-('Input for base case'!$F$22*Parameters!$D$7)))+(AU28*(1-Parameters!$D$40)*(1-1/Parameters!$D$38)*(1-('Input for base case'!$F$10*Parameters!$D$20*(1-Parameters!$D$27)*Parameters!$D$26*(Parameters!$D$24)*Parameters!$D$28*Parameters!$D$30))) + (AV28*(1-Parameters!$D$40)*(1-(1/Parameters!$D$38))*(1-ART_drop_factor)) +(AZ28*(1-Parameters!$D$40)*Parameters!$D$12*(1-('Input for base case'!$F$22*Parameters!$D$7)))+(BA28*(1-Parameters!$D$40)*(1-1/Parameters!$D$38)) + (BB28*(1-Parameters!$D$40)*(1-(1/Parameters!$D$38))*(1-ART_drop_factor))),0)</f>
        <v>0</v>
      </c>
      <c r="BB29" s="24">
        <f>IF(C29&gt;=('Input for base case'!$F$14+'Input for base case'!$F$19),((AU28*(1-Parameters!$D$40)*(1-1/Parameters!$D$38)*('Input for base case'!$F$10*Parameters!$D$20*Parameters!$D$26*(1-Parameters!$D$27)*(Parameters!$D$24)*Parameters!$D$28*Parameters!$D$30))+(AV28*(1-Parameters!$D$40)*(1-(1/Parameters!$D$38))*ART_drop_factor)+(BB28*(1-Parameters!$D$40)*(1-(1/Parameters!$D$38))*ART_drop_factor)),0)</f>
        <v>0</v>
      </c>
      <c r="BC29" s="22">
        <f>IF(C29&gt;=('Input for base case'!$F$14+'Input for base case'!$F$19),((AU28*(1-Parameters!$D$40)*(1/Parameters!$D$38)*(1-('Input for base case'!$F$10*Parameters!$D$20*(1-Parameters!$D$27)*Parameters!$D$26*(Parameters!$D$23)*Parameters!$D$28)))+(AW28*(1-Parameters!$D$40)*(1-('Input for base case'!$F$10*Parameters!$D$20*(1-Parameters!$D$27)*Parameters!$D$26*(Parameters!$D$23)*Parameters!$D$28)))+(BA28*(1-Parameters!$D$40)*(1/Parameters!$D$38))+(BC28*(1-Parameters!$D$40))),0)</f>
        <v>0</v>
      </c>
      <c r="BD29" s="24">
        <f>IF(C29&gt;=('Input for base case'!$F$14+'Input for base case'!$F$19),((AU28*(1-Parameters!$D$40)*(1/Parameters!$D$38)*'Input for base case'!$F$10*Parameters!$D$20*Parameters!$D$26*(1-Parameters!$D$27)*Parameters!$D$28*(Parameters!$D$23)*(1-Parameters!$D$30))+(AW28*(1-Parameters!$D$40)*'Input for base case'!$F$10*Parameters!$D$20*Parameters!$D$26*(1-Parameters!$D$27)*Parameters!$D$28*(Parameters!$D$23)*(1-Parameters!$D$30))+(AX28*(1-Parameters!$D$40)) + (AY28*(1-Parameters!$D$40)*(1-ART_drop_factor)) +(BD28*(1-Parameters!$D$40)) + (BE28*(1-Parameters!$D$40)*(1-ART_drop_factor))),0)</f>
        <v>0</v>
      </c>
      <c r="BE29" s="25">
        <f>IF(C29&gt;=('Input for base case'!$F$14+'Input for base case'!$F$19),((AU28*(1-Parameters!$D$40)*(1/Parameters!$D$38)*('Input for base case'!$F$10*Parameters!$D$20*(Parameters!$D$23)*Parameters!$D$26*(1-Parameters!$D$27)*Parameters!$D$28*Parameters!$D$30))+(AV28*(1-Parameters!$D$40)*(1/Parameters!$D$38))+(AW28*(1-Parameters!$D$40)*('Input for base case'!$F$10*Parameters!$D$20*(Parameters!$D$23)*Parameters!$D$26*(1-Parameters!$D$27)*Parameters!$D$28*Parameters!$D$30))+(BE28*(1-Parameters!$D$40)*ART_drop_factor)+(BB28*(1-Parameters!$D$40)*(1/Parameters!$D$38))+(AY28*(1-Parameters!$D$40)*ART_drop_factor)),0)</f>
        <v>0</v>
      </c>
      <c r="BF29" s="135">
        <f>(Parameters!$D$40*(SUM(Model!D28:U28,Model!AH28:BE28)))+(Parameters!$D$41*(SUM(Model!V28:AG28)))</f>
        <v>94.003877421240801</v>
      </c>
      <c r="BG29" s="60"/>
    </row>
    <row r="30" spans="3:59" x14ac:dyDescent="0.2">
      <c r="C30" s="20">
        <v>25</v>
      </c>
      <c r="D30" s="21">
        <f>IF((C30&gt;='Input for base case'!$F$12),0,(D29*(1-Parameters!$D$40)*(1-(Parameters!$D$8*(1-('Input for base case'!$F$22*Parameters!$D$7))))))</f>
        <v>0</v>
      </c>
      <c r="E30" s="21">
        <f>IF((C30&gt;='Input for base case'!$F$12),0,(D29*(1-Parameters!$D$40)*Parameters!$D$8*(1-('Input for base case'!$F$22*Parameters!$D$7))+(E29*(1-Parameters!$D$40)*(1-1/Parameters!$D$38)) + (F29*(1-Parameters!$D$40)*(1-(1/Parameters!$D$38))*(1-ART_drop_factor))))</f>
        <v>0</v>
      </c>
      <c r="F30" s="26">
        <f>IF((C30&gt;='Input for base case'!$F$12),0,(F29*(1-Parameters!$D$40)*(1-(1/Parameters!$D$38))*ART_drop_factor))</f>
        <v>0</v>
      </c>
      <c r="G30" s="21">
        <f>IF((C30&gt;='Input for base case'!$F$12),0,((G29*(1-Parameters!$D$40)+(E29*(1-Parameters!$D$40)*(1/Parameters!$D$38)))))</f>
        <v>0</v>
      </c>
      <c r="H30" s="21">
        <f>IF((C30&gt;='Input for base case'!$F$12),0,(H29*(1-Parameters!$D$40) + I29*(1-Parameters!$D$40)*(1-ART_drop_factor)))</f>
        <v>0</v>
      </c>
      <c r="I30" s="21">
        <f>IF((C30&gt;='Input for base case'!$F$12),0,(((F29*(1-Parameters!$D$40)*(1/Parameters!$D$38)) + I29*(1-Parameters!$D$40)*ART_drop_factor)))</f>
        <v>0</v>
      </c>
      <c r="J30" s="23">
        <f>IF(AND(C30&gt;='Input for base case'!$F$12,C30&lt;'Input for base case'!$F$13),((D29*(1-Parameters!$D$40)*(1-(Parameters!$D$8*(1-('Input for base case'!$F$22*Parameters!$D$7))))) + (J29*(1-Parameters!$D$40)*(1-(Parameters!$D$9*(1-('Input for base case'!$F$22*Parameters!$D$7)))))),0)</f>
        <v>1512920.4728472449</v>
      </c>
      <c r="K30" s="23">
        <f>IF(AND(C30&gt;='Input for base case'!$F$12,C30&lt;'Input for base case'!$F$13),((D29*(1-Parameters!$D$40)*(Parameters!$D$8*(1-('Input for base case'!$F$22*Parameters!$D$7))))+(E29*(1-Parameters!$D$40)*(1-1/Parameters!$D$38)*(1-('Input for base case'!$F$5*Parameters!$D$14*(1-Parameters!$D$27)*Parameters!$D$26*(Parameters!$D$24))*Parameters!$D$28*Parameters!$D$30)))+ (F29*(1-Parameters!$D$40)*(1-(1/Parameters!$D$38))*(1-ART_drop_factor)) + (J29*(1-Parameters!$D$40)*Parameters!$D$9*(1-('Input for base case'!$F$22*Parameters!$D$7)))+(K29*(1-Parameters!$D$40)*(1-1/Parameters!$D$38)) + (L29*(1-Parameters!$D$40)*(1-(1/Parameters!$D$38))*(1-ART_drop_factor)),0)</f>
        <v>3256.9700901021974</v>
      </c>
      <c r="L30" s="23">
        <f>IF(AND(C30&gt;='Input for base case'!$F$12,C30&lt;'Input for base case'!$F$13),((E29*(1-Parameters!$D$40)*(1-1/Parameters!$D$38)*('Input for base case'!$F$5*Parameters!$D$14*Parameters!$D$26*(1-Parameters!$D$27)*(Parameters!$D$24)*Parameters!$D$28*Parameters!$D$30))+(F29*(1-Parameters!$D$40)*(1-(1/Parameters!$D$38))*ART_drop_factor)+(L29*(1-Parameters!$D$40)*(1-(1/Parameters!$D$38))*ART_drop_factor)),0)</f>
        <v>1277.8928992952099</v>
      </c>
      <c r="M30" s="23">
        <f>IF(AND(C30&gt;='Input for base case'!$F$12,C30&lt;'Input for base case'!$F$13),((E29*(1-Parameters!$D$40)*(1/Parameters!$D$38)*(1-('Input for base case'!$F$5*Parameters!$D$14*(1-Parameters!$D$27)*Parameters!$D$26*(Parameters!$D$23))*Parameters!$D$28))+(G29*(1-Parameters!$D$40)*(1-('Input for base case'!$F$5*Parameters!$D$14*(1-Parameters!$D$27)*Parameters!$D$26*(Parameters!$D$23)*Parameters!$D$28)))+(K29*(1-Parameters!$D$40)*(1/Parameters!$D$38))+(M29*(1-Parameters!$D$40))),0)</f>
        <v>14432.723006905178</v>
      </c>
      <c r="N30" s="23">
        <f>IF(AND(C30&gt;='Input for base case'!$F$12,C30&lt;'Input for base case'!$F$13),((E29*(1-Parameters!$D$40)*(1/Parameters!$D$38)*'Input for base case'!$F$5*Parameters!$D$14*Parameters!$D$26*(1-Parameters!$D$27)*Parameters!$D$28*(Parameters!$D$23)*(1-Parameters!$D$30))+(G29*(1-Parameters!$D$40)*'Input for base case'!$F$5*Parameters!$D$14*Parameters!$D$26*(1-Parameters!$D$27)*Parameters!$D$28*(Parameters!$D$23)*(1-Parameters!$D$30))+(H29*(1-Parameters!$D$40)) +(N29*(1-Parameters!$D$40)) + (O29*(1-Parameters!$D$40)*(1-ART_drop_factor)) + (I29*(1-Parameters!$D$40)*(1-ART_drop_factor))),0)</f>
        <v>3977.73173541496</v>
      </c>
      <c r="O30" s="23">
        <f>IF(AND(C30&gt;='Input for base case'!$F$12,C30&lt;'Input for base case'!$F$13),((E29*(1-Parameters!$D$40)*(1/Parameters!$D$38)*('Input for base case'!$F$5*Parameters!$D$14*(Parameters!$D$23)*Parameters!$D$26*(1-Parameters!$D$27)*Parameters!$D$28*Parameters!$D$30))+(F29*(1-Parameters!$D$40)*(1/Parameters!$D$38))+(G29*(1-Parameters!$D$40)*('Input for base case'!$F$5*Parameters!$D$14*(Parameters!$D$23)*Parameters!$D$26*(1-Parameters!$D$27)*Parameters!$D$28*Parameters!$D$30))+(O29*(1-Parameters!$D$40)*ART_drop_factor)+(L29*(1-Parameters!$D$40)*(1/Parameters!$D$38))+(I29*(1-Parameters!$D$40)*ART_drop_factor)),0)</f>
        <v>36699.029054503502</v>
      </c>
      <c r="P30" s="24">
        <f>IF(AND(C30&gt;='Input for base case'!$F$13,C30&lt;'Input for base case'!$F$14),((J29*(1-Parameters!$D$40)*(1-(Parameters!$D$9*(1-('Input for base case'!$F$22*Parameters!$D$7))))) + (P29*(1-Parameters!$D$40)*(1-(Parameters!$D$9*(1-('Input for base case'!$F$22*Parameters!$D$7)))))),0)</f>
        <v>0</v>
      </c>
      <c r="Q30" s="22">
        <f>IF(AND(C30&gt;='Input for base case'!$F$13,C30&lt;'Input for base case'!$F$14),((J29*(1-Parameters!$D$40)*Parameters!$D$9*(1-('Input for base case'!$F$22*Parameters!$D$7)))+(K29*(1-Parameters!$D$40)*(1-1/Parameters!$D$38)*(1-('Input for base case'!$F$6*Parameters!$D$15*(1-Parameters!$D$27)*Parameters!$D$26*(Parameters!$D$24))*Parameters!$D$28*Parameters!$D$30))) + (L29*(1-Parameters!$D$40)*(1-(1/Parameters!$D$38))*(1-ART_drop_factor)) +(P29*(1-Parameters!$D$40)*Parameters!$D$9*(1-('Input for base case'!$F$22*Parameters!$D$7)))+(Q29*(1-Parameters!$D$40)*(1-1/Parameters!$D$38)) + (R29*(1-Parameters!$D$40)*(1-(1/Parameters!$D$38))*(1-ART_drop_factor)),0)</f>
        <v>0</v>
      </c>
      <c r="R30" s="24">
        <f>IF(AND(C30&gt;='Input for base case'!$F$13,C30&lt;'Input for base case'!$F$14),((K29*(1-Parameters!$D$40)*(1-1/Parameters!$D$38)*('Input for base case'!$F$6*Parameters!$D$15*Parameters!$D$26*(1-Parameters!$D$27)*(Parameters!$D$24)*Parameters!$D$28*Parameters!$D$30))+(L29*(1-Parameters!$D$40)*(1-(1/Parameters!$D$38))*ART_drop_factor)+(R29*(1-Parameters!$D$40)*(1-(1/Parameters!$D$38))*ART_drop_factor)),0)</f>
        <v>0</v>
      </c>
      <c r="S30" s="22">
        <f>IF(AND(C30&gt;='Input for base case'!$F$13,C30&lt;'Input for base case'!$F$14),((K29*(1-Parameters!$D$40)*(1/Parameters!$D$38)*(1-('Input for base case'!$F$6*Parameters!$D$15*(1-Parameters!$D$27)*Parameters!$D$26*(Parameters!$D$23)*Parameters!$D$28)))+(M29*(1-Parameters!$D$40)*(1-('Input for base case'!$F$6*Parameters!$D$15*(1-Parameters!$D$27)*Parameters!$D$26*(Parameters!$D$23)*Parameters!$D$28)))+(Q29*(1-Parameters!$D$40)*(1/Parameters!$D$38))+(S29*(1-Parameters!$D$40))),0)</f>
        <v>0</v>
      </c>
      <c r="T30" s="24">
        <f>IF(AND(C30&gt;='Input for base case'!$F$13,C30&lt;'Input for base case'!$F$14),((K29*(1-Parameters!$D$40)*(1/Parameters!$D$38)*'Input for base case'!$F$6*Parameters!$D$15*Parameters!$D$26*(1-Parameters!$D$27)*Parameters!$D$28*(Parameters!$D$23)*(1-Parameters!$D$30))+(M29*(1-Parameters!$D$40)*'Input for base case'!$F$6*Parameters!$D$15*Parameters!$D$26*(1-Parameters!$D$27)*Parameters!$D$28*(Parameters!$D$23)*(1-Parameters!$D$30))+(N29*(1-Parameters!$D$40))+(T29*(1-Parameters!$D$40)) + (U29*(1-Parameters!$D$40)*(1-ART_drop_factor)) + (O29*(1-Parameters!$D$40)*(1-ART_drop_factor))),0)</f>
        <v>0</v>
      </c>
      <c r="U30" s="22">
        <f>IF(AND(C30&gt;='Input for base case'!$F$13,C30&lt;'Input for base case'!$F$14),((K29*(1-Parameters!$D$40)*(1/Parameters!$D$38)*('Input for base case'!$F$6*Parameters!$D$15*(Parameters!$D$23)*Parameters!$D$26*(1-Parameters!$D$27)*Parameters!$D$28*Parameters!$D$30))+(L29*(1-Parameters!$D$40)*(1/Parameters!$D$38))+(M29*(1-Parameters!$D$40)*('Input for base case'!$F$6*Parameters!$D$15*(Parameters!$D$23)*Parameters!$D$26*(1-Parameters!$D$27)*Parameters!$D$28*Parameters!$D$30))+(U29*(1-Parameters!$D$40)*ART_drop_factor)+(R29*(1-Parameters!$D$40)*(1/Parameters!$D$38))+(O29*(1-Parameters!$D$40))*ART_drop_factor),0)</f>
        <v>0</v>
      </c>
      <c r="V30" s="24">
        <f>IF(C30='Input for base case'!$F$14,((P29*(1-Parameters!$D$41)*(1-(Parameters!$D$9*(1-('Input for base case'!$F$22*Parameters!$D$7))))) + (V29*(1-Parameters!$D$41)*(1-(Parameters!$D$9*(1-('Input for base case'!$F$22*Parameters!$D$7)))))),0)</f>
        <v>0</v>
      </c>
      <c r="W30" s="22">
        <f>IF(C30='Input for base case'!$F$14,((P29*(1-Parameters!$D$41)*Parameters!$D$9*(1-('Input for base case'!$F$22*Parameters!$D$7)))+(Q29*(1-Parameters!$D$41)*(1-1/Parameters!$D$38)*(1-('Input for base case'!$F$6*Parameters!$D$16*(1-Parameters!$D$27)*Parameters!$D$26*(1-Parameters!$B$94)*(Parameters!$D$24))*Parameters!$D$28*Parameters!$D$30)))+(V29*(1-Parameters!$D$41)*Parameters!$D$9*(1-('Input for base case'!$F$22*Parameters!$D$7)))+ (R29*(1-Parameters!$D$41)*(1-(1/Parameters!$D$38))*(1-ART_drop_factor)) + (W29*(1-Parameters!$D$41)*(1-1/Parameters!$D$38)) + (X29*(1-Parameters!$D$41)*(1-(1/Parameters!$D$38))*(1-ART_drop_factor)),0)</f>
        <v>0</v>
      </c>
      <c r="X30" s="24">
        <f>IF(C30='Input for base case'!$F$14,((Q29*(1-Parameters!$D$41)*(1-1/Parameters!$D$38)*('Input for base case'!$F$6*Parameters!$D$16*Parameters!$D$26*(1-Parameters!$D$27)*(1-Parameters!$B$94)*(Parameters!$D$24)*Parameters!$D$28*Parameters!$D$30))+(R29*(1-Parameters!$D$41)*(1-(1/Parameters!$D$38))*ART_drop_factor)+(X29*(1-Parameters!$D$41)*(1-(1/Parameters!$D$38))*ART_drop_factor)),0)</f>
        <v>0</v>
      </c>
      <c r="Y30" s="22">
        <f>IF(C30='Input for base case'!$F$14,((Q29*(1-Parameters!$D$41)*(1/Parameters!$D$38)*(1-('Input for base case'!$F$6*Parameters!$D$16*(1-Parameters!$D$27)*Parameters!$D$26*(1-Parameters!$B$94)*(Parameters!$D$23)*Parameters!$D$28)))+(S29*(1-Parameters!$D$41)*(1-('Input for base case'!$F$6*Parameters!$D$16*(1-Parameters!$D$27)*Parameters!$D$26*(1-Parameters!$B$94)*(Parameters!$D$23)*Parameters!$D$28)))+(W29*(1-Parameters!$D$41)*(1/Parameters!$D$38))+(Y29*(1-Parameters!$D$41))),0)</f>
        <v>0</v>
      </c>
      <c r="Z30" s="24">
        <f>IF(C30='Input for base case'!$F$14,((Q29*(1-Parameters!$D$41)*(1/Parameters!$D$38)*'Input for base case'!$F$6*Parameters!$D$16*Parameters!$D$26*(1-Parameters!$D$27)*(1-Parameters!$B$94)*Parameters!$D$28*(Parameters!$D$23)*(1-Parameters!$D$30))+(S29*(1-Parameters!$D$41)*'Input for base case'!$F$6*Parameters!$D$16*Parameters!$D$26*(1-Parameters!$D$27)*(1-Parameters!$B$94)*Parameters!$D$28*(Parameters!$D$23)*(1-Parameters!$D$30))+(T29*(1-Parameters!$D$41)) + (U29*(1-Parameters!$D$41)*(1-ART_drop_factor)) + (Z29*(1-Parameters!$D$41)) + (AA29*(1-Parameters!$D$41)*(1-ART_drop_factor))),0)</f>
        <v>0</v>
      </c>
      <c r="AA30" s="22">
        <f>IF(C30='Input for base case'!$F$14,((Q29*(1-Parameters!$D$41)*(1/Parameters!$D$38)*('Input for base case'!$F$6*Parameters!$D$16*(Parameters!$D$23)*Parameters!$D$26*(1-Parameters!$D$27)*(1-Parameters!$B$94)*Parameters!$D$28*Parameters!$D$30))+(R29*(1-Parameters!$D$41)*(1/Parameters!$D$38))+(S29*(1-Parameters!$D$41)*('Input for base case'!$F$6*Parameters!$D$16*(1-Parameters!$B$94)*(Parameters!$D$23)*Parameters!$D$26*(1-Parameters!$D$27)*Parameters!$D$28*Parameters!$D$30))+(AA29*(1-Parameters!$D$41)*ART_drop_factor)+(X29*(1-Parameters!$D$41)*(1/Parameters!$D$38))+(U29*(1-Parameters!$D$41)*ART_drop_factor)),0)</f>
        <v>0</v>
      </c>
      <c r="AB30" s="24">
        <f>IF(AND(C30&gt;'Input for base case'!$F$14,C30&lt;('Input for base case'!$F$14+'Input for base case'!$F$16)),((V29*(1-Parameters!$D$41)*(1-(Parameters!$D$9*(1-('Input for base case'!$F$22*Parameters!$D$7)))))+(AB29*(1-Parameters!$D$41)*(1-(Parameters!$D$10*(1-('Input for base case'!$F$22*Parameters!$D$7)))))),0)</f>
        <v>0</v>
      </c>
      <c r="AC30" s="24">
        <f>IF(AND(C30&gt;'Input for base case'!$F$14, C30&lt;('Input for base case'!$F$14+'Input for base case'!$F$16)),((V29*(1-Parameters!$D$41)*Parameters!$D$9*(1-('Input for base case'!$F$22*Parameters!$D$7)))+(W29*(1-Parameters!$D$41)*(1-1/Parameters!$D$38)) + (X29*(1-Parameters!$D$41)*(1-(1/Parameters!$D$38))*(1-ART_drop_factor)) +(AB29*(1-Parameters!$D$41)*Parameters!$D$10*(1-('Input for base case'!$F$22*Parameters!$D$7))))+(AC29*(1-Parameters!$D$41)*(1-1/Parameters!$D$38)) + (AD29*(1-Parameters!$D$41)*(1-(1/Parameters!$D$38))*(1-ART_drop_factor)),0)</f>
        <v>0</v>
      </c>
      <c r="AD30" s="24">
        <f>IF(AND(C30&gt;'Input for base case'!$F$14, C30&lt;('Input for base case'!$F$14+'Input for base case'!$F$16)),((X29*(1-Parameters!$D$41)*(1-(1/Parameters!$D$38))*ART_drop_factor)+(AD29*(1-Parameters!$D$41)*(1-(1/Parameters!$D$38))*ART_drop_factor)),0)</f>
        <v>0</v>
      </c>
      <c r="AE30" s="24">
        <f>IF(AND(C30&gt;'Input for base case'!$F$14, C30&lt;('Input for base case'!$F$14+'Input for base case'!$F$16)),((W29*(1-Parameters!$D$41)*(1/Parameters!$D$38))+(Y29*(1-Parameters!$D$41))+(AC29*(1-Parameters!$D$41)*(1/Parameters!$D$38))+(AE29*(1-Parameters!$D$41))),0)</f>
        <v>0</v>
      </c>
      <c r="AF30" s="24">
        <f>IF(AND(C30&gt;'Input for base case'!$F$14, C30&lt;('Input for base case'!$F$14+'Input for base case'!$F$16)),((Z29*(1-Parameters!$D$41)) + (AA29*(1-Parameters!$D$41)*(1-ART_drop_factor)) +(AF29*(1-Parameters!$D$41)) + (AG29*(1-Parameters!$D$41)*(1-ART_drop_factor))),0)</f>
        <v>0</v>
      </c>
      <c r="AG30" s="24">
        <f>IF(AND(C30&gt;'Input for base case'!$F$14, C30&lt;('Input for base case'!$F$14+'Input for base case'!$F$16)),((X29*(1-Parameters!$D$41)*(1/Parameters!$D$38))+(AG29*(1-Parameters!$D$41)*ART_drop_factor)+(AD29*(1-Parameters!$D$41)*(1/Parameters!$D$38))+(AA29*(1-Parameters!$D$41)*ART_drop_factor)),0)</f>
        <v>0</v>
      </c>
      <c r="AH30" s="24">
        <f>IF(AND(C30&gt;=('Input for base case'!$F$14+'Input for base case'!$F$16),C30&lt;('Input for base case'!$F$14+'Input for base case'!$F$17)),((AB29*(1-Parameters!$D$40)*(1-(Parameters!$D$10*(1-('Input for base case'!$F$22*Parameters!$D$7)))))+(AH29*(1-Parameters!$D$40)*(1-(Parameters!$D$11*(1-('Input for base case'!$F$22*Parameters!$D$7)))))),0)</f>
        <v>0</v>
      </c>
      <c r="AI30" s="24">
        <f>IF(AND(C30&gt;=('Input for base case'!$F$14+'Input for base case'!$F$16), C30&lt;('Input for base case'!$F$14+'Input for base case'!$F$17)),((AB29*(1-Parameters!$D$40)*Parameters!$D$10*(1-('Input for base case'!$F$22*Parameters!$D$7)))+(AC29*(1-Parameters!$D$40)*(1-1/Parameters!$D$38)*(1-('Input for base case'!$F$7*Parameters!$D$17*(1-Parameters!$D$27)*Parameters!$D$26*(1-(Parameters!$B$94 + Parameters!$B$95))*(Parameters!$D$24)*Parameters!$D$28*Parameters!$D$30))) + (AD29*(1-Parameters!$D$40)*(1-(1/Parameters!$D$38))*(1-ART_drop_factor)) +(AH29*(1-Parameters!$D$40)*Parameters!$D$11*(1-('Input for base case'!$F$22*Parameters!$D$7)))+(AI29*(1-Parameters!$D$40)*(1-1/Parameters!$D$38)) + (AJ29*(1-Parameters!$D$40)*(1-(1/Parameters!$D$38))*(1-ART_drop_factor))),0)</f>
        <v>0</v>
      </c>
      <c r="AJ30" s="24">
        <f>IF(AND(C30&gt;=('Input for base case'!$F$14+'Input for base case'!$F$16), C30&lt;('Input for base case'!$F$14+'Input for base case'!$F$17)),((AC29*(1-Parameters!$D$40)*(1-1/Parameters!$D$38)*('Input for base case'!$F$7*Parameters!$D$17*Parameters!$D$26*(1-Parameters!$D$27)*(1-(Parameters!$B$94 + Parameters!$B$95))*(Parameters!$D$24)*Parameters!$D$28*Parameters!$D$30))+(AD29*(1-Parameters!$D$40)*(1-(1/Parameters!$D$38))*ART_drop_factor)+(AJ29*(1-Parameters!$D$40)*(1-(1/Parameters!$D$38))*ART_drop_factor)),0)</f>
        <v>0</v>
      </c>
      <c r="AK30" s="22">
        <f>IF(AND(C30&gt;=('Input for base case'!$F$14+'Input for base case'!$F$16), C30&lt;('Input for base case'!$F$14+'Input for base case'!$F$17)),((AC29*(1-Parameters!$D$40)*(1/Parameters!$D$38)*(1-('Input for base case'!$F$7*Parameters!$D$17*(1-Parameters!$D$27)*Parameters!$D$26*(1-(Parameters!$B$94 + Parameters!$B$95))*(Parameters!$D$23)*Parameters!$D$28)))+(AE29*(1-Parameters!$D$40)*(1-('Input for base case'!$F$7*Parameters!$D$17*(1-Parameters!$D$27)*Parameters!$D$26*(1-(Parameters!$B$94 + Parameters!$B$95))*(Parameters!$D$23)*Parameters!$D$28)))+(AI29*(1-Parameters!$D$40)*(1/Parameters!$D$38))+(AK29*(1-Parameters!$D$40))),0)</f>
        <v>0</v>
      </c>
      <c r="AL30" s="24">
        <f>IF(AND(C30&gt;=('Input for base case'!$F$14+'Input for base case'!$F$16), C30&lt;('Input for base case'!$F$14+'Input for base case'!$F$17)),((AC29*(1-Parameters!$D$40)*(1/Parameters!$D$38)*'Input for base case'!$F$7*Parameters!$D$17*Parameters!$D$26*(1-Parameters!$D$27)*(1-(Parameters!$B$94 + Parameters!$B$95))*Parameters!$D$28*(Parameters!$D$23)*(1-Parameters!$D$30))+(AE29*(1-Parameters!$D$40)*'Input for base case'!$F$7*Parameters!$D$17*Parameters!$D$26*(1-Parameters!$D$27)*(1-(Parameters!$B$94 + Parameters!$B$95))*Parameters!$D$28*(Parameters!$D$23)*(1-Parameters!$D$30))+(AF29*(1-Parameters!$D$40)) + (AG29*(1-Parameters!$D$40)*(1-ART_drop_factor)) +(AL29*(1-Parameters!$D$40)) + (AM29*(1-Parameters!$D$40)*(1-ART_drop_factor))),0)</f>
        <v>0</v>
      </c>
      <c r="AM30" s="22">
        <f>IF(AND(C30&gt;=('Input for base case'!$F$14+'Input for base case'!$F$16), C30&lt;('Input for base case'!$F$14+'Input for base case'!$F$17)),((AC29*(1-Parameters!$D$40)*(1/Parameters!$D$38)*('Input for base case'!$F$7*Parameters!$D$17*(Parameters!$D$23)*Parameters!$D$26*(1-Parameters!$D$27)*(1-(Parameters!$B$94 + Parameters!$B$95))*Parameters!$D$28*Parameters!$D$30))+(AD29*(1-Parameters!$D$40)*(1/Parameters!$D$38))+(AE29*(1-Parameters!$D$40)*('Input for base case'!$F$7*Parameters!$D$17*(Parameters!$D$23)*Parameters!$D$26*(1-Parameters!$D$27)*(1-(Parameters!$B$94 + Parameters!$B$95))*Parameters!$D$28*Parameters!$D$30))+(AM29*(1-Parameters!$D$40)*ART_drop_factor)+(AJ29*(1-Parameters!$D$40)*(1/Parameters!$D$38))+(AG29*(1-Parameters!$D$40)*ART_drop_factor)),0)</f>
        <v>0</v>
      </c>
      <c r="AN30" s="24">
        <f>IF(AND(C30&gt;=('Input for base case'!$F$14+'Input for base case'!$F$17), C30&lt;('Input for base case'!$F$14+'Input for base case'!$F$18)),((AH29*(1-Parameters!$D$40)*(1-(Parameters!$D$11*(1-('Input for base case'!$F$22*Parameters!$D$7))))) + (AN29*(1-Parameters!$D$40)*(1-(Parameters!$D$11*(1-('Input for base case'!$F$22*Parameters!$D$7)))))),0)</f>
        <v>0</v>
      </c>
      <c r="AO30" s="22">
        <f>IF(AND(C30&gt;=('Input for base case'!$F$14+'Input for base case'!$F$17), C30&lt;('Input for base case'!$F$14+'Input for base case'!$F$18)),((AH29*(1-Parameters!$D$40)*Parameters!$D$11*(1-('Input for base case'!$F$22*Parameters!$D$7)))+(AI29*(1-Parameters!$D$40)*(1-1/Parameters!$D$38)*(1-('Input for base case'!$F$8*Parameters!$D$18*(1-Parameters!$D$27)*Parameters!$D$26*(Parameters!$D$24)*Parameters!$D$28*Parameters!$D$30))) + (AJ29*(1-Parameters!$D$40)*(1-(1/Parameters!$D$38))*(1-ART_drop_factor)) +(AN29*(1-Parameters!$D$40)*Parameters!$D$11*(1-('Input for base case'!$F$22*Parameters!$D$7)))+(AO29*(1-Parameters!$D$40)*(1-1/Parameters!$D$38)) + (AP29*(1-Parameters!$D$40)*(1-(1/Parameters!$D$38))*(1-ART_drop_factor))),0)</f>
        <v>0</v>
      </c>
      <c r="AP30" s="24">
        <f>IF(AND(C30&gt;=('Input for base case'!$F$14+'Input for base case'!$F$17), C30&lt;('Input for base case'!$F$14+'Input for base case'!$F$18)),((AI29*(1-Parameters!$D$40)*(1-1/Parameters!$D$38)*('Input for base case'!$F$8*Parameters!$D$18*Parameters!$D$26*(1-Parameters!$D$27)*(Parameters!$D$24)*Parameters!$D$28*Parameters!$D$30))+(AJ29*(1-Parameters!$D$40)*(1-(1/Parameters!$D$38))*ART_drop_factor)+(AP29*(1-Parameters!$D$40)*(1-(1/Parameters!$D$38))*ART_drop_factor)),0)</f>
        <v>0</v>
      </c>
      <c r="AQ30" s="22">
        <f>IF(AND(C30&gt;=('Input for base case'!$F$14+'Input for base case'!$F$17), C30&lt;('Input for base case'!$F$14+'Input for base case'!$F$18)),((AI29*(1-Parameters!$D$40)*(1/Parameters!$D$38)*(1-('Input for base case'!$F$8*Parameters!$D$18*(1-Parameters!$D$27)*Parameters!$D$26*(Parameters!$D$23)*Parameters!$D$28)))+(AK29*(1-Parameters!$D$40)*(1-('Input for base case'!$F$8*Parameters!$D$18*(1-Parameters!$D$27)*Parameters!$D$26*(Parameters!$D$23)*Parameters!$D$28)))+(AO29*(1-Parameters!$D$40)*(1/Parameters!$D$38))+(AQ29*(1-Parameters!$D$40))),0)</f>
        <v>0</v>
      </c>
      <c r="AR30" s="24">
        <f>IF(AND(C30&gt;=('Input for base case'!$F$14+'Input for base case'!$F$17), C30&lt;('Input for base case'!$F$14+'Input for base case'!$F$18)),((AI29*(1-Parameters!$D$40)*(1/Parameters!$D$38)*'Input for base case'!$F$8*Parameters!$D$18*Parameters!$D$26*(1-Parameters!$D$27)*Parameters!$D$28*(Parameters!$D$23)*(1-Parameters!$D$30))+(AK29*(1-Parameters!$D$40)*'Input for base case'!$F$8*Parameters!$D$18*Parameters!$D$26*(1-Parameters!$D$27)*Parameters!$D$28*(Parameters!$D$23)*(1-Parameters!$D$30))+(AL29*(1-Parameters!$D$40)) + (AM29*(1-Parameters!$D$40)*(1-ART_drop_factor)) +(AR29*(1-Parameters!$D$40)) + (AS29*(1-Parameters!$D$40)*(1-ART_drop_factor))),0)</f>
        <v>0</v>
      </c>
      <c r="AS30" s="22">
        <f>IF(AND(C30&gt;=('Input for base case'!$F$14+'Input for base case'!$F$17), C30&lt;('Input for base case'!$F$14+'Input for base case'!$F$18)),((AI29*(1-Parameters!$D$40)*(1/Parameters!$D$38)*('Input for base case'!$F$8*Parameters!$D$18*(Parameters!$D$23)*Parameters!$D$26*(1-Parameters!$D$27)*Parameters!$D$28*Parameters!$D$30))+(AJ29*(1-Parameters!$D$40)*(1/Parameters!$D$38))+(AK29*(1-Parameters!$D$40)*('Input for base case'!$F$8*Parameters!$D$18*(Parameters!$D$23)*Parameters!$D$26*(1-Parameters!$D$27)*Parameters!$D$28*Parameters!$D$30))+(AS29*(1-Parameters!$D$40)*ART_drop_factor)+(AP29*(1-Parameters!$D$40)*(1/Parameters!$D$38))+(AM29*(1-Parameters!$D$40)*ART_drop_factor)),0)</f>
        <v>0</v>
      </c>
      <c r="AT30" s="24">
        <f>IF(AND(C30&gt;=('Input for base case'!$F$14+'Input for base case'!$F$18), C30&lt;('Input for base case'!$F$14+'Input for base case'!$F$19)),((AN29*(1-Parameters!$D$40)*(1-(Parameters!$D$11*(1-('Input for base case'!$F$22*Parameters!$D$7))))) + (AT29*(1-Parameters!$D$40)*(1-(Parameters!$D$12*(1-('Input for base case'!$F$22*Parameters!$D$7)))))),0)</f>
        <v>0</v>
      </c>
      <c r="AU30" s="22">
        <f>IF(AND(C30&gt;=('Input for base case'!$F$14+'Input for base case'!$F$18), C30&lt;('Input for base case'!$F$14+'Input for base case'!$F$19)),((AN29*(1-Parameters!$D$40)*Parameters!$D$11*(1-('Input for base case'!$F$22*Parameters!$D$7)))+(AO29*(1-Parameters!$D$40)*(1-1/Parameters!$D$38)*(1-('Input for base case'!$F$9*Parameters!$D$19*(1-Parameters!$D$27)*Parameters!$D$26*(Parameters!$D$24)*Parameters!$D$28*Parameters!$D$30))) + (AP29*(1-Parameters!$D$40)*(1-(1/Parameters!$D$38))*(1-ART_drop_factor)) +(AT29*(1-Parameters!$D$40)*Parameters!$D$12*(1-('Input for base case'!$F$22*Parameters!$D$7)))+(AU29*(1-Parameters!$D$40)*(1-1/Parameters!$D$38)) + (AV29*(1-Parameters!$D$40)*(1-(1/Parameters!$D$38))*(1-ART_drop_factor))),0)</f>
        <v>0</v>
      </c>
      <c r="AV30" s="24">
        <f>IF(AND(C30&gt;=('Input for base case'!$F$14+'Input for base case'!$F$18), C30&lt;('Input for base case'!$F$14+'Input for base case'!$F$19)),((AO29*(1-Parameters!$D$40)*(1-1/Parameters!$D$38)*('Input for base case'!$F$9*Parameters!$D$19*Parameters!$D$26*(1-Parameters!$D$27)*(Parameters!$D$24)*Parameters!$D$28*Parameters!$D$30))+(AP29*(1-Parameters!$D$40)*(1-(1/Parameters!$D$38))*ART_drop_factor)+(AV29*(1-Parameters!$D$40)*(1-(1/Parameters!$D$38))*ART_drop_factor)),0)</f>
        <v>0</v>
      </c>
      <c r="AW30" s="22">
        <f>IF(AND(C30&gt;=('Input for base case'!$F$14+'Input for base case'!$F$18), C30&lt;('Input for base case'!$F$14+'Input for base case'!$F$19)),((AO29*(1-Parameters!$D$40)*(1/Parameters!$D$38)*(1-('Input for base case'!$F$9*Parameters!$D$19*(1-Parameters!$D$27)*Parameters!$D$26*(Parameters!$D$23)*Parameters!$D$28)))+(AQ29*(1-Parameters!$D$40)*(1-('Input for base case'!$F$9*Parameters!$D$19*(1-Parameters!$D$27)*Parameters!$D$26*(Parameters!$D$23)*Parameters!$D$28)))+(AU29*(1-Parameters!$D$40)*(1/Parameters!$D$38))+(AW29*(1-Parameters!$D$40))),0)</f>
        <v>0</v>
      </c>
      <c r="AX30" s="24">
        <f>IF(AND(C30&gt;=('Input for base case'!$F$14+'Input for base case'!$F$18), C30&lt;('Input for base case'!$F$14+'Input for base case'!$F$19)),((AO29*(1-Parameters!$D$40)*(1/Parameters!$D$38)*'Input for base case'!$F$9*Parameters!$D$19*Parameters!$D$26*(1-Parameters!$D$27)*Parameters!$D$28*(Parameters!$D$23)*(1-Parameters!$D$30))+(AQ29*(1-Parameters!$D$40)*'Input for base case'!$F$9*Parameters!$D$19*Parameters!$D$26*(1-Parameters!$D$27)*Parameters!$D$28*(Parameters!$D$23)*(1-Parameters!$D$30)) + (AS29*(1-Parameters!$D$40)*(1-ART_drop_factor)) +(AR29*(1-Parameters!$D$40))+ (AY29*(1-Parameters!$D$40)*(1-ART_drop_factor)) + (AX29*(1-Parameters!$D$40))),0)</f>
        <v>0</v>
      </c>
      <c r="AY30" s="22">
        <f>IF(AND(C30&gt;=('Input for base case'!$F$14+'Input for base case'!$F$18), C30&lt;('Input for base case'!$F$14+'Input for base case'!$F$19)),((AO29*(1-Parameters!$D$40)*(1/Parameters!$D$38)*('Input for base case'!$F$9*Parameters!$D$19*(Parameters!$D$23)*Parameters!$D$26*(1-Parameters!$D$27)*Parameters!$D$28*Parameters!$D$30))+(AP29*(1-Parameters!$D$40)*(1/Parameters!$D$38))+(AQ29*(1-Parameters!$D$40)*('Input for base case'!$F$9*Parameters!$D$19*(Parameters!$D$23)*Parameters!$D$26*(1-Parameters!$D$27)*Parameters!$D$28*Parameters!$D$30))+(AY29*(1-Parameters!$D$40)*ART_drop_factor)+(AV29*(1-Parameters!$D$40)*(1/Parameters!$D$38))+(AS29*(1-Parameters!$D$40)*ART_drop_factor)),0)</f>
        <v>0</v>
      </c>
      <c r="AZ30" s="24">
        <f>IF(C30&gt;=('Input for base case'!$F$14+'Input for base case'!$F$19),((AT29*(1-Parameters!$D$40)*(1-(Parameters!$D$12*(1-('Input for base case'!$F$22*Parameters!$D$7))))) + (AZ29*(1-Parameters!$D$40)*(1-(Parameters!$D$12*(1-('Input for base case'!$F$22*Parameters!$D$7)))))),0)</f>
        <v>0</v>
      </c>
      <c r="BA30" s="22">
        <f>IF(C30&gt;=('Input for base case'!$F$14+'Input for base case'!$F$19),((AT29*(1-Parameters!$D$40)*Parameters!$D$12*(1-('Input for base case'!$F$22*Parameters!$D$7)))+(AU29*(1-Parameters!$D$40)*(1-1/Parameters!$D$38)*(1-('Input for base case'!$F$10*Parameters!$D$20*(1-Parameters!$D$27)*Parameters!$D$26*(Parameters!$D$24)*Parameters!$D$28*Parameters!$D$30))) + (AV29*(1-Parameters!$D$40)*(1-(1/Parameters!$D$38))*(1-ART_drop_factor)) +(AZ29*(1-Parameters!$D$40)*Parameters!$D$12*(1-('Input for base case'!$F$22*Parameters!$D$7)))+(BA29*(1-Parameters!$D$40)*(1-1/Parameters!$D$38)) + (BB29*(1-Parameters!$D$40)*(1-(1/Parameters!$D$38))*(1-ART_drop_factor))),0)</f>
        <v>0</v>
      </c>
      <c r="BB30" s="24">
        <f>IF(C30&gt;=('Input for base case'!$F$14+'Input for base case'!$F$19),((AU29*(1-Parameters!$D$40)*(1-1/Parameters!$D$38)*('Input for base case'!$F$10*Parameters!$D$20*Parameters!$D$26*(1-Parameters!$D$27)*(Parameters!$D$24)*Parameters!$D$28*Parameters!$D$30))+(AV29*(1-Parameters!$D$40)*(1-(1/Parameters!$D$38))*ART_drop_factor)+(BB29*(1-Parameters!$D$40)*(1-(1/Parameters!$D$38))*ART_drop_factor)),0)</f>
        <v>0</v>
      </c>
      <c r="BC30" s="22">
        <f>IF(C30&gt;=('Input for base case'!$F$14+'Input for base case'!$F$19),((AU29*(1-Parameters!$D$40)*(1/Parameters!$D$38)*(1-('Input for base case'!$F$10*Parameters!$D$20*(1-Parameters!$D$27)*Parameters!$D$26*(Parameters!$D$23)*Parameters!$D$28)))+(AW29*(1-Parameters!$D$40)*(1-('Input for base case'!$F$10*Parameters!$D$20*(1-Parameters!$D$27)*Parameters!$D$26*(Parameters!$D$23)*Parameters!$D$28)))+(BA29*(1-Parameters!$D$40)*(1/Parameters!$D$38))+(BC29*(1-Parameters!$D$40))),0)</f>
        <v>0</v>
      </c>
      <c r="BD30" s="24">
        <f>IF(C30&gt;=('Input for base case'!$F$14+'Input for base case'!$F$19),((AU29*(1-Parameters!$D$40)*(1/Parameters!$D$38)*'Input for base case'!$F$10*Parameters!$D$20*Parameters!$D$26*(1-Parameters!$D$27)*Parameters!$D$28*(Parameters!$D$23)*(1-Parameters!$D$30))+(AW29*(1-Parameters!$D$40)*'Input for base case'!$F$10*Parameters!$D$20*Parameters!$D$26*(1-Parameters!$D$27)*Parameters!$D$28*(Parameters!$D$23)*(1-Parameters!$D$30))+(AX29*(1-Parameters!$D$40)) + (AY29*(1-Parameters!$D$40)*(1-ART_drop_factor)) +(BD29*(1-Parameters!$D$40)) + (BE29*(1-Parameters!$D$40)*(1-ART_drop_factor))),0)</f>
        <v>0</v>
      </c>
      <c r="BE30" s="25">
        <f>IF(C30&gt;=('Input for base case'!$F$14+'Input for base case'!$F$19),((AU29*(1-Parameters!$D$40)*(1/Parameters!$D$38)*('Input for base case'!$F$10*Parameters!$D$20*(Parameters!$D$23)*Parameters!$D$26*(1-Parameters!$D$27)*Parameters!$D$28*Parameters!$D$30))+(AV29*(1-Parameters!$D$40)*(1/Parameters!$D$38))+(AW29*(1-Parameters!$D$40)*('Input for base case'!$F$10*Parameters!$D$20*(Parameters!$D$23)*Parameters!$D$26*(1-Parameters!$D$27)*Parameters!$D$28*Parameters!$D$30))+(BE29*(1-Parameters!$D$40)*ART_drop_factor)+(BB29*(1-Parameters!$D$40)*(1/Parameters!$D$38))+(AY29*(1-Parameters!$D$40)*ART_drop_factor)),0)</f>
        <v>0</v>
      </c>
      <c r="BF30" s="135">
        <f>(Parameters!$D$40*(SUM(Model!D29:U29,Model!AH29:BE29)))+(Parameters!$D$41*(SUM(Model!V29:AG29)))</f>
        <v>93.998454120620323</v>
      </c>
      <c r="BG30" s="60"/>
    </row>
    <row r="31" spans="3:59" x14ac:dyDescent="0.2">
      <c r="C31" s="20">
        <v>26</v>
      </c>
      <c r="D31" s="21">
        <f>IF((C31&gt;='Input for base case'!$F$12),0,(D30*(1-Parameters!$D$40)*(1-(Parameters!$D$8*(1-('Input for base case'!$F$22*Parameters!$D$7))))))</f>
        <v>0</v>
      </c>
      <c r="E31" s="21">
        <f>IF((C31&gt;='Input for base case'!$F$12),0,(D30*(1-Parameters!$D$40)*Parameters!$D$8*(1-('Input for base case'!$F$22*Parameters!$D$7))+(E30*(1-Parameters!$D$40)*(1-1/Parameters!$D$38)) + (F30*(1-Parameters!$D$40)*(1-(1/Parameters!$D$38))*(1-ART_drop_factor))))</f>
        <v>0</v>
      </c>
      <c r="F31" s="26">
        <f>IF((C31&gt;='Input for base case'!$F$12),0,(F30*(1-Parameters!$D$40)*(1-(1/Parameters!$D$38))*ART_drop_factor))</f>
        <v>0</v>
      </c>
      <c r="G31" s="21">
        <f>IF((C31&gt;='Input for base case'!$F$12),0,((G30*(1-Parameters!$D$40)+(E30*(1-Parameters!$D$40)*(1/Parameters!$D$38)))))</f>
        <v>0</v>
      </c>
      <c r="H31" s="21">
        <f>IF((C31&gt;='Input for base case'!$F$12),0,(H30*(1-Parameters!$D$40) + I30*(1-Parameters!$D$40)*(1-ART_drop_factor)))</f>
        <v>0</v>
      </c>
      <c r="I31" s="21">
        <f>IF((C31&gt;='Input for base case'!$F$12),0,(((F30*(1-Parameters!$D$40)*(1/Parameters!$D$38)) + I30*(1-Parameters!$D$40)*ART_drop_factor)))</f>
        <v>0</v>
      </c>
      <c r="J31" s="23">
        <f>IF(AND(C31&gt;='Input for base case'!$F$12,C31&lt;'Input for base case'!$F$13),((D30*(1-Parameters!$D$40)*(1-(Parameters!$D$8*(1-('Input for base case'!$F$22*Parameters!$D$7))))) + (J30*(1-Parameters!$D$40)*(1-(Parameters!$D$9*(1-('Input for base case'!$F$22*Parameters!$D$7)))))),0)</f>
        <v>1512332.7903036124</v>
      </c>
      <c r="K31" s="23">
        <f>IF(AND(C31&gt;='Input for base case'!$F$12,C31&lt;'Input for base case'!$F$13),((D30*(1-Parameters!$D$40)*(Parameters!$D$8*(1-('Input for base case'!$F$22*Parameters!$D$7))))+(E30*(1-Parameters!$D$40)*(1-1/Parameters!$D$38)*(1-('Input for base case'!$F$5*Parameters!$D$14*(1-Parameters!$D$27)*Parameters!$D$26*(Parameters!$D$24))*Parameters!$D$28*Parameters!$D$30)))+ (F30*(1-Parameters!$D$40)*(1-(1/Parameters!$D$38))*(1-ART_drop_factor)) + (J30*(1-Parameters!$D$40)*Parameters!$D$9*(1-('Input for base case'!$F$22*Parameters!$D$7)))+(K30*(1-Parameters!$D$40)*(1-1/Parameters!$D$38)) + (L30*(1-Parameters!$D$40)*(1-(1/Parameters!$D$38))*(1-ART_drop_factor)),0)</f>
        <v>3399.1019462148624</v>
      </c>
      <c r="L31" s="23">
        <f>IF(AND(C31&gt;='Input for base case'!$F$12,C31&lt;'Input for base case'!$F$13),((E30*(1-Parameters!$D$40)*(1-1/Parameters!$D$38)*('Input for base case'!$F$5*Parameters!$D$14*Parameters!$D$26*(1-Parameters!$D$27)*(Parameters!$D$24)*Parameters!$D$28*Parameters!$D$30))+(F30*(1-Parameters!$D$40)*(1-(1/Parameters!$D$38))*ART_drop_factor)+(L30*(1-Parameters!$D$40)*(1-(1/Parameters!$D$38))*ART_drop_factor)),0)</f>
        <v>1132.0534908165944</v>
      </c>
      <c r="M31" s="23">
        <f>IF(AND(C31&gt;='Input for base case'!$F$12,C31&lt;'Input for base case'!$F$13),((E30*(1-Parameters!$D$40)*(1/Parameters!$D$38)*(1-('Input for base case'!$F$5*Parameters!$D$14*(1-Parameters!$D$27)*Parameters!$D$26*(Parameters!$D$23))*Parameters!$D$28))+(G30*(1-Parameters!$D$40)*(1-('Input for base case'!$F$5*Parameters!$D$14*(1-Parameters!$D$27)*Parameters!$D$26*(Parameters!$D$23)*Parameters!$D$28)))+(K30*(1-Parameters!$D$40)*(1/Parameters!$D$38))+(M30*(1-Parameters!$D$40))),0)</f>
        <v>14793.75503736214</v>
      </c>
      <c r="N31" s="23">
        <f>IF(AND(C31&gt;='Input for base case'!$F$12,C31&lt;'Input for base case'!$F$13),((E30*(1-Parameters!$D$40)*(1/Parameters!$D$38)*'Input for base case'!$F$5*Parameters!$D$14*Parameters!$D$26*(1-Parameters!$D$27)*Parameters!$D$28*(Parameters!$D$23)*(1-Parameters!$D$30))+(G30*(1-Parameters!$D$40)*'Input for base case'!$F$5*Parameters!$D$14*Parameters!$D$26*(1-Parameters!$D$27)*Parameters!$D$28*(Parameters!$D$23)*(1-Parameters!$D$30))+(H30*(1-Parameters!$D$40)) +(N30*(1-Parameters!$D$40)) + (O30*(1-Parameters!$D$40)*(1-ART_drop_factor)) + (I30*(1-Parameters!$D$40)*(1-ART_drop_factor))),0)</f>
        <v>4099.8138111251455</v>
      </c>
      <c r="O31" s="23">
        <f>IF(AND(C31&gt;='Input for base case'!$F$12,C31&lt;'Input for base case'!$F$13),((E30*(1-Parameters!$D$40)*(1/Parameters!$D$38)*('Input for base case'!$F$5*Parameters!$D$14*(Parameters!$D$23)*Parameters!$D$26*(1-Parameters!$D$27)*Parameters!$D$28*Parameters!$D$30))+(F30*(1-Parameters!$D$40)*(1/Parameters!$D$38))+(G30*(1-Parameters!$D$40)*('Input for base case'!$F$5*Parameters!$D$14*(Parameters!$D$23)*Parameters!$D$26*(1-Parameters!$D$27)*Parameters!$D$28*Parameters!$D$30))+(O30*(1-Parameters!$D$40)*ART_drop_factor)+(L30*(1-Parameters!$D$40)*(1/Parameters!$D$38))+(I30*(1-Parameters!$D$40)*ART_drop_factor)),0)</f>
        <v>36716.580150894442</v>
      </c>
      <c r="P31" s="24">
        <f>IF(AND(C31&gt;='Input for base case'!$F$13,C31&lt;'Input for base case'!$F$14),((J30*(1-Parameters!$D$40)*(1-(Parameters!$D$9*(1-('Input for base case'!$F$22*Parameters!$D$7))))) + (P30*(1-Parameters!$D$40)*(1-(Parameters!$D$9*(1-('Input for base case'!$F$22*Parameters!$D$7)))))),0)</f>
        <v>0</v>
      </c>
      <c r="Q31" s="22">
        <f>IF(AND(C31&gt;='Input for base case'!$F$13,C31&lt;'Input for base case'!$F$14),((J30*(1-Parameters!$D$40)*Parameters!$D$9*(1-('Input for base case'!$F$22*Parameters!$D$7)))+(K30*(1-Parameters!$D$40)*(1-1/Parameters!$D$38)*(1-('Input for base case'!$F$6*Parameters!$D$15*(1-Parameters!$D$27)*Parameters!$D$26*(Parameters!$D$24))*Parameters!$D$28*Parameters!$D$30))) + (L30*(1-Parameters!$D$40)*(1-(1/Parameters!$D$38))*(1-ART_drop_factor)) +(P30*(1-Parameters!$D$40)*Parameters!$D$9*(1-('Input for base case'!$F$22*Parameters!$D$7)))+(Q30*(1-Parameters!$D$40)*(1-1/Parameters!$D$38)) + (R30*(1-Parameters!$D$40)*(1-(1/Parameters!$D$38))*(1-ART_drop_factor)),0)</f>
        <v>0</v>
      </c>
      <c r="R31" s="24">
        <f>IF(AND(C31&gt;='Input for base case'!$F$13,C31&lt;'Input for base case'!$F$14),((K30*(1-Parameters!$D$40)*(1-1/Parameters!$D$38)*('Input for base case'!$F$6*Parameters!$D$15*Parameters!$D$26*(1-Parameters!$D$27)*(Parameters!$D$24)*Parameters!$D$28*Parameters!$D$30))+(L30*(1-Parameters!$D$40)*(1-(1/Parameters!$D$38))*ART_drop_factor)+(R30*(1-Parameters!$D$40)*(1-(1/Parameters!$D$38))*ART_drop_factor)),0)</f>
        <v>0</v>
      </c>
      <c r="S31" s="22">
        <f>IF(AND(C31&gt;='Input for base case'!$F$13,C31&lt;'Input for base case'!$F$14),((K30*(1-Parameters!$D$40)*(1/Parameters!$D$38)*(1-('Input for base case'!$F$6*Parameters!$D$15*(1-Parameters!$D$27)*Parameters!$D$26*(Parameters!$D$23)*Parameters!$D$28)))+(M30*(1-Parameters!$D$40)*(1-('Input for base case'!$F$6*Parameters!$D$15*(1-Parameters!$D$27)*Parameters!$D$26*(Parameters!$D$23)*Parameters!$D$28)))+(Q30*(1-Parameters!$D$40)*(1/Parameters!$D$38))+(S30*(1-Parameters!$D$40))),0)</f>
        <v>0</v>
      </c>
      <c r="T31" s="24">
        <f>IF(AND(C31&gt;='Input for base case'!$F$13,C31&lt;'Input for base case'!$F$14),((K30*(1-Parameters!$D$40)*(1/Parameters!$D$38)*'Input for base case'!$F$6*Parameters!$D$15*Parameters!$D$26*(1-Parameters!$D$27)*Parameters!$D$28*(Parameters!$D$23)*(1-Parameters!$D$30))+(M30*(1-Parameters!$D$40)*'Input for base case'!$F$6*Parameters!$D$15*Parameters!$D$26*(1-Parameters!$D$27)*Parameters!$D$28*(Parameters!$D$23)*(1-Parameters!$D$30))+(N30*(1-Parameters!$D$40))+(T30*(1-Parameters!$D$40)) + (U30*(1-Parameters!$D$40)*(1-ART_drop_factor)) + (O30*(1-Parameters!$D$40)*(1-ART_drop_factor))),0)</f>
        <v>0</v>
      </c>
      <c r="U31" s="22">
        <f>IF(AND(C31&gt;='Input for base case'!$F$13,C31&lt;'Input for base case'!$F$14),((K30*(1-Parameters!$D$40)*(1/Parameters!$D$38)*('Input for base case'!$F$6*Parameters!$D$15*(Parameters!$D$23)*Parameters!$D$26*(1-Parameters!$D$27)*Parameters!$D$28*Parameters!$D$30))+(L30*(1-Parameters!$D$40)*(1/Parameters!$D$38))+(M30*(1-Parameters!$D$40)*('Input for base case'!$F$6*Parameters!$D$15*(Parameters!$D$23)*Parameters!$D$26*(1-Parameters!$D$27)*Parameters!$D$28*Parameters!$D$30))+(U30*(1-Parameters!$D$40)*ART_drop_factor)+(R30*(1-Parameters!$D$40)*(1/Parameters!$D$38))+(O30*(1-Parameters!$D$40))*ART_drop_factor),0)</f>
        <v>0</v>
      </c>
      <c r="V31" s="24">
        <f>IF(C31='Input for base case'!$F$14,((P30*(1-Parameters!$D$41)*(1-(Parameters!$D$9*(1-('Input for base case'!$F$22*Parameters!$D$7))))) + (V30*(1-Parameters!$D$41)*(1-(Parameters!$D$9*(1-('Input for base case'!$F$22*Parameters!$D$7)))))),0)</f>
        <v>0</v>
      </c>
      <c r="W31" s="22">
        <f>IF(C31='Input for base case'!$F$14,((P30*(1-Parameters!$D$41)*Parameters!$D$9*(1-('Input for base case'!$F$22*Parameters!$D$7)))+(Q30*(1-Parameters!$D$41)*(1-1/Parameters!$D$38)*(1-('Input for base case'!$F$6*Parameters!$D$16*(1-Parameters!$D$27)*Parameters!$D$26*(1-Parameters!$B$94)*(Parameters!$D$24))*Parameters!$D$28*Parameters!$D$30)))+(V30*(1-Parameters!$D$41)*Parameters!$D$9*(1-('Input for base case'!$F$22*Parameters!$D$7)))+ (R30*(1-Parameters!$D$41)*(1-(1/Parameters!$D$38))*(1-ART_drop_factor)) + (W30*(1-Parameters!$D$41)*(1-1/Parameters!$D$38)) + (X30*(1-Parameters!$D$41)*(1-(1/Parameters!$D$38))*(1-ART_drop_factor)),0)</f>
        <v>0</v>
      </c>
      <c r="X31" s="24">
        <f>IF(C31='Input for base case'!$F$14,((Q30*(1-Parameters!$D$41)*(1-1/Parameters!$D$38)*('Input for base case'!$F$6*Parameters!$D$16*Parameters!$D$26*(1-Parameters!$D$27)*(1-Parameters!$B$94)*(Parameters!$D$24)*Parameters!$D$28*Parameters!$D$30))+(R30*(1-Parameters!$D$41)*(1-(1/Parameters!$D$38))*ART_drop_factor)+(X30*(1-Parameters!$D$41)*(1-(1/Parameters!$D$38))*ART_drop_factor)),0)</f>
        <v>0</v>
      </c>
      <c r="Y31" s="22">
        <f>IF(C31='Input for base case'!$F$14,((Q30*(1-Parameters!$D$41)*(1/Parameters!$D$38)*(1-('Input for base case'!$F$6*Parameters!$D$16*(1-Parameters!$D$27)*Parameters!$D$26*(1-Parameters!$B$94)*(Parameters!$D$23)*Parameters!$D$28)))+(S30*(1-Parameters!$D$41)*(1-('Input for base case'!$F$6*Parameters!$D$16*(1-Parameters!$D$27)*Parameters!$D$26*(1-Parameters!$B$94)*(Parameters!$D$23)*Parameters!$D$28)))+(W30*(1-Parameters!$D$41)*(1/Parameters!$D$38))+(Y30*(1-Parameters!$D$41))),0)</f>
        <v>0</v>
      </c>
      <c r="Z31" s="24">
        <f>IF(C31='Input for base case'!$F$14,((Q30*(1-Parameters!$D$41)*(1/Parameters!$D$38)*'Input for base case'!$F$6*Parameters!$D$16*Parameters!$D$26*(1-Parameters!$D$27)*(1-Parameters!$B$94)*Parameters!$D$28*(Parameters!$D$23)*(1-Parameters!$D$30))+(S30*(1-Parameters!$D$41)*'Input for base case'!$F$6*Parameters!$D$16*Parameters!$D$26*(1-Parameters!$D$27)*(1-Parameters!$B$94)*Parameters!$D$28*(Parameters!$D$23)*(1-Parameters!$D$30))+(T30*(1-Parameters!$D$41)) + (U30*(1-Parameters!$D$41)*(1-ART_drop_factor)) + (Z30*(1-Parameters!$D$41)) + (AA30*(1-Parameters!$D$41)*(1-ART_drop_factor))),0)</f>
        <v>0</v>
      </c>
      <c r="AA31" s="22">
        <f>IF(C31='Input for base case'!$F$14,((Q30*(1-Parameters!$D$41)*(1/Parameters!$D$38)*('Input for base case'!$F$6*Parameters!$D$16*(Parameters!$D$23)*Parameters!$D$26*(1-Parameters!$D$27)*(1-Parameters!$B$94)*Parameters!$D$28*Parameters!$D$30))+(R30*(1-Parameters!$D$41)*(1/Parameters!$D$38))+(S30*(1-Parameters!$D$41)*('Input for base case'!$F$6*Parameters!$D$16*(1-Parameters!$B$94)*(Parameters!$D$23)*Parameters!$D$26*(1-Parameters!$D$27)*Parameters!$D$28*Parameters!$D$30))+(AA30*(1-Parameters!$D$41)*ART_drop_factor)+(X30*(1-Parameters!$D$41)*(1/Parameters!$D$38))+(U30*(1-Parameters!$D$41)*ART_drop_factor)),0)</f>
        <v>0</v>
      </c>
      <c r="AB31" s="24">
        <f>IF(AND(C31&gt;'Input for base case'!$F$14,C31&lt;('Input for base case'!$F$14+'Input for base case'!$F$16)),((V30*(1-Parameters!$D$41)*(1-(Parameters!$D$9*(1-('Input for base case'!$F$22*Parameters!$D$7)))))+(AB30*(1-Parameters!$D$41)*(1-(Parameters!$D$10*(1-('Input for base case'!$F$22*Parameters!$D$7)))))),0)</f>
        <v>0</v>
      </c>
      <c r="AC31" s="24">
        <f>IF(AND(C31&gt;'Input for base case'!$F$14, C31&lt;('Input for base case'!$F$14+'Input for base case'!$F$16)),((V30*(1-Parameters!$D$41)*Parameters!$D$9*(1-('Input for base case'!$F$22*Parameters!$D$7)))+(W30*(1-Parameters!$D$41)*(1-1/Parameters!$D$38)) + (X30*(1-Parameters!$D$41)*(1-(1/Parameters!$D$38))*(1-ART_drop_factor)) +(AB30*(1-Parameters!$D$41)*Parameters!$D$10*(1-('Input for base case'!$F$22*Parameters!$D$7))))+(AC30*(1-Parameters!$D$41)*(1-1/Parameters!$D$38)) + (AD30*(1-Parameters!$D$41)*(1-(1/Parameters!$D$38))*(1-ART_drop_factor)),0)</f>
        <v>0</v>
      </c>
      <c r="AD31" s="24">
        <f>IF(AND(C31&gt;'Input for base case'!$F$14, C31&lt;('Input for base case'!$F$14+'Input for base case'!$F$16)),((X30*(1-Parameters!$D$41)*(1-(1/Parameters!$D$38))*ART_drop_factor)+(AD30*(1-Parameters!$D$41)*(1-(1/Parameters!$D$38))*ART_drop_factor)),0)</f>
        <v>0</v>
      </c>
      <c r="AE31" s="24">
        <f>IF(AND(C31&gt;'Input for base case'!$F$14, C31&lt;('Input for base case'!$F$14+'Input for base case'!$F$16)),((W30*(1-Parameters!$D$41)*(1/Parameters!$D$38))+(Y30*(1-Parameters!$D$41))+(AC30*(1-Parameters!$D$41)*(1/Parameters!$D$38))+(AE30*(1-Parameters!$D$41))),0)</f>
        <v>0</v>
      </c>
      <c r="AF31" s="24">
        <f>IF(AND(C31&gt;'Input for base case'!$F$14, C31&lt;('Input for base case'!$F$14+'Input for base case'!$F$16)),((Z30*(1-Parameters!$D$41)) + (AA30*(1-Parameters!$D$41)*(1-ART_drop_factor)) +(AF30*(1-Parameters!$D$41)) + (AG30*(1-Parameters!$D$41)*(1-ART_drop_factor))),0)</f>
        <v>0</v>
      </c>
      <c r="AG31" s="24">
        <f>IF(AND(C31&gt;'Input for base case'!$F$14, C31&lt;('Input for base case'!$F$14+'Input for base case'!$F$16)),((X30*(1-Parameters!$D$41)*(1/Parameters!$D$38))+(AG30*(1-Parameters!$D$41)*ART_drop_factor)+(AD30*(1-Parameters!$D$41)*(1/Parameters!$D$38))+(AA30*(1-Parameters!$D$41)*ART_drop_factor)),0)</f>
        <v>0</v>
      </c>
      <c r="AH31" s="24">
        <f>IF(AND(C31&gt;=('Input for base case'!$F$14+'Input for base case'!$F$16),C31&lt;('Input for base case'!$F$14+'Input for base case'!$F$17)),((AB30*(1-Parameters!$D$40)*(1-(Parameters!$D$10*(1-('Input for base case'!$F$22*Parameters!$D$7)))))+(AH30*(1-Parameters!$D$40)*(1-(Parameters!$D$11*(1-('Input for base case'!$F$22*Parameters!$D$7)))))),0)</f>
        <v>0</v>
      </c>
      <c r="AI31" s="24">
        <f>IF(AND(C31&gt;=('Input for base case'!$F$14+'Input for base case'!$F$16), C31&lt;('Input for base case'!$F$14+'Input for base case'!$F$17)),((AB30*(1-Parameters!$D$40)*Parameters!$D$10*(1-('Input for base case'!$F$22*Parameters!$D$7)))+(AC30*(1-Parameters!$D$40)*(1-1/Parameters!$D$38)*(1-('Input for base case'!$F$7*Parameters!$D$17*(1-Parameters!$D$27)*Parameters!$D$26*(1-(Parameters!$B$94 + Parameters!$B$95))*(Parameters!$D$24)*Parameters!$D$28*Parameters!$D$30))) + (AD30*(1-Parameters!$D$40)*(1-(1/Parameters!$D$38))*(1-ART_drop_factor)) +(AH30*(1-Parameters!$D$40)*Parameters!$D$11*(1-('Input for base case'!$F$22*Parameters!$D$7)))+(AI30*(1-Parameters!$D$40)*(1-1/Parameters!$D$38)) + (AJ30*(1-Parameters!$D$40)*(1-(1/Parameters!$D$38))*(1-ART_drop_factor))),0)</f>
        <v>0</v>
      </c>
      <c r="AJ31" s="24">
        <f>IF(AND(C31&gt;=('Input for base case'!$F$14+'Input for base case'!$F$16), C31&lt;('Input for base case'!$F$14+'Input for base case'!$F$17)),((AC30*(1-Parameters!$D$40)*(1-1/Parameters!$D$38)*('Input for base case'!$F$7*Parameters!$D$17*Parameters!$D$26*(1-Parameters!$D$27)*(1-(Parameters!$B$94 + Parameters!$B$95))*(Parameters!$D$24)*Parameters!$D$28*Parameters!$D$30))+(AD30*(1-Parameters!$D$40)*(1-(1/Parameters!$D$38))*ART_drop_factor)+(AJ30*(1-Parameters!$D$40)*(1-(1/Parameters!$D$38))*ART_drop_factor)),0)</f>
        <v>0</v>
      </c>
      <c r="AK31" s="22">
        <f>IF(AND(C31&gt;=('Input for base case'!$F$14+'Input for base case'!$F$16), C31&lt;('Input for base case'!$F$14+'Input for base case'!$F$17)),((AC30*(1-Parameters!$D$40)*(1/Parameters!$D$38)*(1-('Input for base case'!$F$7*Parameters!$D$17*(1-Parameters!$D$27)*Parameters!$D$26*(1-(Parameters!$B$94 + Parameters!$B$95))*(Parameters!$D$23)*Parameters!$D$28)))+(AE30*(1-Parameters!$D$40)*(1-('Input for base case'!$F$7*Parameters!$D$17*(1-Parameters!$D$27)*Parameters!$D$26*(1-(Parameters!$B$94 + Parameters!$B$95))*(Parameters!$D$23)*Parameters!$D$28)))+(AI30*(1-Parameters!$D$40)*(1/Parameters!$D$38))+(AK30*(1-Parameters!$D$40))),0)</f>
        <v>0</v>
      </c>
      <c r="AL31" s="24">
        <f>IF(AND(C31&gt;=('Input for base case'!$F$14+'Input for base case'!$F$16), C31&lt;('Input for base case'!$F$14+'Input for base case'!$F$17)),((AC30*(1-Parameters!$D$40)*(1/Parameters!$D$38)*'Input for base case'!$F$7*Parameters!$D$17*Parameters!$D$26*(1-Parameters!$D$27)*(1-(Parameters!$B$94 + Parameters!$B$95))*Parameters!$D$28*(Parameters!$D$23)*(1-Parameters!$D$30))+(AE30*(1-Parameters!$D$40)*'Input for base case'!$F$7*Parameters!$D$17*Parameters!$D$26*(1-Parameters!$D$27)*(1-(Parameters!$B$94 + Parameters!$B$95))*Parameters!$D$28*(Parameters!$D$23)*(1-Parameters!$D$30))+(AF30*(1-Parameters!$D$40)) + (AG30*(1-Parameters!$D$40)*(1-ART_drop_factor)) +(AL30*(1-Parameters!$D$40)) + (AM30*(1-Parameters!$D$40)*(1-ART_drop_factor))),0)</f>
        <v>0</v>
      </c>
      <c r="AM31" s="22">
        <f>IF(AND(C31&gt;=('Input for base case'!$F$14+'Input for base case'!$F$16), C31&lt;('Input for base case'!$F$14+'Input for base case'!$F$17)),((AC30*(1-Parameters!$D$40)*(1/Parameters!$D$38)*('Input for base case'!$F$7*Parameters!$D$17*(Parameters!$D$23)*Parameters!$D$26*(1-Parameters!$D$27)*(1-(Parameters!$B$94 + Parameters!$B$95))*Parameters!$D$28*Parameters!$D$30))+(AD30*(1-Parameters!$D$40)*(1/Parameters!$D$38))+(AE30*(1-Parameters!$D$40)*('Input for base case'!$F$7*Parameters!$D$17*(Parameters!$D$23)*Parameters!$D$26*(1-Parameters!$D$27)*(1-(Parameters!$B$94 + Parameters!$B$95))*Parameters!$D$28*Parameters!$D$30))+(AM30*(1-Parameters!$D$40)*ART_drop_factor)+(AJ30*(1-Parameters!$D$40)*(1/Parameters!$D$38))+(AG30*(1-Parameters!$D$40)*ART_drop_factor)),0)</f>
        <v>0</v>
      </c>
      <c r="AN31" s="24">
        <f>IF(AND(C31&gt;=('Input for base case'!$F$14+'Input for base case'!$F$17), C31&lt;('Input for base case'!$F$14+'Input for base case'!$F$18)),((AH30*(1-Parameters!$D$40)*(1-(Parameters!$D$11*(1-('Input for base case'!$F$22*Parameters!$D$7))))) + (AN30*(1-Parameters!$D$40)*(1-(Parameters!$D$11*(1-('Input for base case'!$F$22*Parameters!$D$7)))))),0)</f>
        <v>0</v>
      </c>
      <c r="AO31" s="22">
        <f>IF(AND(C31&gt;=('Input for base case'!$F$14+'Input for base case'!$F$17), C31&lt;('Input for base case'!$F$14+'Input for base case'!$F$18)),((AH30*(1-Parameters!$D$40)*Parameters!$D$11*(1-('Input for base case'!$F$22*Parameters!$D$7)))+(AI30*(1-Parameters!$D$40)*(1-1/Parameters!$D$38)*(1-('Input for base case'!$F$8*Parameters!$D$18*(1-Parameters!$D$27)*Parameters!$D$26*(Parameters!$D$24)*Parameters!$D$28*Parameters!$D$30))) + (AJ30*(1-Parameters!$D$40)*(1-(1/Parameters!$D$38))*(1-ART_drop_factor)) +(AN30*(1-Parameters!$D$40)*Parameters!$D$11*(1-('Input for base case'!$F$22*Parameters!$D$7)))+(AO30*(1-Parameters!$D$40)*(1-1/Parameters!$D$38)) + (AP30*(1-Parameters!$D$40)*(1-(1/Parameters!$D$38))*(1-ART_drop_factor))),0)</f>
        <v>0</v>
      </c>
      <c r="AP31" s="24">
        <f>IF(AND(C31&gt;=('Input for base case'!$F$14+'Input for base case'!$F$17), C31&lt;('Input for base case'!$F$14+'Input for base case'!$F$18)),((AI30*(1-Parameters!$D$40)*(1-1/Parameters!$D$38)*('Input for base case'!$F$8*Parameters!$D$18*Parameters!$D$26*(1-Parameters!$D$27)*(Parameters!$D$24)*Parameters!$D$28*Parameters!$D$30))+(AJ30*(1-Parameters!$D$40)*(1-(1/Parameters!$D$38))*ART_drop_factor)+(AP30*(1-Parameters!$D$40)*(1-(1/Parameters!$D$38))*ART_drop_factor)),0)</f>
        <v>0</v>
      </c>
      <c r="AQ31" s="22">
        <f>IF(AND(C31&gt;=('Input for base case'!$F$14+'Input for base case'!$F$17), C31&lt;('Input for base case'!$F$14+'Input for base case'!$F$18)),((AI30*(1-Parameters!$D$40)*(1/Parameters!$D$38)*(1-('Input for base case'!$F$8*Parameters!$D$18*(1-Parameters!$D$27)*Parameters!$D$26*(Parameters!$D$23)*Parameters!$D$28)))+(AK30*(1-Parameters!$D$40)*(1-('Input for base case'!$F$8*Parameters!$D$18*(1-Parameters!$D$27)*Parameters!$D$26*(Parameters!$D$23)*Parameters!$D$28)))+(AO30*(1-Parameters!$D$40)*(1/Parameters!$D$38))+(AQ30*(1-Parameters!$D$40))),0)</f>
        <v>0</v>
      </c>
      <c r="AR31" s="24">
        <f>IF(AND(C31&gt;=('Input for base case'!$F$14+'Input for base case'!$F$17), C31&lt;('Input for base case'!$F$14+'Input for base case'!$F$18)),((AI30*(1-Parameters!$D$40)*(1/Parameters!$D$38)*'Input for base case'!$F$8*Parameters!$D$18*Parameters!$D$26*(1-Parameters!$D$27)*Parameters!$D$28*(Parameters!$D$23)*(1-Parameters!$D$30))+(AK30*(1-Parameters!$D$40)*'Input for base case'!$F$8*Parameters!$D$18*Parameters!$D$26*(1-Parameters!$D$27)*Parameters!$D$28*(Parameters!$D$23)*(1-Parameters!$D$30))+(AL30*(1-Parameters!$D$40)) + (AM30*(1-Parameters!$D$40)*(1-ART_drop_factor)) +(AR30*(1-Parameters!$D$40)) + (AS30*(1-Parameters!$D$40)*(1-ART_drop_factor))),0)</f>
        <v>0</v>
      </c>
      <c r="AS31" s="22">
        <f>IF(AND(C31&gt;=('Input for base case'!$F$14+'Input for base case'!$F$17), C31&lt;('Input for base case'!$F$14+'Input for base case'!$F$18)),((AI30*(1-Parameters!$D$40)*(1/Parameters!$D$38)*('Input for base case'!$F$8*Parameters!$D$18*(Parameters!$D$23)*Parameters!$D$26*(1-Parameters!$D$27)*Parameters!$D$28*Parameters!$D$30))+(AJ30*(1-Parameters!$D$40)*(1/Parameters!$D$38))+(AK30*(1-Parameters!$D$40)*('Input for base case'!$F$8*Parameters!$D$18*(Parameters!$D$23)*Parameters!$D$26*(1-Parameters!$D$27)*Parameters!$D$28*Parameters!$D$30))+(AS30*(1-Parameters!$D$40)*ART_drop_factor)+(AP30*(1-Parameters!$D$40)*(1/Parameters!$D$38))+(AM30*(1-Parameters!$D$40)*ART_drop_factor)),0)</f>
        <v>0</v>
      </c>
      <c r="AT31" s="24">
        <f>IF(AND(C31&gt;=('Input for base case'!$F$14+'Input for base case'!$F$18), C31&lt;('Input for base case'!$F$14+'Input for base case'!$F$19)),((AN30*(1-Parameters!$D$40)*(1-(Parameters!$D$11*(1-('Input for base case'!$F$22*Parameters!$D$7))))) + (AT30*(1-Parameters!$D$40)*(1-(Parameters!$D$12*(1-('Input for base case'!$F$22*Parameters!$D$7)))))),0)</f>
        <v>0</v>
      </c>
      <c r="AU31" s="22">
        <f>IF(AND(C31&gt;=('Input for base case'!$F$14+'Input for base case'!$F$18), C31&lt;('Input for base case'!$F$14+'Input for base case'!$F$19)),((AN30*(1-Parameters!$D$40)*Parameters!$D$11*(1-('Input for base case'!$F$22*Parameters!$D$7)))+(AO30*(1-Parameters!$D$40)*(1-1/Parameters!$D$38)*(1-('Input for base case'!$F$9*Parameters!$D$19*(1-Parameters!$D$27)*Parameters!$D$26*(Parameters!$D$24)*Parameters!$D$28*Parameters!$D$30))) + (AP30*(1-Parameters!$D$40)*(1-(1/Parameters!$D$38))*(1-ART_drop_factor)) +(AT30*(1-Parameters!$D$40)*Parameters!$D$12*(1-('Input for base case'!$F$22*Parameters!$D$7)))+(AU30*(1-Parameters!$D$40)*(1-1/Parameters!$D$38)) + (AV30*(1-Parameters!$D$40)*(1-(1/Parameters!$D$38))*(1-ART_drop_factor))),0)</f>
        <v>0</v>
      </c>
      <c r="AV31" s="24">
        <f>IF(AND(C31&gt;=('Input for base case'!$F$14+'Input for base case'!$F$18), C31&lt;('Input for base case'!$F$14+'Input for base case'!$F$19)),((AO30*(1-Parameters!$D$40)*(1-1/Parameters!$D$38)*('Input for base case'!$F$9*Parameters!$D$19*Parameters!$D$26*(1-Parameters!$D$27)*(Parameters!$D$24)*Parameters!$D$28*Parameters!$D$30))+(AP30*(1-Parameters!$D$40)*(1-(1/Parameters!$D$38))*ART_drop_factor)+(AV30*(1-Parameters!$D$40)*(1-(1/Parameters!$D$38))*ART_drop_factor)),0)</f>
        <v>0</v>
      </c>
      <c r="AW31" s="22">
        <f>IF(AND(C31&gt;=('Input for base case'!$F$14+'Input for base case'!$F$18), C31&lt;('Input for base case'!$F$14+'Input for base case'!$F$19)),((AO30*(1-Parameters!$D$40)*(1/Parameters!$D$38)*(1-('Input for base case'!$F$9*Parameters!$D$19*(1-Parameters!$D$27)*Parameters!$D$26*(Parameters!$D$23)*Parameters!$D$28)))+(AQ30*(1-Parameters!$D$40)*(1-('Input for base case'!$F$9*Parameters!$D$19*(1-Parameters!$D$27)*Parameters!$D$26*(Parameters!$D$23)*Parameters!$D$28)))+(AU30*(1-Parameters!$D$40)*(1/Parameters!$D$38))+(AW30*(1-Parameters!$D$40))),0)</f>
        <v>0</v>
      </c>
      <c r="AX31" s="24">
        <f>IF(AND(C31&gt;=('Input for base case'!$F$14+'Input for base case'!$F$18), C31&lt;('Input for base case'!$F$14+'Input for base case'!$F$19)),((AO30*(1-Parameters!$D$40)*(1/Parameters!$D$38)*'Input for base case'!$F$9*Parameters!$D$19*Parameters!$D$26*(1-Parameters!$D$27)*Parameters!$D$28*(Parameters!$D$23)*(1-Parameters!$D$30))+(AQ30*(1-Parameters!$D$40)*'Input for base case'!$F$9*Parameters!$D$19*Parameters!$D$26*(1-Parameters!$D$27)*Parameters!$D$28*(Parameters!$D$23)*(1-Parameters!$D$30)) + (AS30*(1-Parameters!$D$40)*(1-ART_drop_factor)) +(AR30*(1-Parameters!$D$40))+ (AY30*(1-Parameters!$D$40)*(1-ART_drop_factor)) + (AX30*(1-Parameters!$D$40))),0)</f>
        <v>0</v>
      </c>
      <c r="AY31" s="22">
        <f>IF(AND(C31&gt;=('Input for base case'!$F$14+'Input for base case'!$F$18), C31&lt;('Input for base case'!$F$14+'Input for base case'!$F$19)),((AO30*(1-Parameters!$D$40)*(1/Parameters!$D$38)*('Input for base case'!$F$9*Parameters!$D$19*(Parameters!$D$23)*Parameters!$D$26*(1-Parameters!$D$27)*Parameters!$D$28*Parameters!$D$30))+(AP30*(1-Parameters!$D$40)*(1/Parameters!$D$38))+(AQ30*(1-Parameters!$D$40)*('Input for base case'!$F$9*Parameters!$D$19*(Parameters!$D$23)*Parameters!$D$26*(1-Parameters!$D$27)*Parameters!$D$28*Parameters!$D$30))+(AY30*(1-Parameters!$D$40)*ART_drop_factor)+(AV30*(1-Parameters!$D$40)*(1/Parameters!$D$38))+(AS30*(1-Parameters!$D$40)*ART_drop_factor)),0)</f>
        <v>0</v>
      </c>
      <c r="AZ31" s="24">
        <f>IF(C31&gt;=('Input for base case'!$F$14+'Input for base case'!$F$19),((AT30*(1-Parameters!$D$40)*(1-(Parameters!$D$12*(1-('Input for base case'!$F$22*Parameters!$D$7))))) + (AZ30*(1-Parameters!$D$40)*(1-(Parameters!$D$12*(1-('Input for base case'!$F$22*Parameters!$D$7)))))),0)</f>
        <v>0</v>
      </c>
      <c r="BA31" s="22">
        <f>IF(C31&gt;=('Input for base case'!$F$14+'Input for base case'!$F$19),((AT30*(1-Parameters!$D$40)*Parameters!$D$12*(1-('Input for base case'!$F$22*Parameters!$D$7)))+(AU30*(1-Parameters!$D$40)*(1-1/Parameters!$D$38)*(1-('Input for base case'!$F$10*Parameters!$D$20*(1-Parameters!$D$27)*Parameters!$D$26*(Parameters!$D$24)*Parameters!$D$28*Parameters!$D$30))) + (AV30*(1-Parameters!$D$40)*(1-(1/Parameters!$D$38))*(1-ART_drop_factor)) +(AZ30*(1-Parameters!$D$40)*Parameters!$D$12*(1-('Input for base case'!$F$22*Parameters!$D$7)))+(BA30*(1-Parameters!$D$40)*(1-1/Parameters!$D$38)) + (BB30*(1-Parameters!$D$40)*(1-(1/Parameters!$D$38))*(1-ART_drop_factor))),0)</f>
        <v>0</v>
      </c>
      <c r="BB31" s="24">
        <f>IF(C31&gt;=('Input for base case'!$F$14+'Input for base case'!$F$19),((AU30*(1-Parameters!$D$40)*(1-1/Parameters!$D$38)*('Input for base case'!$F$10*Parameters!$D$20*Parameters!$D$26*(1-Parameters!$D$27)*(Parameters!$D$24)*Parameters!$D$28*Parameters!$D$30))+(AV30*(1-Parameters!$D$40)*(1-(1/Parameters!$D$38))*ART_drop_factor)+(BB30*(1-Parameters!$D$40)*(1-(1/Parameters!$D$38))*ART_drop_factor)),0)</f>
        <v>0</v>
      </c>
      <c r="BC31" s="22">
        <f>IF(C31&gt;=('Input for base case'!$F$14+'Input for base case'!$F$19),((AU30*(1-Parameters!$D$40)*(1/Parameters!$D$38)*(1-('Input for base case'!$F$10*Parameters!$D$20*(1-Parameters!$D$27)*Parameters!$D$26*(Parameters!$D$23)*Parameters!$D$28)))+(AW30*(1-Parameters!$D$40)*(1-('Input for base case'!$F$10*Parameters!$D$20*(1-Parameters!$D$27)*Parameters!$D$26*(Parameters!$D$23)*Parameters!$D$28)))+(BA30*(1-Parameters!$D$40)*(1/Parameters!$D$38))+(BC30*(1-Parameters!$D$40))),0)</f>
        <v>0</v>
      </c>
      <c r="BD31" s="24">
        <f>IF(C31&gt;=('Input for base case'!$F$14+'Input for base case'!$F$19),((AU30*(1-Parameters!$D$40)*(1/Parameters!$D$38)*'Input for base case'!$F$10*Parameters!$D$20*Parameters!$D$26*(1-Parameters!$D$27)*Parameters!$D$28*(Parameters!$D$23)*(1-Parameters!$D$30))+(AW30*(1-Parameters!$D$40)*'Input for base case'!$F$10*Parameters!$D$20*Parameters!$D$26*(1-Parameters!$D$27)*Parameters!$D$28*(Parameters!$D$23)*(1-Parameters!$D$30))+(AX30*(1-Parameters!$D$40)) + (AY30*(1-Parameters!$D$40)*(1-ART_drop_factor)) +(BD30*(1-Parameters!$D$40)) + (BE30*(1-Parameters!$D$40)*(1-ART_drop_factor))),0)</f>
        <v>0</v>
      </c>
      <c r="BE31" s="25">
        <f>IF(C31&gt;=('Input for base case'!$F$14+'Input for base case'!$F$19),((AU30*(1-Parameters!$D$40)*(1/Parameters!$D$38)*('Input for base case'!$F$10*Parameters!$D$20*(Parameters!$D$23)*Parameters!$D$26*(1-Parameters!$D$27)*Parameters!$D$28*Parameters!$D$30))+(AV30*(1-Parameters!$D$40)*(1/Parameters!$D$38))+(AW30*(1-Parameters!$D$40)*('Input for base case'!$F$10*Parameters!$D$20*(Parameters!$D$23)*Parameters!$D$26*(1-Parameters!$D$27)*Parameters!$D$28*Parameters!$D$30))+(BE30*(1-Parameters!$D$40)*ART_drop_factor)+(BB30*(1-Parameters!$D$40)*(1/Parameters!$D$38))+(AY30*(1-Parameters!$D$40)*ART_drop_factor)),0)</f>
        <v>0</v>
      </c>
      <c r="BF31" s="135">
        <f>(Parameters!$D$40*(SUM(Model!D30:U30,Model!AH30:BE30)))+(Parameters!$D$41*(SUM(Model!V30:AG30)))</f>
        <v>93.993031132882621</v>
      </c>
      <c r="BG31" s="60"/>
    </row>
    <row r="32" spans="3:59" x14ac:dyDescent="0.2">
      <c r="C32" s="20">
        <v>27</v>
      </c>
      <c r="D32" s="21">
        <f>IF((C32&gt;='Input for base case'!$F$12),0,(D31*(1-Parameters!$D$40)*(1-(Parameters!$D$8*(1-('Input for base case'!$F$22*Parameters!$D$7))))))</f>
        <v>0</v>
      </c>
      <c r="E32" s="21">
        <f>IF((C32&gt;='Input for base case'!$F$12),0,(D31*(1-Parameters!$D$40)*Parameters!$D$8*(1-('Input for base case'!$F$22*Parameters!$D$7))+(E31*(1-Parameters!$D$40)*(1-1/Parameters!$D$38)) + (F31*(1-Parameters!$D$40)*(1-(1/Parameters!$D$38))*(1-ART_drop_factor))))</f>
        <v>0</v>
      </c>
      <c r="F32" s="26">
        <f>IF((C32&gt;='Input for base case'!$F$12),0,(F31*(1-Parameters!$D$40)*(1-(1/Parameters!$D$38))*ART_drop_factor))</f>
        <v>0</v>
      </c>
      <c r="G32" s="21">
        <f>IF((C32&gt;='Input for base case'!$F$12),0,((G31*(1-Parameters!$D$40)+(E31*(1-Parameters!$D$40)*(1/Parameters!$D$38)))))</f>
        <v>0</v>
      </c>
      <c r="H32" s="21">
        <f>IF((C32&gt;='Input for base case'!$F$12),0,(H31*(1-Parameters!$D$40) + I31*(1-Parameters!$D$40)*(1-ART_drop_factor)))</f>
        <v>0</v>
      </c>
      <c r="I32" s="21">
        <f>IF((C32&gt;='Input for base case'!$F$12),0,(((F31*(1-Parameters!$D$40)*(1/Parameters!$D$38)) + I31*(1-Parameters!$D$40)*ART_drop_factor)))</f>
        <v>0</v>
      </c>
      <c r="J32" s="23">
        <f>IF(AND(C32&gt;='Input for base case'!$F$12,C32&lt;'Input for base case'!$F$13),((D31*(1-Parameters!$D$40)*(1-(Parameters!$D$8*(1-('Input for base case'!$F$22*Parameters!$D$7))))) + (J31*(1-Parameters!$D$40)*(1-(Parameters!$D$9*(1-('Input for base case'!$F$22*Parameters!$D$7)))))),0)</f>
        <v>1511745.3360408302</v>
      </c>
      <c r="K32" s="23">
        <f>IF(AND(C32&gt;='Input for base case'!$F$12,C32&lt;'Input for base case'!$F$13),((D31*(1-Parameters!$D$40)*(Parameters!$D$8*(1-('Input for base case'!$F$22*Parameters!$D$7))))+(E31*(1-Parameters!$D$40)*(1-1/Parameters!$D$38)*(1-('Input for base case'!$F$5*Parameters!$D$14*(1-Parameters!$D$27)*Parameters!$D$26*(Parameters!$D$24))*Parameters!$D$28*Parameters!$D$30)))+ (F31*(1-Parameters!$D$40)*(1-(1/Parameters!$D$38))*(1-ART_drop_factor)) + (J31*(1-Parameters!$D$40)*Parameters!$D$9*(1-('Input for base case'!$F$22*Parameters!$D$7)))+(K31*(1-Parameters!$D$40)*(1-1/Parameters!$D$38)) + (L31*(1-Parameters!$D$40)*(1-(1/Parameters!$D$38))*(1-ART_drop_factor)),0)</f>
        <v>3524.8076576817521</v>
      </c>
      <c r="L32" s="23">
        <f>IF(AND(C32&gt;='Input for base case'!$F$12,C32&lt;'Input for base case'!$F$13),((E31*(1-Parameters!$D$40)*(1-1/Parameters!$D$38)*('Input for base case'!$F$5*Parameters!$D$14*Parameters!$D$26*(1-Parameters!$D$27)*(Parameters!$D$24)*Parameters!$D$28*Parameters!$D$30))+(F31*(1-Parameters!$D$40)*(1-(1/Parameters!$D$38))*ART_drop_factor)+(L31*(1-Parameters!$D$40)*(1-(1/Parameters!$D$38))*ART_drop_factor)),0)</f>
        <v>1002.857991289287</v>
      </c>
      <c r="M32" s="23">
        <f>IF(AND(C32&gt;='Input for base case'!$F$12,C32&lt;'Input for base case'!$F$13),((E31*(1-Parameters!$D$40)*(1/Parameters!$D$38)*(1-('Input for base case'!$F$5*Parameters!$D$14*(1-Parameters!$D$27)*Parameters!$D$26*(Parameters!$D$23))*Parameters!$D$28))+(G31*(1-Parameters!$D$40)*(1-('Input for base case'!$F$5*Parameters!$D$14*(1-Parameters!$D$27)*Parameters!$D$26*(Parameters!$D$23)*Parameters!$D$28)))+(K31*(1-Parameters!$D$40)*(1/Parameters!$D$38))+(M31*(1-Parameters!$D$40))),0)</f>
        <v>15170.557756403434</v>
      </c>
      <c r="N32" s="23">
        <f>IF(AND(C32&gt;='Input for base case'!$F$12,C32&lt;'Input for base case'!$F$13),((E31*(1-Parameters!$D$40)*(1/Parameters!$D$38)*'Input for base case'!$F$5*Parameters!$D$14*Parameters!$D$26*(1-Parameters!$D$27)*Parameters!$D$28*(Parameters!$D$23)*(1-Parameters!$D$30))+(G31*(1-Parameters!$D$40)*'Input for base case'!$F$5*Parameters!$D$14*Parameters!$D$26*(1-Parameters!$D$27)*Parameters!$D$28*(Parameters!$D$23)*(1-Parameters!$D$30))+(H31*(1-Parameters!$D$40)) +(N31*(1-Parameters!$D$40)) + (O31*(1-Parameters!$D$40)*(1-ART_drop_factor)) + (I31*(1-Parameters!$D$40)*(1-ART_drop_factor))),0)</f>
        <v>4221.9473384282646</v>
      </c>
      <c r="O32" s="23">
        <f>IF(AND(C32&gt;='Input for base case'!$F$12,C32&lt;'Input for base case'!$F$13),((E31*(1-Parameters!$D$40)*(1/Parameters!$D$38)*('Input for base case'!$F$5*Parameters!$D$14*(Parameters!$D$23)*Parameters!$D$26*(1-Parameters!$D$27)*Parameters!$D$28*Parameters!$D$30))+(F31*(1-Parameters!$D$40)*(1/Parameters!$D$38))+(G31*(1-Parameters!$D$40)*('Input for base case'!$F$5*Parameters!$D$14*(Parameters!$D$23)*Parameters!$D$26*(1-Parameters!$D$27)*Parameters!$D$28*Parameters!$D$30))+(O31*(1-Parameters!$D$40)*ART_drop_factor)+(L31*(1-Parameters!$D$40)*(1/Parameters!$D$38))+(I31*(1-Parameters!$D$40)*ART_drop_factor)),0)</f>
        <v>36717.868296080676</v>
      </c>
      <c r="P32" s="24">
        <f>IF(AND(C32&gt;='Input for base case'!$F$13,C32&lt;'Input for base case'!$F$14),((J31*(1-Parameters!$D$40)*(1-(Parameters!$D$9*(1-('Input for base case'!$F$22*Parameters!$D$7))))) + (P31*(1-Parameters!$D$40)*(1-(Parameters!$D$9*(1-('Input for base case'!$F$22*Parameters!$D$7)))))),0)</f>
        <v>0</v>
      </c>
      <c r="Q32" s="22">
        <f>IF(AND(C32&gt;='Input for base case'!$F$13,C32&lt;'Input for base case'!$F$14),((J31*(1-Parameters!$D$40)*Parameters!$D$9*(1-('Input for base case'!$F$22*Parameters!$D$7)))+(K31*(1-Parameters!$D$40)*(1-1/Parameters!$D$38)*(1-('Input for base case'!$F$6*Parameters!$D$15*(1-Parameters!$D$27)*Parameters!$D$26*(Parameters!$D$24))*Parameters!$D$28*Parameters!$D$30))) + (L31*(1-Parameters!$D$40)*(1-(1/Parameters!$D$38))*(1-ART_drop_factor)) +(P31*(1-Parameters!$D$40)*Parameters!$D$9*(1-('Input for base case'!$F$22*Parameters!$D$7)))+(Q31*(1-Parameters!$D$40)*(1-1/Parameters!$D$38)) + (R31*(1-Parameters!$D$40)*(1-(1/Parameters!$D$38))*(1-ART_drop_factor)),0)</f>
        <v>0</v>
      </c>
      <c r="R32" s="24">
        <f>IF(AND(C32&gt;='Input for base case'!$F$13,C32&lt;'Input for base case'!$F$14),((K31*(1-Parameters!$D$40)*(1-1/Parameters!$D$38)*('Input for base case'!$F$6*Parameters!$D$15*Parameters!$D$26*(1-Parameters!$D$27)*(Parameters!$D$24)*Parameters!$D$28*Parameters!$D$30))+(L31*(1-Parameters!$D$40)*(1-(1/Parameters!$D$38))*ART_drop_factor)+(R31*(1-Parameters!$D$40)*(1-(1/Parameters!$D$38))*ART_drop_factor)),0)</f>
        <v>0</v>
      </c>
      <c r="S32" s="22">
        <f>IF(AND(C32&gt;='Input for base case'!$F$13,C32&lt;'Input for base case'!$F$14),((K31*(1-Parameters!$D$40)*(1/Parameters!$D$38)*(1-('Input for base case'!$F$6*Parameters!$D$15*(1-Parameters!$D$27)*Parameters!$D$26*(Parameters!$D$23)*Parameters!$D$28)))+(M31*(1-Parameters!$D$40)*(1-('Input for base case'!$F$6*Parameters!$D$15*(1-Parameters!$D$27)*Parameters!$D$26*(Parameters!$D$23)*Parameters!$D$28)))+(Q31*(1-Parameters!$D$40)*(1/Parameters!$D$38))+(S31*(1-Parameters!$D$40))),0)</f>
        <v>0</v>
      </c>
      <c r="T32" s="24">
        <f>IF(AND(C32&gt;='Input for base case'!$F$13,C32&lt;'Input for base case'!$F$14),((K31*(1-Parameters!$D$40)*(1/Parameters!$D$38)*'Input for base case'!$F$6*Parameters!$D$15*Parameters!$D$26*(1-Parameters!$D$27)*Parameters!$D$28*(Parameters!$D$23)*(1-Parameters!$D$30))+(M31*(1-Parameters!$D$40)*'Input for base case'!$F$6*Parameters!$D$15*Parameters!$D$26*(1-Parameters!$D$27)*Parameters!$D$28*(Parameters!$D$23)*(1-Parameters!$D$30))+(N31*(1-Parameters!$D$40))+(T31*(1-Parameters!$D$40)) + (U31*(1-Parameters!$D$40)*(1-ART_drop_factor)) + (O31*(1-Parameters!$D$40)*(1-ART_drop_factor))),0)</f>
        <v>0</v>
      </c>
      <c r="U32" s="22">
        <f>IF(AND(C32&gt;='Input for base case'!$F$13,C32&lt;'Input for base case'!$F$14),((K31*(1-Parameters!$D$40)*(1/Parameters!$D$38)*('Input for base case'!$F$6*Parameters!$D$15*(Parameters!$D$23)*Parameters!$D$26*(1-Parameters!$D$27)*Parameters!$D$28*Parameters!$D$30))+(L31*(1-Parameters!$D$40)*(1/Parameters!$D$38))+(M31*(1-Parameters!$D$40)*('Input for base case'!$F$6*Parameters!$D$15*(Parameters!$D$23)*Parameters!$D$26*(1-Parameters!$D$27)*Parameters!$D$28*Parameters!$D$30))+(U31*(1-Parameters!$D$40)*ART_drop_factor)+(R31*(1-Parameters!$D$40)*(1/Parameters!$D$38))+(O31*(1-Parameters!$D$40))*ART_drop_factor),0)</f>
        <v>0</v>
      </c>
      <c r="V32" s="24">
        <f>IF(C32='Input for base case'!$F$14,((P31*(1-Parameters!$D$41)*(1-(Parameters!$D$9*(1-('Input for base case'!$F$22*Parameters!$D$7))))) + (V31*(1-Parameters!$D$41)*(1-(Parameters!$D$9*(1-('Input for base case'!$F$22*Parameters!$D$7)))))),0)</f>
        <v>0</v>
      </c>
      <c r="W32" s="22">
        <f>IF(C32='Input for base case'!$F$14,((P31*(1-Parameters!$D$41)*Parameters!$D$9*(1-('Input for base case'!$F$22*Parameters!$D$7)))+(Q31*(1-Parameters!$D$41)*(1-1/Parameters!$D$38)*(1-('Input for base case'!$F$6*Parameters!$D$16*(1-Parameters!$D$27)*Parameters!$D$26*(1-Parameters!$B$94)*(Parameters!$D$24))*Parameters!$D$28*Parameters!$D$30)))+(V31*(1-Parameters!$D$41)*Parameters!$D$9*(1-('Input for base case'!$F$22*Parameters!$D$7)))+ (R31*(1-Parameters!$D$41)*(1-(1/Parameters!$D$38))*(1-ART_drop_factor)) + (W31*(1-Parameters!$D$41)*(1-1/Parameters!$D$38)) + (X31*(1-Parameters!$D$41)*(1-(1/Parameters!$D$38))*(1-ART_drop_factor)),0)</f>
        <v>0</v>
      </c>
      <c r="X32" s="24">
        <f>IF(C32='Input for base case'!$F$14,((Q31*(1-Parameters!$D$41)*(1-1/Parameters!$D$38)*('Input for base case'!$F$6*Parameters!$D$16*Parameters!$D$26*(1-Parameters!$D$27)*(1-Parameters!$B$94)*(Parameters!$D$24)*Parameters!$D$28*Parameters!$D$30))+(R31*(1-Parameters!$D$41)*(1-(1/Parameters!$D$38))*ART_drop_factor)+(X31*(1-Parameters!$D$41)*(1-(1/Parameters!$D$38))*ART_drop_factor)),0)</f>
        <v>0</v>
      </c>
      <c r="Y32" s="22">
        <f>IF(C32='Input for base case'!$F$14,((Q31*(1-Parameters!$D$41)*(1/Parameters!$D$38)*(1-('Input for base case'!$F$6*Parameters!$D$16*(1-Parameters!$D$27)*Parameters!$D$26*(1-Parameters!$B$94)*(Parameters!$D$23)*Parameters!$D$28)))+(S31*(1-Parameters!$D$41)*(1-('Input for base case'!$F$6*Parameters!$D$16*(1-Parameters!$D$27)*Parameters!$D$26*(1-Parameters!$B$94)*(Parameters!$D$23)*Parameters!$D$28)))+(W31*(1-Parameters!$D$41)*(1/Parameters!$D$38))+(Y31*(1-Parameters!$D$41))),0)</f>
        <v>0</v>
      </c>
      <c r="Z32" s="24">
        <f>IF(C32='Input for base case'!$F$14,((Q31*(1-Parameters!$D$41)*(1/Parameters!$D$38)*'Input for base case'!$F$6*Parameters!$D$16*Parameters!$D$26*(1-Parameters!$D$27)*(1-Parameters!$B$94)*Parameters!$D$28*(Parameters!$D$23)*(1-Parameters!$D$30))+(S31*(1-Parameters!$D$41)*'Input for base case'!$F$6*Parameters!$D$16*Parameters!$D$26*(1-Parameters!$D$27)*(1-Parameters!$B$94)*Parameters!$D$28*(Parameters!$D$23)*(1-Parameters!$D$30))+(T31*(1-Parameters!$D$41)) + (U31*(1-Parameters!$D$41)*(1-ART_drop_factor)) + (Z31*(1-Parameters!$D$41)) + (AA31*(1-Parameters!$D$41)*(1-ART_drop_factor))),0)</f>
        <v>0</v>
      </c>
      <c r="AA32" s="22">
        <f>IF(C32='Input for base case'!$F$14,((Q31*(1-Parameters!$D$41)*(1/Parameters!$D$38)*('Input for base case'!$F$6*Parameters!$D$16*(Parameters!$D$23)*Parameters!$D$26*(1-Parameters!$D$27)*(1-Parameters!$B$94)*Parameters!$D$28*Parameters!$D$30))+(R31*(1-Parameters!$D$41)*(1/Parameters!$D$38))+(S31*(1-Parameters!$D$41)*('Input for base case'!$F$6*Parameters!$D$16*(1-Parameters!$B$94)*(Parameters!$D$23)*Parameters!$D$26*(1-Parameters!$D$27)*Parameters!$D$28*Parameters!$D$30))+(AA31*(1-Parameters!$D$41)*ART_drop_factor)+(X31*(1-Parameters!$D$41)*(1/Parameters!$D$38))+(U31*(1-Parameters!$D$41)*ART_drop_factor)),0)</f>
        <v>0</v>
      </c>
      <c r="AB32" s="24">
        <f>IF(AND(C32&gt;'Input for base case'!$F$14,C32&lt;('Input for base case'!$F$14+'Input for base case'!$F$16)),((V31*(1-Parameters!$D$41)*(1-(Parameters!$D$9*(1-('Input for base case'!$F$22*Parameters!$D$7)))))+(AB31*(1-Parameters!$D$41)*(1-(Parameters!$D$10*(1-('Input for base case'!$F$22*Parameters!$D$7)))))),0)</f>
        <v>0</v>
      </c>
      <c r="AC32" s="24">
        <f>IF(AND(C32&gt;'Input for base case'!$F$14, C32&lt;('Input for base case'!$F$14+'Input for base case'!$F$16)),((V31*(1-Parameters!$D$41)*Parameters!$D$9*(1-('Input for base case'!$F$22*Parameters!$D$7)))+(W31*(1-Parameters!$D$41)*(1-1/Parameters!$D$38)) + (X31*(1-Parameters!$D$41)*(1-(1/Parameters!$D$38))*(1-ART_drop_factor)) +(AB31*(1-Parameters!$D$41)*Parameters!$D$10*(1-('Input for base case'!$F$22*Parameters!$D$7))))+(AC31*(1-Parameters!$D$41)*(1-1/Parameters!$D$38)) + (AD31*(1-Parameters!$D$41)*(1-(1/Parameters!$D$38))*(1-ART_drop_factor)),0)</f>
        <v>0</v>
      </c>
      <c r="AD32" s="24">
        <f>IF(AND(C32&gt;'Input for base case'!$F$14, C32&lt;('Input for base case'!$F$14+'Input for base case'!$F$16)),((X31*(1-Parameters!$D$41)*(1-(1/Parameters!$D$38))*ART_drop_factor)+(AD31*(1-Parameters!$D$41)*(1-(1/Parameters!$D$38))*ART_drop_factor)),0)</f>
        <v>0</v>
      </c>
      <c r="AE32" s="24">
        <f>IF(AND(C32&gt;'Input for base case'!$F$14, C32&lt;('Input for base case'!$F$14+'Input for base case'!$F$16)),((W31*(1-Parameters!$D$41)*(1/Parameters!$D$38))+(Y31*(1-Parameters!$D$41))+(AC31*(1-Parameters!$D$41)*(1/Parameters!$D$38))+(AE31*(1-Parameters!$D$41))),0)</f>
        <v>0</v>
      </c>
      <c r="AF32" s="24">
        <f>IF(AND(C32&gt;'Input for base case'!$F$14, C32&lt;('Input for base case'!$F$14+'Input for base case'!$F$16)),((Z31*(1-Parameters!$D$41)) + (AA31*(1-Parameters!$D$41)*(1-ART_drop_factor)) +(AF31*(1-Parameters!$D$41)) + (AG31*(1-Parameters!$D$41)*(1-ART_drop_factor))),0)</f>
        <v>0</v>
      </c>
      <c r="AG32" s="24">
        <f>IF(AND(C32&gt;'Input for base case'!$F$14, C32&lt;('Input for base case'!$F$14+'Input for base case'!$F$16)),((X31*(1-Parameters!$D$41)*(1/Parameters!$D$38))+(AG31*(1-Parameters!$D$41)*ART_drop_factor)+(AD31*(1-Parameters!$D$41)*(1/Parameters!$D$38))+(AA31*(1-Parameters!$D$41)*ART_drop_factor)),0)</f>
        <v>0</v>
      </c>
      <c r="AH32" s="24">
        <f>IF(AND(C32&gt;=('Input for base case'!$F$14+'Input for base case'!$F$16),C32&lt;('Input for base case'!$F$14+'Input for base case'!$F$17)),((AB31*(1-Parameters!$D$40)*(1-(Parameters!$D$10*(1-('Input for base case'!$F$22*Parameters!$D$7)))))+(AH31*(1-Parameters!$D$40)*(1-(Parameters!$D$11*(1-('Input for base case'!$F$22*Parameters!$D$7)))))),0)</f>
        <v>0</v>
      </c>
      <c r="AI32" s="24">
        <f>IF(AND(C32&gt;=('Input for base case'!$F$14+'Input for base case'!$F$16), C32&lt;('Input for base case'!$F$14+'Input for base case'!$F$17)),((AB31*(1-Parameters!$D$40)*Parameters!$D$10*(1-('Input for base case'!$F$22*Parameters!$D$7)))+(AC31*(1-Parameters!$D$40)*(1-1/Parameters!$D$38)*(1-('Input for base case'!$F$7*Parameters!$D$17*(1-Parameters!$D$27)*Parameters!$D$26*(1-(Parameters!$B$94 + Parameters!$B$95))*(Parameters!$D$24)*Parameters!$D$28*Parameters!$D$30))) + (AD31*(1-Parameters!$D$40)*(1-(1/Parameters!$D$38))*(1-ART_drop_factor)) +(AH31*(1-Parameters!$D$40)*Parameters!$D$11*(1-('Input for base case'!$F$22*Parameters!$D$7)))+(AI31*(1-Parameters!$D$40)*(1-1/Parameters!$D$38)) + (AJ31*(1-Parameters!$D$40)*(1-(1/Parameters!$D$38))*(1-ART_drop_factor))),0)</f>
        <v>0</v>
      </c>
      <c r="AJ32" s="24">
        <f>IF(AND(C32&gt;=('Input for base case'!$F$14+'Input for base case'!$F$16), C32&lt;('Input for base case'!$F$14+'Input for base case'!$F$17)),((AC31*(1-Parameters!$D$40)*(1-1/Parameters!$D$38)*('Input for base case'!$F$7*Parameters!$D$17*Parameters!$D$26*(1-Parameters!$D$27)*(1-(Parameters!$B$94 + Parameters!$B$95))*(Parameters!$D$24)*Parameters!$D$28*Parameters!$D$30))+(AD31*(1-Parameters!$D$40)*(1-(1/Parameters!$D$38))*ART_drop_factor)+(AJ31*(1-Parameters!$D$40)*(1-(1/Parameters!$D$38))*ART_drop_factor)),0)</f>
        <v>0</v>
      </c>
      <c r="AK32" s="22">
        <f>IF(AND(C32&gt;=('Input for base case'!$F$14+'Input for base case'!$F$16), C32&lt;('Input for base case'!$F$14+'Input for base case'!$F$17)),((AC31*(1-Parameters!$D$40)*(1/Parameters!$D$38)*(1-('Input for base case'!$F$7*Parameters!$D$17*(1-Parameters!$D$27)*Parameters!$D$26*(1-(Parameters!$B$94 + Parameters!$B$95))*(Parameters!$D$23)*Parameters!$D$28)))+(AE31*(1-Parameters!$D$40)*(1-('Input for base case'!$F$7*Parameters!$D$17*(1-Parameters!$D$27)*Parameters!$D$26*(1-(Parameters!$B$94 + Parameters!$B$95))*(Parameters!$D$23)*Parameters!$D$28)))+(AI31*(1-Parameters!$D$40)*(1/Parameters!$D$38))+(AK31*(1-Parameters!$D$40))),0)</f>
        <v>0</v>
      </c>
      <c r="AL32" s="24">
        <f>IF(AND(C32&gt;=('Input for base case'!$F$14+'Input for base case'!$F$16), C32&lt;('Input for base case'!$F$14+'Input for base case'!$F$17)),((AC31*(1-Parameters!$D$40)*(1/Parameters!$D$38)*'Input for base case'!$F$7*Parameters!$D$17*Parameters!$D$26*(1-Parameters!$D$27)*(1-(Parameters!$B$94 + Parameters!$B$95))*Parameters!$D$28*(Parameters!$D$23)*(1-Parameters!$D$30))+(AE31*(1-Parameters!$D$40)*'Input for base case'!$F$7*Parameters!$D$17*Parameters!$D$26*(1-Parameters!$D$27)*(1-(Parameters!$B$94 + Parameters!$B$95))*Parameters!$D$28*(Parameters!$D$23)*(1-Parameters!$D$30))+(AF31*(1-Parameters!$D$40)) + (AG31*(1-Parameters!$D$40)*(1-ART_drop_factor)) +(AL31*(1-Parameters!$D$40)) + (AM31*(1-Parameters!$D$40)*(1-ART_drop_factor))),0)</f>
        <v>0</v>
      </c>
      <c r="AM32" s="22">
        <f>IF(AND(C32&gt;=('Input for base case'!$F$14+'Input for base case'!$F$16), C32&lt;('Input for base case'!$F$14+'Input for base case'!$F$17)),((AC31*(1-Parameters!$D$40)*(1/Parameters!$D$38)*('Input for base case'!$F$7*Parameters!$D$17*(Parameters!$D$23)*Parameters!$D$26*(1-Parameters!$D$27)*(1-(Parameters!$B$94 + Parameters!$B$95))*Parameters!$D$28*Parameters!$D$30))+(AD31*(1-Parameters!$D$40)*(1/Parameters!$D$38))+(AE31*(1-Parameters!$D$40)*('Input for base case'!$F$7*Parameters!$D$17*(Parameters!$D$23)*Parameters!$D$26*(1-Parameters!$D$27)*(1-(Parameters!$B$94 + Parameters!$B$95))*Parameters!$D$28*Parameters!$D$30))+(AM31*(1-Parameters!$D$40)*ART_drop_factor)+(AJ31*(1-Parameters!$D$40)*(1/Parameters!$D$38))+(AG31*(1-Parameters!$D$40)*ART_drop_factor)),0)</f>
        <v>0</v>
      </c>
      <c r="AN32" s="24">
        <f>IF(AND(C32&gt;=('Input for base case'!$F$14+'Input for base case'!$F$17), C32&lt;('Input for base case'!$F$14+'Input for base case'!$F$18)),((AH31*(1-Parameters!$D$40)*(1-(Parameters!$D$11*(1-('Input for base case'!$F$22*Parameters!$D$7))))) + (AN31*(1-Parameters!$D$40)*(1-(Parameters!$D$11*(1-('Input for base case'!$F$22*Parameters!$D$7)))))),0)</f>
        <v>0</v>
      </c>
      <c r="AO32" s="22">
        <f>IF(AND(C32&gt;=('Input for base case'!$F$14+'Input for base case'!$F$17), C32&lt;('Input for base case'!$F$14+'Input for base case'!$F$18)),((AH31*(1-Parameters!$D$40)*Parameters!$D$11*(1-('Input for base case'!$F$22*Parameters!$D$7)))+(AI31*(1-Parameters!$D$40)*(1-1/Parameters!$D$38)*(1-('Input for base case'!$F$8*Parameters!$D$18*(1-Parameters!$D$27)*Parameters!$D$26*(Parameters!$D$24)*Parameters!$D$28*Parameters!$D$30))) + (AJ31*(1-Parameters!$D$40)*(1-(1/Parameters!$D$38))*(1-ART_drop_factor)) +(AN31*(1-Parameters!$D$40)*Parameters!$D$11*(1-('Input for base case'!$F$22*Parameters!$D$7)))+(AO31*(1-Parameters!$D$40)*(1-1/Parameters!$D$38)) + (AP31*(1-Parameters!$D$40)*(1-(1/Parameters!$D$38))*(1-ART_drop_factor))),0)</f>
        <v>0</v>
      </c>
      <c r="AP32" s="24">
        <f>IF(AND(C32&gt;=('Input for base case'!$F$14+'Input for base case'!$F$17), C32&lt;('Input for base case'!$F$14+'Input for base case'!$F$18)),((AI31*(1-Parameters!$D$40)*(1-1/Parameters!$D$38)*('Input for base case'!$F$8*Parameters!$D$18*Parameters!$D$26*(1-Parameters!$D$27)*(Parameters!$D$24)*Parameters!$D$28*Parameters!$D$30))+(AJ31*(1-Parameters!$D$40)*(1-(1/Parameters!$D$38))*ART_drop_factor)+(AP31*(1-Parameters!$D$40)*(1-(1/Parameters!$D$38))*ART_drop_factor)),0)</f>
        <v>0</v>
      </c>
      <c r="AQ32" s="22">
        <f>IF(AND(C32&gt;=('Input for base case'!$F$14+'Input for base case'!$F$17), C32&lt;('Input for base case'!$F$14+'Input for base case'!$F$18)),((AI31*(1-Parameters!$D$40)*(1/Parameters!$D$38)*(1-('Input for base case'!$F$8*Parameters!$D$18*(1-Parameters!$D$27)*Parameters!$D$26*(Parameters!$D$23)*Parameters!$D$28)))+(AK31*(1-Parameters!$D$40)*(1-('Input for base case'!$F$8*Parameters!$D$18*(1-Parameters!$D$27)*Parameters!$D$26*(Parameters!$D$23)*Parameters!$D$28)))+(AO31*(1-Parameters!$D$40)*(1/Parameters!$D$38))+(AQ31*(1-Parameters!$D$40))),0)</f>
        <v>0</v>
      </c>
      <c r="AR32" s="24">
        <f>IF(AND(C32&gt;=('Input for base case'!$F$14+'Input for base case'!$F$17), C32&lt;('Input for base case'!$F$14+'Input for base case'!$F$18)),((AI31*(1-Parameters!$D$40)*(1/Parameters!$D$38)*'Input for base case'!$F$8*Parameters!$D$18*Parameters!$D$26*(1-Parameters!$D$27)*Parameters!$D$28*(Parameters!$D$23)*(1-Parameters!$D$30))+(AK31*(1-Parameters!$D$40)*'Input for base case'!$F$8*Parameters!$D$18*Parameters!$D$26*(1-Parameters!$D$27)*Parameters!$D$28*(Parameters!$D$23)*(1-Parameters!$D$30))+(AL31*(1-Parameters!$D$40)) + (AM31*(1-Parameters!$D$40)*(1-ART_drop_factor)) +(AR31*(1-Parameters!$D$40)) + (AS31*(1-Parameters!$D$40)*(1-ART_drop_factor))),0)</f>
        <v>0</v>
      </c>
      <c r="AS32" s="22">
        <f>IF(AND(C32&gt;=('Input for base case'!$F$14+'Input for base case'!$F$17), C32&lt;('Input for base case'!$F$14+'Input for base case'!$F$18)),((AI31*(1-Parameters!$D$40)*(1/Parameters!$D$38)*('Input for base case'!$F$8*Parameters!$D$18*(Parameters!$D$23)*Parameters!$D$26*(1-Parameters!$D$27)*Parameters!$D$28*Parameters!$D$30))+(AJ31*(1-Parameters!$D$40)*(1/Parameters!$D$38))+(AK31*(1-Parameters!$D$40)*('Input for base case'!$F$8*Parameters!$D$18*(Parameters!$D$23)*Parameters!$D$26*(1-Parameters!$D$27)*Parameters!$D$28*Parameters!$D$30))+(AS31*(1-Parameters!$D$40)*ART_drop_factor)+(AP31*(1-Parameters!$D$40)*(1/Parameters!$D$38))+(AM31*(1-Parameters!$D$40)*ART_drop_factor)),0)</f>
        <v>0</v>
      </c>
      <c r="AT32" s="24">
        <f>IF(AND(C32&gt;=('Input for base case'!$F$14+'Input for base case'!$F$18), C32&lt;('Input for base case'!$F$14+'Input for base case'!$F$19)),((AN31*(1-Parameters!$D$40)*(1-(Parameters!$D$11*(1-('Input for base case'!$F$22*Parameters!$D$7))))) + (AT31*(1-Parameters!$D$40)*(1-(Parameters!$D$12*(1-('Input for base case'!$F$22*Parameters!$D$7)))))),0)</f>
        <v>0</v>
      </c>
      <c r="AU32" s="22">
        <f>IF(AND(C32&gt;=('Input for base case'!$F$14+'Input for base case'!$F$18), C32&lt;('Input for base case'!$F$14+'Input for base case'!$F$19)),((AN31*(1-Parameters!$D$40)*Parameters!$D$11*(1-('Input for base case'!$F$22*Parameters!$D$7)))+(AO31*(1-Parameters!$D$40)*(1-1/Parameters!$D$38)*(1-('Input for base case'!$F$9*Parameters!$D$19*(1-Parameters!$D$27)*Parameters!$D$26*(Parameters!$D$24)*Parameters!$D$28*Parameters!$D$30))) + (AP31*(1-Parameters!$D$40)*(1-(1/Parameters!$D$38))*(1-ART_drop_factor)) +(AT31*(1-Parameters!$D$40)*Parameters!$D$12*(1-('Input for base case'!$F$22*Parameters!$D$7)))+(AU31*(1-Parameters!$D$40)*(1-1/Parameters!$D$38)) + (AV31*(1-Parameters!$D$40)*(1-(1/Parameters!$D$38))*(1-ART_drop_factor))),0)</f>
        <v>0</v>
      </c>
      <c r="AV32" s="24">
        <f>IF(AND(C32&gt;=('Input for base case'!$F$14+'Input for base case'!$F$18), C32&lt;('Input for base case'!$F$14+'Input for base case'!$F$19)),((AO31*(1-Parameters!$D$40)*(1-1/Parameters!$D$38)*('Input for base case'!$F$9*Parameters!$D$19*Parameters!$D$26*(1-Parameters!$D$27)*(Parameters!$D$24)*Parameters!$D$28*Parameters!$D$30))+(AP31*(1-Parameters!$D$40)*(1-(1/Parameters!$D$38))*ART_drop_factor)+(AV31*(1-Parameters!$D$40)*(1-(1/Parameters!$D$38))*ART_drop_factor)),0)</f>
        <v>0</v>
      </c>
      <c r="AW32" s="22">
        <f>IF(AND(C32&gt;=('Input for base case'!$F$14+'Input for base case'!$F$18), C32&lt;('Input for base case'!$F$14+'Input for base case'!$F$19)),((AO31*(1-Parameters!$D$40)*(1/Parameters!$D$38)*(1-('Input for base case'!$F$9*Parameters!$D$19*(1-Parameters!$D$27)*Parameters!$D$26*(Parameters!$D$23)*Parameters!$D$28)))+(AQ31*(1-Parameters!$D$40)*(1-('Input for base case'!$F$9*Parameters!$D$19*(1-Parameters!$D$27)*Parameters!$D$26*(Parameters!$D$23)*Parameters!$D$28)))+(AU31*(1-Parameters!$D$40)*(1/Parameters!$D$38))+(AW31*(1-Parameters!$D$40))),0)</f>
        <v>0</v>
      </c>
      <c r="AX32" s="24">
        <f>IF(AND(C32&gt;=('Input for base case'!$F$14+'Input for base case'!$F$18), C32&lt;('Input for base case'!$F$14+'Input for base case'!$F$19)),((AO31*(1-Parameters!$D$40)*(1/Parameters!$D$38)*'Input for base case'!$F$9*Parameters!$D$19*Parameters!$D$26*(1-Parameters!$D$27)*Parameters!$D$28*(Parameters!$D$23)*(1-Parameters!$D$30))+(AQ31*(1-Parameters!$D$40)*'Input for base case'!$F$9*Parameters!$D$19*Parameters!$D$26*(1-Parameters!$D$27)*Parameters!$D$28*(Parameters!$D$23)*(1-Parameters!$D$30)) + (AS31*(1-Parameters!$D$40)*(1-ART_drop_factor)) +(AR31*(1-Parameters!$D$40))+ (AY31*(1-Parameters!$D$40)*(1-ART_drop_factor)) + (AX31*(1-Parameters!$D$40))),0)</f>
        <v>0</v>
      </c>
      <c r="AY32" s="22">
        <f>IF(AND(C32&gt;=('Input for base case'!$F$14+'Input for base case'!$F$18), C32&lt;('Input for base case'!$F$14+'Input for base case'!$F$19)),((AO31*(1-Parameters!$D$40)*(1/Parameters!$D$38)*('Input for base case'!$F$9*Parameters!$D$19*(Parameters!$D$23)*Parameters!$D$26*(1-Parameters!$D$27)*Parameters!$D$28*Parameters!$D$30))+(AP31*(1-Parameters!$D$40)*(1/Parameters!$D$38))+(AQ31*(1-Parameters!$D$40)*('Input for base case'!$F$9*Parameters!$D$19*(Parameters!$D$23)*Parameters!$D$26*(1-Parameters!$D$27)*Parameters!$D$28*Parameters!$D$30))+(AY31*(1-Parameters!$D$40)*ART_drop_factor)+(AV31*(1-Parameters!$D$40)*(1/Parameters!$D$38))+(AS31*(1-Parameters!$D$40)*ART_drop_factor)),0)</f>
        <v>0</v>
      </c>
      <c r="AZ32" s="24">
        <f>IF(C32&gt;=('Input for base case'!$F$14+'Input for base case'!$F$19),((AT31*(1-Parameters!$D$40)*(1-(Parameters!$D$12*(1-('Input for base case'!$F$22*Parameters!$D$7))))) + (AZ31*(1-Parameters!$D$40)*(1-(Parameters!$D$12*(1-('Input for base case'!$F$22*Parameters!$D$7)))))),0)</f>
        <v>0</v>
      </c>
      <c r="BA32" s="22">
        <f>IF(C32&gt;=('Input for base case'!$F$14+'Input for base case'!$F$19),((AT31*(1-Parameters!$D$40)*Parameters!$D$12*(1-('Input for base case'!$F$22*Parameters!$D$7)))+(AU31*(1-Parameters!$D$40)*(1-1/Parameters!$D$38)*(1-('Input for base case'!$F$10*Parameters!$D$20*(1-Parameters!$D$27)*Parameters!$D$26*(Parameters!$D$24)*Parameters!$D$28*Parameters!$D$30))) + (AV31*(1-Parameters!$D$40)*(1-(1/Parameters!$D$38))*(1-ART_drop_factor)) +(AZ31*(1-Parameters!$D$40)*Parameters!$D$12*(1-('Input for base case'!$F$22*Parameters!$D$7)))+(BA31*(1-Parameters!$D$40)*(1-1/Parameters!$D$38)) + (BB31*(1-Parameters!$D$40)*(1-(1/Parameters!$D$38))*(1-ART_drop_factor))),0)</f>
        <v>0</v>
      </c>
      <c r="BB32" s="24">
        <f>IF(C32&gt;=('Input for base case'!$F$14+'Input for base case'!$F$19),((AU31*(1-Parameters!$D$40)*(1-1/Parameters!$D$38)*('Input for base case'!$F$10*Parameters!$D$20*Parameters!$D$26*(1-Parameters!$D$27)*(Parameters!$D$24)*Parameters!$D$28*Parameters!$D$30))+(AV31*(1-Parameters!$D$40)*(1-(1/Parameters!$D$38))*ART_drop_factor)+(BB31*(1-Parameters!$D$40)*(1-(1/Parameters!$D$38))*ART_drop_factor)),0)</f>
        <v>0</v>
      </c>
      <c r="BC32" s="22">
        <f>IF(C32&gt;=('Input for base case'!$F$14+'Input for base case'!$F$19),((AU31*(1-Parameters!$D$40)*(1/Parameters!$D$38)*(1-('Input for base case'!$F$10*Parameters!$D$20*(1-Parameters!$D$27)*Parameters!$D$26*(Parameters!$D$23)*Parameters!$D$28)))+(AW31*(1-Parameters!$D$40)*(1-('Input for base case'!$F$10*Parameters!$D$20*(1-Parameters!$D$27)*Parameters!$D$26*(Parameters!$D$23)*Parameters!$D$28)))+(BA31*(1-Parameters!$D$40)*(1/Parameters!$D$38))+(BC31*(1-Parameters!$D$40))),0)</f>
        <v>0</v>
      </c>
      <c r="BD32" s="24">
        <f>IF(C32&gt;=('Input for base case'!$F$14+'Input for base case'!$F$19),((AU31*(1-Parameters!$D$40)*(1/Parameters!$D$38)*'Input for base case'!$F$10*Parameters!$D$20*Parameters!$D$26*(1-Parameters!$D$27)*Parameters!$D$28*(Parameters!$D$23)*(1-Parameters!$D$30))+(AW31*(1-Parameters!$D$40)*'Input for base case'!$F$10*Parameters!$D$20*Parameters!$D$26*(1-Parameters!$D$27)*Parameters!$D$28*(Parameters!$D$23)*(1-Parameters!$D$30))+(AX31*(1-Parameters!$D$40)) + (AY31*(1-Parameters!$D$40)*(1-ART_drop_factor)) +(BD31*(1-Parameters!$D$40)) + (BE31*(1-Parameters!$D$40)*(1-ART_drop_factor))),0)</f>
        <v>0</v>
      </c>
      <c r="BE32" s="25">
        <f>IF(C32&gt;=('Input for base case'!$F$14+'Input for base case'!$F$19),((AU31*(1-Parameters!$D$40)*(1/Parameters!$D$38)*('Input for base case'!$F$10*Parameters!$D$20*(Parameters!$D$23)*Parameters!$D$26*(1-Parameters!$D$27)*Parameters!$D$28*Parameters!$D$30))+(AV31*(1-Parameters!$D$40)*(1/Parameters!$D$38))+(AW31*(1-Parameters!$D$40)*('Input for base case'!$F$10*Parameters!$D$20*(Parameters!$D$23)*Parameters!$D$26*(1-Parameters!$D$27)*Parameters!$D$28*Parameters!$D$30))+(BE31*(1-Parameters!$D$40)*ART_drop_factor)+(BB31*(1-Parameters!$D$40)*(1/Parameters!$D$38))+(AY31*(1-Parameters!$D$40)*ART_drop_factor)),0)</f>
        <v>0</v>
      </c>
      <c r="BF32" s="135">
        <f>(Parameters!$D$40*(SUM(Model!D31:U31,Model!AH31:BE31)))+(Parameters!$D$41*(SUM(Model!V31:AG31)))</f>
        <v>93.987608458009561</v>
      </c>
      <c r="BG32" s="60"/>
    </row>
    <row r="33" spans="3:59" x14ac:dyDescent="0.2">
      <c r="C33" s="20">
        <v>28</v>
      </c>
      <c r="D33" s="21">
        <f>IF((C33&gt;='Input for base case'!$F$12),0,(D32*(1-Parameters!$D$40)*(1-(Parameters!$D$8*(1-('Input for base case'!$F$22*Parameters!$D$7))))))</f>
        <v>0</v>
      </c>
      <c r="E33" s="21">
        <f>IF((C33&gt;='Input for base case'!$F$12),0,(D32*(1-Parameters!$D$40)*Parameters!$D$8*(1-('Input for base case'!$F$22*Parameters!$D$7))+(E32*(1-Parameters!$D$40)*(1-1/Parameters!$D$38)) + (F32*(1-Parameters!$D$40)*(1-(1/Parameters!$D$38))*(1-ART_drop_factor))))</f>
        <v>0</v>
      </c>
      <c r="F33" s="26">
        <f>IF((C33&gt;='Input for base case'!$F$12),0,(F32*(1-Parameters!$D$40)*(1-(1/Parameters!$D$38))*ART_drop_factor))</f>
        <v>0</v>
      </c>
      <c r="G33" s="21">
        <f>IF((C33&gt;='Input for base case'!$F$12),0,((G32*(1-Parameters!$D$40)+(E32*(1-Parameters!$D$40)*(1/Parameters!$D$38)))))</f>
        <v>0</v>
      </c>
      <c r="H33" s="21">
        <f>IF((C33&gt;='Input for base case'!$F$12),0,(H32*(1-Parameters!$D$40) + I32*(1-Parameters!$D$40)*(1-ART_drop_factor)))</f>
        <v>0</v>
      </c>
      <c r="I33" s="21">
        <f>IF((C33&gt;='Input for base case'!$F$12),0,(((F32*(1-Parameters!$D$40)*(1/Parameters!$D$38)) + I32*(1-Parameters!$D$40)*ART_drop_factor)))</f>
        <v>0</v>
      </c>
      <c r="J33" s="23">
        <f>IF(AND(C33&gt;='Input for base case'!$F$12,C33&lt;'Input for base case'!$F$13),((D32*(1-Parameters!$D$40)*(1-(Parameters!$D$8*(1-('Input for base case'!$F$22*Parameters!$D$7))))) + (J32*(1-Parameters!$D$40)*(1-(Parameters!$D$9*(1-('Input for base case'!$F$22*Parameters!$D$7)))))),0)</f>
        <v>1511158.1099702246</v>
      </c>
      <c r="K33" s="23">
        <f>IF(AND(C33&gt;='Input for base case'!$F$12,C33&lt;'Input for base case'!$F$13),((D32*(1-Parameters!$D$40)*(Parameters!$D$8*(1-('Input for base case'!$F$22*Parameters!$D$7))))+(E32*(1-Parameters!$D$40)*(1-1/Parameters!$D$38)*(1-('Input for base case'!$F$5*Parameters!$D$14*(1-Parameters!$D$27)*Parameters!$D$26*(Parameters!$D$24))*Parameters!$D$28*Parameters!$D$30)))+ (F32*(1-Parameters!$D$40)*(1-(1/Parameters!$D$38))*(1-ART_drop_factor)) + (J32*(1-Parameters!$D$40)*Parameters!$D$9*(1-('Input for base case'!$F$22*Parameters!$D$7)))+(K32*(1-Parameters!$D$40)*(1-1/Parameters!$D$38)) + (L32*(1-Parameters!$D$40)*(1-(1/Parameters!$D$38))*(1-ART_drop_factor)),0)</f>
        <v>3635.9625773691091</v>
      </c>
      <c r="L33" s="23">
        <f>IF(AND(C33&gt;='Input for base case'!$F$12,C33&lt;'Input for base case'!$F$13),((E32*(1-Parameters!$D$40)*(1-1/Parameters!$D$38)*('Input for base case'!$F$5*Parameters!$D$14*Parameters!$D$26*(1-Parameters!$D$27)*(Parameters!$D$24)*Parameters!$D$28*Parameters!$D$30))+(F32*(1-Parameters!$D$40)*(1-(1/Parameters!$D$38))*ART_drop_factor)+(L32*(1-Parameters!$D$40)*(1-(1/Parameters!$D$38))*ART_drop_factor)),0)</f>
        <v>888.40691614962077</v>
      </c>
      <c r="M33" s="23">
        <f>IF(AND(C33&gt;='Input for base case'!$F$12,C33&lt;'Input for base case'!$F$13),((E32*(1-Parameters!$D$40)*(1/Parameters!$D$38)*(1-('Input for base case'!$F$5*Parameters!$D$14*(1-Parameters!$D$27)*Parameters!$D$26*(Parameters!$D$23))*Parameters!$D$28))+(G32*(1-Parameters!$D$40)*(1-('Input for base case'!$F$5*Parameters!$D$14*(1-Parameters!$D$27)*Parameters!$D$26*(Parameters!$D$23)*Parameters!$D$28)))+(K32*(1-Parameters!$D$40)*(1/Parameters!$D$38))+(M32*(1-Parameters!$D$40))),0)</f>
        <v>15561.305232294577</v>
      </c>
      <c r="N33" s="23">
        <f>IF(AND(C33&gt;='Input for base case'!$F$12,C33&lt;'Input for base case'!$F$13),((E32*(1-Parameters!$D$40)*(1/Parameters!$D$38)*'Input for base case'!$F$5*Parameters!$D$14*Parameters!$D$26*(1-Parameters!$D$27)*Parameters!$D$28*(Parameters!$D$23)*(1-Parameters!$D$30))+(G32*(1-Parameters!$D$40)*'Input for base case'!$F$5*Parameters!$D$14*Parameters!$D$26*(1-Parameters!$D$27)*Parameters!$D$28*(Parameters!$D$23)*(1-Parameters!$D$30))+(H32*(1-Parameters!$D$40)) +(N32*(1-Parameters!$D$40)) + (O32*(1-Parameters!$D$40)*(1-ART_drop_factor)) + (I32*(1-Parameters!$D$40)*(1-ART_drop_factor))),0)</f>
        <v>4344.0781127329938</v>
      </c>
      <c r="O33" s="23">
        <f>IF(AND(C33&gt;='Input for base case'!$F$12,C33&lt;'Input for base case'!$F$13),((E32*(1-Parameters!$D$40)*(1/Parameters!$D$38)*('Input for base case'!$F$5*Parameters!$D$14*(Parameters!$D$23)*Parameters!$D$26*(1-Parameters!$D$27)*Parameters!$D$28*Parameters!$D$30))+(F32*(1-Parameters!$D$40)*(1/Parameters!$D$38))+(G32*(1-Parameters!$D$40)*('Input for base case'!$F$5*Parameters!$D$14*(Parameters!$D$23)*Parameters!$D$26*(1-Parameters!$D$27)*Parameters!$D$28*Parameters!$D$30))+(O32*(1-Parameters!$D$40)*ART_drop_factor)+(L32*(1-Parameters!$D$40)*(1/Parameters!$D$38))+(I32*(1-Parameters!$D$40)*ART_drop_factor)),0)</f>
        <v>36704.797846457441</v>
      </c>
      <c r="P33" s="24">
        <f>IF(AND(C33&gt;='Input for base case'!$F$13,C33&lt;'Input for base case'!$F$14),((J32*(1-Parameters!$D$40)*(1-(Parameters!$D$9*(1-('Input for base case'!$F$22*Parameters!$D$7))))) + (P32*(1-Parameters!$D$40)*(1-(Parameters!$D$9*(1-('Input for base case'!$F$22*Parameters!$D$7)))))),0)</f>
        <v>0</v>
      </c>
      <c r="Q33" s="22">
        <f>IF(AND(C33&gt;='Input for base case'!$F$13,C33&lt;'Input for base case'!$F$14),((J32*(1-Parameters!$D$40)*Parameters!$D$9*(1-('Input for base case'!$F$22*Parameters!$D$7)))+(K32*(1-Parameters!$D$40)*(1-1/Parameters!$D$38)*(1-('Input for base case'!$F$6*Parameters!$D$15*(1-Parameters!$D$27)*Parameters!$D$26*(Parameters!$D$24))*Parameters!$D$28*Parameters!$D$30))) + (L32*(1-Parameters!$D$40)*(1-(1/Parameters!$D$38))*(1-ART_drop_factor)) +(P32*(1-Parameters!$D$40)*Parameters!$D$9*(1-('Input for base case'!$F$22*Parameters!$D$7)))+(Q32*(1-Parameters!$D$40)*(1-1/Parameters!$D$38)) + (R32*(1-Parameters!$D$40)*(1-(1/Parameters!$D$38))*(1-ART_drop_factor)),0)</f>
        <v>0</v>
      </c>
      <c r="R33" s="24">
        <f>IF(AND(C33&gt;='Input for base case'!$F$13,C33&lt;'Input for base case'!$F$14),((K32*(1-Parameters!$D$40)*(1-1/Parameters!$D$38)*('Input for base case'!$F$6*Parameters!$D$15*Parameters!$D$26*(1-Parameters!$D$27)*(Parameters!$D$24)*Parameters!$D$28*Parameters!$D$30))+(L32*(1-Parameters!$D$40)*(1-(1/Parameters!$D$38))*ART_drop_factor)+(R32*(1-Parameters!$D$40)*(1-(1/Parameters!$D$38))*ART_drop_factor)),0)</f>
        <v>0</v>
      </c>
      <c r="S33" s="22">
        <f>IF(AND(C33&gt;='Input for base case'!$F$13,C33&lt;'Input for base case'!$F$14),((K32*(1-Parameters!$D$40)*(1/Parameters!$D$38)*(1-('Input for base case'!$F$6*Parameters!$D$15*(1-Parameters!$D$27)*Parameters!$D$26*(Parameters!$D$23)*Parameters!$D$28)))+(M32*(1-Parameters!$D$40)*(1-('Input for base case'!$F$6*Parameters!$D$15*(1-Parameters!$D$27)*Parameters!$D$26*(Parameters!$D$23)*Parameters!$D$28)))+(Q32*(1-Parameters!$D$40)*(1/Parameters!$D$38))+(S32*(1-Parameters!$D$40))),0)</f>
        <v>0</v>
      </c>
      <c r="T33" s="24">
        <f>IF(AND(C33&gt;='Input for base case'!$F$13,C33&lt;'Input for base case'!$F$14),((K32*(1-Parameters!$D$40)*(1/Parameters!$D$38)*'Input for base case'!$F$6*Parameters!$D$15*Parameters!$D$26*(1-Parameters!$D$27)*Parameters!$D$28*(Parameters!$D$23)*(1-Parameters!$D$30))+(M32*(1-Parameters!$D$40)*'Input for base case'!$F$6*Parameters!$D$15*Parameters!$D$26*(1-Parameters!$D$27)*Parameters!$D$28*(Parameters!$D$23)*(1-Parameters!$D$30))+(N32*(1-Parameters!$D$40))+(T32*(1-Parameters!$D$40)) + (U32*(1-Parameters!$D$40)*(1-ART_drop_factor)) + (O32*(1-Parameters!$D$40)*(1-ART_drop_factor))),0)</f>
        <v>0</v>
      </c>
      <c r="U33" s="22">
        <f>IF(AND(C33&gt;='Input for base case'!$F$13,C33&lt;'Input for base case'!$F$14),((K32*(1-Parameters!$D$40)*(1/Parameters!$D$38)*('Input for base case'!$F$6*Parameters!$D$15*(Parameters!$D$23)*Parameters!$D$26*(1-Parameters!$D$27)*Parameters!$D$28*Parameters!$D$30))+(L32*(1-Parameters!$D$40)*(1/Parameters!$D$38))+(M32*(1-Parameters!$D$40)*('Input for base case'!$F$6*Parameters!$D$15*(Parameters!$D$23)*Parameters!$D$26*(1-Parameters!$D$27)*Parameters!$D$28*Parameters!$D$30))+(U32*(1-Parameters!$D$40)*ART_drop_factor)+(R32*(1-Parameters!$D$40)*(1/Parameters!$D$38))+(O32*(1-Parameters!$D$40))*ART_drop_factor),0)</f>
        <v>0</v>
      </c>
      <c r="V33" s="24">
        <f>IF(C33='Input for base case'!$F$14,((P32*(1-Parameters!$D$41)*(1-(Parameters!$D$9*(1-('Input for base case'!$F$22*Parameters!$D$7))))) + (V32*(1-Parameters!$D$41)*(1-(Parameters!$D$9*(1-('Input for base case'!$F$22*Parameters!$D$7)))))),0)</f>
        <v>0</v>
      </c>
      <c r="W33" s="22">
        <f>IF(C33='Input for base case'!$F$14,((P32*(1-Parameters!$D$41)*Parameters!$D$9*(1-('Input for base case'!$F$22*Parameters!$D$7)))+(Q32*(1-Parameters!$D$41)*(1-1/Parameters!$D$38)*(1-('Input for base case'!$F$6*Parameters!$D$16*(1-Parameters!$D$27)*Parameters!$D$26*(1-Parameters!$B$94)*(Parameters!$D$24))*Parameters!$D$28*Parameters!$D$30)))+(V32*(1-Parameters!$D$41)*Parameters!$D$9*(1-('Input for base case'!$F$22*Parameters!$D$7)))+ (R32*(1-Parameters!$D$41)*(1-(1/Parameters!$D$38))*(1-ART_drop_factor)) + (W32*(1-Parameters!$D$41)*(1-1/Parameters!$D$38)) + (X32*(1-Parameters!$D$41)*(1-(1/Parameters!$D$38))*(1-ART_drop_factor)),0)</f>
        <v>0</v>
      </c>
      <c r="X33" s="24">
        <f>IF(C33='Input for base case'!$F$14,((Q32*(1-Parameters!$D$41)*(1-1/Parameters!$D$38)*('Input for base case'!$F$6*Parameters!$D$16*Parameters!$D$26*(1-Parameters!$D$27)*(1-Parameters!$B$94)*(Parameters!$D$24)*Parameters!$D$28*Parameters!$D$30))+(R32*(1-Parameters!$D$41)*(1-(1/Parameters!$D$38))*ART_drop_factor)+(X32*(1-Parameters!$D$41)*(1-(1/Parameters!$D$38))*ART_drop_factor)),0)</f>
        <v>0</v>
      </c>
      <c r="Y33" s="22">
        <f>IF(C33='Input for base case'!$F$14,((Q32*(1-Parameters!$D$41)*(1/Parameters!$D$38)*(1-('Input for base case'!$F$6*Parameters!$D$16*(1-Parameters!$D$27)*Parameters!$D$26*(1-Parameters!$B$94)*(Parameters!$D$23)*Parameters!$D$28)))+(S32*(1-Parameters!$D$41)*(1-('Input for base case'!$F$6*Parameters!$D$16*(1-Parameters!$D$27)*Parameters!$D$26*(1-Parameters!$B$94)*(Parameters!$D$23)*Parameters!$D$28)))+(W32*(1-Parameters!$D$41)*(1/Parameters!$D$38))+(Y32*(1-Parameters!$D$41))),0)</f>
        <v>0</v>
      </c>
      <c r="Z33" s="24">
        <f>IF(C33='Input for base case'!$F$14,((Q32*(1-Parameters!$D$41)*(1/Parameters!$D$38)*'Input for base case'!$F$6*Parameters!$D$16*Parameters!$D$26*(1-Parameters!$D$27)*(1-Parameters!$B$94)*Parameters!$D$28*(Parameters!$D$23)*(1-Parameters!$D$30))+(S32*(1-Parameters!$D$41)*'Input for base case'!$F$6*Parameters!$D$16*Parameters!$D$26*(1-Parameters!$D$27)*(1-Parameters!$B$94)*Parameters!$D$28*(Parameters!$D$23)*(1-Parameters!$D$30))+(T32*(1-Parameters!$D$41)) + (U32*(1-Parameters!$D$41)*(1-ART_drop_factor)) + (Z32*(1-Parameters!$D$41)) + (AA32*(1-Parameters!$D$41)*(1-ART_drop_factor))),0)</f>
        <v>0</v>
      </c>
      <c r="AA33" s="22">
        <f>IF(C33='Input for base case'!$F$14,((Q32*(1-Parameters!$D$41)*(1/Parameters!$D$38)*('Input for base case'!$F$6*Parameters!$D$16*(Parameters!$D$23)*Parameters!$D$26*(1-Parameters!$D$27)*(1-Parameters!$B$94)*Parameters!$D$28*Parameters!$D$30))+(R32*(1-Parameters!$D$41)*(1/Parameters!$D$38))+(S32*(1-Parameters!$D$41)*('Input for base case'!$F$6*Parameters!$D$16*(1-Parameters!$B$94)*(Parameters!$D$23)*Parameters!$D$26*(1-Parameters!$D$27)*Parameters!$D$28*Parameters!$D$30))+(AA32*(1-Parameters!$D$41)*ART_drop_factor)+(X32*(1-Parameters!$D$41)*(1/Parameters!$D$38))+(U32*(1-Parameters!$D$41)*ART_drop_factor)),0)</f>
        <v>0</v>
      </c>
      <c r="AB33" s="24">
        <f>IF(AND(C33&gt;'Input for base case'!$F$14,C33&lt;('Input for base case'!$F$14+'Input for base case'!$F$16)),((V32*(1-Parameters!$D$41)*(1-(Parameters!$D$9*(1-('Input for base case'!$F$22*Parameters!$D$7)))))+(AB32*(1-Parameters!$D$41)*(1-(Parameters!$D$10*(1-('Input for base case'!$F$22*Parameters!$D$7)))))),0)</f>
        <v>0</v>
      </c>
      <c r="AC33" s="24">
        <f>IF(AND(C33&gt;'Input for base case'!$F$14, C33&lt;('Input for base case'!$F$14+'Input for base case'!$F$16)),((V32*(1-Parameters!$D$41)*Parameters!$D$9*(1-('Input for base case'!$F$22*Parameters!$D$7)))+(W32*(1-Parameters!$D$41)*(1-1/Parameters!$D$38)) + (X32*(1-Parameters!$D$41)*(1-(1/Parameters!$D$38))*(1-ART_drop_factor)) +(AB32*(1-Parameters!$D$41)*Parameters!$D$10*(1-('Input for base case'!$F$22*Parameters!$D$7))))+(AC32*(1-Parameters!$D$41)*(1-1/Parameters!$D$38)) + (AD32*(1-Parameters!$D$41)*(1-(1/Parameters!$D$38))*(1-ART_drop_factor)),0)</f>
        <v>0</v>
      </c>
      <c r="AD33" s="24">
        <f>IF(AND(C33&gt;'Input for base case'!$F$14, C33&lt;('Input for base case'!$F$14+'Input for base case'!$F$16)),((X32*(1-Parameters!$D$41)*(1-(1/Parameters!$D$38))*ART_drop_factor)+(AD32*(1-Parameters!$D$41)*(1-(1/Parameters!$D$38))*ART_drop_factor)),0)</f>
        <v>0</v>
      </c>
      <c r="AE33" s="24">
        <f>IF(AND(C33&gt;'Input for base case'!$F$14, C33&lt;('Input for base case'!$F$14+'Input for base case'!$F$16)),((W32*(1-Parameters!$D$41)*(1/Parameters!$D$38))+(Y32*(1-Parameters!$D$41))+(AC32*(1-Parameters!$D$41)*(1/Parameters!$D$38))+(AE32*(1-Parameters!$D$41))),0)</f>
        <v>0</v>
      </c>
      <c r="AF33" s="24">
        <f>IF(AND(C33&gt;'Input for base case'!$F$14, C33&lt;('Input for base case'!$F$14+'Input for base case'!$F$16)),((Z32*(1-Parameters!$D$41)) + (AA32*(1-Parameters!$D$41)*(1-ART_drop_factor)) +(AF32*(1-Parameters!$D$41)) + (AG32*(1-Parameters!$D$41)*(1-ART_drop_factor))),0)</f>
        <v>0</v>
      </c>
      <c r="AG33" s="24">
        <f>IF(AND(C33&gt;'Input for base case'!$F$14, C33&lt;('Input for base case'!$F$14+'Input for base case'!$F$16)),((X32*(1-Parameters!$D$41)*(1/Parameters!$D$38))+(AG32*(1-Parameters!$D$41)*ART_drop_factor)+(AD32*(1-Parameters!$D$41)*(1/Parameters!$D$38))+(AA32*(1-Parameters!$D$41)*ART_drop_factor)),0)</f>
        <v>0</v>
      </c>
      <c r="AH33" s="24">
        <f>IF(AND(C33&gt;=('Input for base case'!$F$14+'Input for base case'!$F$16),C33&lt;('Input for base case'!$F$14+'Input for base case'!$F$17)),((AB32*(1-Parameters!$D$40)*(1-(Parameters!$D$10*(1-('Input for base case'!$F$22*Parameters!$D$7)))))+(AH32*(1-Parameters!$D$40)*(1-(Parameters!$D$11*(1-('Input for base case'!$F$22*Parameters!$D$7)))))),0)</f>
        <v>0</v>
      </c>
      <c r="AI33" s="24">
        <f>IF(AND(C33&gt;=('Input for base case'!$F$14+'Input for base case'!$F$16), C33&lt;('Input for base case'!$F$14+'Input for base case'!$F$17)),((AB32*(1-Parameters!$D$40)*Parameters!$D$10*(1-('Input for base case'!$F$22*Parameters!$D$7)))+(AC32*(1-Parameters!$D$40)*(1-1/Parameters!$D$38)*(1-('Input for base case'!$F$7*Parameters!$D$17*(1-Parameters!$D$27)*Parameters!$D$26*(1-(Parameters!$B$94 + Parameters!$B$95))*(Parameters!$D$24)*Parameters!$D$28*Parameters!$D$30))) + (AD32*(1-Parameters!$D$40)*(1-(1/Parameters!$D$38))*(1-ART_drop_factor)) +(AH32*(1-Parameters!$D$40)*Parameters!$D$11*(1-('Input for base case'!$F$22*Parameters!$D$7)))+(AI32*(1-Parameters!$D$40)*(1-1/Parameters!$D$38)) + (AJ32*(1-Parameters!$D$40)*(1-(1/Parameters!$D$38))*(1-ART_drop_factor))),0)</f>
        <v>0</v>
      </c>
      <c r="AJ33" s="24">
        <f>IF(AND(C33&gt;=('Input for base case'!$F$14+'Input for base case'!$F$16), C33&lt;('Input for base case'!$F$14+'Input for base case'!$F$17)),((AC32*(1-Parameters!$D$40)*(1-1/Parameters!$D$38)*('Input for base case'!$F$7*Parameters!$D$17*Parameters!$D$26*(1-Parameters!$D$27)*(1-(Parameters!$B$94 + Parameters!$B$95))*(Parameters!$D$24)*Parameters!$D$28*Parameters!$D$30))+(AD32*(1-Parameters!$D$40)*(1-(1/Parameters!$D$38))*ART_drop_factor)+(AJ32*(1-Parameters!$D$40)*(1-(1/Parameters!$D$38))*ART_drop_factor)),0)</f>
        <v>0</v>
      </c>
      <c r="AK33" s="22">
        <f>IF(AND(C33&gt;=('Input for base case'!$F$14+'Input for base case'!$F$16), C33&lt;('Input for base case'!$F$14+'Input for base case'!$F$17)),((AC32*(1-Parameters!$D$40)*(1/Parameters!$D$38)*(1-('Input for base case'!$F$7*Parameters!$D$17*(1-Parameters!$D$27)*Parameters!$D$26*(1-(Parameters!$B$94 + Parameters!$B$95))*(Parameters!$D$23)*Parameters!$D$28)))+(AE32*(1-Parameters!$D$40)*(1-('Input for base case'!$F$7*Parameters!$D$17*(1-Parameters!$D$27)*Parameters!$D$26*(1-(Parameters!$B$94 + Parameters!$B$95))*(Parameters!$D$23)*Parameters!$D$28)))+(AI32*(1-Parameters!$D$40)*(1/Parameters!$D$38))+(AK32*(1-Parameters!$D$40))),0)</f>
        <v>0</v>
      </c>
      <c r="AL33" s="24">
        <f>IF(AND(C33&gt;=('Input for base case'!$F$14+'Input for base case'!$F$16), C33&lt;('Input for base case'!$F$14+'Input for base case'!$F$17)),((AC32*(1-Parameters!$D$40)*(1/Parameters!$D$38)*'Input for base case'!$F$7*Parameters!$D$17*Parameters!$D$26*(1-Parameters!$D$27)*(1-(Parameters!$B$94 + Parameters!$B$95))*Parameters!$D$28*(Parameters!$D$23)*(1-Parameters!$D$30))+(AE32*(1-Parameters!$D$40)*'Input for base case'!$F$7*Parameters!$D$17*Parameters!$D$26*(1-Parameters!$D$27)*(1-(Parameters!$B$94 + Parameters!$B$95))*Parameters!$D$28*(Parameters!$D$23)*(1-Parameters!$D$30))+(AF32*(1-Parameters!$D$40)) + (AG32*(1-Parameters!$D$40)*(1-ART_drop_factor)) +(AL32*(1-Parameters!$D$40)) + (AM32*(1-Parameters!$D$40)*(1-ART_drop_factor))),0)</f>
        <v>0</v>
      </c>
      <c r="AM33" s="22">
        <f>IF(AND(C33&gt;=('Input for base case'!$F$14+'Input for base case'!$F$16), C33&lt;('Input for base case'!$F$14+'Input for base case'!$F$17)),((AC32*(1-Parameters!$D$40)*(1/Parameters!$D$38)*('Input for base case'!$F$7*Parameters!$D$17*(Parameters!$D$23)*Parameters!$D$26*(1-Parameters!$D$27)*(1-(Parameters!$B$94 + Parameters!$B$95))*Parameters!$D$28*Parameters!$D$30))+(AD32*(1-Parameters!$D$40)*(1/Parameters!$D$38))+(AE32*(1-Parameters!$D$40)*('Input for base case'!$F$7*Parameters!$D$17*(Parameters!$D$23)*Parameters!$D$26*(1-Parameters!$D$27)*(1-(Parameters!$B$94 + Parameters!$B$95))*Parameters!$D$28*Parameters!$D$30))+(AM32*(1-Parameters!$D$40)*ART_drop_factor)+(AJ32*(1-Parameters!$D$40)*(1/Parameters!$D$38))+(AG32*(1-Parameters!$D$40)*ART_drop_factor)),0)</f>
        <v>0</v>
      </c>
      <c r="AN33" s="24">
        <f>IF(AND(C33&gt;=('Input for base case'!$F$14+'Input for base case'!$F$17), C33&lt;('Input for base case'!$F$14+'Input for base case'!$F$18)),((AH32*(1-Parameters!$D$40)*(1-(Parameters!$D$11*(1-('Input for base case'!$F$22*Parameters!$D$7))))) + (AN32*(1-Parameters!$D$40)*(1-(Parameters!$D$11*(1-('Input for base case'!$F$22*Parameters!$D$7)))))),0)</f>
        <v>0</v>
      </c>
      <c r="AO33" s="22">
        <f>IF(AND(C33&gt;=('Input for base case'!$F$14+'Input for base case'!$F$17), C33&lt;('Input for base case'!$F$14+'Input for base case'!$F$18)),((AH32*(1-Parameters!$D$40)*Parameters!$D$11*(1-('Input for base case'!$F$22*Parameters!$D$7)))+(AI32*(1-Parameters!$D$40)*(1-1/Parameters!$D$38)*(1-('Input for base case'!$F$8*Parameters!$D$18*(1-Parameters!$D$27)*Parameters!$D$26*(Parameters!$D$24)*Parameters!$D$28*Parameters!$D$30))) + (AJ32*(1-Parameters!$D$40)*(1-(1/Parameters!$D$38))*(1-ART_drop_factor)) +(AN32*(1-Parameters!$D$40)*Parameters!$D$11*(1-('Input for base case'!$F$22*Parameters!$D$7)))+(AO32*(1-Parameters!$D$40)*(1-1/Parameters!$D$38)) + (AP32*(1-Parameters!$D$40)*(1-(1/Parameters!$D$38))*(1-ART_drop_factor))),0)</f>
        <v>0</v>
      </c>
      <c r="AP33" s="24">
        <f>IF(AND(C33&gt;=('Input for base case'!$F$14+'Input for base case'!$F$17), C33&lt;('Input for base case'!$F$14+'Input for base case'!$F$18)),((AI32*(1-Parameters!$D$40)*(1-1/Parameters!$D$38)*('Input for base case'!$F$8*Parameters!$D$18*Parameters!$D$26*(1-Parameters!$D$27)*(Parameters!$D$24)*Parameters!$D$28*Parameters!$D$30))+(AJ32*(1-Parameters!$D$40)*(1-(1/Parameters!$D$38))*ART_drop_factor)+(AP32*(1-Parameters!$D$40)*(1-(1/Parameters!$D$38))*ART_drop_factor)),0)</f>
        <v>0</v>
      </c>
      <c r="AQ33" s="22">
        <f>IF(AND(C33&gt;=('Input for base case'!$F$14+'Input for base case'!$F$17), C33&lt;('Input for base case'!$F$14+'Input for base case'!$F$18)),((AI32*(1-Parameters!$D$40)*(1/Parameters!$D$38)*(1-('Input for base case'!$F$8*Parameters!$D$18*(1-Parameters!$D$27)*Parameters!$D$26*(Parameters!$D$23)*Parameters!$D$28)))+(AK32*(1-Parameters!$D$40)*(1-('Input for base case'!$F$8*Parameters!$D$18*(1-Parameters!$D$27)*Parameters!$D$26*(Parameters!$D$23)*Parameters!$D$28)))+(AO32*(1-Parameters!$D$40)*(1/Parameters!$D$38))+(AQ32*(1-Parameters!$D$40))),0)</f>
        <v>0</v>
      </c>
      <c r="AR33" s="24">
        <f>IF(AND(C33&gt;=('Input for base case'!$F$14+'Input for base case'!$F$17), C33&lt;('Input for base case'!$F$14+'Input for base case'!$F$18)),((AI32*(1-Parameters!$D$40)*(1/Parameters!$D$38)*'Input for base case'!$F$8*Parameters!$D$18*Parameters!$D$26*(1-Parameters!$D$27)*Parameters!$D$28*(Parameters!$D$23)*(1-Parameters!$D$30))+(AK32*(1-Parameters!$D$40)*'Input for base case'!$F$8*Parameters!$D$18*Parameters!$D$26*(1-Parameters!$D$27)*Parameters!$D$28*(Parameters!$D$23)*(1-Parameters!$D$30))+(AL32*(1-Parameters!$D$40)) + (AM32*(1-Parameters!$D$40)*(1-ART_drop_factor)) +(AR32*(1-Parameters!$D$40)) + (AS32*(1-Parameters!$D$40)*(1-ART_drop_factor))),0)</f>
        <v>0</v>
      </c>
      <c r="AS33" s="22">
        <f>IF(AND(C33&gt;=('Input for base case'!$F$14+'Input for base case'!$F$17), C33&lt;('Input for base case'!$F$14+'Input for base case'!$F$18)),((AI32*(1-Parameters!$D$40)*(1/Parameters!$D$38)*('Input for base case'!$F$8*Parameters!$D$18*(Parameters!$D$23)*Parameters!$D$26*(1-Parameters!$D$27)*Parameters!$D$28*Parameters!$D$30))+(AJ32*(1-Parameters!$D$40)*(1/Parameters!$D$38))+(AK32*(1-Parameters!$D$40)*('Input for base case'!$F$8*Parameters!$D$18*(Parameters!$D$23)*Parameters!$D$26*(1-Parameters!$D$27)*Parameters!$D$28*Parameters!$D$30))+(AS32*(1-Parameters!$D$40)*ART_drop_factor)+(AP32*(1-Parameters!$D$40)*(1/Parameters!$D$38))+(AM32*(1-Parameters!$D$40)*ART_drop_factor)),0)</f>
        <v>0</v>
      </c>
      <c r="AT33" s="24">
        <f>IF(AND(C33&gt;=('Input for base case'!$F$14+'Input for base case'!$F$18), C33&lt;('Input for base case'!$F$14+'Input for base case'!$F$19)),((AN32*(1-Parameters!$D$40)*(1-(Parameters!$D$11*(1-('Input for base case'!$F$22*Parameters!$D$7))))) + (AT32*(1-Parameters!$D$40)*(1-(Parameters!$D$12*(1-('Input for base case'!$F$22*Parameters!$D$7)))))),0)</f>
        <v>0</v>
      </c>
      <c r="AU33" s="22">
        <f>IF(AND(C33&gt;=('Input for base case'!$F$14+'Input for base case'!$F$18), C33&lt;('Input for base case'!$F$14+'Input for base case'!$F$19)),((AN32*(1-Parameters!$D$40)*Parameters!$D$11*(1-('Input for base case'!$F$22*Parameters!$D$7)))+(AO32*(1-Parameters!$D$40)*(1-1/Parameters!$D$38)*(1-('Input for base case'!$F$9*Parameters!$D$19*(1-Parameters!$D$27)*Parameters!$D$26*(Parameters!$D$24)*Parameters!$D$28*Parameters!$D$30))) + (AP32*(1-Parameters!$D$40)*(1-(1/Parameters!$D$38))*(1-ART_drop_factor)) +(AT32*(1-Parameters!$D$40)*Parameters!$D$12*(1-('Input for base case'!$F$22*Parameters!$D$7)))+(AU32*(1-Parameters!$D$40)*(1-1/Parameters!$D$38)) + (AV32*(1-Parameters!$D$40)*(1-(1/Parameters!$D$38))*(1-ART_drop_factor))),0)</f>
        <v>0</v>
      </c>
      <c r="AV33" s="24">
        <f>IF(AND(C33&gt;=('Input for base case'!$F$14+'Input for base case'!$F$18), C33&lt;('Input for base case'!$F$14+'Input for base case'!$F$19)),((AO32*(1-Parameters!$D$40)*(1-1/Parameters!$D$38)*('Input for base case'!$F$9*Parameters!$D$19*Parameters!$D$26*(1-Parameters!$D$27)*(Parameters!$D$24)*Parameters!$D$28*Parameters!$D$30))+(AP32*(1-Parameters!$D$40)*(1-(1/Parameters!$D$38))*ART_drop_factor)+(AV32*(1-Parameters!$D$40)*(1-(1/Parameters!$D$38))*ART_drop_factor)),0)</f>
        <v>0</v>
      </c>
      <c r="AW33" s="22">
        <f>IF(AND(C33&gt;=('Input for base case'!$F$14+'Input for base case'!$F$18), C33&lt;('Input for base case'!$F$14+'Input for base case'!$F$19)),((AO32*(1-Parameters!$D$40)*(1/Parameters!$D$38)*(1-('Input for base case'!$F$9*Parameters!$D$19*(1-Parameters!$D$27)*Parameters!$D$26*(Parameters!$D$23)*Parameters!$D$28)))+(AQ32*(1-Parameters!$D$40)*(1-('Input for base case'!$F$9*Parameters!$D$19*(1-Parameters!$D$27)*Parameters!$D$26*(Parameters!$D$23)*Parameters!$D$28)))+(AU32*(1-Parameters!$D$40)*(1/Parameters!$D$38))+(AW32*(1-Parameters!$D$40))),0)</f>
        <v>0</v>
      </c>
      <c r="AX33" s="24">
        <f>IF(AND(C33&gt;=('Input for base case'!$F$14+'Input for base case'!$F$18), C33&lt;('Input for base case'!$F$14+'Input for base case'!$F$19)),((AO32*(1-Parameters!$D$40)*(1/Parameters!$D$38)*'Input for base case'!$F$9*Parameters!$D$19*Parameters!$D$26*(1-Parameters!$D$27)*Parameters!$D$28*(Parameters!$D$23)*(1-Parameters!$D$30))+(AQ32*(1-Parameters!$D$40)*'Input for base case'!$F$9*Parameters!$D$19*Parameters!$D$26*(1-Parameters!$D$27)*Parameters!$D$28*(Parameters!$D$23)*(1-Parameters!$D$30)) + (AS32*(1-Parameters!$D$40)*(1-ART_drop_factor)) +(AR32*(1-Parameters!$D$40))+ (AY32*(1-Parameters!$D$40)*(1-ART_drop_factor)) + (AX32*(1-Parameters!$D$40))),0)</f>
        <v>0</v>
      </c>
      <c r="AY33" s="22">
        <f>IF(AND(C33&gt;=('Input for base case'!$F$14+'Input for base case'!$F$18), C33&lt;('Input for base case'!$F$14+'Input for base case'!$F$19)),((AO32*(1-Parameters!$D$40)*(1/Parameters!$D$38)*('Input for base case'!$F$9*Parameters!$D$19*(Parameters!$D$23)*Parameters!$D$26*(1-Parameters!$D$27)*Parameters!$D$28*Parameters!$D$30))+(AP32*(1-Parameters!$D$40)*(1/Parameters!$D$38))+(AQ32*(1-Parameters!$D$40)*('Input for base case'!$F$9*Parameters!$D$19*(Parameters!$D$23)*Parameters!$D$26*(1-Parameters!$D$27)*Parameters!$D$28*Parameters!$D$30))+(AY32*(1-Parameters!$D$40)*ART_drop_factor)+(AV32*(1-Parameters!$D$40)*(1/Parameters!$D$38))+(AS32*(1-Parameters!$D$40)*ART_drop_factor)),0)</f>
        <v>0</v>
      </c>
      <c r="AZ33" s="24">
        <f>IF(C33&gt;=('Input for base case'!$F$14+'Input for base case'!$F$19),((AT32*(1-Parameters!$D$40)*(1-(Parameters!$D$12*(1-('Input for base case'!$F$22*Parameters!$D$7))))) + (AZ32*(1-Parameters!$D$40)*(1-(Parameters!$D$12*(1-('Input for base case'!$F$22*Parameters!$D$7)))))),0)</f>
        <v>0</v>
      </c>
      <c r="BA33" s="22">
        <f>IF(C33&gt;=('Input for base case'!$F$14+'Input for base case'!$F$19),((AT32*(1-Parameters!$D$40)*Parameters!$D$12*(1-('Input for base case'!$F$22*Parameters!$D$7)))+(AU32*(1-Parameters!$D$40)*(1-1/Parameters!$D$38)*(1-('Input for base case'!$F$10*Parameters!$D$20*(1-Parameters!$D$27)*Parameters!$D$26*(Parameters!$D$24)*Parameters!$D$28*Parameters!$D$30))) + (AV32*(1-Parameters!$D$40)*(1-(1/Parameters!$D$38))*(1-ART_drop_factor)) +(AZ32*(1-Parameters!$D$40)*Parameters!$D$12*(1-('Input for base case'!$F$22*Parameters!$D$7)))+(BA32*(1-Parameters!$D$40)*(1-1/Parameters!$D$38)) + (BB32*(1-Parameters!$D$40)*(1-(1/Parameters!$D$38))*(1-ART_drop_factor))),0)</f>
        <v>0</v>
      </c>
      <c r="BB33" s="24">
        <f>IF(C33&gt;=('Input for base case'!$F$14+'Input for base case'!$F$19),((AU32*(1-Parameters!$D$40)*(1-1/Parameters!$D$38)*('Input for base case'!$F$10*Parameters!$D$20*Parameters!$D$26*(1-Parameters!$D$27)*(Parameters!$D$24)*Parameters!$D$28*Parameters!$D$30))+(AV32*(1-Parameters!$D$40)*(1-(1/Parameters!$D$38))*ART_drop_factor)+(BB32*(1-Parameters!$D$40)*(1-(1/Parameters!$D$38))*ART_drop_factor)),0)</f>
        <v>0</v>
      </c>
      <c r="BC33" s="22">
        <f>IF(C33&gt;=('Input for base case'!$F$14+'Input for base case'!$F$19),((AU32*(1-Parameters!$D$40)*(1/Parameters!$D$38)*(1-('Input for base case'!$F$10*Parameters!$D$20*(1-Parameters!$D$27)*Parameters!$D$26*(Parameters!$D$23)*Parameters!$D$28)))+(AW32*(1-Parameters!$D$40)*(1-('Input for base case'!$F$10*Parameters!$D$20*(1-Parameters!$D$27)*Parameters!$D$26*(Parameters!$D$23)*Parameters!$D$28)))+(BA32*(1-Parameters!$D$40)*(1/Parameters!$D$38))+(BC32*(1-Parameters!$D$40))),0)</f>
        <v>0</v>
      </c>
      <c r="BD33" s="24">
        <f>IF(C33&gt;=('Input for base case'!$F$14+'Input for base case'!$F$19),((AU32*(1-Parameters!$D$40)*(1/Parameters!$D$38)*'Input for base case'!$F$10*Parameters!$D$20*Parameters!$D$26*(1-Parameters!$D$27)*Parameters!$D$28*(Parameters!$D$23)*(1-Parameters!$D$30))+(AW32*(1-Parameters!$D$40)*'Input for base case'!$F$10*Parameters!$D$20*Parameters!$D$26*(1-Parameters!$D$27)*Parameters!$D$28*(Parameters!$D$23)*(1-Parameters!$D$30))+(AX32*(1-Parameters!$D$40)) + (AY32*(1-Parameters!$D$40)*(1-ART_drop_factor)) +(BD32*(1-Parameters!$D$40)) + (BE32*(1-Parameters!$D$40)*(1-ART_drop_factor))),0)</f>
        <v>0</v>
      </c>
      <c r="BE33" s="25">
        <f>IF(C33&gt;=('Input for base case'!$F$14+'Input for base case'!$F$19),((AU32*(1-Parameters!$D$40)*(1/Parameters!$D$38)*('Input for base case'!$F$10*Parameters!$D$20*(Parameters!$D$23)*Parameters!$D$26*(1-Parameters!$D$27)*Parameters!$D$28*Parameters!$D$30))+(AV32*(1-Parameters!$D$40)*(1/Parameters!$D$38))+(AW32*(1-Parameters!$D$40)*('Input for base case'!$F$10*Parameters!$D$20*(Parameters!$D$23)*Parameters!$D$26*(1-Parameters!$D$27)*Parameters!$D$28*Parameters!$D$30))+(BE32*(1-Parameters!$D$40)*ART_drop_factor)+(BB32*(1-Parameters!$D$40)*(1/Parameters!$D$38))+(AY32*(1-Parameters!$D$40)*ART_drop_factor)),0)</f>
        <v>0</v>
      </c>
      <c r="BF33" s="135">
        <f>(Parameters!$D$40*(SUM(Model!D32:U32,Model!AH32:BE32)))+(Parameters!$D$41*(SUM(Model!V32:AG32)))</f>
        <v>93.982186095983153</v>
      </c>
      <c r="BG33" s="60"/>
    </row>
    <row r="34" spans="3:59" x14ac:dyDescent="0.2">
      <c r="C34" s="20">
        <v>29</v>
      </c>
      <c r="D34" s="21">
        <f>IF((C34&gt;='Input for base case'!$F$12),0,(D33*(1-Parameters!$D$40)*(1-(Parameters!$D$8*(1-('Input for base case'!$F$22*Parameters!$D$7))))))</f>
        <v>0</v>
      </c>
      <c r="E34" s="21">
        <f>IF((C34&gt;='Input for base case'!$F$12),0,(D33*(1-Parameters!$D$40)*Parameters!$D$8*(1-('Input for base case'!$F$22*Parameters!$D$7))+(E33*(1-Parameters!$D$40)*(1-1/Parameters!$D$38)) + (F33*(1-Parameters!$D$40)*(1-(1/Parameters!$D$38))*(1-ART_drop_factor))))</f>
        <v>0</v>
      </c>
      <c r="F34" s="26">
        <f>IF((C34&gt;='Input for base case'!$F$12),0,(F33*(1-Parameters!$D$40)*(1-(1/Parameters!$D$38))*ART_drop_factor))</f>
        <v>0</v>
      </c>
      <c r="G34" s="21">
        <f>IF((C34&gt;='Input for base case'!$F$12),0,((G33*(1-Parameters!$D$40)+(E33*(1-Parameters!$D$40)*(1/Parameters!$D$38)))))</f>
        <v>0</v>
      </c>
      <c r="H34" s="21">
        <f>IF((C34&gt;='Input for base case'!$F$12),0,(H33*(1-Parameters!$D$40) + I33*(1-Parameters!$D$40)*(1-ART_drop_factor)))</f>
        <v>0</v>
      </c>
      <c r="I34" s="21">
        <f>IF((C34&gt;='Input for base case'!$F$12),0,(((F33*(1-Parameters!$D$40)*(1/Parameters!$D$38)) + I33*(1-Parameters!$D$40)*ART_drop_factor)))</f>
        <v>0</v>
      </c>
      <c r="J34" s="23">
        <f>IF(AND(C34&gt;='Input for base case'!$F$12,C34&lt;'Input for base case'!$F$13),((D33*(1-Parameters!$D$40)*(1-(Parameters!$D$8*(1-('Input for base case'!$F$22*Parameters!$D$7))))) + (J33*(1-Parameters!$D$40)*(1-(Parameters!$D$9*(1-('Input for base case'!$F$22*Parameters!$D$7)))))),0)</f>
        <v>1510571.1120031558</v>
      </c>
      <c r="K34" s="23">
        <f>IF(AND(C34&gt;='Input for base case'!$F$12,C34&lt;'Input for base case'!$F$13),((D33*(1-Parameters!$D$40)*(Parameters!$D$8*(1-('Input for base case'!$F$22*Parameters!$D$7))))+(E33*(1-Parameters!$D$40)*(1-1/Parameters!$D$38)*(1-('Input for base case'!$F$5*Parameters!$D$14*(1-Parameters!$D$27)*Parameters!$D$26*(Parameters!$D$24))*Parameters!$D$28*Parameters!$D$30)))+ (F33*(1-Parameters!$D$40)*(1-(1/Parameters!$D$38))*(1-ART_drop_factor)) + (J33*(1-Parameters!$D$40)*Parameters!$D$9*(1-('Input for base case'!$F$22*Parameters!$D$7)))+(K33*(1-Parameters!$D$40)*(1-1/Parameters!$D$38)) + (L33*(1-Parameters!$D$40)*(1-(1/Parameters!$D$38))*(1-ART_drop_factor)),0)</f>
        <v>3734.2279621516254</v>
      </c>
      <c r="L34" s="23">
        <f>IF(AND(C34&gt;='Input for base case'!$F$12,C34&lt;'Input for base case'!$F$13),((E33*(1-Parameters!$D$40)*(1-1/Parameters!$D$38)*('Input for base case'!$F$5*Parameters!$D$14*Parameters!$D$26*(1-Parameters!$D$27)*(Parameters!$D$24)*Parameters!$D$28*Parameters!$D$30))+(F33*(1-Parameters!$D$40)*(1-(1/Parameters!$D$38))*ART_drop_factor)+(L33*(1-Parameters!$D$40)*(1-(1/Parameters!$D$38))*ART_drop_factor)),0)</f>
        <v>787.01755933338859</v>
      </c>
      <c r="M34" s="23">
        <f>IF(AND(C34&gt;='Input for base case'!$F$12,C34&lt;'Input for base case'!$F$13),((E33*(1-Parameters!$D$40)*(1/Parameters!$D$38)*(1-('Input for base case'!$F$5*Parameters!$D$14*(1-Parameters!$D$27)*Parameters!$D$26*(Parameters!$D$23))*Parameters!$D$28))+(G33*(1-Parameters!$D$40)*(1-('Input for base case'!$F$5*Parameters!$D$14*(1-Parameters!$D$27)*Parameters!$D$26*(Parameters!$D$23)*Parameters!$D$28)))+(K33*(1-Parameters!$D$40)*(1/Parameters!$D$38))+(M33*(1-Parameters!$D$40))),0)</f>
        <v>15964.379999162504</v>
      </c>
      <c r="N34" s="23">
        <f>IF(AND(C34&gt;='Input for base case'!$F$12,C34&lt;'Input for base case'!$F$13),((E33*(1-Parameters!$D$40)*(1/Parameters!$D$38)*'Input for base case'!$F$5*Parameters!$D$14*Parameters!$D$26*(1-Parameters!$D$27)*Parameters!$D$28*(Parameters!$D$23)*(1-Parameters!$D$30))+(G33*(1-Parameters!$D$40)*'Input for base case'!$F$5*Parameters!$D$14*Parameters!$D$26*(1-Parameters!$D$27)*Parameters!$D$28*(Parameters!$D$23)*(1-Parameters!$D$30))+(H33*(1-Parameters!$D$40)) +(N33*(1-Parameters!$D$40)) + (O33*(1-Parameters!$D$40)*(1-ART_drop_factor)) + (I33*(1-Parameters!$D$40)*(1-ART_drop_factor))),0)</f>
        <v>4466.1582794679634</v>
      </c>
      <c r="O34" s="23">
        <f>IF(AND(C34&gt;='Input for base case'!$F$12,C34&lt;'Input for base case'!$F$13),((E33*(1-Parameters!$D$40)*(1/Parameters!$D$38)*('Input for base case'!$F$5*Parameters!$D$14*(Parameters!$D$23)*Parameters!$D$26*(1-Parameters!$D$27)*Parameters!$D$28*Parameters!$D$30))+(F33*(1-Parameters!$D$40)*(1/Parameters!$D$38))+(G33*(1-Parameters!$D$40)*('Input for base case'!$F$5*Parameters!$D$14*(Parameters!$D$23)*Parameters!$D$26*(1-Parameters!$D$27)*Parameters!$D$28*Parameters!$D$30))+(O33*(1-Parameters!$D$40)*ART_drop_factor)+(L33*(1-Parameters!$D$40)*(1/Parameters!$D$38))+(I33*(1-Parameters!$D$40)*ART_drop_factor)),0)</f>
        <v>36679.055659996266</v>
      </c>
      <c r="P34" s="24">
        <f>IF(AND(C34&gt;='Input for base case'!$F$13,C34&lt;'Input for base case'!$F$14),((J33*(1-Parameters!$D$40)*(1-(Parameters!$D$9*(1-('Input for base case'!$F$22*Parameters!$D$7))))) + (P33*(1-Parameters!$D$40)*(1-(Parameters!$D$9*(1-('Input for base case'!$F$22*Parameters!$D$7)))))),0)</f>
        <v>0</v>
      </c>
      <c r="Q34" s="22">
        <f>IF(AND(C34&gt;='Input for base case'!$F$13,C34&lt;'Input for base case'!$F$14),((J33*(1-Parameters!$D$40)*Parameters!$D$9*(1-('Input for base case'!$F$22*Parameters!$D$7)))+(K33*(1-Parameters!$D$40)*(1-1/Parameters!$D$38)*(1-('Input for base case'!$F$6*Parameters!$D$15*(1-Parameters!$D$27)*Parameters!$D$26*(Parameters!$D$24))*Parameters!$D$28*Parameters!$D$30))) + (L33*(1-Parameters!$D$40)*(1-(1/Parameters!$D$38))*(1-ART_drop_factor)) +(P33*(1-Parameters!$D$40)*Parameters!$D$9*(1-('Input for base case'!$F$22*Parameters!$D$7)))+(Q33*(1-Parameters!$D$40)*(1-1/Parameters!$D$38)) + (R33*(1-Parameters!$D$40)*(1-(1/Parameters!$D$38))*(1-ART_drop_factor)),0)</f>
        <v>0</v>
      </c>
      <c r="R34" s="24">
        <f>IF(AND(C34&gt;='Input for base case'!$F$13,C34&lt;'Input for base case'!$F$14),((K33*(1-Parameters!$D$40)*(1-1/Parameters!$D$38)*('Input for base case'!$F$6*Parameters!$D$15*Parameters!$D$26*(1-Parameters!$D$27)*(Parameters!$D$24)*Parameters!$D$28*Parameters!$D$30))+(L33*(1-Parameters!$D$40)*(1-(1/Parameters!$D$38))*ART_drop_factor)+(R33*(1-Parameters!$D$40)*(1-(1/Parameters!$D$38))*ART_drop_factor)),0)</f>
        <v>0</v>
      </c>
      <c r="S34" s="22">
        <f>IF(AND(C34&gt;='Input for base case'!$F$13,C34&lt;'Input for base case'!$F$14),((K33*(1-Parameters!$D$40)*(1/Parameters!$D$38)*(1-('Input for base case'!$F$6*Parameters!$D$15*(1-Parameters!$D$27)*Parameters!$D$26*(Parameters!$D$23)*Parameters!$D$28)))+(M33*(1-Parameters!$D$40)*(1-('Input for base case'!$F$6*Parameters!$D$15*(1-Parameters!$D$27)*Parameters!$D$26*(Parameters!$D$23)*Parameters!$D$28)))+(Q33*(1-Parameters!$D$40)*(1/Parameters!$D$38))+(S33*(1-Parameters!$D$40))),0)</f>
        <v>0</v>
      </c>
      <c r="T34" s="24">
        <f>IF(AND(C34&gt;='Input for base case'!$F$13,C34&lt;'Input for base case'!$F$14),((K33*(1-Parameters!$D$40)*(1/Parameters!$D$38)*'Input for base case'!$F$6*Parameters!$D$15*Parameters!$D$26*(1-Parameters!$D$27)*Parameters!$D$28*(Parameters!$D$23)*(1-Parameters!$D$30))+(M33*(1-Parameters!$D$40)*'Input for base case'!$F$6*Parameters!$D$15*Parameters!$D$26*(1-Parameters!$D$27)*Parameters!$D$28*(Parameters!$D$23)*(1-Parameters!$D$30))+(N33*(1-Parameters!$D$40))+(T33*(1-Parameters!$D$40)) + (U33*(1-Parameters!$D$40)*(1-ART_drop_factor)) + (O33*(1-Parameters!$D$40)*(1-ART_drop_factor))),0)</f>
        <v>0</v>
      </c>
      <c r="U34" s="22">
        <f>IF(AND(C34&gt;='Input for base case'!$F$13,C34&lt;'Input for base case'!$F$14),((K33*(1-Parameters!$D$40)*(1/Parameters!$D$38)*('Input for base case'!$F$6*Parameters!$D$15*(Parameters!$D$23)*Parameters!$D$26*(1-Parameters!$D$27)*Parameters!$D$28*Parameters!$D$30))+(L33*(1-Parameters!$D$40)*(1/Parameters!$D$38))+(M33*(1-Parameters!$D$40)*('Input for base case'!$F$6*Parameters!$D$15*(Parameters!$D$23)*Parameters!$D$26*(1-Parameters!$D$27)*Parameters!$D$28*Parameters!$D$30))+(U33*(1-Parameters!$D$40)*ART_drop_factor)+(R33*(1-Parameters!$D$40)*(1/Parameters!$D$38))+(O33*(1-Parameters!$D$40))*ART_drop_factor),0)</f>
        <v>0</v>
      </c>
      <c r="V34" s="24">
        <f>IF(C34='Input for base case'!$F$14,((P33*(1-Parameters!$D$41)*(1-(Parameters!$D$9*(1-('Input for base case'!$F$22*Parameters!$D$7))))) + (V33*(1-Parameters!$D$41)*(1-(Parameters!$D$9*(1-('Input for base case'!$F$22*Parameters!$D$7)))))),0)</f>
        <v>0</v>
      </c>
      <c r="W34" s="22">
        <f>IF(C34='Input for base case'!$F$14,((P33*(1-Parameters!$D$41)*Parameters!$D$9*(1-('Input for base case'!$F$22*Parameters!$D$7)))+(Q33*(1-Parameters!$D$41)*(1-1/Parameters!$D$38)*(1-('Input for base case'!$F$6*Parameters!$D$16*(1-Parameters!$D$27)*Parameters!$D$26*(1-Parameters!$B$94)*(Parameters!$D$24))*Parameters!$D$28*Parameters!$D$30)))+(V33*(1-Parameters!$D$41)*Parameters!$D$9*(1-('Input for base case'!$F$22*Parameters!$D$7)))+ (R33*(1-Parameters!$D$41)*(1-(1/Parameters!$D$38))*(1-ART_drop_factor)) + (W33*(1-Parameters!$D$41)*(1-1/Parameters!$D$38)) + (X33*(1-Parameters!$D$41)*(1-(1/Parameters!$D$38))*(1-ART_drop_factor)),0)</f>
        <v>0</v>
      </c>
      <c r="X34" s="24">
        <f>IF(C34='Input for base case'!$F$14,((Q33*(1-Parameters!$D$41)*(1-1/Parameters!$D$38)*('Input for base case'!$F$6*Parameters!$D$16*Parameters!$D$26*(1-Parameters!$D$27)*(1-Parameters!$B$94)*(Parameters!$D$24)*Parameters!$D$28*Parameters!$D$30))+(R33*(1-Parameters!$D$41)*(1-(1/Parameters!$D$38))*ART_drop_factor)+(X33*(1-Parameters!$D$41)*(1-(1/Parameters!$D$38))*ART_drop_factor)),0)</f>
        <v>0</v>
      </c>
      <c r="Y34" s="22">
        <f>IF(C34='Input for base case'!$F$14,((Q33*(1-Parameters!$D$41)*(1/Parameters!$D$38)*(1-('Input for base case'!$F$6*Parameters!$D$16*(1-Parameters!$D$27)*Parameters!$D$26*(1-Parameters!$B$94)*(Parameters!$D$23)*Parameters!$D$28)))+(S33*(1-Parameters!$D$41)*(1-('Input for base case'!$F$6*Parameters!$D$16*(1-Parameters!$D$27)*Parameters!$D$26*(1-Parameters!$B$94)*(Parameters!$D$23)*Parameters!$D$28)))+(W33*(1-Parameters!$D$41)*(1/Parameters!$D$38))+(Y33*(1-Parameters!$D$41))),0)</f>
        <v>0</v>
      </c>
      <c r="Z34" s="24">
        <f>IF(C34='Input for base case'!$F$14,((Q33*(1-Parameters!$D$41)*(1/Parameters!$D$38)*'Input for base case'!$F$6*Parameters!$D$16*Parameters!$D$26*(1-Parameters!$D$27)*(1-Parameters!$B$94)*Parameters!$D$28*(Parameters!$D$23)*(1-Parameters!$D$30))+(S33*(1-Parameters!$D$41)*'Input for base case'!$F$6*Parameters!$D$16*Parameters!$D$26*(1-Parameters!$D$27)*(1-Parameters!$B$94)*Parameters!$D$28*(Parameters!$D$23)*(1-Parameters!$D$30))+(T33*(1-Parameters!$D$41)) + (U33*(1-Parameters!$D$41)*(1-ART_drop_factor)) + (Z33*(1-Parameters!$D$41)) + (AA33*(1-Parameters!$D$41)*(1-ART_drop_factor))),0)</f>
        <v>0</v>
      </c>
      <c r="AA34" s="22">
        <f>IF(C34='Input for base case'!$F$14,((Q33*(1-Parameters!$D$41)*(1/Parameters!$D$38)*('Input for base case'!$F$6*Parameters!$D$16*(Parameters!$D$23)*Parameters!$D$26*(1-Parameters!$D$27)*(1-Parameters!$B$94)*Parameters!$D$28*Parameters!$D$30))+(R33*(1-Parameters!$D$41)*(1/Parameters!$D$38))+(S33*(1-Parameters!$D$41)*('Input for base case'!$F$6*Parameters!$D$16*(1-Parameters!$B$94)*(Parameters!$D$23)*Parameters!$D$26*(1-Parameters!$D$27)*Parameters!$D$28*Parameters!$D$30))+(AA33*(1-Parameters!$D$41)*ART_drop_factor)+(X33*(1-Parameters!$D$41)*(1/Parameters!$D$38))+(U33*(1-Parameters!$D$41)*ART_drop_factor)),0)</f>
        <v>0</v>
      </c>
      <c r="AB34" s="24">
        <f>IF(AND(C34&gt;'Input for base case'!$F$14,C34&lt;('Input for base case'!$F$14+'Input for base case'!$F$16)),((V33*(1-Parameters!$D$41)*(1-(Parameters!$D$9*(1-('Input for base case'!$F$22*Parameters!$D$7)))))+(AB33*(1-Parameters!$D$41)*(1-(Parameters!$D$10*(1-('Input for base case'!$F$22*Parameters!$D$7)))))),0)</f>
        <v>0</v>
      </c>
      <c r="AC34" s="24">
        <f>IF(AND(C34&gt;'Input for base case'!$F$14, C34&lt;('Input for base case'!$F$14+'Input for base case'!$F$16)),((V33*(1-Parameters!$D$41)*Parameters!$D$9*(1-('Input for base case'!$F$22*Parameters!$D$7)))+(W33*(1-Parameters!$D$41)*(1-1/Parameters!$D$38)) + (X33*(1-Parameters!$D$41)*(1-(1/Parameters!$D$38))*(1-ART_drop_factor)) +(AB33*(1-Parameters!$D$41)*Parameters!$D$10*(1-('Input for base case'!$F$22*Parameters!$D$7))))+(AC33*(1-Parameters!$D$41)*(1-1/Parameters!$D$38)) + (AD33*(1-Parameters!$D$41)*(1-(1/Parameters!$D$38))*(1-ART_drop_factor)),0)</f>
        <v>0</v>
      </c>
      <c r="AD34" s="24">
        <f>IF(AND(C34&gt;'Input for base case'!$F$14, C34&lt;('Input for base case'!$F$14+'Input for base case'!$F$16)),((X33*(1-Parameters!$D$41)*(1-(1/Parameters!$D$38))*ART_drop_factor)+(AD33*(1-Parameters!$D$41)*(1-(1/Parameters!$D$38))*ART_drop_factor)),0)</f>
        <v>0</v>
      </c>
      <c r="AE34" s="24">
        <f>IF(AND(C34&gt;'Input for base case'!$F$14, C34&lt;('Input for base case'!$F$14+'Input for base case'!$F$16)),((W33*(1-Parameters!$D$41)*(1/Parameters!$D$38))+(Y33*(1-Parameters!$D$41))+(AC33*(1-Parameters!$D$41)*(1/Parameters!$D$38))+(AE33*(1-Parameters!$D$41))),0)</f>
        <v>0</v>
      </c>
      <c r="AF34" s="24">
        <f>IF(AND(C34&gt;'Input for base case'!$F$14, C34&lt;('Input for base case'!$F$14+'Input for base case'!$F$16)),((Z33*(1-Parameters!$D$41)) + (AA33*(1-Parameters!$D$41)*(1-ART_drop_factor)) +(AF33*(1-Parameters!$D$41)) + (AG33*(1-Parameters!$D$41)*(1-ART_drop_factor))),0)</f>
        <v>0</v>
      </c>
      <c r="AG34" s="24">
        <f>IF(AND(C34&gt;'Input for base case'!$F$14, C34&lt;('Input for base case'!$F$14+'Input for base case'!$F$16)),((X33*(1-Parameters!$D$41)*(1/Parameters!$D$38))+(AG33*(1-Parameters!$D$41)*ART_drop_factor)+(AD33*(1-Parameters!$D$41)*(1/Parameters!$D$38))+(AA33*(1-Parameters!$D$41)*ART_drop_factor)),0)</f>
        <v>0</v>
      </c>
      <c r="AH34" s="24">
        <f>IF(AND(C34&gt;=('Input for base case'!$F$14+'Input for base case'!$F$16),C34&lt;('Input for base case'!$F$14+'Input for base case'!$F$17)),((AB33*(1-Parameters!$D$40)*(1-(Parameters!$D$10*(1-('Input for base case'!$F$22*Parameters!$D$7)))))+(AH33*(1-Parameters!$D$40)*(1-(Parameters!$D$11*(1-('Input for base case'!$F$22*Parameters!$D$7)))))),0)</f>
        <v>0</v>
      </c>
      <c r="AI34" s="24">
        <f>IF(AND(C34&gt;=('Input for base case'!$F$14+'Input for base case'!$F$16), C34&lt;('Input for base case'!$F$14+'Input for base case'!$F$17)),((AB33*(1-Parameters!$D$40)*Parameters!$D$10*(1-('Input for base case'!$F$22*Parameters!$D$7)))+(AC33*(1-Parameters!$D$40)*(1-1/Parameters!$D$38)*(1-('Input for base case'!$F$7*Parameters!$D$17*(1-Parameters!$D$27)*Parameters!$D$26*(1-(Parameters!$B$94 + Parameters!$B$95))*(Parameters!$D$24)*Parameters!$D$28*Parameters!$D$30))) + (AD33*(1-Parameters!$D$40)*(1-(1/Parameters!$D$38))*(1-ART_drop_factor)) +(AH33*(1-Parameters!$D$40)*Parameters!$D$11*(1-('Input for base case'!$F$22*Parameters!$D$7)))+(AI33*(1-Parameters!$D$40)*(1-1/Parameters!$D$38)) + (AJ33*(1-Parameters!$D$40)*(1-(1/Parameters!$D$38))*(1-ART_drop_factor))),0)</f>
        <v>0</v>
      </c>
      <c r="AJ34" s="24">
        <f>IF(AND(C34&gt;=('Input for base case'!$F$14+'Input for base case'!$F$16), C34&lt;('Input for base case'!$F$14+'Input for base case'!$F$17)),((AC33*(1-Parameters!$D$40)*(1-1/Parameters!$D$38)*('Input for base case'!$F$7*Parameters!$D$17*Parameters!$D$26*(1-Parameters!$D$27)*(1-(Parameters!$B$94 + Parameters!$B$95))*(Parameters!$D$24)*Parameters!$D$28*Parameters!$D$30))+(AD33*(1-Parameters!$D$40)*(1-(1/Parameters!$D$38))*ART_drop_factor)+(AJ33*(1-Parameters!$D$40)*(1-(1/Parameters!$D$38))*ART_drop_factor)),0)</f>
        <v>0</v>
      </c>
      <c r="AK34" s="22">
        <f>IF(AND(C34&gt;=('Input for base case'!$F$14+'Input for base case'!$F$16), C34&lt;('Input for base case'!$F$14+'Input for base case'!$F$17)),((AC33*(1-Parameters!$D$40)*(1/Parameters!$D$38)*(1-('Input for base case'!$F$7*Parameters!$D$17*(1-Parameters!$D$27)*Parameters!$D$26*(1-(Parameters!$B$94 + Parameters!$B$95))*(Parameters!$D$23)*Parameters!$D$28)))+(AE33*(1-Parameters!$D$40)*(1-('Input for base case'!$F$7*Parameters!$D$17*(1-Parameters!$D$27)*Parameters!$D$26*(1-(Parameters!$B$94 + Parameters!$B$95))*(Parameters!$D$23)*Parameters!$D$28)))+(AI33*(1-Parameters!$D$40)*(1/Parameters!$D$38))+(AK33*(1-Parameters!$D$40))),0)</f>
        <v>0</v>
      </c>
      <c r="AL34" s="24">
        <f>IF(AND(C34&gt;=('Input for base case'!$F$14+'Input for base case'!$F$16), C34&lt;('Input for base case'!$F$14+'Input for base case'!$F$17)),((AC33*(1-Parameters!$D$40)*(1/Parameters!$D$38)*'Input for base case'!$F$7*Parameters!$D$17*Parameters!$D$26*(1-Parameters!$D$27)*(1-(Parameters!$B$94 + Parameters!$B$95))*Parameters!$D$28*(Parameters!$D$23)*(1-Parameters!$D$30))+(AE33*(1-Parameters!$D$40)*'Input for base case'!$F$7*Parameters!$D$17*Parameters!$D$26*(1-Parameters!$D$27)*(1-(Parameters!$B$94 + Parameters!$B$95))*Parameters!$D$28*(Parameters!$D$23)*(1-Parameters!$D$30))+(AF33*(1-Parameters!$D$40)) + (AG33*(1-Parameters!$D$40)*(1-ART_drop_factor)) +(AL33*(1-Parameters!$D$40)) + (AM33*(1-Parameters!$D$40)*(1-ART_drop_factor))),0)</f>
        <v>0</v>
      </c>
      <c r="AM34" s="22">
        <f>IF(AND(C34&gt;=('Input for base case'!$F$14+'Input for base case'!$F$16), C34&lt;('Input for base case'!$F$14+'Input for base case'!$F$17)),((AC33*(1-Parameters!$D$40)*(1/Parameters!$D$38)*('Input for base case'!$F$7*Parameters!$D$17*(Parameters!$D$23)*Parameters!$D$26*(1-Parameters!$D$27)*(1-(Parameters!$B$94 + Parameters!$B$95))*Parameters!$D$28*Parameters!$D$30))+(AD33*(1-Parameters!$D$40)*(1/Parameters!$D$38))+(AE33*(1-Parameters!$D$40)*('Input for base case'!$F$7*Parameters!$D$17*(Parameters!$D$23)*Parameters!$D$26*(1-Parameters!$D$27)*(1-(Parameters!$B$94 + Parameters!$B$95))*Parameters!$D$28*Parameters!$D$30))+(AM33*(1-Parameters!$D$40)*ART_drop_factor)+(AJ33*(1-Parameters!$D$40)*(1/Parameters!$D$38))+(AG33*(1-Parameters!$D$40)*ART_drop_factor)),0)</f>
        <v>0</v>
      </c>
      <c r="AN34" s="24">
        <f>IF(AND(C34&gt;=('Input for base case'!$F$14+'Input for base case'!$F$17), C34&lt;('Input for base case'!$F$14+'Input for base case'!$F$18)),((AH33*(1-Parameters!$D$40)*(1-(Parameters!$D$11*(1-('Input for base case'!$F$22*Parameters!$D$7))))) + (AN33*(1-Parameters!$D$40)*(1-(Parameters!$D$11*(1-('Input for base case'!$F$22*Parameters!$D$7)))))),0)</f>
        <v>0</v>
      </c>
      <c r="AO34" s="22">
        <f>IF(AND(C34&gt;=('Input for base case'!$F$14+'Input for base case'!$F$17), C34&lt;('Input for base case'!$F$14+'Input for base case'!$F$18)),((AH33*(1-Parameters!$D$40)*Parameters!$D$11*(1-('Input for base case'!$F$22*Parameters!$D$7)))+(AI33*(1-Parameters!$D$40)*(1-1/Parameters!$D$38)*(1-('Input for base case'!$F$8*Parameters!$D$18*(1-Parameters!$D$27)*Parameters!$D$26*(Parameters!$D$24)*Parameters!$D$28*Parameters!$D$30))) + (AJ33*(1-Parameters!$D$40)*(1-(1/Parameters!$D$38))*(1-ART_drop_factor)) +(AN33*(1-Parameters!$D$40)*Parameters!$D$11*(1-('Input for base case'!$F$22*Parameters!$D$7)))+(AO33*(1-Parameters!$D$40)*(1-1/Parameters!$D$38)) + (AP33*(1-Parameters!$D$40)*(1-(1/Parameters!$D$38))*(1-ART_drop_factor))),0)</f>
        <v>0</v>
      </c>
      <c r="AP34" s="24">
        <f>IF(AND(C34&gt;=('Input for base case'!$F$14+'Input for base case'!$F$17), C34&lt;('Input for base case'!$F$14+'Input for base case'!$F$18)),((AI33*(1-Parameters!$D$40)*(1-1/Parameters!$D$38)*('Input for base case'!$F$8*Parameters!$D$18*Parameters!$D$26*(1-Parameters!$D$27)*(Parameters!$D$24)*Parameters!$D$28*Parameters!$D$30))+(AJ33*(1-Parameters!$D$40)*(1-(1/Parameters!$D$38))*ART_drop_factor)+(AP33*(1-Parameters!$D$40)*(1-(1/Parameters!$D$38))*ART_drop_factor)),0)</f>
        <v>0</v>
      </c>
      <c r="AQ34" s="22">
        <f>IF(AND(C34&gt;=('Input for base case'!$F$14+'Input for base case'!$F$17), C34&lt;('Input for base case'!$F$14+'Input for base case'!$F$18)),((AI33*(1-Parameters!$D$40)*(1/Parameters!$D$38)*(1-('Input for base case'!$F$8*Parameters!$D$18*(1-Parameters!$D$27)*Parameters!$D$26*(Parameters!$D$23)*Parameters!$D$28)))+(AK33*(1-Parameters!$D$40)*(1-('Input for base case'!$F$8*Parameters!$D$18*(1-Parameters!$D$27)*Parameters!$D$26*(Parameters!$D$23)*Parameters!$D$28)))+(AO33*(1-Parameters!$D$40)*(1/Parameters!$D$38))+(AQ33*(1-Parameters!$D$40))),0)</f>
        <v>0</v>
      </c>
      <c r="AR34" s="24">
        <f>IF(AND(C34&gt;=('Input for base case'!$F$14+'Input for base case'!$F$17), C34&lt;('Input for base case'!$F$14+'Input for base case'!$F$18)),((AI33*(1-Parameters!$D$40)*(1/Parameters!$D$38)*'Input for base case'!$F$8*Parameters!$D$18*Parameters!$D$26*(1-Parameters!$D$27)*Parameters!$D$28*(Parameters!$D$23)*(1-Parameters!$D$30))+(AK33*(1-Parameters!$D$40)*'Input for base case'!$F$8*Parameters!$D$18*Parameters!$D$26*(1-Parameters!$D$27)*Parameters!$D$28*(Parameters!$D$23)*(1-Parameters!$D$30))+(AL33*(1-Parameters!$D$40)) + (AM33*(1-Parameters!$D$40)*(1-ART_drop_factor)) +(AR33*(1-Parameters!$D$40)) + (AS33*(1-Parameters!$D$40)*(1-ART_drop_factor))),0)</f>
        <v>0</v>
      </c>
      <c r="AS34" s="22">
        <f>IF(AND(C34&gt;=('Input for base case'!$F$14+'Input for base case'!$F$17), C34&lt;('Input for base case'!$F$14+'Input for base case'!$F$18)),((AI33*(1-Parameters!$D$40)*(1/Parameters!$D$38)*('Input for base case'!$F$8*Parameters!$D$18*(Parameters!$D$23)*Parameters!$D$26*(1-Parameters!$D$27)*Parameters!$D$28*Parameters!$D$30))+(AJ33*(1-Parameters!$D$40)*(1/Parameters!$D$38))+(AK33*(1-Parameters!$D$40)*('Input for base case'!$F$8*Parameters!$D$18*(Parameters!$D$23)*Parameters!$D$26*(1-Parameters!$D$27)*Parameters!$D$28*Parameters!$D$30))+(AS33*(1-Parameters!$D$40)*ART_drop_factor)+(AP33*(1-Parameters!$D$40)*(1/Parameters!$D$38))+(AM33*(1-Parameters!$D$40)*ART_drop_factor)),0)</f>
        <v>0</v>
      </c>
      <c r="AT34" s="24">
        <f>IF(AND(C34&gt;=('Input for base case'!$F$14+'Input for base case'!$F$18), C34&lt;('Input for base case'!$F$14+'Input for base case'!$F$19)),((AN33*(1-Parameters!$D$40)*(1-(Parameters!$D$11*(1-('Input for base case'!$F$22*Parameters!$D$7))))) + (AT33*(1-Parameters!$D$40)*(1-(Parameters!$D$12*(1-('Input for base case'!$F$22*Parameters!$D$7)))))),0)</f>
        <v>0</v>
      </c>
      <c r="AU34" s="22">
        <f>IF(AND(C34&gt;=('Input for base case'!$F$14+'Input for base case'!$F$18), C34&lt;('Input for base case'!$F$14+'Input for base case'!$F$19)),((AN33*(1-Parameters!$D$40)*Parameters!$D$11*(1-('Input for base case'!$F$22*Parameters!$D$7)))+(AO33*(1-Parameters!$D$40)*(1-1/Parameters!$D$38)*(1-('Input for base case'!$F$9*Parameters!$D$19*(1-Parameters!$D$27)*Parameters!$D$26*(Parameters!$D$24)*Parameters!$D$28*Parameters!$D$30))) + (AP33*(1-Parameters!$D$40)*(1-(1/Parameters!$D$38))*(1-ART_drop_factor)) +(AT33*(1-Parameters!$D$40)*Parameters!$D$12*(1-('Input for base case'!$F$22*Parameters!$D$7)))+(AU33*(1-Parameters!$D$40)*(1-1/Parameters!$D$38)) + (AV33*(1-Parameters!$D$40)*(1-(1/Parameters!$D$38))*(1-ART_drop_factor))),0)</f>
        <v>0</v>
      </c>
      <c r="AV34" s="24">
        <f>IF(AND(C34&gt;=('Input for base case'!$F$14+'Input for base case'!$F$18), C34&lt;('Input for base case'!$F$14+'Input for base case'!$F$19)),((AO33*(1-Parameters!$D$40)*(1-1/Parameters!$D$38)*('Input for base case'!$F$9*Parameters!$D$19*Parameters!$D$26*(1-Parameters!$D$27)*(Parameters!$D$24)*Parameters!$D$28*Parameters!$D$30))+(AP33*(1-Parameters!$D$40)*(1-(1/Parameters!$D$38))*ART_drop_factor)+(AV33*(1-Parameters!$D$40)*(1-(1/Parameters!$D$38))*ART_drop_factor)),0)</f>
        <v>0</v>
      </c>
      <c r="AW34" s="22">
        <f>IF(AND(C34&gt;=('Input for base case'!$F$14+'Input for base case'!$F$18), C34&lt;('Input for base case'!$F$14+'Input for base case'!$F$19)),((AO33*(1-Parameters!$D$40)*(1/Parameters!$D$38)*(1-('Input for base case'!$F$9*Parameters!$D$19*(1-Parameters!$D$27)*Parameters!$D$26*(Parameters!$D$23)*Parameters!$D$28)))+(AQ33*(1-Parameters!$D$40)*(1-('Input for base case'!$F$9*Parameters!$D$19*(1-Parameters!$D$27)*Parameters!$D$26*(Parameters!$D$23)*Parameters!$D$28)))+(AU33*(1-Parameters!$D$40)*(1/Parameters!$D$38))+(AW33*(1-Parameters!$D$40))),0)</f>
        <v>0</v>
      </c>
      <c r="AX34" s="24">
        <f>IF(AND(C34&gt;=('Input for base case'!$F$14+'Input for base case'!$F$18), C34&lt;('Input for base case'!$F$14+'Input for base case'!$F$19)),((AO33*(1-Parameters!$D$40)*(1/Parameters!$D$38)*'Input for base case'!$F$9*Parameters!$D$19*Parameters!$D$26*(1-Parameters!$D$27)*Parameters!$D$28*(Parameters!$D$23)*(1-Parameters!$D$30))+(AQ33*(1-Parameters!$D$40)*'Input for base case'!$F$9*Parameters!$D$19*Parameters!$D$26*(1-Parameters!$D$27)*Parameters!$D$28*(Parameters!$D$23)*(1-Parameters!$D$30)) + (AS33*(1-Parameters!$D$40)*(1-ART_drop_factor)) +(AR33*(1-Parameters!$D$40))+ (AY33*(1-Parameters!$D$40)*(1-ART_drop_factor)) + (AX33*(1-Parameters!$D$40))),0)</f>
        <v>0</v>
      </c>
      <c r="AY34" s="22">
        <f>IF(AND(C34&gt;=('Input for base case'!$F$14+'Input for base case'!$F$18), C34&lt;('Input for base case'!$F$14+'Input for base case'!$F$19)),((AO33*(1-Parameters!$D$40)*(1/Parameters!$D$38)*('Input for base case'!$F$9*Parameters!$D$19*(Parameters!$D$23)*Parameters!$D$26*(1-Parameters!$D$27)*Parameters!$D$28*Parameters!$D$30))+(AP33*(1-Parameters!$D$40)*(1/Parameters!$D$38))+(AQ33*(1-Parameters!$D$40)*('Input for base case'!$F$9*Parameters!$D$19*(Parameters!$D$23)*Parameters!$D$26*(1-Parameters!$D$27)*Parameters!$D$28*Parameters!$D$30))+(AY33*(1-Parameters!$D$40)*ART_drop_factor)+(AV33*(1-Parameters!$D$40)*(1/Parameters!$D$38))+(AS33*(1-Parameters!$D$40)*ART_drop_factor)),0)</f>
        <v>0</v>
      </c>
      <c r="AZ34" s="24">
        <f>IF(C34&gt;=('Input for base case'!$F$14+'Input for base case'!$F$19),((AT33*(1-Parameters!$D$40)*(1-(Parameters!$D$12*(1-('Input for base case'!$F$22*Parameters!$D$7))))) + (AZ33*(1-Parameters!$D$40)*(1-(Parameters!$D$12*(1-('Input for base case'!$F$22*Parameters!$D$7)))))),0)</f>
        <v>0</v>
      </c>
      <c r="BA34" s="22">
        <f>IF(C34&gt;=('Input for base case'!$F$14+'Input for base case'!$F$19),((AT33*(1-Parameters!$D$40)*Parameters!$D$12*(1-('Input for base case'!$F$22*Parameters!$D$7)))+(AU33*(1-Parameters!$D$40)*(1-1/Parameters!$D$38)*(1-('Input for base case'!$F$10*Parameters!$D$20*(1-Parameters!$D$27)*Parameters!$D$26*(Parameters!$D$24)*Parameters!$D$28*Parameters!$D$30))) + (AV33*(1-Parameters!$D$40)*(1-(1/Parameters!$D$38))*(1-ART_drop_factor)) +(AZ33*(1-Parameters!$D$40)*Parameters!$D$12*(1-('Input for base case'!$F$22*Parameters!$D$7)))+(BA33*(1-Parameters!$D$40)*(1-1/Parameters!$D$38)) + (BB33*(1-Parameters!$D$40)*(1-(1/Parameters!$D$38))*(1-ART_drop_factor))),0)</f>
        <v>0</v>
      </c>
      <c r="BB34" s="24">
        <f>IF(C34&gt;=('Input for base case'!$F$14+'Input for base case'!$F$19),((AU33*(1-Parameters!$D$40)*(1-1/Parameters!$D$38)*('Input for base case'!$F$10*Parameters!$D$20*Parameters!$D$26*(1-Parameters!$D$27)*(Parameters!$D$24)*Parameters!$D$28*Parameters!$D$30))+(AV33*(1-Parameters!$D$40)*(1-(1/Parameters!$D$38))*ART_drop_factor)+(BB33*(1-Parameters!$D$40)*(1-(1/Parameters!$D$38))*ART_drop_factor)),0)</f>
        <v>0</v>
      </c>
      <c r="BC34" s="22">
        <f>IF(C34&gt;=('Input for base case'!$F$14+'Input for base case'!$F$19),((AU33*(1-Parameters!$D$40)*(1/Parameters!$D$38)*(1-('Input for base case'!$F$10*Parameters!$D$20*(1-Parameters!$D$27)*Parameters!$D$26*(Parameters!$D$23)*Parameters!$D$28)))+(AW33*(1-Parameters!$D$40)*(1-('Input for base case'!$F$10*Parameters!$D$20*(1-Parameters!$D$27)*Parameters!$D$26*(Parameters!$D$23)*Parameters!$D$28)))+(BA33*(1-Parameters!$D$40)*(1/Parameters!$D$38))+(BC33*(1-Parameters!$D$40))),0)</f>
        <v>0</v>
      </c>
      <c r="BD34" s="24">
        <f>IF(C34&gt;=('Input for base case'!$F$14+'Input for base case'!$F$19),((AU33*(1-Parameters!$D$40)*(1/Parameters!$D$38)*'Input for base case'!$F$10*Parameters!$D$20*Parameters!$D$26*(1-Parameters!$D$27)*Parameters!$D$28*(Parameters!$D$23)*(1-Parameters!$D$30))+(AW33*(1-Parameters!$D$40)*'Input for base case'!$F$10*Parameters!$D$20*Parameters!$D$26*(1-Parameters!$D$27)*Parameters!$D$28*(Parameters!$D$23)*(1-Parameters!$D$30))+(AX33*(1-Parameters!$D$40)) + (AY33*(1-Parameters!$D$40)*(1-ART_drop_factor)) +(BD33*(1-Parameters!$D$40)) + (BE33*(1-Parameters!$D$40)*(1-ART_drop_factor))),0)</f>
        <v>0</v>
      </c>
      <c r="BE34" s="25">
        <f>IF(C34&gt;=('Input for base case'!$F$14+'Input for base case'!$F$19),((AU33*(1-Parameters!$D$40)*(1/Parameters!$D$38)*('Input for base case'!$F$10*Parameters!$D$20*(Parameters!$D$23)*Parameters!$D$26*(1-Parameters!$D$27)*Parameters!$D$28*Parameters!$D$30))+(AV33*(1-Parameters!$D$40)*(1/Parameters!$D$38))+(AW33*(1-Parameters!$D$40)*('Input for base case'!$F$10*Parameters!$D$20*(Parameters!$D$23)*Parameters!$D$26*(1-Parameters!$D$27)*Parameters!$D$28*Parameters!$D$30))+(BE33*(1-Parameters!$D$40)*ART_drop_factor)+(BB33*(1-Parameters!$D$40)*(1/Parameters!$D$38))+(AY33*(1-Parameters!$D$40)*ART_drop_factor)),0)</f>
        <v>0</v>
      </c>
      <c r="BF34" s="135">
        <f>(Parameters!$D$40*(SUM(Model!D33:U33,Model!AH33:BE33)))+(Parameters!$D$41*(SUM(Model!V33:AG33)))</f>
        <v>93.976764046785291</v>
      </c>
      <c r="BG34" s="60"/>
    </row>
    <row r="35" spans="3:59" x14ac:dyDescent="0.2">
      <c r="C35" s="20">
        <v>30</v>
      </c>
      <c r="D35" s="21">
        <f>IF((C35&gt;='Input for base case'!$F$12),0,(D34*(1-Parameters!$D$40)*(1-(Parameters!$D$8*(1-('Input for base case'!$F$22*Parameters!$D$7))))))</f>
        <v>0</v>
      </c>
      <c r="E35" s="21">
        <f>IF((C35&gt;='Input for base case'!$F$12),0,(D34*(1-Parameters!$D$40)*Parameters!$D$8*(1-('Input for base case'!$F$22*Parameters!$D$7))+(E34*(1-Parameters!$D$40)*(1-1/Parameters!$D$38)) + (F34*(1-Parameters!$D$40)*(1-(1/Parameters!$D$38))*(1-ART_drop_factor))))</f>
        <v>0</v>
      </c>
      <c r="F35" s="26">
        <f>IF((C35&gt;='Input for base case'!$F$12),0,(F34*(1-Parameters!$D$40)*(1-(1/Parameters!$D$38))*ART_drop_factor))</f>
        <v>0</v>
      </c>
      <c r="G35" s="21">
        <f>IF((C35&gt;='Input for base case'!$F$12),0,((G34*(1-Parameters!$D$40)+(E34*(1-Parameters!$D$40)*(1/Parameters!$D$38)))))</f>
        <v>0</v>
      </c>
      <c r="H35" s="21">
        <f>IF((C35&gt;='Input for base case'!$F$12),0,(H34*(1-Parameters!$D$40) + I34*(1-Parameters!$D$40)*(1-ART_drop_factor)))</f>
        <v>0</v>
      </c>
      <c r="I35" s="21">
        <f>IF((C35&gt;='Input for base case'!$F$12),0,(((F34*(1-Parameters!$D$40)*(1/Parameters!$D$38)) + I34*(1-Parameters!$D$40)*ART_drop_factor)))</f>
        <v>0</v>
      </c>
      <c r="J35" s="23">
        <f>IF(AND(C35&gt;='Input for base case'!$F$12,C35&lt;'Input for base case'!$F$13),((D34*(1-Parameters!$D$40)*(1-(Parameters!$D$8*(1-('Input for base case'!$F$22*Parameters!$D$7))))) + (J34*(1-Parameters!$D$40)*(1-(Parameters!$D$9*(1-('Input for base case'!$F$22*Parameters!$D$7)))))),0)</f>
        <v>1509984.3420510187</v>
      </c>
      <c r="K35" s="23">
        <f>IF(AND(C35&gt;='Input for base case'!$F$12,C35&lt;'Input for base case'!$F$13),((D34*(1-Parameters!$D$40)*(Parameters!$D$8*(1-('Input for base case'!$F$22*Parameters!$D$7))))+(E34*(1-Parameters!$D$40)*(1-1/Parameters!$D$38)*(1-('Input for base case'!$F$5*Parameters!$D$14*(1-Parameters!$D$27)*Parameters!$D$26*(Parameters!$D$24))*Parameters!$D$28*Parameters!$D$30)))+ (F34*(1-Parameters!$D$40)*(1-(1/Parameters!$D$38))*(1-ART_drop_factor)) + (J34*(1-Parameters!$D$40)*Parameters!$D$9*(1-('Input for base case'!$F$22*Parameters!$D$7)))+(K34*(1-Parameters!$D$40)*(1-1/Parameters!$D$38)) + (L34*(1-Parameters!$D$40)*(1-(1/Parameters!$D$38))*(1-ART_drop_factor)),0)</f>
        <v>3821.0754145445762</v>
      </c>
      <c r="L35" s="23">
        <f>IF(AND(C35&gt;='Input for base case'!$F$12,C35&lt;'Input for base case'!$F$13),((E34*(1-Parameters!$D$40)*(1-1/Parameters!$D$38)*('Input for base case'!$F$5*Parameters!$D$14*Parameters!$D$26*(1-Parameters!$D$27)*(Parameters!$D$24)*Parameters!$D$28*Parameters!$D$30))+(F34*(1-Parameters!$D$40)*(1-(1/Parameters!$D$38))*ART_drop_factor)+(L34*(1-Parameters!$D$40)*(1-(1/Parameters!$D$38))*ART_drop_factor)),0)</f>
        <v>697.19925344972035</v>
      </c>
      <c r="M35" s="23">
        <f>IF(AND(C35&gt;='Input for base case'!$F$12,C35&lt;'Input for base case'!$F$13),((E34*(1-Parameters!$D$40)*(1/Parameters!$D$38)*(1-('Input for base case'!$F$5*Parameters!$D$14*(1-Parameters!$D$27)*Parameters!$D$26*(Parameters!$D$23))*Parameters!$D$28))+(G34*(1-Parameters!$D$40)*(1-('Input for base case'!$F$5*Parameters!$D$14*(1-Parameters!$D$27)*Parameters!$D$26*(Parameters!$D$23)*Parameters!$D$28)))+(K34*(1-Parameters!$D$40)*(1/Parameters!$D$38))+(M34*(1-Parameters!$D$40))),0)</f>
        <v>16378.349257897591</v>
      </c>
      <c r="N35" s="23">
        <f>IF(AND(C35&gt;='Input for base case'!$F$12,C35&lt;'Input for base case'!$F$13),((E34*(1-Parameters!$D$40)*(1/Parameters!$D$38)*'Input for base case'!$F$5*Parameters!$D$14*Parameters!$D$26*(1-Parameters!$D$27)*Parameters!$D$28*(Parameters!$D$23)*(1-Parameters!$D$30))+(G34*(1-Parameters!$D$40)*'Input for base case'!$F$5*Parameters!$D$14*Parameters!$D$26*(1-Parameters!$D$27)*Parameters!$D$28*(Parameters!$D$23)*(1-Parameters!$D$30))+(H34*(1-Parameters!$D$40)) +(N34*(1-Parameters!$D$40)) + (O34*(1-Parameters!$D$40)*(1-ART_drop_factor)) + (I34*(1-Parameters!$D$40)*(1-ART_drop_factor))),0)</f>
        <v>4588.1456088305204</v>
      </c>
      <c r="O35" s="23">
        <f>IF(AND(C35&gt;='Input for base case'!$F$12,C35&lt;'Input for base case'!$F$13),((E34*(1-Parameters!$D$40)*(1/Parameters!$D$38)*('Input for base case'!$F$5*Parameters!$D$14*(Parameters!$D$23)*Parameters!$D$26*(1-Parameters!$D$27)*Parameters!$D$28*Parameters!$D$30))+(F34*(1-Parameters!$D$40)*(1/Parameters!$D$38))+(G34*(1-Parameters!$D$40)*('Input for base case'!$F$5*Parameters!$D$14*(Parameters!$D$23)*Parameters!$D$26*(1-Parameters!$D$27)*Parameters!$D$28*Parameters!$D$30))+(O34*(1-Parameters!$D$40)*ART_drop_factor)+(L34*(1-Parameters!$D$40)*(1/Parameters!$D$38))+(I34*(1-Parameters!$D$40)*ART_drop_factor)),0)</f>
        <v>36642.135918788183</v>
      </c>
      <c r="P35" s="24">
        <f>IF(AND(C35&gt;='Input for base case'!$F$13,C35&lt;'Input for base case'!$F$14),((J34*(1-Parameters!$D$40)*(1-(Parameters!$D$9*(1-('Input for base case'!$F$22*Parameters!$D$7))))) + (P34*(1-Parameters!$D$40)*(1-(Parameters!$D$9*(1-('Input for base case'!$F$22*Parameters!$D$7)))))),0)</f>
        <v>0</v>
      </c>
      <c r="Q35" s="22">
        <f>IF(AND(C35&gt;='Input for base case'!$F$13,C35&lt;'Input for base case'!$F$14),((J34*(1-Parameters!$D$40)*Parameters!$D$9*(1-('Input for base case'!$F$22*Parameters!$D$7)))+(K34*(1-Parameters!$D$40)*(1-1/Parameters!$D$38)*(1-('Input for base case'!$F$6*Parameters!$D$15*(1-Parameters!$D$27)*Parameters!$D$26*(Parameters!$D$24))*Parameters!$D$28*Parameters!$D$30))) + (L34*(1-Parameters!$D$40)*(1-(1/Parameters!$D$38))*(1-ART_drop_factor)) +(P34*(1-Parameters!$D$40)*Parameters!$D$9*(1-('Input for base case'!$F$22*Parameters!$D$7)))+(Q34*(1-Parameters!$D$40)*(1-1/Parameters!$D$38)) + (R34*(1-Parameters!$D$40)*(1-(1/Parameters!$D$38))*(1-ART_drop_factor)),0)</f>
        <v>0</v>
      </c>
      <c r="R35" s="24">
        <f>IF(AND(C35&gt;='Input for base case'!$F$13,C35&lt;'Input for base case'!$F$14),((K34*(1-Parameters!$D$40)*(1-1/Parameters!$D$38)*('Input for base case'!$F$6*Parameters!$D$15*Parameters!$D$26*(1-Parameters!$D$27)*(Parameters!$D$24)*Parameters!$D$28*Parameters!$D$30))+(L34*(1-Parameters!$D$40)*(1-(1/Parameters!$D$38))*ART_drop_factor)+(R34*(1-Parameters!$D$40)*(1-(1/Parameters!$D$38))*ART_drop_factor)),0)</f>
        <v>0</v>
      </c>
      <c r="S35" s="22">
        <f>IF(AND(C35&gt;='Input for base case'!$F$13,C35&lt;'Input for base case'!$F$14),((K34*(1-Parameters!$D$40)*(1/Parameters!$D$38)*(1-('Input for base case'!$F$6*Parameters!$D$15*(1-Parameters!$D$27)*Parameters!$D$26*(Parameters!$D$23)*Parameters!$D$28)))+(M34*(1-Parameters!$D$40)*(1-('Input for base case'!$F$6*Parameters!$D$15*(1-Parameters!$D$27)*Parameters!$D$26*(Parameters!$D$23)*Parameters!$D$28)))+(Q34*(1-Parameters!$D$40)*(1/Parameters!$D$38))+(S34*(1-Parameters!$D$40))),0)</f>
        <v>0</v>
      </c>
      <c r="T35" s="24">
        <f>IF(AND(C35&gt;='Input for base case'!$F$13,C35&lt;'Input for base case'!$F$14),((K34*(1-Parameters!$D$40)*(1/Parameters!$D$38)*'Input for base case'!$F$6*Parameters!$D$15*Parameters!$D$26*(1-Parameters!$D$27)*Parameters!$D$28*(Parameters!$D$23)*(1-Parameters!$D$30))+(M34*(1-Parameters!$D$40)*'Input for base case'!$F$6*Parameters!$D$15*Parameters!$D$26*(1-Parameters!$D$27)*Parameters!$D$28*(Parameters!$D$23)*(1-Parameters!$D$30))+(N34*(1-Parameters!$D$40))+(T34*(1-Parameters!$D$40)) + (U34*(1-Parameters!$D$40)*(1-ART_drop_factor)) + (O34*(1-Parameters!$D$40)*(1-ART_drop_factor))),0)</f>
        <v>0</v>
      </c>
      <c r="U35" s="22">
        <f>IF(AND(C35&gt;='Input for base case'!$F$13,C35&lt;'Input for base case'!$F$14),((K34*(1-Parameters!$D$40)*(1/Parameters!$D$38)*('Input for base case'!$F$6*Parameters!$D$15*(Parameters!$D$23)*Parameters!$D$26*(1-Parameters!$D$27)*Parameters!$D$28*Parameters!$D$30))+(L34*(1-Parameters!$D$40)*(1/Parameters!$D$38))+(M34*(1-Parameters!$D$40)*('Input for base case'!$F$6*Parameters!$D$15*(Parameters!$D$23)*Parameters!$D$26*(1-Parameters!$D$27)*Parameters!$D$28*Parameters!$D$30))+(U34*(1-Parameters!$D$40)*ART_drop_factor)+(R34*(1-Parameters!$D$40)*(1/Parameters!$D$38))+(O34*(1-Parameters!$D$40))*ART_drop_factor),0)</f>
        <v>0</v>
      </c>
      <c r="V35" s="24">
        <f>IF(C35='Input for base case'!$F$14,((P34*(1-Parameters!$D$41)*(1-(Parameters!$D$9*(1-('Input for base case'!$F$22*Parameters!$D$7))))) + (V34*(1-Parameters!$D$41)*(1-(Parameters!$D$9*(1-('Input for base case'!$F$22*Parameters!$D$7)))))),0)</f>
        <v>0</v>
      </c>
      <c r="W35" s="22">
        <f>IF(C35='Input for base case'!$F$14,((P34*(1-Parameters!$D$41)*Parameters!$D$9*(1-('Input for base case'!$F$22*Parameters!$D$7)))+(Q34*(1-Parameters!$D$41)*(1-1/Parameters!$D$38)*(1-('Input for base case'!$F$6*Parameters!$D$16*(1-Parameters!$D$27)*Parameters!$D$26*(1-Parameters!$B$94)*(Parameters!$D$24))*Parameters!$D$28*Parameters!$D$30)))+(V34*(1-Parameters!$D$41)*Parameters!$D$9*(1-('Input for base case'!$F$22*Parameters!$D$7)))+ (R34*(1-Parameters!$D$41)*(1-(1/Parameters!$D$38))*(1-ART_drop_factor)) + (W34*(1-Parameters!$D$41)*(1-1/Parameters!$D$38)) + (X34*(1-Parameters!$D$41)*(1-(1/Parameters!$D$38))*(1-ART_drop_factor)),0)</f>
        <v>0</v>
      </c>
      <c r="X35" s="24">
        <f>IF(C35='Input for base case'!$F$14,((Q34*(1-Parameters!$D$41)*(1-1/Parameters!$D$38)*('Input for base case'!$F$6*Parameters!$D$16*Parameters!$D$26*(1-Parameters!$D$27)*(1-Parameters!$B$94)*(Parameters!$D$24)*Parameters!$D$28*Parameters!$D$30))+(R34*(1-Parameters!$D$41)*(1-(1/Parameters!$D$38))*ART_drop_factor)+(X34*(1-Parameters!$D$41)*(1-(1/Parameters!$D$38))*ART_drop_factor)),0)</f>
        <v>0</v>
      </c>
      <c r="Y35" s="22">
        <f>IF(C35='Input for base case'!$F$14,((Q34*(1-Parameters!$D$41)*(1/Parameters!$D$38)*(1-('Input for base case'!$F$6*Parameters!$D$16*(1-Parameters!$D$27)*Parameters!$D$26*(1-Parameters!$B$94)*(Parameters!$D$23)*Parameters!$D$28)))+(S34*(1-Parameters!$D$41)*(1-('Input for base case'!$F$6*Parameters!$D$16*(1-Parameters!$D$27)*Parameters!$D$26*(1-Parameters!$B$94)*(Parameters!$D$23)*Parameters!$D$28)))+(W34*(1-Parameters!$D$41)*(1/Parameters!$D$38))+(Y34*(1-Parameters!$D$41))),0)</f>
        <v>0</v>
      </c>
      <c r="Z35" s="24">
        <f>IF(C35='Input for base case'!$F$14,((Q34*(1-Parameters!$D$41)*(1/Parameters!$D$38)*'Input for base case'!$F$6*Parameters!$D$16*Parameters!$D$26*(1-Parameters!$D$27)*(1-Parameters!$B$94)*Parameters!$D$28*(Parameters!$D$23)*(1-Parameters!$D$30))+(S34*(1-Parameters!$D$41)*'Input for base case'!$F$6*Parameters!$D$16*Parameters!$D$26*(1-Parameters!$D$27)*(1-Parameters!$B$94)*Parameters!$D$28*(Parameters!$D$23)*(1-Parameters!$D$30))+(T34*(1-Parameters!$D$41)) + (U34*(1-Parameters!$D$41)*(1-ART_drop_factor)) + (Z34*(1-Parameters!$D$41)) + (AA34*(1-Parameters!$D$41)*(1-ART_drop_factor))),0)</f>
        <v>0</v>
      </c>
      <c r="AA35" s="22">
        <f>IF(C35='Input for base case'!$F$14,((Q34*(1-Parameters!$D$41)*(1/Parameters!$D$38)*('Input for base case'!$F$6*Parameters!$D$16*(Parameters!$D$23)*Parameters!$D$26*(1-Parameters!$D$27)*(1-Parameters!$B$94)*Parameters!$D$28*Parameters!$D$30))+(R34*(1-Parameters!$D$41)*(1/Parameters!$D$38))+(S34*(1-Parameters!$D$41)*('Input for base case'!$F$6*Parameters!$D$16*(1-Parameters!$B$94)*(Parameters!$D$23)*Parameters!$D$26*(1-Parameters!$D$27)*Parameters!$D$28*Parameters!$D$30))+(AA34*(1-Parameters!$D$41)*ART_drop_factor)+(X34*(1-Parameters!$D$41)*(1/Parameters!$D$38))+(U34*(1-Parameters!$D$41)*ART_drop_factor)),0)</f>
        <v>0</v>
      </c>
      <c r="AB35" s="24">
        <f>IF(AND(C35&gt;'Input for base case'!$F$14,C35&lt;('Input for base case'!$F$14+'Input for base case'!$F$16)),((V34*(1-Parameters!$D$41)*(1-(Parameters!$D$9*(1-('Input for base case'!$F$22*Parameters!$D$7)))))+(AB34*(1-Parameters!$D$41)*(1-(Parameters!$D$10*(1-('Input for base case'!$F$22*Parameters!$D$7)))))),0)</f>
        <v>0</v>
      </c>
      <c r="AC35" s="24">
        <f>IF(AND(C35&gt;'Input for base case'!$F$14, C35&lt;('Input for base case'!$F$14+'Input for base case'!$F$16)),((V34*(1-Parameters!$D$41)*Parameters!$D$9*(1-('Input for base case'!$F$22*Parameters!$D$7)))+(W34*(1-Parameters!$D$41)*(1-1/Parameters!$D$38)) + (X34*(1-Parameters!$D$41)*(1-(1/Parameters!$D$38))*(1-ART_drop_factor)) +(AB34*(1-Parameters!$D$41)*Parameters!$D$10*(1-('Input for base case'!$F$22*Parameters!$D$7))))+(AC34*(1-Parameters!$D$41)*(1-1/Parameters!$D$38)) + (AD34*(1-Parameters!$D$41)*(1-(1/Parameters!$D$38))*(1-ART_drop_factor)),0)</f>
        <v>0</v>
      </c>
      <c r="AD35" s="24">
        <f>IF(AND(C35&gt;'Input for base case'!$F$14, C35&lt;('Input for base case'!$F$14+'Input for base case'!$F$16)),((X34*(1-Parameters!$D$41)*(1-(1/Parameters!$D$38))*ART_drop_factor)+(AD34*(1-Parameters!$D$41)*(1-(1/Parameters!$D$38))*ART_drop_factor)),0)</f>
        <v>0</v>
      </c>
      <c r="AE35" s="24">
        <f>IF(AND(C35&gt;'Input for base case'!$F$14, C35&lt;('Input for base case'!$F$14+'Input for base case'!$F$16)),((W34*(1-Parameters!$D$41)*(1/Parameters!$D$38))+(Y34*(1-Parameters!$D$41))+(AC34*(1-Parameters!$D$41)*(1/Parameters!$D$38))+(AE34*(1-Parameters!$D$41))),0)</f>
        <v>0</v>
      </c>
      <c r="AF35" s="24">
        <f>IF(AND(C35&gt;'Input for base case'!$F$14, C35&lt;('Input for base case'!$F$14+'Input for base case'!$F$16)),((Z34*(1-Parameters!$D$41)) + (AA34*(1-Parameters!$D$41)*(1-ART_drop_factor)) +(AF34*(1-Parameters!$D$41)) + (AG34*(1-Parameters!$D$41)*(1-ART_drop_factor))),0)</f>
        <v>0</v>
      </c>
      <c r="AG35" s="24">
        <f>IF(AND(C35&gt;'Input for base case'!$F$14, C35&lt;('Input for base case'!$F$14+'Input for base case'!$F$16)),((X34*(1-Parameters!$D$41)*(1/Parameters!$D$38))+(AG34*(1-Parameters!$D$41)*ART_drop_factor)+(AD34*(1-Parameters!$D$41)*(1/Parameters!$D$38))+(AA34*(1-Parameters!$D$41)*ART_drop_factor)),0)</f>
        <v>0</v>
      </c>
      <c r="AH35" s="24">
        <f>IF(AND(C35&gt;=('Input for base case'!$F$14+'Input for base case'!$F$16),C35&lt;('Input for base case'!$F$14+'Input for base case'!$F$17)),((AB34*(1-Parameters!$D$40)*(1-(Parameters!$D$10*(1-('Input for base case'!$F$22*Parameters!$D$7)))))+(AH34*(1-Parameters!$D$40)*(1-(Parameters!$D$11*(1-('Input for base case'!$F$22*Parameters!$D$7)))))),0)</f>
        <v>0</v>
      </c>
      <c r="AI35" s="24">
        <f>IF(AND(C35&gt;=('Input for base case'!$F$14+'Input for base case'!$F$16), C35&lt;('Input for base case'!$F$14+'Input for base case'!$F$17)),((AB34*(1-Parameters!$D$40)*Parameters!$D$10*(1-('Input for base case'!$F$22*Parameters!$D$7)))+(AC34*(1-Parameters!$D$40)*(1-1/Parameters!$D$38)*(1-('Input for base case'!$F$7*Parameters!$D$17*(1-Parameters!$D$27)*Parameters!$D$26*(1-(Parameters!$B$94 + Parameters!$B$95))*(Parameters!$D$24)*Parameters!$D$28*Parameters!$D$30))) + (AD34*(1-Parameters!$D$40)*(1-(1/Parameters!$D$38))*(1-ART_drop_factor)) +(AH34*(1-Parameters!$D$40)*Parameters!$D$11*(1-('Input for base case'!$F$22*Parameters!$D$7)))+(AI34*(1-Parameters!$D$40)*(1-1/Parameters!$D$38)) + (AJ34*(1-Parameters!$D$40)*(1-(1/Parameters!$D$38))*(1-ART_drop_factor))),0)</f>
        <v>0</v>
      </c>
      <c r="AJ35" s="24">
        <f>IF(AND(C35&gt;=('Input for base case'!$F$14+'Input for base case'!$F$16), C35&lt;('Input for base case'!$F$14+'Input for base case'!$F$17)),((AC34*(1-Parameters!$D$40)*(1-1/Parameters!$D$38)*('Input for base case'!$F$7*Parameters!$D$17*Parameters!$D$26*(1-Parameters!$D$27)*(1-(Parameters!$B$94 + Parameters!$B$95))*(Parameters!$D$24)*Parameters!$D$28*Parameters!$D$30))+(AD34*(1-Parameters!$D$40)*(1-(1/Parameters!$D$38))*ART_drop_factor)+(AJ34*(1-Parameters!$D$40)*(1-(1/Parameters!$D$38))*ART_drop_factor)),0)</f>
        <v>0</v>
      </c>
      <c r="AK35" s="22">
        <f>IF(AND(C35&gt;=('Input for base case'!$F$14+'Input for base case'!$F$16), C35&lt;('Input for base case'!$F$14+'Input for base case'!$F$17)),((AC34*(1-Parameters!$D$40)*(1/Parameters!$D$38)*(1-('Input for base case'!$F$7*Parameters!$D$17*(1-Parameters!$D$27)*Parameters!$D$26*(1-(Parameters!$B$94 + Parameters!$B$95))*(Parameters!$D$23)*Parameters!$D$28)))+(AE34*(1-Parameters!$D$40)*(1-('Input for base case'!$F$7*Parameters!$D$17*(1-Parameters!$D$27)*Parameters!$D$26*(1-(Parameters!$B$94 + Parameters!$B$95))*(Parameters!$D$23)*Parameters!$D$28)))+(AI34*(1-Parameters!$D$40)*(1/Parameters!$D$38))+(AK34*(1-Parameters!$D$40))),0)</f>
        <v>0</v>
      </c>
      <c r="AL35" s="24">
        <f>IF(AND(C35&gt;=('Input for base case'!$F$14+'Input for base case'!$F$16), C35&lt;('Input for base case'!$F$14+'Input for base case'!$F$17)),((AC34*(1-Parameters!$D$40)*(1/Parameters!$D$38)*'Input for base case'!$F$7*Parameters!$D$17*Parameters!$D$26*(1-Parameters!$D$27)*(1-(Parameters!$B$94 + Parameters!$B$95))*Parameters!$D$28*(Parameters!$D$23)*(1-Parameters!$D$30))+(AE34*(1-Parameters!$D$40)*'Input for base case'!$F$7*Parameters!$D$17*Parameters!$D$26*(1-Parameters!$D$27)*(1-(Parameters!$B$94 + Parameters!$B$95))*Parameters!$D$28*(Parameters!$D$23)*(1-Parameters!$D$30))+(AF34*(1-Parameters!$D$40)) + (AG34*(1-Parameters!$D$40)*(1-ART_drop_factor)) +(AL34*(1-Parameters!$D$40)) + (AM34*(1-Parameters!$D$40)*(1-ART_drop_factor))),0)</f>
        <v>0</v>
      </c>
      <c r="AM35" s="22">
        <f>IF(AND(C35&gt;=('Input for base case'!$F$14+'Input for base case'!$F$16), C35&lt;('Input for base case'!$F$14+'Input for base case'!$F$17)),((AC34*(1-Parameters!$D$40)*(1/Parameters!$D$38)*('Input for base case'!$F$7*Parameters!$D$17*(Parameters!$D$23)*Parameters!$D$26*(1-Parameters!$D$27)*(1-(Parameters!$B$94 + Parameters!$B$95))*Parameters!$D$28*Parameters!$D$30))+(AD34*(1-Parameters!$D$40)*(1/Parameters!$D$38))+(AE34*(1-Parameters!$D$40)*('Input for base case'!$F$7*Parameters!$D$17*(Parameters!$D$23)*Parameters!$D$26*(1-Parameters!$D$27)*(1-(Parameters!$B$94 + Parameters!$B$95))*Parameters!$D$28*Parameters!$D$30))+(AM34*(1-Parameters!$D$40)*ART_drop_factor)+(AJ34*(1-Parameters!$D$40)*(1/Parameters!$D$38))+(AG34*(1-Parameters!$D$40)*ART_drop_factor)),0)</f>
        <v>0</v>
      </c>
      <c r="AN35" s="24">
        <f>IF(AND(C35&gt;=('Input for base case'!$F$14+'Input for base case'!$F$17), C35&lt;('Input for base case'!$F$14+'Input for base case'!$F$18)),((AH34*(1-Parameters!$D$40)*(1-(Parameters!$D$11*(1-('Input for base case'!$F$22*Parameters!$D$7))))) + (AN34*(1-Parameters!$D$40)*(1-(Parameters!$D$11*(1-('Input for base case'!$F$22*Parameters!$D$7)))))),0)</f>
        <v>0</v>
      </c>
      <c r="AO35" s="22">
        <f>IF(AND(C35&gt;=('Input for base case'!$F$14+'Input for base case'!$F$17), C35&lt;('Input for base case'!$F$14+'Input for base case'!$F$18)),((AH34*(1-Parameters!$D$40)*Parameters!$D$11*(1-('Input for base case'!$F$22*Parameters!$D$7)))+(AI34*(1-Parameters!$D$40)*(1-1/Parameters!$D$38)*(1-('Input for base case'!$F$8*Parameters!$D$18*(1-Parameters!$D$27)*Parameters!$D$26*(Parameters!$D$24)*Parameters!$D$28*Parameters!$D$30))) + (AJ34*(1-Parameters!$D$40)*(1-(1/Parameters!$D$38))*(1-ART_drop_factor)) +(AN34*(1-Parameters!$D$40)*Parameters!$D$11*(1-('Input for base case'!$F$22*Parameters!$D$7)))+(AO34*(1-Parameters!$D$40)*(1-1/Parameters!$D$38)) + (AP34*(1-Parameters!$D$40)*(1-(1/Parameters!$D$38))*(1-ART_drop_factor))),0)</f>
        <v>0</v>
      </c>
      <c r="AP35" s="24">
        <f>IF(AND(C35&gt;=('Input for base case'!$F$14+'Input for base case'!$F$17), C35&lt;('Input for base case'!$F$14+'Input for base case'!$F$18)),((AI34*(1-Parameters!$D$40)*(1-1/Parameters!$D$38)*('Input for base case'!$F$8*Parameters!$D$18*Parameters!$D$26*(1-Parameters!$D$27)*(Parameters!$D$24)*Parameters!$D$28*Parameters!$D$30))+(AJ34*(1-Parameters!$D$40)*(1-(1/Parameters!$D$38))*ART_drop_factor)+(AP34*(1-Parameters!$D$40)*(1-(1/Parameters!$D$38))*ART_drop_factor)),0)</f>
        <v>0</v>
      </c>
      <c r="AQ35" s="22">
        <f>IF(AND(C35&gt;=('Input for base case'!$F$14+'Input for base case'!$F$17), C35&lt;('Input for base case'!$F$14+'Input for base case'!$F$18)),((AI34*(1-Parameters!$D$40)*(1/Parameters!$D$38)*(1-('Input for base case'!$F$8*Parameters!$D$18*(1-Parameters!$D$27)*Parameters!$D$26*(Parameters!$D$23)*Parameters!$D$28)))+(AK34*(1-Parameters!$D$40)*(1-('Input for base case'!$F$8*Parameters!$D$18*(1-Parameters!$D$27)*Parameters!$D$26*(Parameters!$D$23)*Parameters!$D$28)))+(AO34*(1-Parameters!$D$40)*(1/Parameters!$D$38))+(AQ34*(1-Parameters!$D$40))),0)</f>
        <v>0</v>
      </c>
      <c r="AR35" s="24">
        <f>IF(AND(C35&gt;=('Input for base case'!$F$14+'Input for base case'!$F$17), C35&lt;('Input for base case'!$F$14+'Input for base case'!$F$18)),((AI34*(1-Parameters!$D$40)*(1/Parameters!$D$38)*'Input for base case'!$F$8*Parameters!$D$18*Parameters!$D$26*(1-Parameters!$D$27)*Parameters!$D$28*(Parameters!$D$23)*(1-Parameters!$D$30))+(AK34*(1-Parameters!$D$40)*'Input for base case'!$F$8*Parameters!$D$18*Parameters!$D$26*(1-Parameters!$D$27)*Parameters!$D$28*(Parameters!$D$23)*(1-Parameters!$D$30))+(AL34*(1-Parameters!$D$40)) + (AM34*(1-Parameters!$D$40)*(1-ART_drop_factor)) +(AR34*(1-Parameters!$D$40)) + (AS34*(1-Parameters!$D$40)*(1-ART_drop_factor))),0)</f>
        <v>0</v>
      </c>
      <c r="AS35" s="22">
        <f>IF(AND(C35&gt;=('Input for base case'!$F$14+'Input for base case'!$F$17), C35&lt;('Input for base case'!$F$14+'Input for base case'!$F$18)),((AI34*(1-Parameters!$D$40)*(1/Parameters!$D$38)*('Input for base case'!$F$8*Parameters!$D$18*(Parameters!$D$23)*Parameters!$D$26*(1-Parameters!$D$27)*Parameters!$D$28*Parameters!$D$30))+(AJ34*(1-Parameters!$D$40)*(1/Parameters!$D$38))+(AK34*(1-Parameters!$D$40)*('Input for base case'!$F$8*Parameters!$D$18*(Parameters!$D$23)*Parameters!$D$26*(1-Parameters!$D$27)*Parameters!$D$28*Parameters!$D$30))+(AS34*(1-Parameters!$D$40)*ART_drop_factor)+(AP34*(1-Parameters!$D$40)*(1/Parameters!$D$38))+(AM34*(1-Parameters!$D$40)*ART_drop_factor)),0)</f>
        <v>0</v>
      </c>
      <c r="AT35" s="24">
        <f>IF(AND(C35&gt;=('Input for base case'!$F$14+'Input for base case'!$F$18), C35&lt;('Input for base case'!$F$14+'Input for base case'!$F$19)),((AN34*(1-Parameters!$D$40)*(1-(Parameters!$D$11*(1-('Input for base case'!$F$22*Parameters!$D$7))))) + (AT34*(1-Parameters!$D$40)*(1-(Parameters!$D$12*(1-('Input for base case'!$F$22*Parameters!$D$7)))))),0)</f>
        <v>0</v>
      </c>
      <c r="AU35" s="22">
        <f>IF(AND(C35&gt;=('Input for base case'!$F$14+'Input for base case'!$F$18), C35&lt;('Input for base case'!$F$14+'Input for base case'!$F$19)),((AN34*(1-Parameters!$D$40)*Parameters!$D$11*(1-('Input for base case'!$F$22*Parameters!$D$7)))+(AO34*(1-Parameters!$D$40)*(1-1/Parameters!$D$38)*(1-('Input for base case'!$F$9*Parameters!$D$19*(1-Parameters!$D$27)*Parameters!$D$26*(Parameters!$D$24)*Parameters!$D$28*Parameters!$D$30))) + (AP34*(1-Parameters!$D$40)*(1-(1/Parameters!$D$38))*(1-ART_drop_factor)) +(AT34*(1-Parameters!$D$40)*Parameters!$D$12*(1-('Input for base case'!$F$22*Parameters!$D$7)))+(AU34*(1-Parameters!$D$40)*(1-1/Parameters!$D$38)) + (AV34*(1-Parameters!$D$40)*(1-(1/Parameters!$D$38))*(1-ART_drop_factor))),0)</f>
        <v>0</v>
      </c>
      <c r="AV35" s="24">
        <f>IF(AND(C35&gt;=('Input for base case'!$F$14+'Input for base case'!$F$18), C35&lt;('Input for base case'!$F$14+'Input for base case'!$F$19)),((AO34*(1-Parameters!$D$40)*(1-1/Parameters!$D$38)*('Input for base case'!$F$9*Parameters!$D$19*Parameters!$D$26*(1-Parameters!$D$27)*(Parameters!$D$24)*Parameters!$D$28*Parameters!$D$30))+(AP34*(1-Parameters!$D$40)*(1-(1/Parameters!$D$38))*ART_drop_factor)+(AV34*(1-Parameters!$D$40)*(1-(1/Parameters!$D$38))*ART_drop_factor)),0)</f>
        <v>0</v>
      </c>
      <c r="AW35" s="22">
        <f>IF(AND(C35&gt;=('Input for base case'!$F$14+'Input for base case'!$F$18), C35&lt;('Input for base case'!$F$14+'Input for base case'!$F$19)),((AO34*(1-Parameters!$D$40)*(1/Parameters!$D$38)*(1-('Input for base case'!$F$9*Parameters!$D$19*(1-Parameters!$D$27)*Parameters!$D$26*(Parameters!$D$23)*Parameters!$D$28)))+(AQ34*(1-Parameters!$D$40)*(1-('Input for base case'!$F$9*Parameters!$D$19*(1-Parameters!$D$27)*Parameters!$D$26*(Parameters!$D$23)*Parameters!$D$28)))+(AU34*(1-Parameters!$D$40)*(1/Parameters!$D$38))+(AW34*(1-Parameters!$D$40))),0)</f>
        <v>0</v>
      </c>
      <c r="AX35" s="24">
        <f>IF(AND(C35&gt;=('Input for base case'!$F$14+'Input for base case'!$F$18), C35&lt;('Input for base case'!$F$14+'Input for base case'!$F$19)),((AO34*(1-Parameters!$D$40)*(1/Parameters!$D$38)*'Input for base case'!$F$9*Parameters!$D$19*Parameters!$D$26*(1-Parameters!$D$27)*Parameters!$D$28*(Parameters!$D$23)*(1-Parameters!$D$30))+(AQ34*(1-Parameters!$D$40)*'Input for base case'!$F$9*Parameters!$D$19*Parameters!$D$26*(1-Parameters!$D$27)*Parameters!$D$28*(Parameters!$D$23)*(1-Parameters!$D$30)) + (AS34*(1-Parameters!$D$40)*(1-ART_drop_factor)) +(AR34*(1-Parameters!$D$40))+ (AY34*(1-Parameters!$D$40)*(1-ART_drop_factor)) + (AX34*(1-Parameters!$D$40))),0)</f>
        <v>0</v>
      </c>
      <c r="AY35" s="22">
        <f>IF(AND(C35&gt;=('Input for base case'!$F$14+'Input for base case'!$F$18), C35&lt;('Input for base case'!$F$14+'Input for base case'!$F$19)),((AO34*(1-Parameters!$D$40)*(1/Parameters!$D$38)*('Input for base case'!$F$9*Parameters!$D$19*(Parameters!$D$23)*Parameters!$D$26*(1-Parameters!$D$27)*Parameters!$D$28*Parameters!$D$30))+(AP34*(1-Parameters!$D$40)*(1/Parameters!$D$38))+(AQ34*(1-Parameters!$D$40)*('Input for base case'!$F$9*Parameters!$D$19*(Parameters!$D$23)*Parameters!$D$26*(1-Parameters!$D$27)*Parameters!$D$28*Parameters!$D$30))+(AY34*(1-Parameters!$D$40)*ART_drop_factor)+(AV34*(1-Parameters!$D$40)*(1/Parameters!$D$38))+(AS34*(1-Parameters!$D$40)*ART_drop_factor)),0)</f>
        <v>0</v>
      </c>
      <c r="AZ35" s="24">
        <f>IF(C35&gt;=('Input for base case'!$F$14+'Input for base case'!$F$19),((AT34*(1-Parameters!$D$40)*(1-(Parameters!$D$12*(1-('Input for base case'!$F$22*Parameters!$D$7))))) + (AZ34*(1-Parameters!$D$40)*(1-(Parameters!$D$12*(1-('Input for base case'!$F$22*Parameters!$D$7)))))),0)</f>
        <v>0</v>
      </c>
      <c r="BA35" s="22">
        <f>IF(C35&gt;=('Input for base case'!$F$14+'Input for base case'!$F$19),((AT34*(1-Parameters!$D$40)*Parameters!$D$12*(1-('Input for base case'!$F$22*Parameters!$D$7)))+(AU34*(1-Parameters!$D$40)*(1-1/Parameters!$D$38)*(1-('Input for base case'!$F$10*Parameters!$D$20*(1-Parameters!$D$27)*Parameters!$D$26*(Parameters!$D$24)*Parameters!$D$28*Parameters!$D$30))) + (AV34*(1-Parameters!$D$40)*(1-(1/Parameters!$D$38))*(1-ART_drop_factor)) +(AZ34*(1-Parameters!$D$40)*Parameters!$D$12*(1-('Input for base case'!$F$22*Parameters!$D$7)))+(BA34*(1-Parameters!$D$40)*(1-1/Parameters!$D$38)) + (BB34*(1-Parameters!$D$40)*(1-(1/Parameters!$D$38))*(1-ART_drop_factor))),0)</f>
        <v>0</v>
      </c>
      <c r="BB35" s="24">
        <f>IF(C35&gt;=('Input for base case'!$F$14+'Input for base case'!$F$19),((AU34*(1-Parameters!$D$40)*(1-1/Parameters!$D$38)*('Input for base case'!$F$10*Parameters!$D$20*Parameters!$D$26*(1-Parameters!$D$27)*(Parameters!$D$24)*Parameters!$D$28*Parameters!$D$30))+(AV34*(1-Parameters!$D$40)*(1-(1/Parameters!$D$38))*ART_drop_factor)+(BB34*(1-Parameters!$D$40)*(1-(1/Parameters!$D$38))*ART_drop_factor)),0)</f>
        <v>0</v>
      </c>
      <c r="BC35" s="22">
        <f>IF(C35&gt;=('Input for base case'!$F$14+'Input for base case'!$F$19),((AU34*(1-Parameters!$D$40)*(1/Parameters!$D$38)*(1-('Input for base case'!$F$10*Parameters!$D$20*(1-Parameters!$D$27)*Parameters!$D$26*(Parameters!$D$23)*Parameters!$D$28)))+(AW34*(1-Parameters!$D$40)*(1-('Input for base case'!$F$10*Parameters!$D$20*(1-Parameters!$D$27)*Parameters!$D$26*(Parameters!$D$23)*Parameters!$D$28)))+(BA34*(1-Parameters!$D$40)*(1/Parameters!$D$38))+(BC34*(1-Parameters!$D$40))),0)</f>
        <v>0</v>
      </c>
      <c r="BD35" s="24">
        <f>IF(C35&gt;=('Input for base case'!$F$14+'Input for base case'!$F$19),((AU34*(1-Parameters!$D$40)*(1/Parameters!$D$38)*'Input for base case'!$F$10*Parameters!$D$20*Parameters!$D$26*(1-Parameters!$D$27)*Parameters!$D$28*(Parameters!$D$23)*(1-Parameters!$D$30))+(AW34*(1-Parameters!$D$40)*'Input for base case'!$F$10*Parameters!$D$20*Parameters!$D$26*(1-Parameters!$D$27)*Parameters!$D$28*(Parameters!$D$23)*(1-Parameters!$D$30))+(AX34*(1-Parameters!$D$40)) + (AY34*(1-Parameters!$D$40)*(1-ART_drop_factor)) +(BD34*(1-Parameters!$D$40)) + (BE34*(1-Parameters!$D$40)*(1-ART_drop_factor))),0)</f>
        <v>0</v>
      </c>
      <c r="BE35" s="25">
        <f>IF(C35&gt;=('Input for base case'!$F$14+'Input for base case'!$F$19),((AU34*(1-Parameters!$D$40)*(1/Parameters!$D$38)*('Input for base case'!$F$10*Parameters!$D$20*(Parameters!$D$23)*Parameters!$D$26*(1-Parameters!$D$27)*Parameters!$D$28*Parameters!$D$30))+(AV34*(1-Parameters!$D$40)*(1/Parameters!$D$38))+(AW34*(1-Parameters!$D$40)*('Input for base case'!$F$10*Parameters!$D$20*(Parameters!$D$23)*Parameters!$D$26*(1-Parameters!$D$27)*Parameters!$D$28*Parameters!$D$30))+(BE34*(1-Parameters!$D$40)*ART_drop_factor)+(BB34*(1-Parameters!$D$40)*(1/Parameters!$D$38))+(AY34*(1-Parameters!$D$40)*ART_drop_factor)),0)</f>
        <v>0</v>
      </c>
      <c r="BF35" s="135">
        <f>(Parameters!$D$40*(SUM(Model!D34:U34,Model!AH34:BE34)))+(Parameters!$D$41*(SUM(Model!V34:AG34)))</f>
        <v>93.971342310398001</v>
      </c>
      <c r="BG35" s="60"/>
    </row>
    <row r="36" spans="3:59" x14ac:dyDescent="0.2">
      <c r="C36" s="20">
        <v>31</v>
      </c>
      <c r="D36" s="21">
        <f>IF((C36&gt;='Input for base case'!$F$12),0,(D35*(1-Parameters!$D$40)*(1-(Parameters!$D$8*(1-('Input for base case'!$F$22*Parameters!$D$7))))))</f>
        <v>0</v>
      </c>
      <c r="E36" s="21">
        <f>IF((C36&gt;='Input for base case'!$F$12),0,(D35*(1-Parameters!$D$40)*Parameters!$D$8*(1-('Input for base case'!$F$22*Parameters!$D$7))+(E35*(1-Parameters!$D$40)*(1-1/Parameters!$D$38)) + (F35*(1-Parameters!$D$40)*(1-(1/Parameters!$D$38))*(1-ART_drop_factor))))</f>
        <v>0</v>
      </c>
      <c r="F36" s="26">
        <f>IF((C36&gt;='Input for base case'!$F$12),0,(F35*(1-Parameters!$D$40)*(1-(1/Parameters!$D$38))*ART_drop_factor))</f>
        <v>0</v>
      </c>
      <c r="G36" s="21">
        <f>IF((C36&gt;='Input for base case'!$F$12),0,((G35*(1-Parameters!$D$40)+(E35*(1-Parameters!$D$40)*(1/Parameters!$D$38)))))</f>
        <v>0</v>
      </c>
      <c r="H36" s="21">
        <f>IF((C36&gt;='Input for base case'!$F$12),0,(H35*(1-Parameters!$D$40) + I35*(1-Parameters!$D$40)*(1-ART_drop_factor)))</f>
        <v>0</v>
      </c>
      <c r="I36" s="21">
        <f>IF((C36&gt;='Input for base case'!$F$12),0,(((F35*(1-Parameters!$D$40)*(1/Parameters!$D$38)) + I35*(1-Parameters!$D$40)*ART_drop_factor)))</f>
        <v>0</v>
      </c>
      <c r="J36" s="23">
        <f>IF(AND(C36&gt;='Input for base case'!$F$12,C36&lt;'Input for base case'!$F$13),((D35*(1-Parameters!$D$40)*(1-(Parameters!$D$8*(1-('Input for base case'!$F$22*Parameters!$D$7))))) + (J35*(1-Parameters!$D$40)*(1-(Parameters!$D$9*(1-('Input for base case'!$F$22*Parameters!$D$7)))))),0)</f>
        <v>1509397.8000252426</v>
      </c>
      <c r="K36" s="23">
        <f>IF(AND(C36&gt;='Input for base case'!$F$12,C36&lt;'Input for base case'!$F$13),((D35*(1-Parameters!$D$40)*(Parameters!$D$8*(1-('Input for base case'!$F$22*Parameters!$D$7))))+(E35*(1-Parameters!$D$40)*(1-1/Parameters!$D$38)*(1-('Input for base case'!$F$5*Parameters!$D$14*(1-Parameters!$D$27)*Parameters!$D$26*(Parameters!$D$24))*Parameters!$D$28*Parameters!$D$30)))+ (F35*(1-Parameters!$D$40)*(1-(1/Parameters!$D$38))*(1-ART_drop_factor)) + (J35*(1-Parameters!$D$40)*Parameters!$D$9*(1-('Input for base case'!$F$22*Parameters!$D$7)))+(K35*(1-Parameters!$D$40)*(1-1/Parameters!$D$38)) + (L35*(1-Parameters!$D$40)*(1-(1/Parameters!$D$38))*(1-ART_drop_factor)),0)</f>
        <v>3897.8085340535536</v>
      </c>
      <c r="L36" s="23">
        <f>IF(AND(C36&gt;='Input for base case'!$F$12,C36&lt;'Input for base case'!$F$13),((E35*(1-Parameters!$D$40)*(1-1/Parameters!$D$38)*('Input for base case'!$F$5*Parameters!$D$14*Parameters!$D$26*(1-Parameters!$D$27)*(Parameters!$D$24)*Parameters!$D$28*Parameters!$D$30))+(F35*(1-Parameters!$D$40)*(1-(1/Parameters!$D$38))*ART_drop_factor)+(L35*(1-Parameters!$D$40)*(1-(1/Parameters!$D$38))*ART_drop_factor)),0)</f>
        <v>617.63145338531899</v>
      </c>
      <c r="M36" s="23">
        <f>IF(AND(C36&gt;='Input for base case'!$F$12,C36&lt;'Input for base case'!$F$13),((E35*(1-Parameters!$D$40)*(1/Parameters!$D$38)*(1-('Input for base case'!$F$5*Parameters!$D$14*(1-Parameters!$D$27)*Parameters!$D$26*(Parameters!$D$23))*Parameters!$D$28))+(G35*(1-Parameters!$D$40)*(1-('Input for base case'!$F$5*Parameters!$D$14*(1-Parameters!$D$27)*Parameters!$D$26*(Parameters!$D$23)*Parameters!$D$28)))+(K35*(1-Parameters!$D$40)*(1/Parameters!$D$38))+(M35*(1-Parameters!$D$40))),0)</f>
        <v>16801.943794008941</v>
      </c>
      <c r="N36" s="23">
        <f>IF(AND(C36&gt;='Input for base case'!$F$12,C36&lt;'Input for base case'!$F$13),((E35*(1-Parameters!$D$40)*(1/Parameters!$D$38)*'Input for base case'!$F$5*Parameters!$D$14*Parameters!$D$26*(1-Parameters!$D$27)*Parameters!$D$28*(Parameters!$D$23)*(1-Parameters!$D$30))+(G35*(1-Parameters!$D$40)*'Input for base case'!$F$5*Parameters!$D$14*Parameters!$D$26*(1-Parameters!$D$27)*Parameters!$D$28*(Parameters!$D$23)*(1-Parameters!$D$30))+(H35*(1-Parameters!$D$40)) +(N35*(1-Parameters!$D$40)) + (O35*(1-Parameters!$D$40)*(1-ART_drop_factor)) + (I35*(1-Parameters!$D$40)*(1-ART_drop_factor))),0)</f>
        <v>4710.0028533066061</v>
      </c>
      <c r="O36" s="23">
        <f>IF(AND(C36&gt;='Input for base case'!$F$12,C36&lt;'Input for base case'!$F$13),((E35*(1-Parameters!$D$40)*(1/Parameters!$D$38)*('Input for base case'!$F$5*Parameters!$D$14*(Parameters!$D$23)*Parameters!$D$26*(1-Parameters!$D$27)*Parameters!$D$28*Parameters!$D$30))+(F35*(1-Parameters!$D$40)*(1/Parameters!$D$38))+(G35*(1-Parameters!$D$40)*('Input for base case'!$F$5*Parameters!$D$14*(Parameters!$D$23)*Parameters!$D$26*(1-Parameters!$D$27)*Parameters!$D$28*Parameters!$D$30))+(O35*(1-Parameters!$D$40)*ART_drop_factor)+(L35*(1-Parameters!$D$40)*(1/Parameters!$D$38))+(I35*(1-Parameters!$D$40)*ART_drop_factor)),0)</f>
        <v>36595.36211871462</v>
      </c>
      <c r="P36" s="24">
        <f>IF(AND(C36&gt;='Input for base case'!$F$13,C36&lt;'Input for base case'!$F$14),((J35*(1-Parameters!$D$40)*(1-(Parameters!$D$9*(1-('Input for base case'!$F$22*Parameters!$D$7))))) + (P35*(1-Parameters!$D$40)*(1-(Parameters!$D$9*(1-('Input for base case'!$F$22*Parameters!$D$7)))))),0)</f>
        <v>0</v>
      </c>
      <c r="Q36" s="22">
        <f>IF(AND(C36&gt;='Input for base case'!$F$13,C36&lt;'Input for base case'!$F$14),((J35*(1-Parameters!$D$40)*Parameters!$D$9*(1-('Input for base case'!$F$22*Parameters!$D$7)))+(K35*(1-Parameters!$D$40)*(1-1/Parameters!$D$38)*(1-('Input for base case'!$F$6*Parameters!$D$15*(1-Parameters!$D$27)*Parameters!$D$26*(Parameters!$D$24))*Parameters!$D$28*Parameters!$D$30))) + (L35*(1-Parameters!$D$40)*(1-(1/Parameters!$D$38))*(1-ART_drop_factor)) +(P35*(1-Parameters!$D$40)*Parameters!$D$9*(1-('Input for base case'!$F$22*Parameters!$D$7)))+(Q35*(1-Parameters!$D$40)*(1-1/Parameters!$D$38)) + (R35*(1-Parameters!$D$40)*(1-(1/Parameters!$D$38))*(1-ART_drop_factor)),0)</f>
        <v>0</v>
      </c>
      <c r="R36" s="24">
        <f>IF(AND(C36&gt;='Input for base case'!$F$13,C36&lt;'Input for base case'!$F$14),((K35*(1-Parameters!$D$40)*(1-1/Parameters!$D$38)*('Input for base case'!$F$6*Parameters!$D$15*Parameters!$D$26*(1-Parameters!$D$27)*(Parameters!$D$24)*Parameters!$D$28*Parameters!$D$30))+(L35*(1-Parameters!$D$40)*(1-(1/Parameters!$D$38))*ART_drop_factor)+(R35*(1-Parameters!$D$40)*(1-(1/Parameters!$D$38))*ART_drop_factor)),0)</f>
        <v>0</v>
      </c>
      <c r="S36" s="22">
        <f>IF(AND(C36&gt;='Input for base case'!$F$13,C36&lt;'Input for base case'!$F$14),((K35*(1-Parameters!$D$40)*(1/Parameters!$D$38)*(1-('Input for base case'!$F$6*Parameters!$D$15*(1-Parameters!$D$27)*Parameters!$D$26*(Parameters!$D$23)*Parameters!$D$28)))+(M35*(1-Parameters!$D$40)*(1-('Input for base case'!$F$6*Parameters!$D$15*(1-Parameters!$D$27)*Parameters!$D$26*(Parameters!$D$23)*Parameters!$D$28)))+(Q35*(1-Parameters!$D$40)*(1/Parameters!$D$38))+(S35*(1-Parameters!$D$40))),0)</f>
        <v>0</v>
      </c>
      <c r="T36" s="24">
        <f>IF(AND(C36&gt;='Input for base case'!$F$13,C36&lt;'Input for base case'!$F$14),((K35*(1-Parameters!$D$40)*(1/Parameters!$D$38)*'Input for base case'!$F$6*Parameters!$D$15*Parameters!$D$26*(1-Parameters!$D$27)*Parameters!$D$28*(Parameters!$D$23)*(1-Parameters!$D$30))+(M35*(1-Parameters!$D$40)*'Input for base case'!$F$6*Parameters!$D$15*Parameters!$D$26*(1-Parameters!$D$27)*Parameters!$D$28*(Parameters!$D$23)*(1-Parameters!$D$30))+(N35*(1-Parameters!$D$40))+(T35*(1-Parameters!$D$40)) + (U35*(1-Parameters!$D$40)*(1-ART_drop_factor)) + (O35*(1-Parameters!$D$40)*(1-ART_drop_factor))),0)</f>
        <v>0</v>
      </c>
      <c r="U36" s="22">
        <f>IF(AND(C36&gt;='Input for base case'!$F$13,C36&lt;'Input for base case'!$F$14),((K35*(1-Parameters!$D$40)*(1/Parameters!$D$38)*('Input for base case'!$F$6*Parameters!$D$15*(Parameters!$D$23)*Parameters!$D$26*(1-Parameters!$D$27)*Parameters!$D$28*Parameters!$D$30))+(L35*(1-Parameters!$D$40)*(1/Parameters!$D$38))+(M35*(1-Parameters!$D$40)*('Input for base case'!$F$6*Parameters!$D$15*(Parameters!$D$23)*Parameters!$D$26*(1-Parameters!$D$27)*Parameters!$D$28*Parameters!$D$30))+(U35*(1-Parameters!$D$40)*ART_drop_factor)+(R35*(1-Parameters!$D$40)*(1/Parameters!$D$38))+(O35*(1-Parameters!$D$40))*ART_drop_factor),0)</f>
        <v>0</v>
      </c>
      <c r="V36" s="24">
        <f>IF(C36='Input for base case'!$F$14,((P35*(1-Parameters!$D$41)*(1-(Parameters!$D$9*(1-('Input for base case'!$F$22*Parameters!$D$7))))) + (V35*(1-Parameters!$D$41)*(1-(Parameters!$D$9*(1-('Input for base case'!$F$22*Parameters!$D$7)))))),0)</f>
        <v>0</v>
      </c>
      <c r="W36" s="22">
        <f>IF(C36='Input for base case'!$F$14,((P35*(1-Parameters!$D$41)*Parameters!$D$9*(1-('Input for base case'!$F$22*Parameters!$D$7)))+(Q35*(1-Parameters!$D$41)*(1-1/Parameters!$D$38)*(1-('Input for base case'!$F$6*Parameters!$D$16*(1-Parameters!$D$27)*Parameters!$D$26*(1-Parameters!$B$94)*(Parameters!$D$24))*Parameters!$D$28*Parameters!$D$30)))+(V35*(1-Parameters!$D$41)*Parameters!$D$9*(1-('Input for base case'!$F$22*Parameters!$D$7)))+ (R35*(1-Parameters!$D$41)*(1-(1/Parameters!$D$38))*(1-ART_drop_factor)) + (W35*(1-Parameters!$D$41)*(1-1/Parameters!$D$38)) + (X35*(1-Parameters!$D$41)*(1-(1/Parameters!$D$38))*(1-ART_drop_factor)),0)</f>
        <v>0</v>
      </c>
      <c r="X36" s="24">
        <f>IF(C36='Input for base case'!$F$14,((Q35*(1-Parameters!$D$41)*(1-1/Parameters!$D$38)*('Input for base case'!$F$6*Parameters!$D$16*Parameters!$D$26*(1-Parameters!$D$27)*(1-Parameters!$B$94)*(Parameters!$D$24)*Parameters!$D$28*Parameters!$D$30))+(R35*(1-Parameters!$D$41)*(1-(1/Parameters!$D$38))*ART_drop_factor)+(X35*(1-Parameters!$D$41)*(1-(1/Parameters!$D$38))*ART_drop_factor)),0)</f>
        <v>0</v>
      </c>
      <c r="Y36" s="22">
        <f>IF(C36='Input for base case'!$F$14,((Q35*(1-Parameters!$D$41)*(1/Parameters!$D$38)*(1-('Input for base case'!$F$6*Parameters!$D$16*(1-Parameters!$D$27)*Parameters!$D$26*(1-Parameters!$B$94)*(Parameters!$D$23)*Parameters!$D$28)))+(S35*(1-Parameters!$D$41)*(1-('Input for base case'!$F$6*Parameters!$D$16*(1-Parameters!$D$27)*Parameters!$D$26*(1-Parameters!$B$94)*(Parameters!$D$23)*Parameters!$D$28)))+(W35*(1-Parameters!$D$41)*(1/Parameters!$D$38))+(Y35*(1-Parameters!$D$41))),0)</f>
        <v>0</v>
      </c>
      <c r="Z36" s="24">
        <f>IF(C36='Input for base case'!$F$14,((Q35*(1-Parameters!$D$41)*(1/Parameters!$D$38)*'Input for base case'!$F$6*Parameters!$D$16*Parameters!$D$26*(1-Parameters!$D$27)*(1-Parameters!$B$94)*Parameters!$D$28*(Parameters!$D$23)*(1-Parameters!$D$30))+(S35*(1-Parameters!$D$41)*'Input for base case'!$F$6*Parameters!$D$16*Parameters!$D$26*(1-Parameters!$D$27)*(1-Parameters!$B$94)*Parameters!$D$28*(Parameters!$D$23)*(1-Parameters!$D$30))+(T35*(1-Parameters!$D$41)) + (U35*(1-Parameters!$D$41)*(1-ART_drop_factor)) + (Z35*(1-Parameters!$D$41)) + (AA35*(1-Parameters!$D$41)*(1-ART_drop_factor))),0)</f>
        <v>0</v>
      </c>
      <c r="AA36" s="22">
        <f>IF(C36='Input for base case'!$F$14,((Q35*(1-Parameters!$D$41)*(1/Parameters!$D$38)*('Input for base case'!$F$6*Parameters!$D$16*(Parameters!$D$23)*Parameters!$D$26*(1-Parameters!$D$27)*(1-Parameters!$B$94)*Parameters!$D$28*Parameters!$D$30))+(R35*(1-Parameters!$D$41)*(1/Parameters!$D$38))+(S35*(1-Parameters!$D$41)*('Input for base case'!$F$6*Parameters!$D$16*(1-Parameters!$B$94)*(Parameters!$D$23)*Parameters!$D$26*(1-Parameters!$D$27)*Parameters!$D$28*Parameters!$D$30))+(AA35*(1-Parameters!$D$41)*ART_drop_factor)+(X35*(1-Parameters!$D$41)*(1/Parameters!$D$38))+(U35*(1-Parameters!$D$41)*ART_drop_factor)),0)</f>
        <v>0</v>
      </c>
      <c r="AB36" s="24">
        <f>IF(AND(C36&gt;'Input for base case'!$F$14,C36&lt;('Input for base case'!$F$14+'Input for base case'!$F$16)),((V35*(1-Parameters!$D$41)*(1-(Parameters!$D$9*(1-('Input for base case'!$F$22*Parameters!$D$7)))))+(AB35*(1-Parameters!$D$41)*(1-(Parameters!$D$10*(1-('Input for base case'!$F$22*Parameters!$D$7)))))),0)</f>
        <v>0</v>
      </c>
      <c r="AC36" s="24">
        <f>IF(AND(C36&gt;'Input for base case'!$F$14, C36&lt;('Input for base case'!$F$14+'Input for base case'!$F$16)),((V35*(1-Parameters!$D$41)*Parameters!$D$9*(1-('Input for base case'!$F$22*Parameters!$D$7)))+(W35*(1-Parameters!$D$41)*(1-1/Parameters!$D$38)) + (X35*(1-Parameters!$D$41)*(1-(1/Parameters!$D$38))*(1-ART_drop_factor)) +(AB35*(1-Parameters!$D$41)*Parameters!$D$10*(1-('Input for base case'!$F$22*Parameters!$D$7))))+(AC35*(1-Parameters!$D$41)*(1-1/Parameters!$D$38)) + (AD35*(1-Parameters!$D$41)*(1-(1/Parameters!$D$38))*(1-ART_drop_factor)),0)</f>
        <v>0</v>
      </c>
      <c r="AD36" s="24">
        <f>IF(AND(C36&gt;'Input for base case'!$F$14, C36&lt;('Input for base case'!$F$14+'Input for base case'!$F$16)),((X35*(1-Parameters!$D$41)*(1-(1/Parameters!$D$38))*ART_drop_factor)+(AD35*(1-Parameters!$D$41)*(1-(1/Parameters!$D$38))*ART_drop_factor)),0)</f>
        <v>0</v>
      </c>
      <c r="AE36" s="24">
        <f>IF(AND(C36&gt;'Input for base case'!$F$14, C36&lt;('Input for base case'!$F$14+'Input for base case'!$F$16)),((W35*(1-Parameters!$D$41)*(1/Parameters!$D$38))+(Y35*(1-Parameters!$D$41))+(AC35*(1-Parameters!$D$41)*(1/Parameters!$D$38))+(AE35*(1-Parameters!$D$41))),0)</f>
        <v>0</v>
      </c>
      <c r="AF36" s="24">
        <f>IF(AND(C36&gt;'Input for base case'!$F$14, C36&lt;('Input for base case'!$F$14+'Input for base case'!$F$16)),((Z35*(1-Parameters!$D$41)) + (AA35*(1-Parameters!$D$41)*(1-ART_drop_factor)) +(AF35*(1-Parameters!$D$41)) + (AG35*(1-Parameters!$D$41)*(1-ART_drop_factor))),0)</f>
        <v>0</v>
      </c>
      <c r="AG36" s="24">
        <f>IF(AND(C36&gt;'Input for base case'!$F$14, C36&lt;('Input for base case'!$F$14+'Input for base case'!$F$16)),((X35*(1-Parameters!$D$41)*(1/Parameters!$D$38))+(AG35*(1-Parameters!$D$41)*ART_drop_factor)+(AD35*(1-Parameters!$D$41)*(1/Parameters!$D$38))+(AA35*(1-Parameters!$D$41)*ART_drop_factor)),0)</f>
        <v>0</v>
      </c>
      <c r="AH36" s="24">
        <f>IF(AND(C36&gt;=('Input for base case'!$F$14+'Input for base case'!$F$16),C36&lt;('Input for base case'!$F$14+'Input for base case'!$F$17)),((AB35*(1-Parameters!$D$40)*(1-(Parameters!$D$10*(1-('Input for base case'!$F$22*Parameters!$D$7)))))+(AH35*(1-Parameters!$D$40)*(1-(Parameters!$D$11*(1-('Input for base case'!$F$22*Parameters!$D$7)))))),0)</f>
        <v>0</v>
      </c>
      <c r="AI36" s="24">
        <f>IF(AND(C36&gt;=('Input for base case'!$F$14+'Input for base case'!$F$16), C36&lt;('Input for base case'!$F$14+'Input for base case'!$F$17)),((AB35*(1-Parameters!$D$40)*Parameters!$D$10*(1-('Input for base case'!$F$22*Parameters!$D$7)))+(AC35*(1-Parameters!$D$40)*(1-1/Parameters!$D$38)*(1-('Input for base case'!$F$7*Parameters!$D$17*(1-Parameters!$D$27)*Parameters!$D$26*(1-(Parameters!$B$94 + Parameters!$B$95))*(Parameters!$D$24)*Parameters!$D$28*Parameters!$D$30))) + (AD35*(1-Parameters!$D$40)*(1-(1/Parameters!$D$38))*(1-ART_drop_factor)) +(AH35*(1-Parameters!$D$40)*Parameters!$D$11*(1-('Input for base case'!$F$22*Parameters!$D$7)))+(AI35*(1-Parameters!$D$40)*(1-1/Parameters!$D$38)) + (AJ35*(1-Parameters!$D$40)*(1-(1/Parameters!$D$38))*(1-ART_drop_factor))),0)</f>
        <v>0</v>
      </c>
      <c r="AJ36" s="24">
        <f>IF(AND(C36&gt;=('Input for base case'!$F$14+'Input for base case'!$F$16), C36&lt;('Input for base case'!$F$14+'Input for base case'!$F$17)),((AC35*(1-Parameters!$D$40)*(1-1/Parameters!$D$38)*('Input for base case'!$F$7*Parameters!$D$17*Parameters!$D$26*(1-Parameters!$D$27)*(1-(Parameters!$B$94 + Parameters!$B$95))*(Parameters!$D$24)*Parameters!$D$28*Parameters!$D$30))+(AD35*(1-Parameters!$D$40)*(1-(1/Parameters!$D$38))*ART_drop_factor)+(AJ35*(1-Parameters!$D$40)*(1-(1/Parameters!$D$38))*ART_drop_factor)),0)</f>
        <v>0</v>
      </c>
      <c r="AK36" s="22">
        <f>IF(AND(C36&gt;=('Input for base case'!$F$14+'Input for base case'!$F$16), C36&lt;('Input for base case'!$F$14+'Input for base case'!$F$17)),((AC35*(1-Parameters!$D$40)*(1/Parameters!$D$38)*(1-('Input for base case'!$F$7*Parameters!$D$17*(1-Parameters!$D$27)*Parameters!$D$26*(1-(Parameters!$B$94 + Parameters!$B$95))*(Parameters!$D$23)*Parameters!$D$28)))+(AE35*(1-Parameters!$D$40)*(1-('Input for base case'!$F$7*Parameters!$D$17*(1-Parameters!$D$27)*Parameters!$D$26*(1-(Parameters!$B$94 + Parameters!$B$95))*(Parameters!$D$23)*Parameters!$D$28)))+(AI35*(1-Parameters!$D$40)*(1/Parameters!$D$38))+(AK35*(1-Parameters!$D$40))),0)</f>
        <v>0</v>
      </c>
      <c r="AL36" s="24">
        <f>IF(AND(C36&gt;=('Input for base case'!$F$14+'Input for base case'!$F$16), C36&lt;('Input for base case'!$F$14+'Input for base case'!$F$17)),((AC35*(1-Parameters!$D$40)*(1/Parameters!$D$38)*'Input for base case'!$F$7*Parameters!$D$17*Parameters!$D$26*(1-Parameters!$D$27)*(1-(Parameters!$B$94 + Parameters!$B$95))*Parameters!$D$28*(Parameters!$D$23)*(1-Parameters!$D$30))+(AE35*(1-Parameters!$D$40)*'Input for base case'!$F$7*Parameters!$D$17*Parameters!$D$26*(1-Parameters!$D$27)*(1-(Parameters!$B$94 + Parameters!$B$95))*Parameters!$D$28*(Parameters!$D$23)*(1-Parameters!$D$30))+(AF35*(1-Parameters!$D$40)) + (AG35*(1-Parameters!$D$40)*(1-ART_drop_factor)) +(AL35*(1-Parameters!$D$40)) + (AM35*(1-Parameters!$D$40)*(1-ART_drop_factor))),0)</f>
        <v>0</v>
      </c>
      <c r="AM36" s="22">
        <f>IF(AND(C36&gt;=('Input for base case'!$F$14+'Input for base case'!$F$16), C36&lt;('Input for base case'!$F$14+'Input for base case'!$F$17)),((AC35*(1-Parameters!$D$40)*(1/Parameters!$D$38)*('Input for base case'!$F$7*Parameters!$D$17*(Parameters!$D$23)*Parameters!$D$26*(1-Parameters!$D$27)*(1-(Parameters!$B$94 + Parameters!$B$95))*Parameters!$D$28*Parameters!$D$30))+(AD35*(1-Parameters!$D$40)*(1/Parameters!$D$38))+(AE35*(1-Parameters!$D$40)*('Input for base case'!$F$7*Parameters!$D$17*(Parameters!$D$23)*Parameters!$D$26*(1-Parameters!$D$27)*(1-(Parameters!$B$94 + Parameters!$B$95))*Parameters!$D$28*Parameters!$D$30))+(AM35*(1-Parameters!$D$40)*ART_drop_factor)+(AJ35*(1-Parameters!$D$40)*(1/Parameters!$D$38))+(AG35*(1-Parameters!$D$40)*ART_drop_factor)),0)</f>
        <v>0</v>
      </c>
      <c r="AN36" s="24">
        <f>IF(AND(C36&gt;=('Input for base case'!$F$14+'Input for base case'!$F$17), C36&lt;('Input for base case'!$F$14+'Input for base case'!$F$18)),((AH35*(1-Parameters!$D$40)*(1-(Parameters!$D$11*(1-('Input for base case'!$F$22*Parameters!$D$7))))) + (AN35*(1-Parameters!$D$40)*(1-(Parameters!$D$11*(1-('Input for base case'!$F$22*Parameters!$D$7)))))),0)</f>
        <v>0</v>
      </c>
      <c r="AO36" s="22">
        <f>IF(AND(C36&gt;=('Input for base case'!$F$14+'Input for base case'!$F$17), C36&lt;('Input for base case'!$F$14+'Input for base case'!$F$18)),((AH35*(1-Parameters!$D$40)*Parameters!$D$11*(1-('Input for base case'!$F$22*Parameters!$D$7)))+(AI35*(1-Parameters!$D$40)*(1-1/Parameters!$D$38)*(1-('Input for base case'!$F$8*Parameters!$D$18*(1-Parameters!$D$27)*Parameters!$D$26*(Parameters!$D$24)*Parameters!$D$28*Parameters!$D$30))) + (AJ35*(1-Parameters!$D$40)*(1-(1/Parameters!$D$38))*(1-ART_drop_factor)) +(AN35*(1-Parameters!$D$40)*Parameters!$D$11*(1-('Input for base case'!$F$22*Parameters!$D$7)))+(AO35*(1-Parameters!$D$40)*(1-1/Parameters!$D$38)) + (AP35*(1-Parameters!$D$40)*(1-(1/Parameters!$D$38))*(1-ART_drop_factor))),0)</f>
        <v>0</v>
      </c>
      <c r="AP36" s="24">
        <f>IF(AND(C36&gt;=('Input for base case'!$F$14+'Input for base case'!$F$17), C36&lt;('Input for base case'!$F$14+'Input for base case'!$F$18)),((AI35*(1-Parameters!$D$40)*(1-1/Parameters!$D$38)*('Input for base case'!$F$8*Parameters!$D$18*Parameters!$D$26*(1-Parameters!$D$27)*(Parameters!$D$24)*Parameters!$D$28*Parameters!$D$30))+(AJ35*(1-Parameters!$D$40)*(1-(1/Parameters!$D$38))*ART_drop_factor)+(AP35*(1-Parameters!$D$40)*(1-(1/Parameters!$D$38))*ART_drop_factor)),0)</f>
        <v>0</v>
      </c>
      <c r="AQ36" s="22">
        <f>IF(AND(C36&gt;=('Input for base case'!$F$14+'Input for base case'!$F$17), C36&lt;('Input for base case'!$F$14+'Input for base case'!$F$18)),((AI35*(1-Parameters!$D$40)*(1/Parameters!$D$38)*(1-('Input for base case'!$F$8*Parameters!$D$18*(1-Parameters!$D$27)*Parameters!$D$26*(Parameters!$D$23)*Parameters!$D$28)))+(AK35*(1-Parameters!$D$40)*(1-('Input for base case'!$F$8*Parameters!$D$18*(1-Parameters!$D$27)*Parameters!$D$26*(Parameters!$D$23)*Parameters!$D$28)))+(AO35*(1-Parameters!$D$40)*(1/Parameters!$D$38))+(AQ35*(1-Parameters!$D$40))),0)</f>
        <v>0</v>
      </c>
      <c r="AR36" s="24">
        <f>IF(AND(C36&gt;=('Input for base case'!$F$14+'Input for base case'!$F$17), C36&lt;('Input for base case'!$F$14+'Input for base case'!$F$18)),((AI35*(1-Parameters!$D$40)*(1/Parameters!$D$38)*'Input for base case'!$F$8*Parameters!$D$18*Parameters!$D$26*(1-Parameters!$D$27)*Parameters!$D$28*(Parameters!$D$23)*(1-Parameters!$D$30))+(AK35*(1-Parameters!$D$40)*'Input for base case'!$F$8*Parameters!$D$18*Parameters!$D$26*(1-Parameters!$D$27)*Parameters!$D$28*(Parameters!$D$23)*(1-Parameters!$D$30))+(AL35*(1-Parameters!$D$40)) + (AM35*(1-Parameters!$D$40)*(1-ART_drop_factor)) +(AR35*(1-Parameters!$D$40)) + (AS35*(1-Parameters!$D$40)*(1-ART_drop_factor))),0)</f>
        <v>0</v>
      </c>
      <c r="AS36" s="22">
        <f>IF(AND(C36&gt;=('Input for base case'!$F$14+'Input for base case'!$F$17), C36&lt;('Input for base case'!$F$14+'Input for base case'!$F$18)),((AI35*(1-Parameters!$D$40)*(1/Parameters!$D$38)*('Input for base case'!$F$8*Parameters!$D$18*(Parameters!$D$23)*Parameters!$D$26*(1-Parameters!$D$27)*Parameters!$D$28*Parameters!$D$30))+(AJ35*(1-Parameters!$D$40)*(1/Parameters!$D$38))+(AK35*(1-Parameters!$D$40)*('Input for base case'!$F$8*Parameters!$D$18*(Parameters!$D$23)*Parameters!$D$26*(1-Parameters!$D$27)*Parameters!$D$28*Parameters!$D$30))+(AS35*(1-Parameters!$D$40)*ART_drop_factor)+(AP35*(1-Parameters!$D$40)*(1/Parameters!$D$38))+(AM35*(1-Parameters!$D$40)*ART_drop_factor)),0)</f>
        <v>0</v>
      </c>
      <c r="AT36" s="24">
        <f>IF(AND(C36&gt;=('Input for base case'!$F$14+'Input for base case'!$F$18), C36&lt;('Input for base case'!$F$14+'Input for base case'!$F$19)),((AN35*(1-Parameters!$D$40)*(1-(Parameters!$D$11*(1-('Input for base case'!$F$22*Parameters!$D$7))))) + (AT35*(1-Parameters!$D$40)*(1-(Parameters!$D$12*(1-('Input for base case'!$F$22*Parameters!$D$7)))))),0)</f>
        <v>0</v>
      </c>
      <c r="AU36" s="22">
        <f>IF(AND(C36&gt;=('Input for base case'!$F$14+'Input for base case'!$F$18), C36&lt;('Input for base case'!$F$14+'Input for base case'!$F$19)),((AN35*(1-Parameters!$D$40)*Parameters!$D$11*(1-('Input for base case'!$F$22*Parameters!$D$7)))+(AO35*(1-Parameters!$D$40)*(1-1/Parameters!$D$38)*(1-('Input for base case'!$F$9*Parameters!$D$19*(1-Parameters!$D$27)*Parameters!$D$26*(Parameters!$D$24)*Parameters!$D$28*Parameters!$D$30))) + (AP35*(1-Parameters!$D$40)*(1-(1/Parameters!$D$38))*(1-ART_drop_factor)) +(AT35*(1-Parameters!$D$40)*Parameters!$D$12*(1-('Input for base case'!$F$22*Parameters!$D$7)))+(AU35*(1-Parameters!$D$40)*(1-1/Parameters!$D$38)) + (AV35*(1-Parameters!$D$40)*(1-(1/Parameters!$D$38))*(1-ART_drop_factor))),0)</f>
        <v>0</v>
      </c>
      <c r="AV36" s="24">
        <f>IF(AND(C36&gt;=('Input for base case'!$F$14+'Input for base case'!$F$18), C36&lt;('Input for base case'!$F$14+'Input for base case'!$F$19)),((AO35*(1-Parameters!$D$40)*(1-1/Parameters!$D$38)*('Input for base case'!$F$9*Parameters!$D$19*Parameters!$D$26*(1-Parameters!$D$27)*(Parameters!$D$24)*Parameters!$D$28*Parameters!$D$30))+(AP35*(1-Parameters!$D$40)*(1-(1/Parameters!$D$38))*ART_drop_factor)+(AV35*(1-Parameters!$D$40)*(1-(1/Parameters!$D$38))*ART_drop_factor)),0)</f>
        <v>0</v>
      </c>
      <c r="AW36" s="22">
        <f>IF(AND(C36&gt;=('Input for base case'!$F$14+'Input for base case'!$F$18), C36&lt;('Input for base case'!$F$14+'Input for base case'!$F$19)),((AO35*(1-Parameters!$D$40)*(1/Parameters!$D$38)*(1-('Input for base case'!$F$9*Parameters!$D$19*(1-Parameters!$D$27)*Parameters!$D$26*(Parameters!$D$23)*Parameters!$D$28)))+(AQ35*(1-Parameters!$D$40)*(1-('Input for base case'!$F$9*Parameters!$D$19*(1-Parameters!$D$27)*Parameters!$D$26*(Parameters!$D$23)*Parameters!$D$28)))+(AU35*(1-Parameters!$D$40)*(1/Parameters!$D$38))+(AW35*(1-Parameters!$D$40))),0)</f>
        <v>0</v>
      </c>
      <c r="AX36" s="24">
        <f>IF(AND(C36&gt;=('Input for base case'!$F$14+'Input for base case'!$F$18), C36&lt;('Input for base case'!$F$14+'Input for base case'!$F$19)),((AO35*(1-Parameters!$D$40)*(1/Parameters!$D$38)*'Input for base case'!$F$9*Parameters!$D$19*Parameters!$D$26*(1-Parameters!$D$27)*Parameters!$D$28*(Parameters!$D$23)*(1-Parameters!$D$30))+(AQ35*(1-Parameters!$D$40)*'Input for base case'!$F$9*Parameters!$D$19*Parameters!$D$26*(1-Parameters!$D$27)*Parameters!$D$28*(Parameters!$D$23)*(1-Parameters!$D$30)) + (AS35*(1-Parameters!$D$40)*(1-ART_drop_factor)) +(AR35*(1-Parameters!$D$40))+ (AY35*(1-Parameters!$D$40)*(1-ART_drop_factor)) + (AX35*(1-Parameters!$D$40))),0)</f>
        <v>0</v>
      </c>
      <c r="AY36" s="22">
        <f>IF(AND(C36&gt;=('Input for base case'!$F$14+'Input for base case'!$F$18), C36&lt;('Input for base case'!$F$14+'Input for base case'!$F$19)),((AO35*(1-Parameters!$D$40)*(1/Parameters!$D$38)*('Input for base case'!$F$9*Parameters!$D$19*(Parameters!$D$23)*Parameters!$D$26*(1-Parameters!$D$27)*Parameters!$D$28*Parameters!$D$30))+(AP35*(1-Parameters!$D$40)*(1/Parameters!$D$38))+(AQ35*(1-Parameters!$D$40)*('Input for base case'!$F$9*Parameters!$D$19*(Parameters!$D$23)*Parameters!$D$26*(1-Parameters!$D$27)*Parameters!$D$28*Parameters!$D$30))+(AY35*(1-Parameters!$D$40)*ART_drop_factor)+(AV35*(1-Parameters!$D$40)*(1/Parameters!$D$38))+(AS35*(1-Parameters!$D$40)*ART_drop_factor)),0)</f>
        <v>0</v>
      </c>
      <c r="AZ36" s="24">
        <f>IF(C36&gt;=('Input for base case'!$F$14+'Input for base case'!$F$19),((AT35*(1-Parameters!$D$40)*(1-(Parameters!$D$12*(1-('Input for base case'!$F$22*Parameters!$D$7))))) + (AZ35*(1-Parameters!$D$40)*(1-(Parameters!$D$12*(1-('Input for base case'!$F$22*Parameters!$D$7)))))),0)</f>
        <v>0</v>
      </c>
      <c r="BA36" s="22">
        <f>IF(C36&gt;=('Input for base case'!$F$14+'Input for base case'!$F$19),((AT35*(1-Parameters!$D$40)*Parameters!$D$12*(1-('Input for base case'!$F$22*Parameters!$D$7)))+(AU35*(1-Parameters!$D$40)*(1-1/Parameters!$D$38)*(1-('Input for base case'!$F$10*Parameters!$D$20*(1-Parameters!$D$27)*Parameters!$D$26*(Parameters!$D$24)*Parameters!$D$28*Parameters!$D$30))) + (AV35*(1-Parameters!$D$40)*(1-(1/Parameters!$D$38))*(1-ART_drop_factor)) +(AZ35*(1-Parameters!$D$40)*Parameters!$D$12*(1-('Input for base case'!$F$22*Parameters!$D$7)))+(BA35*(1-Parameters!$D$40)*(1-1/Parameters!$D$38)) + (BB35*(1-Parameters!$D$40)*(1-(1/Parameters!$D$38))*(1-ART_drop_factor))),0)</f>
        <v>0</v>
      </c>
      <c r="BB36" s="24">
        <f>IF(C36&gt;=('Input for base case'!$F$14+'Input for base case'!$F$19),((AU35*(1-Parameters!$D$40)*(1-1/Parameters!$D$38)*('Input for base case'!$F$10*Parameters!$D$20*Parameters!$D$26*(1-Parameters!$D$27)*(Parameters!$D$24)*Parameters!$D$28*Parameters!$D$30))+(AV35*(1-Parameters!$D$40)*(1-(1/Parameters!$D$38))*ART_drop_factor)+(BB35*(1-Parameters!$D$40)*(1-(1/Parameters!$D$38))*ART_drop_factor)),0)</f>
        <v>0</v>
      </c>
      <c r="BC36" s="22">
        <f>IF(C36&gt;=('Input for base case'!$F$14+'Input for base case'!$F$19),((AU35*(1-Parameters!$D$40)*(1/Parameters!$D$38)*(1-('Input for base case'!$F$10*Parameters!$D$20*(1-Parameters!$D$27)*Parameters!$D$26*(Parameters!$D$23)*Parameters!$D$28)))+(AW35*(1-Parameters!$D$40)*(1-('Input for base case'!$F$10*Parameters!$D$20*(1-Parameters!$D$27)*Parameters!$D$26*(Parameters!$D$23)*Parameters!$D$28)))+(BA35*(1-Parameters!$D$40)*(1/Parameters!$D$38))+(BC35*(1-Parameters!$D$40))),0)</f>
        <v>0</v>
      </c>
      <c r="BD36" s="24">
        <f>IF(C36&gt;=('Input for base case'!$F$14+'Input for base case'!$F$19),((AU35*(1-Parameters!$D$40)*(1/Parameters!$D$38)*'Input for base case'!$F$10*Parameters!$D$20*Parameters!$D$26*(1-Parameters!$D$27)*Parameters!$D$28*(Parameters!$D$23)*(1-Parameters!$D$30))+(AW35*(1-Parameters!$D$40)*'Input for base case'!$F$10*Parameters!$D$20*Parameters!$D$26*(1-Parameters!$D$27)*Parameters!$D$28*(Parameters!$D$23)*(1-Parameters!$D$30))+(AX35*(1-Parameters!$D$40)) + (AY35*(1-Parameters!$D$40)*(1-ART_drop_factor)) +(BD35*(1-Parameters!$D$40)) + (BE35*(1-Parameters!$D$40)*(1-ART_drop_factor))),0)</f>
        <v>0</v>
      </c>
      <c r="BE36" s="25">
        <f>IF(C36&gt;=('Input for base case'!$F$14+'Input for base case'!$F$19),((AU35*(1-Parameters!$D$40)*(1/Parameters!$D$38)*('Input for base case'!$F$10*Parameters!$D$20*(Parameters!$D$23)*Parameters!$D$26*(1-Parameters!$D$27)*Parameters!$D$28*Parameters!$D$30))+(AV35*(1-Parameters!$D$40)*(1/Parameters!$D$38))+(AW35*(1-Parameters!$D$40)*('Input for base case'!$F$10*Parameters!$D$20*(Parameters!$D$23)*Parameters!$D$26*(1-Parameters!$D$27)*Parameters!$D$28*Parameters!$D$30))+(BE35*(1-Parameters!$D$40)*ART_drop_factor)+(BB35*(1-Parameters!$D$40)*(1/Parameters!$D$38))+(AY35*(1-Parameters!$D$40)*ART_drop_factor)),0)</f>
        <v>0</v>
      </c>
      <c r="BF36" s="135">
        <f>(Parameters!$D$40*(SUM(Model!D35:U35,Model!AH35:BE35)))+(Parameters!$D$41*(SUM(Model!V35:AG35)))</f>
        <v>93.965920886803175</v>
      </c>
      <c r="BG36" s="60"/>
    </row>
    <row r="37" spans="3:59" x14ac:dyDescent="0.2">
      <c r="C37" s="20">
        <v>32</v>
      </c>
      <c r="D37" s="21">
        <f>IF((C37&gt;='Input for base case'!$F$12),0,(D36*(1-Parameters!$D$40)*(1-(Parameters!$D$8*(1-('Input for base case'!$F$22*Parameters!$D$7))))))</f>
        <v>0</v>
      </c>
      <c r="E37" s="21">
        <f>IF((C37&gt;='Input for base case'!$F$12),0,(D36*(1-Parameters!$D$40)*Parameters!$D$8*(1-('Input for base case'!$F$22*Parameters!$D$7))+(E36*(1-Parameters!$D$40)*(1-1/Parameters!$D$38)) + (F36*(1-Parameters!$D$40)*(1-(1/Parameters!$D$38))*(1-ART_drop_factor))))</f>
        <v>0</v>
      </c>
      <c r="F37" s="26">
        <f>IF((C37&gt;='Input for base case'!$F$12),0,(F36*(1-Parameters!$D$40)*(1-(1/Parameters!$D$38))*ART_drop_factor))</f>
        <v>0</v>
      </c>
      <c r="G37" s="21">
        <f>IF((C37&gt;='Input for base case'!$F$12),0,((G36*(1-Parameters!$D$40)+(E36*(1-Parameters!$D$40)*(1/Parameters!$D$38)))))</f>
        <v>0</v>
      </c>
      <c r="H37" s="21">
        <f>IF((C37&gt;='Input for base case'!$F$12),0,(H36*(1-Parameters!$D$40) + I36*(1-Parameters!$D$40)*(1-ART_drop_factor)))</f>
        <v>0</v>
      </c>
      <c r="I37" s="21">
        <f>IF((C37&gt;='Input for base case'!$F$12),0,(((F36*(1-Parameters!$D$40)*(1/Parameters!$D$38)) + I36*(1-Parameters!$D$40)*ART_drop_factor)))</f>
        <v>0</v>
      </c>
      <c r="J37" s="23">
        <f>IF(AND(C37&gt;='Input for base case'!$F$12,C37&lt;'Input for base case'!$F$13),((D36*(1-Parameters!$D$40)*(1-(Parameters!$D$8*(1-('Input for base case'!$F$22*Parameters!$D$7))))) + (J36*(1-Parameters!$D$40)*(1-(Parameters!$D$9*(1-('Input for base case'!$F$22*Parameters!$D$7)))))),0)</f>
        <v>1508811.4858372915</v>
      </c>
      <c r="K37" s="23">
        <f>IF(AND(C37&gt;='Input for base case'!$F$12,C37&lt;'Input for base case'!$F$13),((D36*(1-Parameters!$D$40)*(Parameters!$D$8*(1-('Input for base case'!$F$22*Parameters!$D$7))))+(E36*(1-Parameters!$D$40)*(1-1/Parameters!$D$38)*(1-('Input for base case'!$F$5*Parameters!$D$14*(1-Parameters!$D$27)*Parameters!$D$26*(Parameters!$D$24))*Parameters!$D$28*Parameters!$D$30)))+ (F36*(1-Parameters!$D$40)*(1-(1/Parameters!$D$38))*(1-ART_drop_factor)) + (J36*(1-Parameters!$D$40)*Parameters!$D$9*(1-('Input for base case'!$F$22*Parameters!$D$7)))+(K36*(1-Parameters!$D$40)*(1-1/Parameters!$D$38)) + (L36*(1-Parameters!$D$40)*(1-(1/Parameters!$D$38))*(1-ART_drop_factor)),0)</f>
        <v>3965.5820967807194</v>
      </c>
      <c r="L37" s="23">
        <f>IF(AND(C37&gt;='Input for base case'!$F$12,C37&lt;'Input for base case'!$F$13),((E36*(1-Parameters!$D$40)*(1-1/Parameters!$D$38)*('Input for base case'!$F$5*Parameters!$D$14*Parameters!$D$26*(1-Parameters!$D$27)*(Parameters!$D$24)*Parameters!$D$28*Parameters!$D$30))+(F36*(1-Parameters!$D$40)*(1-(1/Parameters!$D$38))*ART_drop_factor)+(L36*(1-Parameters!$D$40)*(1-(1/Parameters!$D$38))*ART_drop_factor)),0)</f>
        <v>547.14432111532903</v>
      </c>
      <c r="M37" s="23">
        <f>IF(AND(C37&gt;='Input for base case'!$F$12,C37&lt;'Input for base case'!$F$13),((E36*(1-Parameters!$D$40)*(1/Parameters!$D$38)*(1-('Input for base case'!$F$5*Parameters!$D$14*(1-Parameters!$D$27)*Parameters!$D$26*(Parameters!$D$23))*Parameters!$D$28))+(G36*(1-Parameters!$D$40)*(1-('Input for base case'!$F$5*Parameters!$D$14*(1-Parameters!$D$27)*Parameters!$D$26*(Parameters!$D$23)*Parameters!$D$28)))+(K36*(1-Parameters!$D$40)*(1/Parameters!$D$38))+(M36*(1-Parameters!$D$40))),0)</f>
        <v>17234.03930226267</v>
      </c>
      <c r="N37" s="23">
        <f>IF(AND(C37&gt;='Input for base case'!$F$12,C37&lt;'Input for base case'!$F$13),((E36*(1-Parameters!$D$40)*(1/Parameters!$D$38)*'Input for base case'!$F$5*Parameters!$D$14*Parameters!$D$26*(1-Parameters!$D$27)*Parameters!$D$28*(Parameters!$D$23)*(1-Parameters!$D$30))+(G36*(1-Parameters!$D$40)*'Input for base case'!$F$5*Parameters!$D$14*Parameters!$D$26*(1-Parameters!$D$27)*Parameters!$D$28*(Parameters!$D$23)*(1-Parameters!$D$30))+(H36*(1-Parameters!$D$40)) +(N36*(1-Parameters!$D$40)) + (O36*(1-Parameters!$D$40)*(1-ART_drop_factor)) + (I36*(1-Parameters!$D$40)*(1-ART_drop_factor))),0)</f>
        <v>4831.6971785155019</v>
      </c>
      <c r="O37" s="23">
        <f>IF(AND(C37&gt;='Input for base case'!$F$12,C37&lt;'Input for base case'!$F$13),((E36*(1-Parameters!$D$40)*(1/Parameters!$D$38)*('Input for base case'!$F$5*Parameters!$D$14*(Parameters!$D$23)*Parameters!$D$26*(1-Parameters!$D$27)*Parameters!$D$28*Parameters!$D$30))+(F36*(1-Parameters!$D$40)*(1/Parameters!$D$38))+(G36*(1-Parameters!$D$40)*('Input for base case'!$F$5*Parameters!$D$14*(Parameters!$D$23)*Parameters!$D$26*(1-Parameters!$D$27)*Parameters!$D$28*Parameters!$D$30))+(O36*(1-Parameters!$D$40)*ART_drop_factor)+(L36*(1-Parameters!$D$40)*(1/Parameters!$D$38))+(I36*(1-Parameters!$D$40)*ART_drop_factor)),0)</f>
        <v>36539.906549547246</v>
      </c>
      <c r="P37" s="24">
        <f>IF(AND(C37&gt;='Input for base case'!$F$13,C37&lt;'Input for base case'!$F$14),((J36*(1-Parameters!$D$40)*(1-(Parameters!$D$9*(1-('Input for base case'!$F$22*Parameters!$D$7))))) + (P36*(1-Parameters!$D$40)*(1-(Parameters!$D$9*(1-('Input for base case'!$F$22*Parameters!$D$7)))))),0)</f>
        <v>0</v>
      </c>
      <c r="Q37" s="22">
        <f>IF(AND(C37&gt;='Input for base case'!$F$13,C37&lt;'Input for base case'!$F$14),((J36*(1-Parameters!$D$40)*Parameters!$D$9*(1-('Input for base case'!$F$22*Parameters!$D$7)))+(K36*(1-Parameters!$D$40)*(1-1/Parameters!$D$38)*(1-('Input for base case'!$F$6*Parameters!$D$15*(1-Parameters!$D$27)*Parameters!$D$26*(Parameters!$D$24))*Parameters!$D$28*Parameters!$D$30))) + (L36*(1-Parameters!$D$40)*(1-(1/Parameters!$D$38))*(1-ART_drop_factor)) +(P36*(1-Parameters!$D$40)*Parameters!$D$9*(1-('Input for base case'!$F$22*Parameters!$D$7)))+(Q36*(1-Parameters!$D$40)*(1-1/Parameters!$D$38)) + (R36*(1-Parameters!$D$40)*(1-(1/Parameters!$D$38))*(1-ART_drop_factor)),0)</f>
        <v>0</v>
      </c>
      <c r="R37" s="24">
        <f>IF(AND(C37&gt;='Input for base case'!$F$13,C37&lt;'Input for base case'!$F$14),((K36*(1-Parameters!$D$40)*(1-1/Parameters!$D$38)*('Input for base case'!$F$6*Parameters!$D$15*Parameters!$D$26*(1-Parameters!$D$27)*(Parameters!$D$24)*Parameters!$D$28*Parameters!$D$30))+(L36*(1-Parameters!$D$40)*(1-(1/Parameters!$D$38))*ART_drop_factor)+(R36*(1-Parameters!$D$40)*(1-(1/Parameters!$D$38))*ART_drop_factor)),0)</f>
        <v>0</v>
      </c>
      <c r="S37" s="22">
        <f>IF(AND(C37&gt;='Input for base case'!$F$13,C37&lt;'Input for base case'!$F$14),((K36*(1-Parameters!$D$40)*(1/Parameters!$D$38)*(1-('Input for base case'!$F$6*Parameters!$D$15*(1-Parameters!$D$27)*Parameters!$D$26*(Parameters!$D$23)*Parameters!$D$28)))+(M36*(1-Parameters!$D$40)*(1-('Input for base case'!$F$6*Parameters!$D$15*(1-Parameters!$D$27)*Parameters!$D$26*(Parameters!$D$23)*Parameters!$D$28)))+(Q36*(1-Parameters!$D$40)*(1/Parameters!$D$38))+(S36*(1-Parameters!$D$40))),0)</f>
        <v>0</v>
      </c>
      <c r="T37" s="24">
        <f>IF(AND(C37&gt;='Input for base case'!$F$13,C37&lt;'Input for base case'!$F$14),((K36*(1-Parameters!$D$40)*(1/Parameters!$D$38)*'Input for base case'!$F$6*Parameters!$D$15*Parameters!$D$26*(1-Parameters!$D$27)*Parameters!$D$28*(Parameters!$D$23)*(1-Parameters!$D$30))+(M36*(1-Parameters!$D$40)*'Input for base case'!$F$6*Parameters!$D$15*Parameters!$D$26*(1-Parameters!$D$27)*Parameters!$D$28*(Parameters!$D$23)*(1-Parameters!$D$30))+(N36*(1-Parameters!$D$40))+(T36*(1-Parameters!$D$40)) + (U36*(1-Parameters!$D$40)*(1-ART_drop_factor)) + (O36*(1-Parameters!$D$40)*(1-ART_drop_factor))),0)</f>
        <v>0</v>
      </c>
      <c r="U37" s="22">
        <f>IF(AND(C37&gt;='Input for base case'!$F$13,C37&lt;'Input for base case'!$F$14),((K36*(1-Parameters!$D$40)*(1/Parameters!$D$38)*('Input for base case'!$F$6*Parameters!$D$15*(Parameters!$D$23)*Parameters!$D$26*(1-Parameters!$D$27)*Parameters!$D$28*Parameters!$D$30))+(L36*(1-Parameters!$D$40)*(1/Parameters!$D$38))+(M36*(1-Parameters!$D$40)*('Input for base case'!$F$6*Parameters!$D$15*(Parameters!$D$23)*Parameters!$D$26*(1-Parameters!$D$27)*Parameters!$D$28*Parameters!$D$30))+(U36*(1-Parameters!$D$40)*ART_drop_factor)+(R36*(1-Parameters!$D$40)*(1/Parameters!$D$38))+(O36*(1-Parameters!$D$40))*ART_drop_factor),0)</f>
        <v>0</v>
      </c>
      <c r="V37" s="24">
        <f>IF(C37='Input for base case'!$F$14,((P36*(1-Parameters!$D$41)*(1-(Parameters!$D$9*(1-('Input for base case'!$F$22*Parameters!$D$7))))) + (V36*(1-Parameters!$D$41)*(1-(Parameters!$D$9*(1-('Input for base case'!$F$22*Parameters!$D$7)))))),0)</f>
        <v>0</v>
      </c>
      <c r="W37" s="22">
        <f>IF(C37='Input for base case'!$F$14,((P36*(1-Parameters!$D$41)*Parameters!$D$9*(1-('Input for base case'!$F$22*Parameters!$D$7)))+(Q36*(1-Parameters!$D$41)*(1-1/Parameters!$D$38)*(1-('Input for base case'!$F$6*Parameters!$D$16*(1-Parameters!$D$27)*Parameters!$D$26*(1-Parameters!$B$94)*(Parameters!$D$24))*Parameters!$D$28*Parameters!$D$30)))+(V36*(1-Parameters!$D$41)*Parameters!$D$9*(1-('Input for base case'!$F$22*Parameters!$D$7)))+ (R36*(1-Parameters!$D$41)*(1-(1/Parameters!$D$38))*(1-ART_drop_factor)) + (W36*(1-Parameters!$D$41)*(1-1/Parameters!$D$38)) + (X36*(1-Parameters!$D$41)*(1-(1/Parameters!$D$38))*(1-ART_drop_factor)),0)</f>
        <v>0</v>
      </c>
      <c r="X37" s="24">
        <f>IF(C37='Input for base case'!$F$14,((Q36*(1-Parameters!$D$41)*(1-1/Parameters!$D$38)*('Input for base case'!$F$6*Parameters!$D$16*Parameters!$D$26*(1-Parameters!$D$27)*(1-Parameters!$B$94)*(Parameters!$D$24)*Parameters!$D$28*Parameters!$D$30))+(R36*(1-Parameters!$D$41)*(1-(1/Parameters!$D$38))*ART_drop_factor)+(X36*(1-Parameters!$D$41)*(1-(1/Parameters!$D$38))*ART_drop_factor)),0)</f>
        <v>0</v>
      </c>
      <c r="Y37" s="22">
        <f>IF(C37='Input for base case'!$F$14,((Q36*(1-Parameters!$D$41)*(1/Parameters!$D$38)*(1-('Input for base case'!$F$6*Parameters!$D$16*(1-Parameters!$D$27)*Parameters!$D$26*(1-Parameters!$B$94)*(Parameters!$D$23)*Parameters!$D$28)))+(S36*(1-Parameters!$D$41)*(1-('Input for base case'!$F$6*Parameters!$D$16*(1-Parameters!$D$27)*Parameters!$D$26*(1-Parameters!$B$94)*(Parameters!$D$23)*Parameters!$D$28)))+(W36*(1-Parameters!$D$41)*(1/Parameters!$D$38))+(Y36*(1-Parameters!$D$41))),0)</f>
        <v>0</v>
      </c>
      <c r="Z37" s="24">
        <f>IF(C37='Input for base case'!$F$14,((Q36*(1-Parameters!$D$41)*(1/Parameters!$D$38)*'Input for base case'!$F$6*Parameters!$D$16*Parameters!$D$26*(1-Parameters!$D$27)*(1-Parameters!$B$94)*Parameters!$D$28*(Parameters!$D$23)*(1-Parameters!$D$30))+(S36*(1-Parameters!$D$41)*'Input for base case'!$F$6*Parameters!$D$16*Parameters!$D$26*(1-Parameters!$D$27)*(1-Parameters!$B$94)*Parameters!$D$28*(Parameters!$D$23)*(1-Parameters!$D$30))+(T36*(1-Parameters!$D$41)) + (U36*(1-Parameters!$D$41)*(1-ART_drop_factor)) + (Z36*(1-Parameters!$D$41)) + (AA36*(1-Parameters!$D$41)*(1-ART_drop_factor))),0)</f>
        <v>0</v>
      </c>
      <c r="AA37" s="22">
        <f>IF(C37='Input for base case'!$F$14,((Q36*(1-Parameters!$D$41)*(1/Parameters!$D$38)*('Input for base case'!$F$6*Parameters!$D$16*(Parameters!$D$23)*Parameters!$D$26*(1-Parameters!$D$27)*(1-Parameters!$B$94)*Parameters!$D$28*Parameters!$D$30))+(R36*(1-Parameters!$D$41)*(1/Parameters!$D$38))+(S36*(1-Parameters!$D$41)*('Input for base case'!$F$6*Parameters!$D$16*(1-Parameters!$B$94)*(Parameters!$D$23)*Parameters!$D$26*(1-Parameters!$D$27)*Parameters!$D$28*Parameters!$D$30))+(AA36*(1-Parameters!$D$41)*ART_drop_factor)+(X36*(1-Parameters!$D$41)*(1/Parameters!$D$38))+(U36*(1-Parameters!$D$41)*ART_drop_factor)),0)</f>
        <v>0</v>
      </c>
      <c r="AB37" s="24">
        <f>IF(AND(C37&gt;'Input for base case'!$F$14,C37&lt;('Input for base case'!$F$14+'Input for base case'!$F$16)),((V36*(1-Parameters!$D$41)*(1-(Parameters!$D$9*(1-('Input for base case'!$F$22*Parameters!$D$7)))))+(AB36*(1-Parameters!$D$41)*(1-(Parameters!$D$10*(1-('Input for base case'!$F$22*Parameters!$D$7)))))),0)</f>
        <v>0</v>
      </c>
      <c r="AC37" s="24">
        <f>IF(AND(C37&gt;'Input for base case'!$F$14, C37&lt;('Input for base case'!$F$14+'Input for base case'!$F$16)),((V36*(1-Parameters!$D$41)*Parameters!$D$9*(1-('Input for base case'!$F$22*Parameters!$D$7)))+(W36*(1-Parameters!$D$41)*(1-1/Parameters!$D$38)) + (X36*(1-Parameters!$D$41)*(1-(1/Parameters!$D$38))*(1-ART_drop_factor)) +(AB36*(1-Parameters!$D$41)*Parameters!$D$10*(1-('Input for base case'!$F$22*Parameters!$D$7))))+(AC36*(1-Parameters!$D$41)*(1-1/Parameters!$D$38)) + (AD36*(1-Parameters!$D$41)*(1-(1/Parameters!$D$38))*(1-ART_drop_factor)),0)</f>
        <v>0</v>
      </c>
      <c r="AD37" s="24">
        <f>IF(AND(C37&gt;'Input for base case'!$F$14, C37&lt;('Input for base case'!$F$14+'Input for base case'!$F$16)),((X36*(1-Parameters!$D$41)*(1-(1/Parameters!$D$38))*ART_drop_factor)+(AD36*(1-Parameters!$D$41)*(1-(1/Parameters!$D$38))*ART_drop_factor)),0)</f>
        <v>0</v>
      </c>
      <c r="AE37" s="24">
        <f>IF(AND(C37&gt;'Input for base case'!$F$14, C37&lt;('Input for base case'!$F$14+'Input for base case'!$F$16)),((W36*(1-Parameters!$D$41)*(1/Parameters!$D$38))+(Y36*(1-Parameters!$D$41))+(AC36*(1-Parameters!$D$41)*(1/Parameters!$D$38))+(AE36*(1-Parameters!$D$41))),0)</f>
        <v>0</v>
      </c>
      <c r="AF37" s="24">
        <f>IF(AND(C37&gt;'Input for base case'!$F$14, C37&lt;('Input for base case'!$F$14+'Input for base case'!$F$16)),((Z36*(1-Parameters!$D$41)) + (AA36*(1-Parameters!$D$41)*(1-ART_drop_factor)) +(AF36*(1-Parameters!$D$41)) + (AG36*(1-Parameters!$D$41)*(1-ART_drop_factor))),0)</f>
        <v>0</v>
      </c>
      <c r="AG37" s="24">
        <f>IF(AND(C37&gt;'Input for base case'!$F$14, C37&lt;('Input for base case'!$F$14+'Input for base case'!$F$16)),((X36*(1-Parameters!$D$41)*(1/Parameters!$D$38))+(AG36*(1-Parameters!$D$41)*ART_drop_factor)+(AD36*(1-Parameters!$D$41)*(1/Parameters!$D$38))+(AA36*(1-Parameters!$D$41)*ART_drop_factor)),0)</f>
        <v>0</v>
      </c>
      <c r="AH37" s="24">
        <f>IF(AND(C37&gt;=('Input for base case'!$F$14+'Input for base case'!$F$16),C37&lt;('Input for base case'!$F$14+'Input for base case'!$F$17)),((AB36*(1-Parameters!$D$40)*(1-(Parameters!$D$10*(1-('Input for base case'!$F$22*Parameters!$D$7)))))+(AH36*(1-Parameters!$D$40)*(1-(Parameters!$D$11*(1-('Input for base case'!$F$22*Parameters!$D$7)))))),0)</f>
        <v>0</v>
      </c>
      <c r="AI37" s="24">
        <f>IF(AND(C37&gt;=('Input for base case'!$F$14+'Input for base case'!$F$16), C37&lt;('Input for base case'!$F$14+'Input for base case'!$F$17)),((AB36*(1-Parameters!$D$40)*Parameters!$D$10*(1-('Input for base case'!$F$22*Parameters!$D$7)))+(AC36*(1-Parameters!$D$40)*(1-1/Parameters!$D$38)*(1-('Input for base case'!$F$7*Parameters!$D$17*(1-Parameters!$D$27)*Parameters!$D$26*(1-(Parameters!$B$94 + Parameters!$B$95))*(Parameters!$D$24)*Parameters!$D$28*Parameters!$D$30))) + (AD36*(1-Parameters!$D$40)*(1-(1/Parameters!$D$38))*(1-ART_drop_factor)) +(AH36*(1-Parameters!$D$40)*Parameters!$D$11*(1-('Input for base case'!$F$22*Parameters!$D$7)))+(AI36*(1-Parameters!$D$40)*(1-1/Parameters!$D$38)) + (AJ36*(1-Parameters!$D$40)*(1-(1/Parameters!$D$38))*(1-ART_drop_factor))),0)</f>
        <v>0</v>
      </c>
      <c r="AJ37" s="24">
        <f>IF(AND(C37&gt;=('Input for base case'!$F$14+'Input for base case'!$F$16), C37&lt;('Input for base case'!$F$14+'Input for base case'!$F$17)),((AC36*(1-Parameters!$D$40)*(1-1/Parameters!$D$38)*('Input for base case'!$F$7*Parameters!$D$17*Parameters!$D$26*(1-Parameters!$D$27)*(1-(Parameters!$B$94 + Parameters!$B$95))*(Parameters!$D$24)*Parameters!$D$28*Parameters!$D$30))+(AD36*(1-Parameters!$D$40)*(1-(1/Parameters!$D$38))*ART_drop_factor)+(AJ36*(1-Parameters!$D$40)*(1-(1/Parameters!$D$38))*ART_drop_factor)),0)</f>
        <v>0</v>
      </c>
      <c r="AK37" s="22">
        <f>IF(AND(C37&gt;=('Input for base case'!$F$14+'Input for base case'!$F$16), C37&lt;('Input for base case'!$F$14+'Input for base case'!$F$17)),((AC36*(1-Parameters!$D$40)*(1/Parameters!$D$38)*(1-('Input for base case'!$F$7*Parameters!$D$17*(1-Parameters!$D$27)*Parameters!$D$26*(1-(Parameters!$B$94 + Parameters!$B$95))*(Parameters!$D$23)*Parameters!$D$28)))+(AE36*(1-Parameters!$D$40)*(1-('Input for base case'!$F$7*Parameters!$D$17*(1-Parameters!$D$27)*Parameters!$D$26*(1-(Parameters!$B$94 + Parameters!$B$95))*(Parameters!$D$23)*Parameters!$D$28)))+(AI36*(1-Parameters!$D$40)*(1/Parameters!$D$38))+(AK36*(1-Parameters!$D$40))),0)</f>
        <v>0</v>
      </c>
      <c r="AL37" s="24">
        <f>IF(AND(C37&gt;=('Input for base case'!$F$14+'Input for base case'!$F$16), C37&lt;('Input for base case'!$F$14+'Input for base case'!$F$17)),((AC36*(1-Parameters!$D$40)*(1/Parameters!$D$38)*'Input for base case'!$F$7*Parameters!$D$17*Parameters!$D$26*(1-Parameters!$D$27)*(1-(Parameters!$B$94 + Parameters!$B$95))*Parameters!$D$28*(Parameters!$D$23)*(1-Parameters!$D$30))+(AE36*(1-Parameters!$D$40)*'Input for base case'!$F$7*Parameters!$D$17*Parameters!$D$26*(1-Parameters!$D$27)*(1-(Parameters!$B$94 + Parameters!$B$95))*Parameters!$D$28*(Parameters!$D$23)*(1-Parameters!$D$30))+(AF36*(1-Parameters!$D$40)) + (AG36*(1-Parameters!$D$40)*(1-ART_drop_factor)) +(AL36*(1-Parameters!$D$40)) + (AM36*(1-Parameters!$D$40)*(1-ART_drop_factor))),0)</f>
        <v>0</v>
      </c>
      <c r="AM37" s="22">
        <f>IF(AND(C37&gt;=('Input for base case'!$F$14+'Input for base case'!$F$16), C37&lt;('Input for base case'!$F$14+'Input for base case'!$F$17)),((AC36*(1-Parameters!$D$40)*(1/Parameters!$D$38)*('Input for base case'!$F$7*Parameters!$D$17*(Parameters!$D$23)*Parameters!$D$26*(1-Parameters!$D$27)*(1-(Parameters!$B$94 + Parameters!$B$95))*Parameters!$D$28*Parameters!$D$30))+(AD36*(1-Parameters!$D$40)*(1/Parameters!$D$38))+(AE36*(1-Parameters!$D$40)*('Input for base case'!$F$7*Parameters!$D$17*(Parameters!$D$23)*Parameters!$D$26*(1-Parameters!$D$27)*(1-(Parameters!$B$94 + Parameters!$B$95))*Parameters!$D$28*Parameters!$D$30))+(AM36*(1-Parameters!$D$40)*ART_drop_factor)+(AJ36*(1-Parameters!$D$40)*(1/Parameters!$D$38))+(AG36*(1-Parameters!$D$40)*ART_drop_factor)),0)</f>
        <v>0</v>
      </c>
      <c r="AN37" s="24">
        <f>IF(AND(C37&gt;=('Input for base case'!$F$14+'Input for base case'!$F$17), C37&lt;('Input for base case'!$F$14+'Input for base case'!$F$18)),((AH36*(1-Parameters!$D$40)*(1-(Parameters!$D$11*(1-('Input for base case'!$F$22*Parameters!$D$7))))) + (AN36*(1-Parameters!$D$40)*(1-(Parameters!$D$11*(1-('Input for base case'!$F$22*Parameters!$D$7)))))),0)</f>
        <v>0</v>
      </c>
      <c r="AO37" s="22">
        <f>IF(AND(C37&gt;=('Input for base case'!$F$14+'Input for base case'!$F$17), C37&lt;('Input for base case'!$F$14+'Input for base case'!$F$18)),((AH36*(1-Parameters!$D$40)*Parameters!$D$11*(1-('Input for base case'!$F$22*Parameters!$D$7)))+(AI36*(1-Parameters!$D$40)*(1-1/Parameters!$D$38)*(1-('Input for base case'!$F$8*Parameters!$D$18*(1-Parameters!$D$27)*Parameters!$D$26*(Parameters!$D$24)*Parameters!$D$28*Parameters!$D$30))) + (AJ36*(1-Parameters!$D$40)*(1-(1/Parameters!$D$38))*(1-ART_drop_factor)) +(AN36*(1-Parameters!$D$40)*Parameters!$D$11*(1-('Input for base case'!$F$22*Parameters!$D$7)))+(AO36*(1-Parameters!$D$40)*(1-1/Parameters!$D$38)) + (AP36*(1-Parameters!$D$40)*(1-(1/Parameters!$D$38))*(1-ART_drop_factor))),0)</f>
        <v>0</v>
      </c>
      <c r="AP37" s="24">
        <f>IF(AND(C37&gt;=('Input for base case'!$F$14+'Input for base case'!$F$17), C37&lt;('Input for base case'!$F$14+'Input for base case'!$F$18)),((AI36*(1-Parameters!$D$40)*(1-1/Parameters!$D$38)*('Input for base case'!$F$8*Parameters!$D$18*Parameters!$D$26*(1-Parameters!$D$27)*(Parameters!$D$24)*Parameters!$D$28*Parameters!$D$30))+(AJ36*(1-Parameters!$D$40)*(1-(1/Parameters!$D$38))*ART_drop_factor)+(AP36*(1-Parameters!$D$40)*(1-(1/Parameters!$D$38))*ART_drop_factor)),0)</f>
        <v>0</v>
      </c>
      <c r="AQ37" s="22">
        <f>IF(AND(C37&gt;=('Input for base case'!$F$14+'Input for base case'!$F$17), C37&lt;('Input for base case'!$F$14+'Input for base case'!$F$18)),((AI36*(1-Parameters!$D$40)*(1/Parameters!$D$38)*(1-('Input for base case'!$F$8*Parameters!$D$18*(1-Parameters!$D$27)*Parameters!$D$26*(Parameters!$D$23)*Parameters!$D$28)))+(AK36*(1-Parameters!$D$40)*(1-('Input for base case'!$F$8*Parameters!$D$18*(1-Parameters!$D$27)*Parameters!$D$26*(Parameters!$D$23)*Parameters!$D$28)))+(AO36*(1-Parameters!$D$40)*(1/Parameters!$D$38))+(AQ36*(1-Parameters!$D$40))),0)</f>
        <v>0</v>
      </c>
      <c r="AR37" s="24">
        <f>IF(AND(C37&gt;=('Input for base case'!$F$14+'Input for base case'!$F$17), C37&lt;('Input for base case'!$F$14+'Input for base case'!$F$18)),((AI36*(1-Parameters!$D$40)*(1/Parameters!$D$38)*'Input for base case'!$F$8*Parameters!$D$18*Parameters!$D$26*(1-Parameters!$D$27)*Parameters!$D$28*(Parameters!$D$23)*(1-Parameters!$D$30))+(AK36*(1-Parameters!$D$40)*'Input for base case'!$F$8*Parameters!$D$18*Parameters!$D$26*(1-Parameters!$D$27)*Parameters!$D$28*(Parameters!$D$23)*(1-Parameters!$D$30))+(AL36*(1-Parameters!$D$40)) + (AM36*(1-Parameters!$D$40)*(1-ART_drop_factor)) +(AR36*(1-Parameters!$D$40)) + (AS36*(1-Parameters!$D$40)*(1-ART_drop_factor))),0)</f>
        <v>0</v>
      </c>
      <c r="AS37" s="22">
        <f>IF(AND(C37&gt;=('Input for base case'!$F$14+'Input for base case'!$F$17), C37&lt;('Input for base case'!$F$14+'Input for base case'!$F$18)),((AI36*(1-Parameters!$D$40)*(1/Parameters!$D$38)*('Input for base case'!$F$8*Parameters!$D$18*(Parameters!$D$23)*Parameters!$D$26*(1-Parameters!$D$27)*Parameters!$D$28*Parameters!$D$30))+(AJ36*(1-Parameters!$D$40)*(1/Parameters!$D$38))+(AK36*(1-Parameters!$D$40)*('Input for base case'!$F$8*Parameters!$D$18*(Parameters!$D$23)*Parameters!$D$26*(1-Parameters!$D$27)*Parameters!$D$28*Parameters!$D$30))+(AS36*(1-Parameters!$D$40)*ART_drop_factor)+(AP36*(1-Parameters!$D$40)*(1/Parameters!$D$38))+(AM36*(1-Parameters!$D$40)*ART_drop_factor)),0)</f>
        <v>0</v>
      </c>
      <c r="AT37" s="24">
        <f>IF(AND(C37&gt;=('Input for base case'!$F$14+'Input for base case'!$F$18), C37&lt;('Input for base case'!$F$14+'Input for base case'!$F$19)),((AN36*(1-Parameters!$D$40)*(1-(Parameters!$D$11*(1-('Input for base case'!$F$22*Parameters!$D$7))))) + (AT36*(1-Parameters!$D$40)*(1-(Parameters!$D$12*(1-('Input for base case'!$F$22*Parameters!$D$7)))))),0)</f>
        <v>0</v>
      </c>
      <c r="AU37" s="22">
        <f>IF(AND(C37&gt;=('Input for base case'!$F$14+'Input for base case'!$F$18), C37&lt;('Input for base case'!$F$14+'Input for base case'!$F$19)),((AN36*(1-Parameters!$D$40)*Parameters!$D$11*(1-('Input for base case'!$F$22*Parameters!$D$7)))+(AO36*(1-Parameters!$D$40)*(1-1/Parameters!$D$38)*(1-('Input for base case'!$F$9*Parameters!$D$19*(1-Parameters!$D$27)*Parameters!$D$26*(Parameters!$D$24)*Parameters!$D$28*Parameters!$D$30))) + (AP36*(1-Parameters!$D$40)*(1-(1/Parameters!$D$38))*(1-ART_drop_factor)) +(AT36*(1-Parameters!$D$40)*Parameters!$D$12*(1-('Input for base case'!$F$22*Parameters!$D$7)))+(AU36*(1-Parameters!$D$40)*(1-1/Parameters!$D$38)) + (AV36*(1-Parameters!$D$40)*(1-(1/Parameters!$D$38))*(1-ART_drop_factor))),0)</f>
        <v>0</v>
      </c>
      <c r="AV37" s="24">
        <f>IF(AND(C37&gt;=('Input for base case'!$F$14+'Input for base case'!$F$18), C37&lt;('Input for base case'!$F$14+'Input for base case'!$F$19)),((AO36*(1-Parameters!$D$40)*(1-1/Parameters!$D$38)*('Input for base case'!$F$9*Parameters!$D$19*Parameters!$D$26*(1-Parameters!$D$27)*(Parameters!$D$24)*Parameters!$D$28*Parameters!$D$30))+(AP36*(1-Parameters!$D$40)*(1-(1/Parameters!$D$38))*ART_drop_factor)+(AV36*(1-Parameters!$D$40)*(1-(1/Parameters!$D$38))*ART_drop_factor)),0)</f>
        <v>0</v>
      </c>
      <c r="AW37" s="22">
        <f>IF(AND(C37&gt;=('Input for base case'!$F$14+'Input for base case'!$F$18), C37&lt;('Input for base case'!$F$14+'Input for base case'!$F$19)),((AO36*(1-Parameters!$D$40)*(1/Parameters!$D$38)*(1-('Input for base case'!$F$9*Parameters!$D$19*(1-Parameters!$D$27)*Parameters!$D$26*(Parameters!$D$23)*Parameters!$D$28)))+(AQ36*(1-Parameters!$D$40)*(1-('Input for base case'!$F$9*Parameters!$D$19*(1-Parameters!$D$27)*Parameters!$D$26*(Parameters!$D$23)*Parameters!$D$28)))+(AU36*(1-Parameters!$D$40)*(1/Parameters!$D$38))+(AW36*(1-Parameters!$D$40))),0)</f>
        <v>0</v>
      </c>
      <c r="AX37" s="24">
        <f>IF(AND(C37&gt;=('Input for base case'!$F$14+'Input for base case'!$F$18), C37&lt;('Input for base case'!$F$14+'Input for base case'!$F$19)),((AO36*(1-Parameters!$D$40)*(1/Parameters!$D$38)*'Input for base case'!$F$9*Parameters!$D$19*Parameters!$D$26*(1-Parameters!$D$27)*Parameters!$D$28*(Parameters!$D$23)*(1-Parameters!$D$30))+(AQ36*(1-Parameters!$D$40)*'Input for base case'!$F$9*Parameters!$D$19*Parameters!$D$26*(1-Parameters!$D$27)*Parameters!$D$28*(Parameters!$D$23)*(1-Parameters!$D$30)) + (AS36*(1-Parameters!$D$40)*(1-ART_drop_factor)) +(AR36*(1-Parameters!$D$40))+ (AY36*(1-Parameters!$D$40)*(1-ART_drop_factor)) + (AX36*(1-Parameters!$D$40))),0)</f>
        <v>0</v>
      </c>
      <c r="AY37" s="22">
        <f>IF(AND(C37&gt;=('Input for base case'!$F$14+'Input for base case'!$F$18), C37&lt;('Input for base case'!$F$14+'Input for base case'!$F$19)),((AO36*(1-Parameters!$D$40)*(1/Parameters!$D$38)*('Input for base case'!$F$9*Parameters!$D$19*(Parameters!$D$23)*Parameters!$D$26*(1-Parameters!$D$27)*Parameters!$D$28*Parameters!$D$30))+(AP36*(1-Parameters!$D$40)*(1/Parameters!$D$38))+(AQ36*(1-Parameters!$D$40)*('Input for base case'!$F$9*Parameters!$D$19*(Parameters!$D$23)*Parameters!$D$26*(1-Parameters!$D$27)*Parameters!$D$28*Parameters!$D$30))+(AY36*(1-Parameters!$D$40)*ART_drop_factor)+(AV36*(1-Parameters!$D$40)*(1/Parameters!$D$38))+(AS36*(1-Parameters!$D$40)*ART_drop_factor)),0)</f>
        <v>0</v>
      </c>
      <c r="AZ37" s="24">
        <f>IF(C37&gt;=('Input for base case'!$F$14+'Input for base case'!$F$19),((AT36*(1-Parameters!$D$40)*(1-(Parameters!$D$12*(1-('Input for base case'!$F$22*Parameters!$D$7))))) + (AZ36*(1-Parameters!$D$40)*(1-(Parameters!$D$12*(1-('Input for base case'!$F$22*Parameters!$D$7)))))),0)</f>
        <v>0</v>
      </c>
      <c r="BA37" s="22">
        <f>IF(C37&gt;=('Input for base case'!$F$14+'Input for base case'!$F$19),((AT36*(1-Parameters!$D$40)*Parameters!$D$12*(1-('Input for base case'!$F$22*Parameters!$D$7)))+(AU36*(1-Parameters!$D$40)*(1-1/Parameters!$D$38)*(1-('Input for base case'!$F$10*Parameters!$D$20*(1-Parameters!$D$27)*Parameters!$D$26*(Parameters!$D$24)*Parameters!$D$28*Parameters!$D$30))) + (AV36*(1-Parameters!$D$40)*(1-(1/Parameters!$D$38))*(1-ART_drop_factor)) +(AZ36*(1-Parameters!$D$40)*Parameters!$D$12*(1-('Input for base case'!$F$22*Parameters!$D$7)))+(BA36*(1-Parameters!$D$40)*(1-1/Parameters!$D$38)) + (BB36*(1-Parameters!$D$40)*(1-(1/Parameters!$D$38))*(1-ART_drop_factor))),0)</f>
        <v>0</v>
      </c>
      <c r="BB37" s="24">
        <f>IF(C37&gt;=('Input for base case'!$F$14+'Input for base case'!$F$19),((AU36*(1-Parameters!$D$40)*(1-1/Parameters!$D$38)*('Input for base case'!$F$10*Parameters!$D$20*Parameters!$D$26*(1-Parameters!$D$27)*(Parameters!$D$24)*Parameters!$D$28*Parameters!$D$30))+(AV36*(1-Parameters!$D$40)*(1-(1/Parameters!$D$38))*ART_drop_factor)+(BB36*(1-Parameters!$D$40)*(1-(1/Parameters!$D$38))*ART_drop_factor)),0)</f>
        <v>0</v>
      </c>
      <c r="BC37" s="22">
        <f>IF(C37&gt;=('Input for base case'!$F$14+'Input for base case'!$F$19),((AU36*(1-Parameters!$D$40)*(1/Parameters!$D$38)*(1-('Input for base case'!$F$10*Parameters!$D$20*(1-Parameters!$D$27)*Parameters!$D$26*(Parameters!$D$23)*Parameters!$D$28)))+(AW36*(1-Parameters!$D$40)*(1-('Input for base case'!$F$10*Parameters!$D$20*(1-Parameters!$D$27)*Parameters!$D$26*(Parameters!$D$23)*Parameters!$D$28)))+(BA36*(1-Parameters!$D$40)*(1/Parameters!$D$38))+(BC36*(1-Parameters!$D$40))),0)</f>
        <v>0</v>
      </c>
      <c r="BD37" s="24">
        <f>IF(C37&gt;=('Input for base case'!$F$14+'Input for base case'!$F$19),((AU36*(1-Parameters!$D$40)*(1/Parameters!$D$38)*'Input for base case'!$F$10*Parameters!$D$20*Parameters!$D$26*(1-Parameters!$D$27)*Parameters!$D$28*(Parameters!$D$23)*(1-Parameters!$D$30))+(AW36*(1-Parameters!$D$40)*'Input for base case'!$F$10*Parameters!$D$20*Parameters!$D$26*(1-Parameters!$D$27)*Parameters!$D$28*(Parameters!$D$23)*(1-Parameters!$D$30))+(AX36*(1-Parameters!$D$40)) + (AY36*(1-Parameters!$D$40)*(1-ART_drop_factor)) +(BD36*(1-Parameters!$D$40)) + (BE36*(1-Parameters!$D$40)*(1-ART_drop_factor))),0)</f>
        <v>0</v>
      </c>
      <c r="BE37" s="25">
        <f>IF(C37&gt;=('Input for base case'!$F$14+'Input for base case'!$F$19),((AU36*(1-Parameters!$D$40)*(1/Parameters!$D$38)*('Input for base case'!$F$10*Parameters!$D$20*(Parameters!$D$23)*Parameters!$D$26*(1-Parameters!$D$27)*Parameters!$D$28*Parameters!$D$30))+(AV36*(1-Parameters!$D$40)*(1/Parameters!$D$38))+(AW36*(1-Parameters!$D$40)*('Input for base case'!$F$10*Parameters!$D$20*(Parameters!$D$23)*Parameters!$D$26*(1-Parameters!$D$27)*Parameters!$D$28*Parameters!$D$30))+(BE36*(1-Parameters!$D$40)*ART_drop_factor)+(BB36*(1-Parameters!$D$40)*(1/Parameters!$D$38))+(AY36*(1-Parameters!$D$40)*ART_drop_factor)),0)</f>
        <v>0</v>
      </c>
      <c r="BF37" s="135">
        <f>(Parameters!$D$40*(SUM(Model!D36:U36,Model!AH36:BE36)))+(Parameters!$D$41*(SUM(Model!V36:AG36)))</f>
        <v>93.960499775982782</v>
      </c>
      <c r="BG37" s="60"/>
    </row>
    <row r="38" spans="3:59" x14ac:dyDescent="0.2">
      <c r="C38" s="20">
        <v>33</v>
      </c>
      <c r="D38" s="21">
        <f>IF((C38&gt;='Input for base case'!$F$12),0,(D37*(1-Parameters!$D$40)*(1-(Parameters!$D$8*(1-('Input for base case'!$F$22*Parameters!$D$7))))))</f>
        <v>0</v>
      </c>
      <c r="E38" s="21">
        <f>IF((C38&gt;='Input for base case'!$F$12),0,(D37*(1-Parameters!$D$40)*Parameters!$D$8*(1-('Input for base case'!$F$22*Parameters!$D$7))+(E37*(1-Parameters!$D$40)*(1-1/Parameters!$D$38)) + (F37*(1-Parameters!$D$40)*(1-(1/Parameters!$D$38))*(1-ART_drop_factor))))</f>
        <v>0</v>
      </c>
      <c r="F38" s="26">
        <f>IF((C38&gt;='Input for base case'!$F$12),0,(F37*(1-Parameters!$D$40)*(1-(1/Parameters!$D$38))*ART_drop_factor))</f>
        <v>0</v>
      </c>
      <c r="G38" s="21">
        <f>IF((C38&gt;='Input for base case'!$F$12),0,((G37*(1-Parameters!$D$40)+(E37*(1-Parameters!$D$40)*(1/Parameters!$D$38)))))</f>
        <v>0</v>
      </c>
      <c r="H38" s="21">
        <f>IF((C38&gt;='Input for base case'!$F$12),0,(H37*(1-Parameters!$D$40) + I37*(1-Parameters!$D$40)*(1-ART_drop_factor)))</f>
        <v>0</v>
      </c>
      <c r="I38" s="21">
        <f>IF((C38&gt;='Input for base case'!$F$12),0,(((F37*(1-Parameters!$D$40)*(1/Parameters!$D$38)) + I37*(1-Parameters!$D$40)*ART_drop_factor)))</f>
        <v>0</v>
      </c>
      <c r="J38" s="23">
        <f>IF(AND(C38&gt;='Input for base case'!$F$12,C38&lt;'Input for base case'!$F$13),((D37*(1-Parameters!$D$40)*(1-(Parameters!$D$8*(1-('Input for base case'!$F$22*Parameters!$D$7))))) + (J37*(1-Parameters!$D$40)*(1-(Parameters!$D$9*(1-('Input for base case'!$F$22*Parameters!$D$7)))))),0)</f>
        <v>0</v>
      </c>
      <c r="K38" s="23">
        <f>IF(AND(C38&gt;='Input for base case'!$F$12,C38&lt;'Input for base case'!$F$13),((D37*(1-Parameters!$D$40)*(Parameters!$D$8*(1-('Input for base case'!$F$22*Parameters!$D$7))))+(E37*(1-Parameters!$D$40)*(1-1/Parameters!$D$38)*(1-('Input for base case'!$F$5*Parameters!$D$14*(1-Parameters!$D$27)*Parameters!$D$26*(Parameters!$D$24))*Parameters!$D$28*Parameters!$D$30)))+ (F37*(1-Parameters!$D$40)*(1-(1/Parameters!$D$38))*(1-ART_drop_factor)) + (J37*(1-Parameters!$D$40)*Parameters!$D$9*(1-('Input for base case'!$F$22*Parameters!$D$7)))+(K37*(1-Parameters!$D$40)*(1-1/Parameters!$D$38)) + (L37*(1-Parameters!$D$40)*(1-(1/Parameters!$D$38))*(1-ART_drop_factor)),0)</f>
        <v>0</v>
      </c>
      <c r="L38" s="23">
        <f>IF(AND(C38&gt;='Input for base case'!$F$12,C38&lt;'Input for base case'!$F$13),((E37*(1-Parameters!$D$40)*(1-1/Parameters!$D$38)*('Input for base case'!$F$5*Parameters!$D$14*Parameters!$D$26*(1-Parameters!$D$27)*(Parameters!$D$24)*Parameters!$D$28*Parameters!$D$30))+(F37*(1-Parameters!$D$40)*(1-(1/Parameters!$D$38))*ART_drop_factor)+(L37*(1-Parameters!$D$40)*(1-(1/Parameters!$D$38))*ART_drop_factor)),0)</f>
        <v>0</v>
      </c>
      <c r="M38" s="23">
        <f>IF(AND(C38&gt;='Input for base case'!$F$12,C38&lt;'Input for base case'!$F$13),((E37*(1-Parameters!$D$40)*(1/Parameters!$D$38)*(1-('Input for base case'!$F$5*Parameters!$D$14*(1-Parameters!$D$27)*Parameters!$D$26*(Parameters!$D$23))*Parameters!$D$28))+(G37*(1-Parameters!$D$40)*(1-('Input for base case'!$F$5*Parameters!$D$14*(1-Parameters!$D$27)*Parameters!$D$26*(Parameters!$D$23)*Parameters!$D$28)))+(K37*(1-Parameters!$D$40)*(1/Parameters!$D$38))+(M37*(1-Parameters!$D$40))),0)</f>
        <v>0</v>
      </c>
      <c r="N38" s="23">
        <f>IF(AND(C38&gt;='Input for base case'!$F$12,C38&lt;'Input for base case'!$F$13),((E37*(1-Parameters!$D$40)*(1/Parameters!$D$38)*'Input for base case'!$F$5*Parameters!$D$14*Parameters!$D$26*(1-Parameters!$D$27)*Parameters!$D$28*(Parameters!$D$23)*(1-Parameters!$D$30))+(G37*(1-Parameters!$D$40)*'Input for base case'!$F$5*Parameters!$D$14*Parameters!$D$26*(1-Parameters!$D$27)*Parameters!$D$28*(Parameters!$D$23)*(1-Parameters!$D$30))+(H37*(1-Parameters!$D$40)) +(N37*(1-Parameters!$D$40)) + (O37*(1-Parameters!$D$40)*(1-ART_drop_factor)) + (I37*(1-Parameters!$D$40)*(1-ART_drop_factor))),0)</f>
        <v>0</v>
      </c>
      <c r="O38" s="23">
        <f>IF(AND(C38&gt;='Input for base case'!$F$12,C38&lt;'Input for base case'!$F$13),((E37*(1-Parameters!$D$40)*(1/Parameters!$D$38)*('Input for base case'!$F$5*Parameters!$D$14*(Parameters!$D$23)*Parameters!$D$26*(1-Parameters!$D$27)*Parameters!$D$28*Parameters!$D$30))+(F37*(1-Parameters!$D$40)*(1/Parameters!$D$38))+(G37*(1-Parameters!$D$40)*('Input for base case'!$F$5*Parameters!$D$14*(Parameters!$D$23)*Parameters!$D$26*(1-Parameters!$D$27)*Parameters!$D$28*Parameters!$D$30))+(O37*(1-Parameters!$D$40)*ART_drop_factor)+(L37*(1-Parameters!$D$40)*(1/Parameters!$D$38))+(I37*(1-Parameters!$D$40)*ART_drop_factor)),0)</f>
        <v>0</v>
      </c>
      <c r="P38" s="24">
        <f>IF(AND(C38&gt;='Input for base case'!$F$13,C38&lt;'Input for base case'!$F$14),((J37*(1-Parameters!$D$40)*(1-(Parameters!$D$9*(1-('Input for base case'!$F$22*Parameters!$D$7))))) + (P37*(1-Parameters!$D$40)*(1-(Parameters!$D$9*(1-('Input for base case'!$F$22*Parameters!$D$7)))))),0)</f>
        <v>1508225.3993986633</v>
      </c>
      <c r="Q38" s="22">
        <f>IF(AND(C38&gt;='Input for base case'!$F$13,C38&lt;'Input for base case'!$F$14),((J37*(1-Parameters!$D$40)*Parameters!$D$9*(1-('Input for base case'!$F$22*Parameters!$D$7)))+(K37*(1-Parameters!$D$40)*(1-1/Parameters!$D$38)*(1-('Input for base case'!$F$6*Parameters!$D$15*(1-Parameters!$D$27)*Parameters!$D$26*(Parameters!$D$24))*Parameters!$D$28*Parameters!$D$30))) + (L37*(1-Parameters!$D$40)*(1-(1/Parameters!$D$38))*(1-ART_drop_factor)) +(P37*(1-Parameters!$D$40)*Parameters!$D$9*(1-('Input for base case'!$F$22*Parameters!$D$7)))+(Q37*(1-Parameters!$D$40)*(1-1/Parameters!$D$38)) + (R37*(1-Parameters!$D$40)*(1-(1/Parameters!$D$38))*(1-ART_drop_factor)),0)</f>
        <v>4025.4190454623581</v>
      </c>
      <c r="R38" s="24">
        <f>IF(AND(C38&gt;='Input for base case'!$F$13,C38&lt;'Input for base case'!$F$14),((K37*(1-Parameters!$D$40)*(1-1/Parameters!$D$38)*('Input for base case'!$F$6*Parameters!$D$15*Parameters!$D$26*(1-Parameters!$D$27)*(Parameters!$D$24)*Parameters!$D$28*Parameters!$D$30))+(L37*(1-Parameters!$D$40)*(1-(1/Parameters!$D$38))*ART_drop_factor)+(R37*(1-Parameters!$D$40)*(1-(1/Parameters!$D$38))*ART_drop_factor)),0)</f>
        <v>484.70152627086105</v>
      </c>
      <c r="S38" s="22">
        <f>IF(AND(C38&gt;='Input for base case'!$F$13,C38&lt;'Input for base case'!$F$14),((K37*(1-Parameters!$D$40)*(1/Parameters!$D$38)*(1-('Input for base case'!$F$6*Parameters!$D$15*(1-Parameters!$D$27)*Parameters!$D$26*(Parameters!$D$23)*Parameters!$D$28)))+(M37*(1-Parameters!$D$40)*(1-('Input for base case'!$F$6*Parameters!$D$15*(1-Parameters!$D$27)*Parameters!$D$26*(Parameters!$D$23)*Parameters!$D$28)))+(Q37*(1-Parameters!$D$40)*(1/Parameters!$D$38))+(S37*(1-Parameters!$D$40))),0)</f>
        <v>17673.639843342044</v>
      </c>
      <c r="T38" s="24">
        <f>IF(AND(C38&gt;='Input for base case'!$F$13,C38&lt;'Input for base case'!$F$14),((K37*(1-Parameters!$D$40)*(1/Parameters!$D$38)*'Input for base case'!$F$6*Parameters!$D$15*Parameters!$D$26*(1-Parameters!$D$27)*Parameters!$D$28*(Parameters!$D$23)*(1-Parameters!$D$30))+(M37*(1-Parameters!$D$40)*'Input for base case'!$F$6*Parameters!$D$15*Parameters!$D$26*(1-Parameters!$D$27)*Parameters!$D$28*(Parameters!$D$23)*(1-Parameters!$D$30))+(N37*(1-Parameters!$D$40))+(T37*(1-Parameters!$D$40)) + (U37*(1-Parameters!$D$40)*(1-ART_drop_factor)) + (O37*(1-Parameters!$D$40)*(1-ART_drop_factor))),0)</f>
        <v>4953.1996590112294</v>
      </c>
      <c r="U38" s="22">
        <f>IF(AND(C38&gt;='Input for base case'!$F$13,C38&lt;'Input for base case'!$F$14),((K37*(1-Parameters!$D$40)*(1/Parameters!$D$38)*('Input for base case'!$F$6*Parameters!$D$15*(Parameters!$D$23)*Parameters!$D$26*(1-Parameters!$D$27)*Parameters!$D$28*Parameters!$D$30))+(L37*(1-Parameters!$D$40)*(1/Parameters!$D$38))+(M37*(1-Parameters!$D$40)*('Input for base case'!$F$6*Parameters!$D$15*(Parameters!$D$23)*Parameters!$D$26*(1-Parameters!$D$27)*Parameters!$D$28*Parameters!$D$30))+(U37*(1-Parameters!$D$40)*ART_drop_factor)+(R37*(1-Parameters!$D$40)*(1/Parameters!$D$38))+(O37*(1-Parameters!$D$40))*ART_drop_factor),0)</f>
        <v>36476.807551881386</v>
      </c>
      <c r="V38" s="24">
        <f>IF(C38='Input for base case'!$F$14,((P37*(1-Parameters!$D$41)*(1-(Parameters!$D$9*(1-('Input for base case'!$F$22*Parameters!$D$7))))) + (V37*(1-Parameters!$D$41)*(1-(Parameters!$D$9*(1-('Input for base case'!$F$22*Parameters!$D$7)))))),0)</f>
        <v>0</v>
      </c>
      <c r="W38" s="22">
        <f>IF(C38='Input for base case'!$F$14,((P37*(1-Parameters!$D$41)*Parameters!$D$9*(1-('Input for base case'!$F$22*Parameters!$D$7)))+(Q37*(1-Parameters!$D$41)*(1-1/Parameters!$D$38)*(1-('Input for base case'!$F$6*Parameters!$D$16*(1-Parameters!$D$27)*Parameters!$D$26*(1-Parameters!$B$94)*(Parameters!$D$24))*Parameters!$D$28*Parameters!$D$30)))+(V37*(1-Parameters!$D$41)*Parameters!$D$9*(1-('Input for base case'!$F$22*Parameters!$D$7)))+ (R37*(1-Parameters!$D$41)*(1-(1/Parameters!$D$38))*(1-ART_drop_factor)) + (W37*(1-Parameters!$D$41)*(1-1/Parameters!$D$38)) + (X37*(1-Parameters!$D$41)*(1-(1/Parameters!$D$38))*(1-ART_drop_factor)),0)</f>
        <v>0</v>
      </c>
      <c r="X38" s="24">
        <f>IF(C38='Input for base case'!$F$14,((Q37*(1-Parameters!$D$41)*(1-1/Parameters!$D$38)*('Input for base case'!$F$6*Parameters!$D$16*Parameters!$D$26*(1-Parameters!$D$27)*(1-Parameters!$B$94)*(Parameters!$D$24)*Parameters!$D$28*Parameters!$D$30))+(R37*(1-Parameters!$D$41)*(1-(1/Parameters!$D$38))*ART_drop_factor)+(X37*(1-Parameters!$D$41)*(1-(1/Parameters!$D$38))*ART_drop_factor)),0)</f>
        <v>0</v>
      </c>
      <c r="Y38" s="22">
        <f>IF(C38='Input for base case'!$F$14,((Q37*(1-Parameters!$D$41)*(1/Parameters!$D$38)*(1-('Input for base case'!$F$6*Parameters!$D$16*(1-Parameters!$D$27)*Parameters!$D$26*(1-Parameters!$B$94)*(Parameters!$D$23)*Parameters!$D$28)))+(S37*(1-Parameters!$D$41)*(1-('Input for base case'!$F$6*Parameters!$D$16*(1-Parameters!$D$27)*Parameters!$D$26*(1-Parameters!$B$94)*(Parameters!$D$23)*Parameters!$D$28)))+(W37*(1-Parameters!$D$41)*(1/Parameters!$D$38))+(Y37*(1-Parameters!$D$41))),0)</f>
        <v>0</v>
      </c>
      <c r="Z38" s="24">
        <f>IF(C38='Input for base case'!$F$14,((Q37*(1-Parameters!$D$41)*(1/Parameters!$D$38)*'Input for base case'!$F$6*Parameters!$D$16*Parameters!$D$26*(1-Parameters!$D$27)*(1-Parameters!$B$94)*Parameters!$D$28*(Parameters!$D$23)*(1-Parameters!$D$30))+(S37*(1-Parameters!$D$41)*'Input for base case'!$F$6*Parameters!$D$16*Parameters!$D$26*(1-Parameters!$D$27)*(1-Parameters!$B$94)*Parameters!$D$28*(Parameters!$D$23)*(1-Parameters!$D$30))+(T37*(1-Parameters!$D$41)) + (U37*(1-Parameters!$D$41)*(1-ART_drop_factor)) + (Z37*(1-Parameters!$D$41)) + (AA37*(1-Parameters!$D$41)*(1-ART_drop_factor))),0)</f>
        <v>0</v>
      </c>
      <c r="AA38" s="22">
        <f>IF(C38='Input for base case'!$F$14,((Q37*(1-Parameters!$D$41)*(1/Parameters!$D$38)*('Input for base case'!$F$6*Parameters!$D$16*(Parameters!$D$23)*Parameters!$D$26*(1-Parameters!$D$27)*(1-Parameters!$B$94)*Parameters!$D$28*Parameters!$D$30))+(R37*(1-Parameters!$D$41)*(1/Parameters!$D$38))+(S37*(1-Parameters!$D$41)*('Input for base case'!$F$6*Parameters!$D$16*(1-Parameters!$B$94)*(Parameters!$D$23)*Parameters!$D$26*(1-Parameters!$D$27)*Parameters!$D$28*Parameters!$D$30))+(AA37*(1-Parameters!$D$41)*ART_drop_factor)+(X37*(1-Parameters!$D$41)*(1/Parameters!$D$38))+(U37*(1-Parameters!$D$41)*ART_drop_factor)),0)</f>
        <v>0</v>
      </c>
      <c r="AB38" s="24">
        <f>IF(AND(C38&gt;'Input for base case'!$F$14,C38&lt;('Input for base case'!$F$14+'Input for base case'!$F$16)),((V37*(1-Parameters!$D$41)*(1-(Parameters!$D$9*(1-('Input for base case'!$F$22*Parameters!$D$7)))))+(AB37*(1-Parameters!$D$41)*(1-(Parameters!$D$10*(1-('Input for base case'!$F$22*Parameters!$D$7)))))),0)</f>
        <v>0</v>
      </c>
      <c r="AC38" s="24">
        <f>IF(AND(C38&gt;'Input for base case'!$F$14, C38&lt;('Input for base case'!$F$14+'Input for base case'!$F$16)),((V37*(1-Parameters!$D$41)*Parameters!$D$9*(1-('Input for base case'!$F$22*Parameters!$D$7)))+(W37*(1-Parameters!$D$41)*(1-1/Parameters!$D$38)) + (X37*(1-Parameters!$D$41)*(1-(1/Parameters!$D$38))*(1-ART_drop_factor)) +(AB37*(1-Parameters!$D$41)*Parameters!$D$10*(1-('Input for base case'!$F$22*Parameters!$D$7))))+(AC37*(1-Parameters!$D$41)*(1-1/Parameters!$D$38)) + (AD37*(1-Parameters!$D$41)*(1-(1/Parameters!$D$38))*(1-ART_drop_factor)),0)</f>
        <v>0</v>
      </c>
      <c r="AD38" s="24">
        <f>IF(AND(C38&gt;'Input for base case'!$F$14, C38&lt;('Input for base case'!$F$14+'Input for base case'!$F$16)),((X37*(1-Parameters!$D$41)*(1-(1/Parameters!$D$38))*ART_drop_factor)+(AD37*(1-Parameters!$D$41)*(1-(1/Parameters!$D$38))*ART_drop_factor)),0)</f>
        <v>0</v>
      </c>
      <c r="AE38" s="24">
        <f>IF(AND(C38&gt;'Input for base case'!$F$14, C38&lt;('Input for base case'!$F$14+'Input for base case'!$F$16)),((W37*(1-Parameters!$D$41)*(1/Parameters!$D$38))+(Y37*(1-Parameters!$D$41))+(AC37*(1-Parameters!$D$41)*(1/Parameters!$D$38))+(AE37*(1-Parameters!$D$41))),0)</f>
        <v>0</v>
      </c>
      <c r="AF38" s="24">
        <f>IF(AND(C38&gt;'Input for base case'!$F$14, C38&lt;('Input for base case'!$F$14+'Input for base case'!$F$16)),((Z37*(1-Parameters!$D$41)) + (AA37*(1-Parameters!$D$41)*(1-ART_drop_factor)) +(AF37*(1-Parameters!$D$41)) + (AG37*(1-Parameters!$D$41)*(1-ART_drop_factor))),0)</f>
        <v>0</v>
      </c>
      <c r="AG38" s="24">
        <f>IF(AND(C38&gt;'Input for base case'!$F$14, C38&lt;('Input for base case'!$F$14+'Input for base case'!$F$16)),((X37*(1-Parameters!$D$41)*(1/Parameters!$D$38))+(AG37*(1-Parameters!$D$41)*ART_drop_factor)+(AD37*(1-Parameters!$D$41)*(1/Parameters!$D$38))+(AA37*(1-Parameters!$D$41)*ART_drop_factor)),0)</f>
        <v>0</v>
      </c>
      <c r="AH38" s="24">
        <f>IF(AND(C38&gt;=('Input for base case'!$F$14+'Input for base case'!$F$16),C38&lt;('Input for base case'!$F$14+'Input for base case'!$F$17)),((AB37*(1-Parameters!$D$40)*(1-(Parameters!$D$10*(1-('Input for base case'!$F$22*Parameters!$D$7)))))+(AH37*(1-Parameters!$D$40)*(1-(Parameters!$D$11*(1-('Input for base case'!$F$22*Parameters!$D$7)))))),0)</f>
        <v>0</v>
      </c>
      <c r="AI38" s="24">
        <f>IF(AND(C38&gt;=('Input for base case'!$F$14+'Input for base case'!$F$16), C38&lt;('Input for base case'!$F$14+'Input for base case'!$F$17)),((AB37*(1-Parameters!$D$40)*Parameters!$D$10*(1-('Input for base case'!$F$22*Parameters!$D$7)))+(AC37*(1-Parameters!$D$40)*(1-1/Parameters!$D$38)*(1-('Input for base case'!$F$7*Parameters!$D$17*(1-Parameters!$D$27)*Parameters!$D$26*(1-(Parameters!$B$94 + Parameters!$B$95))*(Parameters!$D$24)*Parameters!$D$28*Parameters!$D$30))) + (AD37*(1-Parameters!$D$40)*(1-(1/Parameters!$D$38))*(1-ART_drop_factor)) +(AH37*(1-Parameters!$D$40)*Parameters!$D$11*(1-('Input for base case'!$F$22*Parameters!$D$7)))+(AI37*(1-Parameters!$D$40)*(1-1/Parameters!$D$38)) + (AJ37*(1-Parameters!$D$40)*(1-(1/Parameters!$D$38))*(1-ART_drop_factor))),0)</f>
        <v>0</v>
      </c>
      <c r="AJ38" s="24">
        <f>IF(AND(C38&gt;=('Input for base case'!$F$14+'Input for base case'!$F$16), C38&lt;('Input for base case'!$F$14+'Input for base case'!$F$17)),((AC37*(1-Parameters!$D$40)*(1-1/Parameters!$D$38)*('Input for base case'!$F$7*Parameters!$D$17*Parameters!$D$26*(1-Parameters!$D$27)*(1-(Parameters!$B$94 + Parameters!$B$95))*(Parameters!$D$24)*Parameters!$D$28*Parameters!$D$30))+(AD37*(1-Parameters!$D$40)*(1-(1/Parameters!$D$38))*ART_drop_factor)+(AJ37*(1-Parameters!$D$40)*(1-(1/Parameters!$D$38))*ART_drop_factor)),0)</f>
        <v>0</v>
      </c>
      <c r="AK38" s="22">
        <f>IF(AND(C38&gt;=('Input for base case'!$F$14+'Input for base case'!$F$16), C38&lt;('Input for base case'!$F$14+'Input for base case'!$F$17)),((AC37*(1-Parameters!$D$40)*(1/Parameters!$D$38)*(1-('Input for base case'!$F$7*Parameters!$D$17*(1-Parameters!$D$27)*Parameters!$D$26*(1-(Parameters!$B$94 + Parameters!$B$95))*(Parameters!$D$23)*Parameters!$D$28)))+(AE37*(1-Parameters!$D$40)*(1-('Input for base case'!$F$7*Parameters!$D$17*(1-Parameters!$D$27)*Parameters!$D$26*(1-(Parameters!$B$94 + Parameters!$B$95))*(Parameters!$D$23)*Parameters!$D$28)))+(AI37*(1-Parameters!$D$40)*(1/Parameters!$D$38))+(AK37*(1-Parameters!$D$40))),0)</f>
        <v>0</v>
      </c>
      <c r="AL38" s="24">
        <f>IF(AND(C38&gt;=('Input for base case'!$F$14+'Input for base case'!$F$16), C38&lt;('Input for base case'!$F$14+'Input for base case'!$F$17)),((AC37*(1-Parameters!$D$40)*(1/Parameters!$D$38)*'Input for base case'!$F$7*Parameters!$D$17*Parameters!$D$26*(1-Parameters!$D$27)*(1-(Parameters!$B$94 + Parameters!$B$95))*Parameters!$D$28*(Parameters!$D$23)*(1-Parameters!$D$30))+(AE37*(1-Parameters!$D$40)*'Input for base case'!$F$7*Parameters!$D$17*Parameters!$D$26*(1-Parameters!$D$27)*(1-(Parameters!$B$94 + Parameters!$B$95))*Parameters!$D$28*(Parameters!$D$23)*(1-Parameters!$D$30))+(AF37*(1-Parameters!$D$40)) + (AG37*(1-Parameters!$D$40)*(1-ART_drop_factor)) +(AL37*(1-Parameters!$D$40)) + (AM37*(1-Parameters!$D$40)*(1-ART_drop_factor))),0)</f>
        <v>0</v>
      </c>
      <c r="AM38" s="22">
        <f>IF(AND(C38&gt;=('Input for base case'!$F$14+'Input for base case'!$F$16), C38&lt;('Input for base case'!$F$14+'Input for base case'!$F$17)),((AC37*(1-Parameters!$D$40)*(1/Parameters!$D$38)*('Input for base case'!$F$7*Parameters!$D$17*(Parameters!$D$23)*Parameters!$D$26*(1-Parameters!$D$27)*(1-(Parameters!$B$94 + Parameters!$B$95))*Parameters!$D$28*Parameters!$D$30))+(AD37*(1-Parameters!$D$40)*(1/Parameters!$D$38))+(AE37*(1-Parameters!$D$40)*('Input for base case'!$F$7*Parameters!$D$17*(Parameters!$D$23)*Parameters!$D$26*(1-Parameters!$D$27)*(1-(Parameters!$B$94 + Parameters!$B$95))*Parameters!$D$28*Parameters!$D$30))+(AM37*(1-Parameters!$D$40)*ART_drop_factor)+(AJ37*(1-Parameters!$D$40)*(1/Parameters!$D$38))+(AG37*(1-Parameters!$D$40)*ART_drop_factor)),0)</f>
        <v>0</v>
      </c>
      <c r="AN38" s="24">
        <f>IF(AND(C38&gt;=('Input for base case'!$F$14+'Input for base case'!$F$17), C38&lt;('Input for base case'!$F$14+'Input for base case'!$F$18)),((AH37*(1-Parameters!$D$40)*(1-(Parameters!$D$11*(1-('Input for base case'!$F$22*Parameters!$D$7))))) + (AN37*(1-Parameters!$D$40)*(1-(Parameters!$D$11*(1-('Input for base case'!$F$22*Parameters!$D$7)))))),0)</f>
        <v>0</v>
      </c>
      <c r="AO38" s="22">
        <f>IF(AND(C38&gt;=('Input for base case'!$F$14+'Input for base case'!$F$17), C38&lt;('Input for base case'!$F$14+'Input for base case'!$F$18)),((AH37*(1-Parameters!$D$40)*Parameters!$D$11*(1-('Input for base case'!$F$22*Parameters!$D$7)))+(AI37*(1-Parameters!$D$40)*(1-1/Parameters!$D$38)*(1-('Input for base case'!$F$8*Parameters!$D$18*(1-Parameters!$D$27)*Parameters!$D$26*(Parameters!$D$24)*Parameters!$D$28*Parameters!$D$30))) + (AJ37*(1-Parameters!$D$40)*(1-(1/Parameters!$D$38))*(1-ART_drop_factor)) +(AN37*(1-Parameters!$D$40)*Parameters!$D$11*(1-('Input for base case'!$F$22*Parameters!$D$7)))+(AO37*(1-Parameters!$D$40)*(1-1/Parameters!$D$38)) + (AP37*(1-Parameters!$D$40)*(1-(1/Parameters!$D$38))*(1-ART_drop_factor))),0)</f>
        <v>0</v>
      </c>
      <c r="AP38" s="24">
        <f>IF(AND(C38&gt;=('Input for base case'!$F$14+'Input for base case'!$F$17), C38&lt;('Input for base case'!$F$14+'Input for base case'!$F$18)),((AI37*(1-Parameters!$D$40)*(1-1/Parameters!$D$38)*('Input for base case'!$F$8*Parameters!$D$18*Parameters!$D$26*(1-Parameters!$D$27)*(Parameters!$D$24)*Parameters!$D$28*Parameters!$D$30))+(AJ37*(1-Parameters!$D$40)*(1-(1/Parameters!$D$38))*ART_drop_factor)+(AP37*(1-Parameters!$D$40)*(1-(1/Parameters!$D$38))*ART_drop_factor)),0)</f>
        <v>0</v>
      </c>
      <c r="AQ38" s="22">
        <f>IF(AND(C38&gt;=('Input for base case'!$F$14+'Input for base case'!$F$17), C38&lt;('Input for base case'!$F$14+'Input for base case'!$F$18)),((AI37*(1-Parameters!$D$40)*(1/Parameters!$D$38)*(1-('Input for base case'!$F$8*Parameters!$D$18*(1-Parameters!$D$27)*Parameters!$D$26*(Parameters!$D$23)*Parameters!$D$28)))+(AK37*(1-Parameters!$D$40)*(1-('Input for base case'!$F$8*Parameters!$D$18*(1-Parameters!$D$27)*Parameters!$D$26*(Parameters!$D$23)*Parameters!$D$28)))+(AO37*(1-Parameters!$D$40)*(1/Parameters!$D$38))+(AQ37*(1-Parameters!$D$40))),0)</f>
        <v>0</v>
      </c>
      <c r="AR38" s="24">
        <f>IF(AND(C38&gt;=('Input for base case'!$F$14+'Input for base case'!$F$17), C38&lt;('Input for base case'!$F$14+'Input for base case'!$F$18)),((AI37*(1-Parameters!$D$40)*(1/Parameters!$D$38)*'Input for base case'!$F$8*Parameters!$D$18*Parameters!$D$26*(1-Parameters!$D$27)*Parameters!$D$28*(Parameters!$D$23)*(1-Parameters!$D$30))+(AK37*(1-Parameters!$D$40)*'Input for base case'!$F$8*Parameters!$D$18*Parameters!$D$26*(1-Parameters!$D$27)*Parameters!$D$28*(Parameters!$D$23)*(1-Parameters!$D$30))+(AL37*(1-Parameters!$D$40)) + (AM37*(1-Parameters!$D$40)*(1-ART_drop_factor)) +(AR37*(1-Parameters!$D$40)) + (AS37*(1-Parameters!$D$40)*(1-ART_drop_factor))),0)</f>
        <v>0</v>
      </c>
      <c r="AS38" s="22">
        <f>IF(AND(C38&gt;=('Input for base case'!$F$14+'Input for base case'!$F$17), C38&lt;('Input for base case'!$F$14+'Input for base case'!$F$18)),((AI37*(1-Parameters!$D$40)*(1/Parameters!$D$38)*('Input for base case'!$F$8*Parameters!$D$18*(Parameters!$D$23)*Parameters!$D$26*(1-Parameters!$D$27)*Parameters!$D$28*Parameters!$D$30))+(AJ37*(1-Parameters!$D$40)*(1/Parameters!$D$38))+(AK37*(1-Parameters!$D$40)*('Input for base case'!$F$8*Parameters!$D$18*(Parameters!$D$23)*Parameters!$D$26*(1-Parameters!$D$27)*Parameters!$D$28*Parameters!$D$30))+(AS37*(1-Parameters!$D$40)*ART_drop_factor)+(AP37*(1-Parameters!$D$40)*(1/Parameters!$D$38))+(AM37*(1-Parameters!$D$40)*ART_drop_factor)),0)</f>
        <v>0</v>
      </c>
      <c r="AT38" s="24">
        <f>IF(AND(C38&gt;=('Input for base case'!$F$14+'Input for base case'!$F$18), C38&lt;('Input for base case'!$F$14+'Input for base case'!$F$19)),((AN37*(1-Parameters!$D$40)*(1-(Parameters!$D$11*(1-('Input for base case'!$F$22*Parameters!$D$7))))) + (AT37*(1-Parameters!$D$40)*(1-(Parameters!$D$12*(1-('Input for base case'!$F$22*Parameters!$D$7)))))),0)</f>
        <v>0</v>
      </c>
      <c r="AU38" s="22">
        <f>IF(AND(C38&gt;=('Input for base case'!$F$14+'Input for base case'!$F$18), C38&lt;('Input for base case'!$F$14+'Input for base case'!$F$19)),((AN37*(1-Parameters!$D$40)*Parameters!$D$11*(1-('Input for base case'!$F$22*Parameters!$D$7)))+(AO37*(1-Parameters!$D$40)*(1-1/Parameters!$D$38)*(1-('Input for base case'!$F$9*Parameters!$D$19*(1-Parameters!$D$27)*Parameters!$D$26*(Parameters!$D$24)*Parameters!$D$28*Parameters!$D$30))) + (AP37*(1-Parameters!$D$40)*(1-(1/Parameters!$D$38))*(1-ART_drop_factor)) +(AT37*(1-Parameters!$D$40)*Parameters!$D$12*(1-('Input for base case'!$F$22*Parameters!$D$7)))+(AU37*(1-Parameters!$D$40)*(1-1/Parameters!$D$38)) + (AV37*(1-Parameters!$D$40)*(1-(1/Parameters!$D$38))*(1-ART_drop_factor))),0)</f>
        <v>0</v>
      </c>
      <c r="AV38" s="24">
        <f>IF(AND(C38&gt;=('Input for base case'!$F$14+'Input for base case'!$F$18), C38&lt;('Input for base case'!$F$14+'Input for base case'!$F$19)),((AO37*(1-Parameters!$D$40)*(1-1/Parameters!$D$38)*('Input for base case'!$F$9*Parameters!$D$19*Parameters!$D$26*(1-Parameters!$D$27)*(Parameters!$D$24)*Parameters!$D$28*Parameters!$D$30))+(AP37*(1-Parameters!$D$40)*(1-(1/Parameters!$D$38))*ART_drop_factor)+(AV37*(1-Parameters!$D$40)*(1-(1/Parameters!$D$38))*ART_drop_factor)),0)</f>
        <v>0</v>
      </c>
      <c r="AW38" s="22">
        <f>IF(AND(C38&gt;=('Input for base case'!$F$14+'Input for base case'!$F$18), C38&lt;('Input for base case'!$F$14+'Input for base case'!$F$19)),((AO37*(1-Parameters!$D$40)*(1/Parameters!$D$38)*(1-('Input for base case'!$F$9*Parameters!$D$19*(1-Parameters!$D$27)*Parameters!$D$26*(Parameters!$D$23)*Parameters!$D$28)))+(AQ37*(1-Parameters!$D$40)*(1-('Input for base case'!$F$9*Parameters!$D$19*(1-Parameters!$D$27)*Parameters!$D$26*(Parameters!$D$23)*Parameters!$D$28)))+(AU37*(1-Parameters!$D$40)*(1/Parameters!$D$38))+(AW37*(1-Parameters!$D$40))),0)</f>
        <v>0</v>
      </c>
      <c r="AX38" s="24">
        <f>IF(AND(C38&gt;=('Input for base case'!$F$14+'Input for base case'!$F$18), C38&lt;('Input for base case'!$F$14+'Input for base case'!$F$19)),((AO37*(1-Parameters!$D$40)*(1/Parameters!$D$38)*'Input for base case'!$F$9*Parameters!$D$19*Parameters!$D$26*(1-Parameters!$D$27)*Parameters!$D$28*(Parameters!$D$23)*(1-Parameters!$D$30))+(AQ37*(1-Parameters!$D$40)*'Input for base case'!$F$9*Parameters!$D$19*Parameters!$D$26*(1-Parameters!$D$27)*Parameters!$D$28*(Parameters!$D$23)*(1-Parameters!$D$30)) + (AS37*(1-Parameters!$D$40)*(1-ART_drop_factor)) +(AR37*(1-Parameters!$D$40))+ (AY37*(1-Parameters!$D$40)*(1-ART_drop_factor)) + (AX37*(1-Parameters!$D$40))),0)</f>
        <v>0</v>
      </c>
      <c r="AY38" s="22">
        <f>IF(AND(C38&gt;=('Input for base case'!$F$14+'Input for base case'!$F$18), C38&lt;('Input for base case'!$F$14+'Input for base case'!$F$19)),((AO37*(1-Parameters!$D$40)*(1/Parameters!$D$38)*('Input for base case'!$F$9*Parameters!$D$19*(Parameters!$D$23)*Parameters!$D$26*(1-Parameters!$D$27)*Parameters!$D$28*Parameters!$D$30))+(AP37*(1-Parameters!$D$40)*(1/Parameters!$D$38))+(AQ37*(1-Parameters!$D$40)*('Input for base case'!$F$9*Parameters!$D$19*(Parameters!$D$23)*Parameters!$D$26*(1-Parameters!$D$27)*Parameters!$D$28*Parameters!$D$30))+(AY37*(1-Parameters!$D$40)*ART_drop_factor)+(AV37*(1-Parameters!$D$40)*(1/Parameters!$D$38))+(AS37*(1-Parameters!$D$40)*ART_drop_factor)),0)</f>
        <v>0</v>
      </c>
      <c r="AZ38" s="24">
        <f>IF(C38&gt;=('Input for base case'!$F$14+'Input for base case'!$F$19),((AT37*(1-Parameters!$D$40)*(1-(Parameters!$D$12*(1-('Input for base case'!$F$22*Parameters!$D$7))))) + (AZ37*(1-Parameters!$D$40)*(1-(Parameters!$D$12*(1-('Input for base case'!$F$22*Parameters!$D$7)))))),0)</f>
        <v>0</v>
      </c>
      <c r="BA38" s="22">
        <f>IF(C38&gt;=('Input for base case'!$F$14+'Input for base case'!$F$19),((AT37*(1-Parameters!$D$40)*Parameters!$D$12*(1-('Input for base case'!$F$22*Parameters!$D$7)))+(AU37*(1-Parameters!$D$40)*(1-1/Parameters!$D$38)*(1-('Input for base case'!$F$10*Parameters!$D$20*(1-Parameters!$D$27)*Parameters!$D$26*(Parameters!$D$24)*Parameters!$D$28*Parameters!$D$30))) + (AV37*(1-Parameters!$D$40)*(1-(1/Parameters!$D$38))*(1-ART_drop_factor)) +(AZ37*(1-Parameters!$D$40)*Parameters!$D$12*(1-('Input for base case'!$F$22*Parameters!$D$7)))+(BA37*(1-Parameters!$D$40)*(1-1/Parameters!$D$38)) + (BB37*(1-Parameters!$D$40)*(1-(1/Parameters!$D$38))*(1-ART_drop_factor))),0)</f>
        <v>0</v>
      </c>
      <c r="BB38" s="24">
        <f>IF(C38&gt;=('Input for base case'!$F$14+'Input for base case'!$F$19),((AU37*(1-Parameters!$D$40)*(1-1/Parameters!$D$38)*('Input for base case'!$F$10*Parameters!$D$20*Parameters!$D$26*(1-Parameters!$D$27)*(Parameters!$D$24)*Parameters!$D$28*Parameters!$D$30))+(AV37*(1-Parameters!$D$40)*(1-(1/Parameters!$D$38))*ART_drop_factor)+(BB37*(1-Parameters!$D$40)*(1-(1/Parameters!$D$38))*ART_drop_factor)),0)</f>
        <v>0</v>
      </c>
      <c r="BC38" s="22">
        <f>IF(C38&gt;=('Input for base case'!$F$14+'Input for base case'!$F$19),((AU37*(1-Parameters!$D$40)*(1/Parameters!$D$38)*(1-('Input for base case'!$F$10*Parameters!$D$20*(1-Parameters!$D$27)*Parameters!$D$26*(Parameters!$D$23)*Parameters!$D$28)))+(AW37*(1-Parameters!$D$40)*(1-('Input for base case'!$F$10*Parameters!$D$20*(1-Parameters!$D$27)*Parameters!$D$26*(Parameters!$D$23)*Parameters!$D$28)))+(BA37*(1-Parameters!$D$40)*(1/Parameters!$D$38))+(BC37*(1-Parameters!$D$40))),0)</f>
        <v>0</v>
      </c>
      <c r="BD38" s="24">
        <f>IF(C38&gt;=('Input for base case'!$F$14+'Input for base case'!$F$19),((AU37*(1-Parameters!$D$40)*(1/Parameters!$D$38)*'Input for base case'!$F$10*Parameters!$D$20*Parameters!$D$26*(1-Parameters!$D$27)*Parameters!$D$28*(Parameters!$D$23)*(1-Parameters!$D$30))+(AW37*(1-Parameters!$D$40)*'Input for base case'!$F$10*Parameters!$D$20*Parameters!$D$26*(1-Parameters!$D$27)*Parameters!$D$28*(Parameters!$D$23)*(1-Parameters!$D$30))+(AX37*(1-Parameters!$D$40)) + (AY37*(1-Parameters!$D$40)*(1-ART_drop_factor)) +(BD37*(1-Parameters!$D$40)) + (BE37*(1-Parameters!$D$40)*(1-ART_drop_factor))),0)</f>
        <v>0</v>
      </c>
      <c r="BE38" s="25">
        <f>IF(C38&gt;=('Input for base case'!$F$14+'Input for base case'!$F$19),((AU37*(1-Parameters!$D$40)*(1/Parameters!$D$38)*('Input for base case'!$F$10*Parameters!$D$20*(Parameters!$D$23)*Parameters!$D$26*(1-Parameters!$D$27)*Parameters!$D$28*Parameters!$D$30))+(AV37*(1-Parameters!$D$40)*(1/Parameters!$D$38))+(AW37*(1-Parameters!$D$40)*('Input for base case'!$F$10*Parameters!$D$20*(Parameters!$D$23)*Parameters!$D$26*(1-Parameters!$D$27)*Parameters!$D$28*Parameters!$D$30))+(BE37*(1-Parameters!$D$40)*ART_drop_factor)+(BB37*(1-Parameters!$D$40)*(1/Parameters!$D$38))+(AY37*(1-Parameters!$D$40)*ART_drop_factor)),0)</f>
        <v>0</v>
      </c>
      <c r="BF38" s="135">
        <f>(Parameters!$D$40*(SUM(Model!D37:U37,Model!AH37:BE37)))+(Parameters!$D$41*(SUM(Model!V37:AG37)))</f>
        <v>93.95507897791876</v>
      </c>
      <c r="BG38" s="60"/>
    </row>
    <row r="39" spans="3:59" x14ac:dyDescent="0.2">
      <c r="C39" s="20">
        <v>34</v>
      </c>
      <c r="D39" s="21">
        <f>IF((C39&gt;='Input for base case'!$F$12),0,(D38*(1-Parameters!$D$40)*(1-(Parameters!$D$8*(1-('Input for base case'!$F$22*Parameters!$D$7))))))</f>
        <v>0</v>
      </c>
      <c r="E39" s="21">
        <f>IF((C39&gt;='Input for base case'!$F$12),0,(D38*(1-Parameters!$D$40)*Parameters!$D$8*(1-('Input for base case'!$F$22*Parameters!$D$7))+(E38*(1-Parameters!$D$40)*(1-1/Parameters!$D$38)) + (F38*(1-Parameters!$D$40)*(1-(1/Parameters!$D$38))*(1-ART_drop_factor))))</f>
        <v>0</v>
      </c>
      <c r="F39" s="26">
        <f>IF((C39&gt;='Input for base case'!$F$12),0,(F38*(1-Parameters!$D$40)*(1-(1/Parameters!$D$38))*ART_drop_factor))</f>
        <v>0</v>
      </c>
      <c r="G39" s="21">
        <f>IF((C39&gt;='Input for base case'!$F$12),0,((G38*(1-Parameters!$D$40)+(E38*(1-Parameters!$D$40)*(1/Parameters!$D$38)))))</f>
        <v>0</v>
      </c>
      <c r="H39" s="21">
        <f>IF((C39&gt;='Input for base case'!$F$12),0,(H38*(1-Parameters!$D$40) + I38*(1-Parameters!$D$40)*(1-ART_drop_factor)))</f>
        <v>0</v>
      </c>
      <c r="I39" s="21">
        <f>IF((C39&gt;='Input for base case'!$F$12),0,(((F38*(1-Parameters!$D$40)*(1/Parameters!$D$38)) + I38*(1-Parameters!$D$40)*ART_drop_factor)))</f>
        <v>0</v>
      </c>
      <c r="J39" s="23">
        <f>IF(AND(C39&gt;='Input for base case'!$F$12,C39&lt;'Input for base case'!$F$13),((D38*(1-Parameters!$D$40)*(1-(Parameters!$D$8*(1-('Input for base case'!$F$22*Parameters!$D$7))))) + (J38*(1-Parameters!$D$40)*(1-(Parameters!$D$9*(1-('Input for base case'!$F$22*Parameters!$D$7)))))),0)</f>
        <v>0</v>
      </c>
      <c r="K39" s="23">
        <f>IF(AND(C39&gt;='Input for base case'!$F$12,C39&lt;'Input for base case'!$F$13),((D38*(1-Parameters!$D$40)*(Parameters!$D$8*(1-('Input for base case'!$F$22*Parameters!$D$7))))+(E38*(1-Parameters!$D$40)*(1-1/Parameters!$D$38)*(1-('Input for base case'!$F$5*Parameters!$D$14*(1-Parameters!$D$27)*Parameters!$D$26*(Parameters!$D$24))*Parameters!$D$28*Parameters!$D$30)))+ (F38*(1-Parameters!$D$40)*(1-(1/Parameters!$D$38))*(1-ART_drop_factor)) + (J38*(1-Parameters!$D$40)*Parameters!$D$9*(1-('Input for base case'!$F$22*Parameters!$D$7)))+(K38*(1-Parameters!$D$40)*(1-1/Parameters!$D$38)) + (L38*(1-Parameters!$D$40)*(1-(1/Parameters!$D$38))*(1-ART_drop_factor)),0)</f>
        <v>0</v>
      </c>
      <c r="L39" s="23">
        <f>IF(AND(C39&gt;='Input for base case'!$F$12,C39&lt;'Input for base case'!$F$13),((E38*(1-Parameters!$D$40)*(1-1/Parameters!$D$38)*('Input for base case'!$F$5*Parameters!$D$14*Parameters!$D$26*(1-Parameters!$D$27)*(Parameters!$D$24)*Parameters!$D$28*Parameters!$D$30))+(F38*(1-Parameters!$D$40)*(1-(1/Parameters!$D$38))*ART_drop_factor)+(L38*(1-Parameters!$D$40)*(1-(1/Parameters!$D$38))*ART_drop_factor)),0)</f>
        <v>0</v>
      </c>
      <c r="M39" s="23">
        <f>IF(AND(C39&gt;='Input for base case'!$F$12,C39&lt;'Input for base case'!$F$13),((E38*(1-Parameters!$D$40)*(1/Parameters!$D$38)*(1-('Input for base case'!$F$5*Parameters!$D$14*(1-Parameters!$D$27)*Parameters!$D$26*(Parameters!$D$23))*Parameters!$D$28))+(G38*(1-Parameters!$D$40)*(1-('Input for base case'!$F$5*Parameters!$D$14*(1-Parameters!$D$27)*Parameters!$D$26*(Parameters!$D$23)*Parameters!$D$28)))+(K38*(1-Parameters!$D$40)*(1/Parameters!$D$38))+(M38*(1-Parameters!$D$40))),0)</f>
        <v>0</v>
      </c>
      <c r="N39" s="23">
        <f>IF(AND(C39&gt;='Input for base case'!$F$12,C39&lt;'Input for base case'!$F$13),((E38*(1-Parameters!$D$40)*(1/Parameters!$D$38)*'Input for base case'!$F$5*Parameters!$D$14*Parameters!$D$26*(1-Parameters!$D$27)*Parameters!$D$28*(Parameters!$D$23)*(1-Parameters!$D$30))+(G38*(1-Parameters!$D$40)*'Input for base case'!$F$5*Parameters!$D$14*Parameters!$D$26*(1-Parameters!$D$27)*Parameters!$D$28*(Parameters!$D$23)*(1-Parameters!$D$30))+(H38*(1-Parameters!$D$40)) +(N38*(1-Parameters!$D$40)) + (O38*(1-Parameters!$D$40)*(1-ART_drop_factor)) + (I38*(1-Parameters!$D$40)*(1-ART_drop_factor))),0)</f>
        <v>0</v>
      </c>
      <c r="O39" s="23">
        <f>IF(AND(C39&gt;='Input for base case'!$F$12,C39&lt;'Input for base case'!$F$13),((E38*(1-Parameters!$D$40)*(1/Parameters!$D$38)*('Input for base case'!$F$5*Parameters!$D$14*(Parameters!$D$23)*Parameters!$D$26*(1-Parameters!$D$27)*Parameters!$D$28*Parameters!$D$30))+(F38*(1-Parameters!$D$40)*(1/Parameters!$D$38))+(G38*(1-Parameters!$D$40)*('Input for base case'!$F$5*Parameters!$D$14*(Parameters!$D$23)*Parameters!$D$26*(1-Parameters!$D$27)*Parameters!$D$28*Parameters!$D$30))+(O38*(1-Parameters!$D$40)*ART_drop_factor)+(L38*(1-Parameters!$D$40)*(1/Parameters!$D$38))+(I38*(1-Parameters!$D$40)*ART_drop_factor)),0)</f>
        <v>0</v>
      </c>
      <c r="P39" s="24">
        <f>IF(AND(C39&gt;='Input for base case'!$F$13,C39&lt;'Input for base case'!$F$14),((J38*(1-Parameters!$D$40)*(1-(Parameters!$D$9*(1-('Input for base case'!$F$22*Parameters!$D$7))))) + (P38*(1-Parameters!$D$40)*(1-(Parameters!$D$9*(1-('Input for base case'!$F$22*Parameters!$D$7)))))),0)</f>
        <v>1507639.5406208904</v>
      </c>
      <c r="Q39" s="22">
        <f>IF(AND(C39&gt;='Input for base case'!$F$13,C39&lt;'Input for base case'!$F$14),((J38*(1-Parameters!$D$40)*Parameters!$D$9*(1-('Input for base case'!$F$22*Parameters!$D$7)))+(K38*(1-Parameters!$D$40)*(1-1/Parameters!$D$38)*(1-('Input for base case'!$F$6*Parameters!$D$15*(1-Parameters!$D$27)*Parameters!$D$26*(Parameters!$D$24))*Parameters!$D$28*Parameters!$D$30))) + (L38*(1-Parameters!$D$40)*(1-(1/Parameters!$D$38))*(1-ART_drop_factor)) +(P38*(1-Parameters!$D$40)*Parameters!$D$9*(1-('Input for base case'!$F$22*Parameters!$D$7)))+(Q38*(1-Parameters!$D$40)*(1-1/Parameters!$D$38)) + (R38*(1-Parameters!$D$40)*(1-(1/Parameters!$D$38))*(1-ART_drop_factor)),0)</f>
        <v>4078.2255398996367</v>
      </c>
      <c r="R39" s="24">
        <f>IF(AND(C39&gt;='Input for base case'!$F$13,C39&lt;'Input for base case'!$F$14),((K38*(1-Parameters!$D$40)*(1-1/Parameters!$D$38)*('Input for base case'!$F$6*Parameters!$D$15*Parameters!$D$26*(1-Parameters!$D$27)*(Parameters!$D$24)*Parameters!$D$28*Parameters!$D$30))+(L38*(1-Parameters!$D$40)*(1-(1/Parameters!$D$38))*ART_drop_factor)+(R38*(1-Parameters!$D$40)*(1-(1/Parameters!$D$38))*ART_drop_factor)),0)</f>
        <v>429.38500959015096</v>
      </c>
      <c r="S39" s="22">
        <f>IF(AND(C39&gt;='Input for base case'!$F$13,C39&lt;'Input for base case'!$F$14),((K38*(1-Parameters!$D$40)*(1/Parameters!$D$38)*(1-('Input for base case'!$F$6*Parameters!$D$15*(1-Parameters!$D$27)*Parameters!$D$26*(Parameters!$D$23)*Parameters!$D$28)))+(M38*(1-Parameters!$D$40)*(1-('Input for base case'!$F$6*Parameters!$D$15*(1-Parameters!$D$27)*Parameters!$D$26*(Parameters!$D$23)*Parameters!$D$28)))+(Q38*(1-Parameters!$D$40)*(1/Parameters!$D$38))+(S38*(1-Parameters!$D$40))),0)</f>
        <v>18119.863189135071</v>
      </c>
      <c r="T39" s="24">
        <f>IF(AND(C39&gt;='Input for base case'!$F$13,C39&lt;'Input for base case'!$F$14),((K38*(1-Parameters!$D$40)*(1/Parameters!$D$38)*'Input for base case'!$F$6*Parameters!$D$15*Parameters!$D$26*(1-Parameters!$D$27)*Parameters!$D$28*(Parameters!$D$23)*(1-Parameters!$D$30))+(M38*(1-Parameters!$D$40)*'Input for base case'!$F$6*Parameters!$D$15*Parameters!$D$26*(1-Parameters!$D$27)*Parameters!$D$28*(Parameters!$D$23)*(1-Parameters!$D$30))+(N38*(1-Parameters!$D$40))+(T38*(1-Parameters!$D$40)) + (U38*(1-Parameters!$D$40)*(1-ART_drop_factor)) + (O38*(1-Parameters!$D$40)*(1-ART_drop_factor))),0)</f>
        <v>5074.4848316274392</v>
      </c>
      <c r="U39" s="22">
        <f>IF(AND(C39&gt;='Input for base case'!$F$13,C39&lt;'Input for base case'!$F$14),((K38*(1-Parameters!$D$40)*(1/Parameters!$D$38)*('Input for base case'!$F$6*Parameters!$D$15*(Parameters!$D$23)*Parameters!$D$26*(1-Parameters!$D$27)*Parameters!$D$28*Parameters!$D$30))+(L38*(1-Parameters!$D$40)*(1/Parameters!$D$38))+(M38*(1-Parameters!$D$40)*('Input for base case'!$F$6*Parameters!$D$15*(Parameters!$D$23)*Parameters!$D$26*(1-Parameters!$D$27)*Parameters!$D$28*Parameters!$D$30))+(U38*(1-Parameters!$D$40)*ART_drop_factor)+(R38*(1-Parameters!$D$40)*(1/Parameters!$D$38))+(O38*(1-Parameters!$D$40))*ART_drop_factor),0)</f>
        <v>36406.984804621614</v>
      </c>
      <c r="V39" s="24">
        <f>IF(C39='Input for base case'!$F$14,((P38*(1-Parameters!$D$41)*(1-(Parameters!$D$9*(1-('Input for base case'!$F$22*Parameters!$D$7))))) + (V38*(1-Parameters!$D$41)*(1-(Parameters!$D$9*(1-('Input for base case'!$F$22*Parameters!$D$7)))))),0)</f>
        <v>0</v>
      </c>
      <c r="W39" s="22">
        <f>IF(C39='Input for base case'!$F$14,((P38*(1-Parameters!$D$41)*Parameters!$D$9*(1-('Input for base case'!$F$22*Parameters!$D$7)))+(Q38*(1-Parameters!$D$41)*(1-1/Parameters!$D$38)*(1-('Input for base case'!$F$6*Parameters!$D$16*(1-Parameters!$D$27)*Parameters!$D$26*(1-Parameters!$B$94)*(Parameters!$D$24))*Parameters!$D$28*Parameters!$D$30)))+(V38*(1-Parameters!$D$41)*Parameters!$D$9*(1-('Input for base case'!$F$22*Parameters!$D$7)))+ (R38*(1-Parameters!$D$41)*(1-(1/Parameters!$D$38))*(1-ART_drop_factor)) + (W38*(1-Parameters!$D$41)*(1-1/Parameters!$D$38)) + (X38*(1-Parameters!$D$41)*(1-(1/Parameters!$D$38))*(1-ART_drop_factor)),0)</f>
        <v>0</v>
      </c>
      <c r="X39" s="24">
        <f>IF(C39='Input for base case'!$F$14,((Q38*(1-Parameters!$D$41)*(1-1/Parameters!$D$38)*('Input for base case'!$F$6*Parameters!$D$16*Parameters!$D$26*(1-Parameters!$D$27)*(1-Parameters!$B$94)*(Parameters!$D$24)*Parameters!$D$28*Parameters!$D$30))+(R38*(1-Parameters!$D$41)*(1-(1/Parameters!$D$38))*ART_drop_factor)+(X38*(1-Parameters!$D$41)*(1-(1/Parameters!$D$38))*ART_drop_factor)),0)</f>
        <v>0</v>
      </c>
      <c r="Y39" s="22">
        <f>IF(C39='Input for base case'!$F$14,((Q38*(1-Parameters!$D$41)*(1/Parameters!$D$38)*(1-('Input for base case'!$F$6*Parameters!$D$16*(1-Parameters!$D$27)*Parameters!$D$26*(1-Parameters!$B$94)*(Parameters!$D$23)*Parameters!$D$28)))+(S38*(1-Parameters!$D$41)*(1-('Input for base case'!$F$6*Parameters!$D$16*(1-Parameters!$D$27)*Parameters!$D$26*(1-Parameters!$B$94)*(Parameters!$D$23)*Parameters!$D$28)))+(W38*(1-Parameters!$D$41)*(1/Parameters!$D$38))+(Y38*(1-Parameters!$D$41))),0)</f>
        <v>0</v>
      </c>
      <c r="Z39" s="24">
        <f>IF(C39='Input for base case'!$F$14,((Q38*(1-Parameters!$D$41)*(1/Parameters!$D$38)*'Input for base case'!$F$6*Parameters!$D$16*Parameters!$D$26*(1-Parameters!$D$27)*(1-Parameters!$B$94)*Parameters!$D$28*(Parameters!$D$23)*(1-Parameters!$D$30))+(S38*(1-Parameters!$D$41)*'Input for base case'!$F$6*Parameters!$D$16*Parameters!$D$26*(1-Parameters!$D$27)*(1-Parameters!$B$94)*Parameters!$D$28*(Parameters!$D$23)*(1-Parameters!$D$30))+(T38*(1-Parameters!$D$41)) + (U38*(1-Parameters!$D$41)*(1-ART_drop_factor)) + (Z38*(1-Parameters!$D$41)) + (AA38*(1-Parameters!$D$41)*(1-ART_drop_factor))),0)</f>
        <v>0</v>
      </c>
      <c r="AA39" s="22">
        <f>IF(C39='Input for base case'!$F$14,((Q38*(1-Parameters!$D$41)*(1/Parameters!$D$38)*('Input for base case'!$F$6*Parameters!$D$16*(Parameters!$D$23)*Parameters!$D$26*(1-Parameters!$D$27)*(1-Parameters!$B$94)*Parameters!$D$28*Parameters!$D$30))+(R38*(1-Parameters!$D$41)*(1/Parameters!$D$38))+(S38*(1-Parameters!$D$41)*('Input for base case'!$F$6*Parameters!$D$16*(1-Parameters!$B$94)*(Parameters!$D$23)*Parameters!$D$26*(1-Parameters!$D$27)*Parameters!$D$28*Parameters!$D$30))+(AA38*(1-Parameters!$D$41)*ART_drop_factor)+(X38*(1-Parameters!$D$41)*(1/Parameters!$D$38))+(U38*(1-Parameters!$D$41)*ART_drop_factor)),0)</f>
        <v>0</v>
      </c>
      <c r="AB39" s="24">
        <f>IF(AND(C39&gt;'Input for base case'!$F$14,C39&lt;('Input for base case'!$F$14+'Input for base case'!$F$16)),((V38*(1-Parameters!$D$41)*(1-(Parameters!$D$9*(1-('Input for base case'!$F$22*Parameters!$D$7)))))+(AB38*(1-Parameters!$D$41)*(1-(Parameters!$D$10*(1-('Input for base case'!$F$22*Parameters!$D$7)))))),0)</f>
        <v>0</v>
      </c>
      <c r="AC39" s="24">
        <f>IF(AND(C39&gt;'Input for base case'!$F$14, C39&lt;('Input for base case'!$F$14+'Input for base case'!$F$16)),((V38*(1-Parameters!$D$41)*Parameters!$D$9*(1-('Input for base case'!$F$22*Parameters!$D$7)))+(W38*(1-Parameters!$D$41)*(1-1/Parameters!$D$38)) + (X38*(1-Parameters!$D$41)*(1-(1/Parameters!$D$38))*(1-ART_drop_factor)) +(AB38*(1-Parameters!$D$41)*Parameters!$D$10*(1-('Input for base case'!$F$22*Parameters!$D$7))))+(AC38*(1-Parameters!$D$41)*(1-1/Parameters!$D$38)) + (AD38*(1-Parameters!$D$41)*(1-(1/Parameters!$D$38))*(1-ART_drop_factor)),0)</f>
        <v>0</v>
      </c>
      <c r="AD39" s="24">
        <f>IF(AND(C39&gt;'Input for base case'!$F$14, C39&lt;('Input for base case'!$F$14+'Input for base case'!$F$16)),((X38*(1-Parameters!$D$41)*(1-(1/Parameters!$D$38))*ART_drop_factor)+(AD38*(1-Parameters!$D$41)*(1-(1/Parameters!$D$38))*ART_drop_factor)),0)</f>
        <v>0</v>
      </c>
      <c r="AE39" s="24">
        <f>IF(AND(C39&gt;'Input for base case'!$F$14, C39&lt;('Input for base case'!$F$14+'Input for base case'!$F$16)),((W38*(1-Parameters!$D$41)*(1/Parameters!$D$38))+(Y38*(1-Parameters!$D$41))+(AC38*(1-Parameters!$D$41)*(1/Parameters!$D$38))+(AE38*(1-Parameters!$D$41))),0)</f>
        <v>0</v>
      </c>
      <c r="AF39" s="24">
        <f>IF(AND(C39&gt;'Input for base case'!$F$14, C39&lt;('Input for base case'!$F$14+'Input for base case'!$F$16)),((Z38*(1-Parameters!$D$41)) + (AA38*(1-Parameters!$D$41)*(1-ART_drop_factor)) +(AF38*(1-Parameters!$D$41)) + (AG38*(1-Parameters!$D$41)*(1-ART_drop_factor))),0)</f>
        <v>0</v>
      </c>
      <c r="AG39" s="24">
        <f>IF(AND(C39&gt;'Input for base case'!$F$14, C39&lt;('Input for base case'!$F$14+'Input for base case'!$F$16)),((X38*(1-Parameters!$D$41)*(1/Parameters!$D$38))+(AG38*(1-Parameters!$D$41)*ART_drop_factor)+(AD38*(1-Parameters!$D$41)*(1/Parameters!$D$38))+(AA38*(1-Parameters!$D$41)*ART_drop_factor)),0)</f>
        <v>0</v>
      </c>
      <c r="AH39" s="24">
        <f>IF(AND(C39&gt;=('Input for base case'!$F$14+'Input for base case'!$F$16),C39&lt;('Input for base case'!$F$14+'Input for base case'!$F$17)),((AB38*(1-Parameters!$D$40)*(1-(Parameters!$D$10*(1-('Input for base case'!$F$22*Parameters!$D$7)))))+(AH38*(1-Parameters!$D$40)*(1-(Parameters!$D$11*(1-('Input for base case'!$F$22*Parameters!$D$7)))))),0)</f>
        <v>0</v>
      </c>
      <c r="AI39" s="24">
        <f>IF(AND(C39&gt;=('Input for base case'!$F$14+'Input for base case'!$F$16), C39&lt;('Input for base case'!$F$14+'Input for base case'!$F$17)),((AB38*(1-Parameters!$D$40)*Parameters!$D$10*(1-('Input for base case'!$F$22*Parameters!$D$7)))+(AC38*(1-Parameters!$D$40)*(1-1/Parameters!$D$38)*(1-('Input for base case'!$F$7*Parameters!$D$17*(1-Parameters!$D$27)*Parameters!$D$26*(1-(Parameters!$B$94 + Parameters!$B$95))*(Parameters!$D$24)*Parameters!$D$28*Parameters!$D$30))) + (AD38*(1-Parameters!$D$40)*(1-(1/Parameters!$D$38))*(1-ART_drop_factor)) +(AH38*(1-Parameters!$D$40)*Parameters!$D$11*(1-('Input for base case'!$F$22*Parameters!$D$7)))+(AI38*(1-Parameters!$D$40)*(1-1/Parameters!$D$38)) + (AJ38*(1-Parameters!$D$40)*(1-(1/Parameters!$D$38))*(1-ART_drop_factor))),0)</f>
        <v>0</v>
      </c>
      <c r="AJ39" s="24">
        <f>IF(AND(C39&gt;=('Input for base case'!$F$14+'Input for base case'!$F$16), C39&lt;('Input for base case'!$F$14+'Input for base case'!$F$17)),((AC38*(1-Parameters!$D$40)*(1-1/Parameters!$D$38)*('Input for base case'!$F$7*Parameters!$D$17*Parameters!$D$26*(1-Parameters!$D$27)*(1-(Parameters!$B$94 + Parameters!$B$95))*(Parameters!$D$24)*Parameters!$D$28*Parameters!$D$30))+(AD38*(1-Parameters!$D$40)*(1-(1/Parameters!$D$38))*ART_drop_factor)+(AJ38*(1-Parameters!$D$40)*(1-(1/Parameters!$D$38))*ART_drop_factor)),0)</f>
        <v>0</v>
      </c>
      <c r="AK39" s="22">
        <f>IF(AND(C39&gt;=('Input for base case'!$F$14+'Input for base case'!$F$16), C39&lt;('Input for base case'!$F$14+'Input for base case'!$F$17)),((AC38*(1-Parameters!$D$40)*(1/Parameters!$D$38)*(1-('Input for base case'!$F$7*Parameters!$D$17*(1-Parameters!$D$27)*Parameters!$D$26*(1-(Parameters!$B$94 + Parameters!$B$95))*(Parameters!$D$23)*Parameters!$D$28)))+(AE38*(1-Parameters!$D$40)*(1-('Input for base case'!$F$7*Parameters!$D$17*(1-Parameters!$D$27)*Parameters!$D$26*(1-(Parameters!$B$94 + Parameters!$B$95))*(Parameters!$D$23)*Parameters!$D$28)))+(AI38*(1-Parameters!$D$40)*(1/Parameters!$D$38))+(AK38*(1-Parameters!$D$40))),0)</f>
        <v>0</v>
      </c>
      <c r="AL39" s="24">
        <f>IF(AND(C39&gt;=('Input for base case'!$F$14+'Input for base case'!$F$16), C39&lt;('Input for base case'!$F$14+'Input for base case'!$F$17)),((AC38*(1-Parameters!$D$40)*(1/Parameters!$D$38)*'Input for base case'!$F$7*Parameters!$D$17*Parameters!$D$26*(1-Parameters!$D$27)*(1-(Parameters!$B$94 + Parameters!$B$95))*Parameters!$D$28*(Parameters!$D$23)*(1-Parameters!$D$30))+(AE38*(1-Parameters!$D$40)*'Input for base case'!$F$7*Parameters!$D$17*Parameters!$D$26*(1-Parameters!$D$27)*(1-(Parameters!$B$94 + Parameters!$B$95))*Parameters!$D$28*(Parameters!$D$23)*(1-Parameters!$D$30))+(AF38*(1-Parameters!$D$40)) + (AG38*(1-Parameters!$D$40)*(1-ART_drop_factor)) +(AL38*(1-Parameters!$D$40)) + (AM38*(1-Parameters!$D$40)*(1-ART_drop_factor))),0)</f>
        <v>0</v>
      </c>
      <c r="AM39" s="22">
        <f>IF(AND(C39&gt;=('Input for base case'!$F$14+'Input for base case'!$F$16), C39&lt;('Input for base case'!$F$14+'Input for base case'!$F$17)),((AC38*(1-Parameters!$D$40)*(1/Parameters!$D$38)*('Input for base case'!$F$7*Parameters!$D$17*(Parameters!$D$23)*Parameters!$D$26*(1-Parameters!$D$27)*(1-(Parameters!$B$94 + Parameters!$B$95))*Parameters!$D$28*Parameters!$D$30))+(AD38*(1-Parameters!$D$40)*(1/Parameters!$D$38))+(AE38*(1-Parameters!$D$40)*('Input for base case'!$F$7*Parameters!$D$17*(Parameters!$D$23)*Parameters!$D$26*(1-Parameters!$D$27)*(1-(Parameters!$B$94 + Parameters!$B$95))*Parameters!$D$28*Parameters!$D$30))+(AM38*(1-Parameters!$D$40)*ART_drop_factor)+(AJ38*(1-Parameters!$D$40)*(1/Parameters!$D$38))+(AG38*(1-Parameters!$D$40)*ART_drop_factor)),0)</f>
        <v>0</v>
      </c>
      <c r="AN39" s="24">
        <f>IF(AND(C39&gt;=('Input for base case'!$F$14+'Input for base case'!$F$17), C39&lt;('Input for base case'!$F$14+'Input for base case'!$F$18)),((AH38*(1-Parameters!$D$40)*(1-(Parameters!$D$11*(1-('Input for base case'!$F$22*Parameters!$D$7))))) + (AN38*(1-Parameters!$D$40)*(1-(Parameters!$D$11*(1-('Input for base case'!$F$22*Parameters!$D$7)))))),0)</f>
        <v>0</v>
      </c>
      <c r="AO39" s="22">
        <f>IF(AND(C39&gt;=('Input for base case'!$F$14+'Input for base case'!$F$17), C39&lt;('Input for base case'!$F$14+'Input for base case'!$F$18)),((AH38*(1-Parameters!$D$40)*Parameters!$D$11*(1-('Input for base case'!$F$22*Parameters!$D$7)))+(AI38*(1-Parameters!$D$40)*(1-1/Parameters!$D$38)*(1-('Input for base case'!$F$8*Parameters!$D$18*(1-Parameters!$D$27)*Parameters!$D$26*(Parameters!$D$24)*Parameters!$D$28*Parameters!$D$30))) + (AJ38*(1-Parameters!$D$40)*(1-(1/Parameters!$D$38))*(1-ART_drop_factor)) +(AN38*(1-Parameters!$D$40)*Parameters!$D$11*(1-('Input for base case'!$F$22*Parameters!$D$7)))+(AO38*(1-Parameters!$D$40)*(1-1/Parameters!$D$38)) + (AP38*(1-Parameters!$D$40)*(1-(1/Parameters!$D$38))*(1-ART_drop_factor))),0)</f>
        <v>0</v>
      </c>
      <c r="AP39" s="24">
        <f>IF(AND(C39&gt;=('Input for base case'!$F$14+'Input for base case'!$F$17), C39&lt;('Input for base case'!$F$14+'Input for base case'!$F$18)),((AI38*(1-Parameters!$D$40)*(1-1/Parameters!$D$38)*('Input for base case'!$F$8*Parameters!$D$18*Parameters!$D$26*(1-Parameters!$D$27)*(Parameters!$D$24)*Parameters!$D$28*Parameters!$D$30))+(AJ38*(1-Parameters!$D$40)*(1-(1/Parameters!$D$38))*ART_drop_factor)+(AP38*(1-Parameters!$D$40)*(1-(1/Parameters!$D$38))*ART_drop_factor)),0)</f>
        <v>0</v>
      </c>
      <c r="AQ39" s="22">
        <f>IF(AND(C39&gt;=('Input for base case'!$F$14+'Input for base case'!$F$17), C39&lt;('Input for base case'!$F$14+'Input for base case'!$F$18)),((AI38*(1-Parameters!$D$40)*(1/Parameters!$D$38)*(1-('Input for base case'!$F$8*Parameters!$D$18*(1-Parameters!$D$27)*Parameters!$D$26*(Parameters!$D$23)*Parameters!$D$28)))+(AK38*(1-Parameters!$D$40)*(1-('Input for base case'!$F$8*Parameters!$D$18*(1-Parameters!$D$27)*Parameters!$D$26*(Parameters!$D$23)*Parameters!$D$28)))+(AO38*(1-Parameters!$D$40)*(1/Parameters!$D$38))+(AQ38*(1-Parameters!$D$40))),0)</f>
        <v>0</v>
      </c>
      <c r="AR39" s="24">
        <f>IF(AND(C39&gt;=('Input for base case'!$F$14+'Input for base case'!$F$17), C39&lt;('Input for base case'!$F$14+'Input for base case'!$F$18)),((AI38*(1-Parameters!$D$40)*(1/Parameters!$D$38)*'Input for base case'!$F$8*Parameters!$D$18*Parameters!$D$26*(1-Parameters!$D$27)*Parameters!$D$28*(Parameters!$D$23)*(1-Parameters!$D$30))+(AK38*(1-Parameters!$D$40)*'Input for base case'!$F$8*Parameters!$D$18*Parameters!$D$26*(1-Parameters!$D$27)*Parameters!$D$28*(Parameters!$D$23)*(1-Parameters!$D$30))+(AL38*(1-Parameters!$D$40)) + (AM38*(1-Parameters!$D$40)*(1-ART_drop_factor)) +(AR38*(1-Parameters!$D$40)) + (AS38*(1-Parameters!$D$40)*(1-ART_drop_factor))),0)</f>
        <v>0</v>
      </c>
      <c r="AS39" s="22">
        <f>IF(AND(C39&gt;=('Input for base case'!$F$14+'Input for base case'!$F$17), C39&lt;('Input for base case'!$F$14+'Input for base case'!$F$18)),((AI38*(1-Parameters!$D$40)*(1/Parameters!$D$38)*('Input for base case'!$F$8*Parameters!$D$18*(Parameters!$D$23)*Parameters!$D$26*(1-Parameters!$D$27)*Parameters!$D$28*Parameters!$D$30))+(AJ38*(1-Parameters!$D$40)*(1/Parameters!$D$38))+(AK38*(1-Parameters!$D$40)*('Input for base case'!$F$8*Parameters!$D$18*(Parameters!$D$23)*Parameters!$D$26*(1-Parameters!$D$27)*Parameters!$D$28*Parameters!$D$30))+(AS38*(1-Parameters!$D$40)*ART_drop_factor)+(AP38*(1-Parameters!$D$40)*(1/Parameters!$D$38))+(AM38*(1-Parameters!$D$40)*ART_drop_factor)),0)</f>
        <v>0</v>
      </c>
      <c r="AT39" s="24">
        <f>IF(AND(C39&gt;=('Input for base case'!$F$14+'Input for base case'!$F$18), C39&lt;('Input for base case'!$F$14+'Input for base case'!$F$19)),((AN38*(1-Parameters!$D$40)*(1-(Parameters!$D$11*(1-('Input for base case'!$F$22*Parameters!$D$7))))) + (AT38*(1-Parameters!$D$40)*(1-(Parameters!$D$12*(1-('Input for base case'!$F$22*Parameters!$D$7)))))),0)</f>
        <v>0</v>
      </c>
      <c r="AU39" s="22">
        <f>IF(AND(C39&gt;=('Input for base case'!$F$14+'Input for base case'!$F$18), C39&lt;('Input for base case'!$F$14+'Input for base case'!$F$19)),((AN38*(1-Parameters!$D$40)*Parameters!$D$11*(1-('Input for base case'!$F$22*Parameters!$D$7)))+(AO38*(1-Parameters!$D$40)*(1-1/Parameters!$D$38)*(1-('Input for base case'!$F$9*Parameters!$D$19*(1-Parameters!$D$27)*Parameters!$D$26*(Parameters!$D$24)*Parameters!$D$28*Parameters!$D$30))) + (AP38*(1-Parameters!$D$40)*(1-(1/Parameters!$D$38))*(1-ART_drop_factor)) +(AT38*(1-Parameters!$D$40)*Parameters!$D$12*(1-('Input for base case'!$F$22*Parameters!$D$7)))+(AU38*(1-Parameters!$D$40)*(1-1/Parameters!$D$38)) + (AV38*(1-Parameters!$D$40)*(1-(1/Parameters!$D$38))*(1-ART_drop_factor))),0)</f>
        <v>0</v>
      </c>
      <c r="AV39" s="24">
        <f>IF(AND(C39&gt;=('Input for base case'!$F$14+'Input for base case'!$F$18), C39&lt;('Input for base case'!$F$14+'Input for base case'!$F$19)),((AO38*(1-Parameters!$D$40)*(1-1/Parameters!$D$38)*('Input for base case'!$F$9*Parameters!$D$19*Parameters!$D$26*(1-Parameters!$D$27)*(Parameters!$D$24)*Parameters!$D$28*Parameters!$D$30))+(AP38*(1-Parameters!$D$40)*(1-(1/Parameters!$D$38))*ART_drop_factor)+(AV38*(1-Parameters!$D$40)*(1-(1/Parameters!$D$38))*ART_drop_factor)),0)</f>
        <v>0</v>
      </c>
      <c r="AW39" s="22">
        <f>IF(AND(C39&gt;=('Input for base case'!$F$14+'Input for base case'!$F$18), C39&lt;('Input for base case'!$F$14+'Input for base case'!$F$19)),((AO38*(1-Parameters!$D$40)*(1/Parameters!$D$38)*(1-('Input for base case'!$F$9*Parameters!$D$19*(1-Parameters!$D$27)*Parameters!$D$26*(Parameters!$D$23)*Parameters!$D$28)))+(AQ38*(1-Parameters!$D$40)*(1-('Input for base case'!$F$9*Parameters!$D$19*(1-Parameters!$D$27)*Parameters!$D$26*(Parameters!$D$23)*Parameters!$D$28)))+(AU38*(1-Parameters!$D$40)*(1/Parameters!$D$38))+(AW38*(1-Parameters!$D$40))),0)</f>
        <v>0</v>
      </c>
      <c r="AX39" s="24">
        <f>IF(AND(C39&gt;=('Input for base case'!$F$14+'Input for base case'!$F$18), C39&lt;('Input for base case'!$F$14+'Input for base case'!$F$19)),((AO38*(1-Parameters!$D$40)*(1/Parameters!$D$38)*'Input for base case'!$F$9*Parameters!$D$19*Parameters!$D$26*(1-Parameters!$D$27)*Parameters!$D$28*(Parameters!$D$23)*(1-Parameters!$D$30))+(AQ38*(1-Parameters!$D$40)*'Input for base case'!$F$9*Parameters!$D$19*Parameters!$D$26*(1-Parameters!$D$27)*Parameters!$D$28*(Parameters!$D$23)*(1-Parameters!$D$30)) + (AS38*(1-Parameters!$D$40)*(1-ART_drop_factor)) +(AR38*(1-Parameters!$D$40))+ (AY38*(1-Parameters!$D$40)*(1-ART_drop_factor)) + (AX38*(1-Parameters!$D$40))),0)</f>
        <v>0</v>
      </c>
      <c r="AY39" s="22">
        <f>IF(AND(C39&gt;=('Input for base case'!$F$14+'Input for base case'!$F$18), C39&lt;('Input for base case'!$F$14+'Input for base case'!$F$19)),((AO38*(1-Parameters!$D$40)*(1/Parameters!$D$38)*('Input for base case'!$F$9*Parameters!$D$19*(Parameters!$D$23)*Parameters!$D$26*(1-Parameters!$D$27)*Parameters!$D$28*Parameters!$D$30))+(AP38*(1-Parameters!$D$40)*(1/Parameters!$D$38))+(AQ38*(1-Parameters!$D$40)*('Input for base case'!$F$9*Parameters!$D$19*(Parameters!$D$23)*Parameters!$D$26*(1-Parameters!$D$27)*Parameters!$D$28*Parameters!$D$30))+(AY38*(1-Parameters!$D$40)*ART_drop_factor)+(AV38*(1-Parameters!$D$40)*(1/Parameters!$D$38))+(AS38*(1-Parameters!$D$40)*ART_drop_factor)),0)</f>
        <v>0</v>
      </c>
      <c r="AZ39" s="24">
        <f>IF(C39&gt;=('Input for base case'!$F$14+'Input for base case'!$F$19),((AT38*(1-Parameters!$D$40)*(1-(Parameters!$D$12*(1-('Input for base case'!$F$22*Parameters!$D$7))))) + (AZ38*(1-Parameters!$D$40)*(1-(Parameters!$D$12*(1-('Input for base case'!$F$22*Parameters!$D$7)))))),0)</f>
        <v>0</v>
      </c>
      <c r="BA39" s="22">
        <f>IF(C39&gt;=('Input for base case'!$F$14+'Input for base case'!$F$19),((AT38*(1-Parameters!$D$40)*Parameters!$D$12*(1-('Input for base case'!$F$22*Parameters!$D$7)))+(AU38*(1-Parameters!$D$40)*(1-1/Parameters!$D$38)*(1-('Input for base case'!$F$10*Parameters!$D$20*(1-Parameters!$D$27)*Parameters!$D$26*(Parameters!$D$24)*Parameters!$D$28*Parameters!$D$30))) + (AV38*(1-Parameters!$D$40)*(1-(1/Parameters!$D$38))*(1-ART_drop_factor)) +(AZ38*(1-Parameters!$D$40)*Parameters!$D$12*(1-('Input for base case'!$F$22*Parameters!$D$7)))+(BA38*(1-Parameters!$D$40)*(1-1/Parameters!$D$38)) + (BB38*(1-Parameters!$D$40)*(1-(1/Parameters!$D$38))*(1-ART_drop_factor))),0)</f>
        <v>0</v>
      </c>
      <c r="BB39" s="24">
        <f>IF(C39&gt;=('Input for base case'!$F$14+'Input for base case'!$F$19),((AU38*(1-Parameters!$D$40)*(1-1/Parameters!$D$38)*('Input for base case'!$F$10*Parameters!$D$20*Parameters!$D$26*(1-Parameters!$D$27)*(Parameters!$D$24)*Parameters!$D$28*Parameters!$D$30))+(AV38*(1-Parameters!$D$40)*(1-(1/Parameters!$D$38))*ART_drop_factor)+(BB38*(1-Parameters!$D$40)*(1-(1/Parameters!$D$38))*ART_drop_factor)),0)</f>
        <v>0</v>
      </c>
      <c r="BC39" s="22">
        <f>IF(C39&gt;=('Input for base case'!$F$14+'Input for base case'!$F$19),((AU38*(1-Parameters!$D$40)*(1/Parameters!$D$38)*(1-('Input for base case'!$F$10*Parameters!$D$20*(1-Parameters!$D$27)*Parameters!$D$26*(Parameters!$D$23)*Parameters!$D$28)))+(AW38*(1-Parameters!$D$40)*(1-('Input for base case'!$F$10*Parameters!$D$20*(1-Parameters!$D$27)*Parameters!$D$26*(Parameters!$D$23)*Parameters!$D$28)))+(BA38*(1-Parameters!$D$40)*(1/Parameters!$D$38))+(BC38*(1-Parameters!$D$40))),0)</f>
        <v>0</v>
      </c>
      <c r="BD39" s="24">
        <f>IF(C39&gt;=('Input for base case'!$F$14+'Input for base case'!$F$19),((AU38*(1-Parameters!$D$40)*(1/Parameters!$D$38)*'Input for base case'!$F$10*Parameters!$D$20*Parameters!$D$26*(1-Parameters!$D$27)*Parameters!$D$28*(Parameters!$D$23)*(1-Parameters!$D$30))+(AW38*(1-Parameters!$D$40)*'Input for base case'!$F$10*Parameters!$D$20*Parameters!$D$26*(1-Parameters!$D$27)*Parameters!$D$28*(Parameters!$D$23)*(1-Parameters!$D$30))+(AX38*(1-Parameters!$D$40)) + (AY38*(1-Parameters!$D$40)*(1-ART_drop_factor)) +(BD38*(1-Parameters!$D$40)) + (BE38*(1-Parameters!$D$40)*(1-ART_drop_factor))),0)</f>
        <v>0</v>
      </c>
      <c r="BE39" s="25">
        <f>IF(C39&gt;=('Input for base case'!$F$14+'Input for base case'!$F$19),((AU38*(1-Parameters!$D$40)*(1/Parameters!$D$38)*('Input for base case'!$F$10*Parameters!$D$20*(Parameters!$D$23)*Parameters!$D$26*(1-Parameters!$D$27)*Parameters!$D$28*Parameters!$D$30))+(AV38*(1-Parameters!$D$40)*(1/Parameters!$D$38))+(AW38*(1-Parameters!$D$40)*('Input for base case'!$F$10*Parameters!$D$20*(Parameters!$D$23)*Parameters!$D$26*(1-Parameters!$D$27)*Parameters!$D$28*Parameters!$D$30))+(BE38*(1-Parameters!$D$40)*ART_drop_factor)+(BB38*(1-Parameters!$D$40)*(1/Parameters!$D$38))+(AY38*(1-Parameters!$D$40)*ART_drop_factor)),0)</f>
        <v>0</v>
      </c>
      <c r="BF39" s="135">
        <f>(Parameters!$D$40*(SUM(Model!D38:U38,Model!AH38:BE38)))+(Parameters!$D$41*(SUM(Model!V38:AG38)))</f>
        <v>93.949658492593116</v>
      </c>
      <c r="BG39" s="60"/>
    </row>
    <row r="40" spans="3:59" x14ac:dyDescent="0.2">
      <c r="C40" s="20">
        <v>35</v>
      </c>
      <c r="D40" s="21">
        <f>IF((C40&gt;='Input for base case'!$F$12),0,(D39*(1-Parameters!$D$40)*(1-(Parameters!$D$8*(1-('Input for base case'!$F$22*Parameters!$D$7))))))</f>
        <v>0</v>
      </c>
      <c r="E40" s="21">
        <f>IF((C40&gt;='Input for base case'!$F$12),0,(D39*(1-Parameters!$D$40)*Parameters!$D$8*(1-('Input for base case'!$F$22*Parameters!$D$7))+(E39*(1-Parameters!$D$40)*(1-1/Parameters!$D$38)) + (F39*(1-Parameters!$D$40)*(1-(1/Parameters!$D$38))*(1-ART_drop_factor))))</f>
        <v>0</v>
      </c>
      <c r="F40" s="26">
        <f>IF((C40&gt;='Input for base case'!$F$12),0,(F39*(1-Parameters!$D$40)*(1-(1/Parameters!$D$38))*ART_drop_factor))</f>
        <v>0</v>
      </c>
      <c r="G40" s="21">
        <f>IF((C40&gt;='Input for base case'!$F$12),0,((G39*(1-Parameters!$D$40)+(E39*(1-Parameters!$D$40)*(1/Parameters!$D$38)))))</f>
        <v>0</v>
      </c>
      <c r="H40" s="21">
        <f>IF((C40&gt;='Input for base case'!$F$12),0,(H39*(1-Parameters!$D$40) + I39*(1-Parameters!$D$40)*(1-ART_drop_factor)))</f>
        <v>0</v>
      </c>
      <c r="I40" s="21">
        <f>IF((C40&gt;='Input for base case'!$F$12),0,(((F39*(1-Parameters!$D$40)*(1/Parameters!$D$38)) + I39*(1-Parameters!$D$40)*ART_drop_factor)))</f>
        <v>0</v>
      </c>
      <c r="J40" s="23">
        <f>IF(AND(C40&gt;='Input for base case'!$F$12,C40&lt;'Input for base case'!$F$13),((D39*(1-Parameters!$D$40)*(1-(Parameters!$D$8*(1-('Input for base case'!$F$22*Parameters!$D$7))))) + (J39*(1-Parameters!$D$40)*(1-(Parameters!$D$9*(1-('Input for base case'!$F$22*Parameters!$D$7)))))),0)</f>
        <v>0</v>
      </c>
      <c r="K40" s="23">
        <f>IF(AND(C40&gt;='Input for base case'!$F$12,C40&lt;'Input for base case'!$F$13),((D39*(1-Parameters!$D$40)*(Parameters!$D$8*(1-('Input for base case'!$F$22*Parameters!$D$7))))+(E39*(1-Parameters!$D$40)*(1-1/Parameters!$D$38)*(1-('Input for base case'!$F$5*Parameters!$D$14*(1-Parameters!$D$27)*Parameters!$D$26*(Parameters!$D$24))*Parameters!$D$28*Parameters!$D$30)))+ (F39*(1-Parameters!$D$40)*(1-(1/Parameters!$D$38))*(1-ART_drop_factor)) + (J39*(1-Parameters!$D$40)*Parameters!$D$9*(1-('Input for base case'!$F$22*Parameters!$D$7)))+(K39*(1-Parameters!$D$40)*(1-1/Parameters!$D$38)) + (L39*(1-Parameters!$D$40)*(1-(1/Parameters!$D$38))*(1-ART_drop_factor)),0)</f>
        <v>0</v>
      </c>
      <c r="L40" s="23">
        <f>IF(AND(C40&gt;='Input for base case'!$F$12,C40&lt;'Input for base case'!$F$13),((E39*(1-Parameters!$D$40)*(1-1/Parameters!$D$38)*('Input for base case'!$F$5*Parameters!$D$14*Parameters!$D$26*(1-Parameters!$D$27)*(Parameters!$D$24)*Parameters!$D$28*Parameters!$D$30))+(F39*(1-Parameters!$D$40)*(1-(1/Parameters!$D$38))*ART_drop_factor)+(L39*(1-Parameters!$D$40)*(1-(1/Parameters!$D$38))*ART_drop_factor)),0)</f>
        <v>0</v>
      </c>
      <c r="M40" s="23">
        <f>IF(AND(C40&gt;='Input for base case'!$F$12,C40&lt;'Input for base case'!$F$13),((E39*(1-Parameters!$D$40)*(1/Parameters!$D$38)*(1-('Input for base case'!$F$5*Parameters!$D$14*(1-Parameters!$D$27)*Parameters!$D$26*(Parameters!$D$23))*Parameters!$D$28))+(G39*(1-Parameters!$D$40)*(1-('Input for base case'!$F$5*Parameters!$D$14*(1-Parameters!$D$27)*Parameters!$D$26*(Parameters!$D$23)*Parameters!$D$28)))+(K39*(1-Parameters!$D$40)*(1/Parameters!$D$38))+(M39*(1-Parameters!$D$40))),0)</f>
        <v>0</v>
      </c>
      <c r="N40" s="23">
        <f>IF(AND(C40&gt;='Input for base case'!$F$12,C40&lt;'Input for base case'!$F$13),((E39*(1-Parameters!$D$40)*(1/Parameters!$D$38)*'Input for base case'!$F$5*Parameters!$D$14*Parameters!$D$26*(1-Parameters!$D$27)*Parameters!$D$28*(Parameters!$D$23)*(1-Parameters!$D$30))+(G39*(1-Parameters!$D$40)*'Input for base case'!$F$5*Parameters!$D$14*Parameters!$D$26*(1-Parameters!$D$27)*Parameters!$D$28*(Parameters!$D$23)*(1-Parameters!$D$30))+(H39*(1-Parameters!$D$40)) +(N39*(1-Parameters!$D$40)) + (O39*(1-Parameters!$D$40)*(1-ART_drop_factor)) + (I39*(1-Parameters!$D$40)*(1-ART_drop_factor))),0)</f>
        <v>0</v>
      </c>
      <c r="O40" s="23">
        <f>IF(AND(C40&gt;='Input for base case'!$F$12,C40&lt;'Input for base case'!$F$13),((E39*(1-Parameters!$D$40)*(1/Parameters!$D$38)*('Input for base case'!$F$5*Parameters!$D$14*(Parameters!$D$23)*Parameters!$D$26*(1-Parameters!$D$27)*Parameters!$D$28*Parameters!$D$30))+(F39*(1-Parameters!$D$40)*(1/Parameters!$D$38))+(G39*(1-Parameters!$D$40)*('Input for base case'!$F$5*Parameters!$D$14*(Parameters!$D$23)*Parameters!$D$26*(1-Parameters!$D$27)*Parameters!$D$28*Parameters!$D$30))+(O39*(1-Parameters!$D$40)*ART_drop_factor)+(L39*(1-Parameters!$D$40)*(1/Parameters!$D$38))+(I39*(1-Parameters!$D$40)*ART_drop_factor)),0)</f>
        <v>0</v>
      </c>
      <c r="P40" s="24">
        <f>IF(AND(C40&gt;='Input for base case'!$F$13,C40&lt;'Input for base case'!$F$14),((J39*(1-Parameters!$D$40)*(1-(Parameters!$D$9*(1-('Input for base case'!$F$22*Parameters!$D$7))))) + (P39*(1-Parameters!$D$40)*(1-(Parameters!$D$9*(1-('Input for base case'!$F$22*Parameters!$D$7)))))),0)</f>
        <v>1507053.9094155398</v>
      </c>
      <c r="Q40" s="22">
        <f>IF(AND(C40&gt;='Input for base case'!$F$13,C40&lt;'Input for base case'!$F$14),((J39*(1-Parameters!$D$40)*Parameters!$D$9*(1-('Input for base case'!$F$22*Parameters!$D$7)))+(K39*(1-Parameters!$D$40)*(1-1/Parameters!$D$38)*(1-('Input for base case'!$F$6*Parameters!$D$15*(1-Parameters!$D$27)*Parameters!$D$26*(Parameters!$D$24))*Parameters!$D$28*Parameters!$D$30))) + (L39*(1-Parameters!$D$40)*(1-(1/Parameters!$D$38))*(1-ART_drop_factor)) +(P39*(1-Parameters!$D$40)*Parameters!$D$9*(1-('Input for base case'!$F$22*Parameters!$D$7)))+(Q39*(1-Parameters!$D$40)*(1-1/Parameters!$D$38)) + (R39*(1-Parameters!$D$40)*(1-(1/Parameters!$D$38))*(1-ART_drop_factor)),0)</f>
        <v>4124.8042892089725</v>
      </c>
      <c r="R40" s="24">
        <f>IF(AND(C40&gt;='Input for base case'!$F$13,C40&lt;'Input for base case'!$F$14),((K39*(1-Parameters!$D$40)*(1-1/Parameters!$D$38)*('Input for base case'!$F$6*Parameters!$D$15*Parameters!$D$26*(1-Parameters!$D$27)*(Parameters!$D$24)*Parameters!$D$28*Parameters!$D$30))+(L39*(1-Parameters!$D$40)*(1-(1/Parameters!$D$38))*ART_drop_factor)+(R39*(1-Parameters!$D$40)*(1-(1/Parameters!$D$38))*ART_drop_factor)),0)</f>
        <v>380.38148523944102</v>
      </c>
      <c r="S40" s="22">
        <f>IF(AND(C40&gt;='Input for base case'!$F$13,C40&lt;'Input for base case'!$F$14),((K39*(1-Parameters!$D$40)*(1/Parameters!$D$38)*(1-('Input for base case'!$F$6*Parameters!$D$15*(1-Parameters!$D$27)*Parameters!$D$26*(Parameters!$D$23)*Parameters!$D$28)))+(M39*(1-Parameters!$D$40)*(1-('Input for base case'!$F$6*Parameters!$D$15*(1-Parameters!$D$27)*Parameters!$D$26*(Parameters!$D$23)*Parameters!$D$28)))+(Q39*(1-Parameters!$D$40)*(1/Parameters!$D$38))+(S39*(1-Parameters!$D$40))),0)</f>
        <v>18571.927841041172</v>
      </c>
      <c r="T40" s="24">
        <f>IF(AND(C40&gt;='Input for base case'!$F$13,C40&lt;'Input for base case'!$F$14),((K39*(1-Parameters!$D$40)*(1/Parameters!$D$38)*'Input for base case'!$F$6*Parameters!$D$15*Parameters!$D$26*(1-Parameters!$D$27)*Parameters!$D$28*(Parameters!$D$23)*(1-Parameters!$D$30))+(M39*(1-Parameters!$D$40)*'Input for base case'!$F$6*Parameters!$D$15*Parameters!$D$26*(1-Parameters!$D$27)*Parameters!$D$28*(Parameters!$D$23)*(1-Parameters!$D$30))+(N39*(1-Parameters!$D$40))+(T39*(1-Parameters!$D$40)) + (U39*(1-Parameters!$D$40)*(1-ART_drop_factor)) + (O39*(1-Parameters!$D$40)*(1-ART_drop_factor))),0)</f>
        <v>5195.5302997986328</v>
      </c>
      <c r="U40" s="22">
        <f>IF(AND(C40&gt;='Input for base case'!$F$13,C40&lt;'Input for base case'!$F$14),((K39*(1-Parameters!$D$40)*(1/Parameters!$D$38)*('Input for base case'!$F$6*Parameters!$D$15*(Parameters!$D$23)*Parameters!$D$26*(1-Parameters!$D$27)*Parameters!$D$28*Parameters!$D$30))+(L39*(1-Parameters!$D$40)*(1/Parameters!$D$38))+(M39*(1-Parameters!$D$40)*('Input for base case'!$F$6*Parameters!$D$15*(Parameters!$D$23)*Parameters!$D$26*(1-Parameters!$D$27)*Parameters!$D$28*Parameters!$D$30))+(U39*(1-Parameters!$D$40)*ART_drop_factor)+(R39*(1-Parameters!$D$40)*(1/Parameters!$D$38))+(O39*(1-Parameters!$D$40))*ART_drop_factor),0)</f>
        <v>36331.252867782641</v>
      </c>
      <c r="V40" s="24">
        <f>IF(C40='Input for base case'!$F$14,((P39*(1-Parameters!$D$41)*(1-(Parameters!$D$9*(1-('Input for base case'!$F$22*Parameters!$D$7))))) + (V39*(1-Parameters!$D$41)*(1-(Parameters!$D$9*(1-('Input for base case'!$F$22*Parameters!$D$7)))))),0)</f>
        <v>0</v>
      </c>
      <c r="W40" s="22">
        <f>IF(C40='Input for base case'!$F$14,((P39*(1-Parameters!$D$41)*Parameters!$D$9*(1-('Input for base case'!$F$22*Parameters!$D$7)))+(Q39*(1-Parameters!$D$41)*(1-1/Parameters!$D$38)*(1-('Input for base case'!$F$6*Parameters!$D$16*(1-Parameters!$D$27)*Parameters!$D$26*(1-Parameters!$B$94)*(Parameters!$D$24))*Parameters!$D$28*Parameters!$D$30)))+(V39*(1-Parameters!$D$41)*Parameters!$D$9*(1-('Input for base case'!$F$22*Parameters!$D$7)))+ (R39*(1-Parameters!$D$41)*(1-(1/Parameters!$D$38))*(1-ART_drop_factor)) + (W39*(1-Parameters!$D$41)*(1-1/Parameters!$D$38)) + (X39*(1-Parameters!$D$41)*(1-(1/Parameters!$D$38))*(1-ART_drop_factor)),0)</f>
        <v>0</v>
      </c>
      <c r="X40" s="24">
        <f>IF(C40='Input for base case'!$F$14,((Q39*(1-Parameters!$D$41)*(1-1/Parameters!$D$38)*('Input for base case'!$F$6*Parameters!$D$16*Parameters!$D$26*(1-Parameters!$D$27)*(1-Parameters!$B$94)*(Parameters!$D$24)*Parameters!$D$28*Parameters!$D$30))+(R39*(1-Parameters!$D$41)*(1-(1/Parameters!$D$38))*ART_drop_factor)+(X39*(1-Parameters!$D$41)*(1-(1/Parameters!$D$38))*ART_drop_factor)),0)</f>
        <v>0</v>
      </c>
      <c r="Y40" s="22">
        <f>IF(C40='Input for base case'!$F$14,((Q39*(1-Parameters!$D$41)*(1/Parameters!$D$38)*(1-('Input for base case'!$F$6*Parameters!$D$16*(1-Parameters!$D$27)*Parameters!$D$26*(1-Parameters!$B$94)*(Parameters!$D$23)*Parameters!$D$28)))+(S39*(1-Parameters!$D$41)*(1-('Input for base case'!$F$6*Parameters!$D$16*(1-Parameters!$D$27)*Parameters!$D$26*(1-Parameters!$B$94)*(Parameters!$D$23)*Parameters!$D$28)))+(W39*(1-Parameters!$D$41)*(1/Parameters!$D$38))+(Y39*(1-Parameters!$D$41))),0)</f>
        <v>0</v>
      </c>
      <c r="Z40" s="24">
        <f>IF(C40='Input for base case'!$F$14,((Q39*(1-Parameters!$D$41)*(1/Parameters!$D$38)*'Input for base case'!$F$6*Parameters!$D$16*Parameters!$D$26*(1-Parameters!$D$27)*(1-Parameters!$B$94)*Parameters!$D$28*(Parameters!$D$23)*(1-Parameters!$D$30))+(S39*(1-Parameters!$D$41)*'Input for base case'!$F$6*Parameters!$D$16*Parameters!$D$26*(1-Parameters!$D$27)*(1-Parameters!$B$94)*Parameters!$D$28*(Parameters!$D$23)*(1-Parameters!$D$30))+(T39*(1-Parameters!$D$41)) + (U39*(1-Parameters!$D$41)*(1-ART_drop_factor)) + (Z39*(1-Parameters!$D$41)) + (AA39*(1-Parameters!$D$41)*(1-ART_drop_factor))),0)</f>
        <v>0</v>
      </c>
      <c r="AA40" s="22">
        <f>IF(C40='Input for base case'!$F$14,((Q39*(1-Parameters!$D$41)*(1/Parameters!$D$38)*('Input for base case'!$F$6*Parameters!$D$16*(Parameters!$D$23)*Parameters!$D$26*(1-Parameters!$D$27)*(1-Parameters!$B$94)*Parameters!$D$28*Parameters!$D$30))+(R39*(1-Parameters!$D$41)*(1/Parameters!$D$38))+(S39*(1-Parameters!$D$41)*('Input for base case'!$F$6*Parameters!$D$16*(1-Parameters!$B$94)*(Parameters!$D$23)*Parameters!$D$26*(1-Parameters!$D$27)*Parameters!$D$28*Parameters!$D$30))+(AA39*(1-Parameters!$D$41)*ART_drop_factor)+(X39*(1-Parameters!$D$41)*(1/Parameters!$D$38))+(U39*(1-Parameters!$D$41)*ART_drop_factor)),0)</f>
        <v>0</v>
      </c>
      <c r="AB40" s="24">
        <f>IF(AND(C40&gt;'Input for base case'!$F$14,C40&lt;('Input for base case'!$F$14+'Input for base case'!$F$16)),((V39*(1-Parameters!$D$41)*(1-(Parameters!$D$9*(1-('Input for base case'!$F$22*Parameters!$D$7)))))+(AB39*(1-Parameters!$D$41)*(1-(Parameters!$D$10*(1-('Input for base case'!$F$22*Parameters!$D$7)))))),0)</f>
        <v>0</v>
      </c>
      <c r="AC40" s="24">
        <f>IF(AND(C40&gt;'Input for base case'!$F$14, C40&lt;('Input for base case'!$F$14+'Input for base case'!$F$16)),((V39*(1-Parameters!$D$41)*Parameters!$D$9*(1-('Input for base case'!$F$22*Parameters!$D$7)))+(W39*(1-Parameters!$D$41)*(1-1/Parameters!$D$38)) + (X39*(1-Parameters!$D$41)*(1-(1/Parameters!$D$38))*(1-ART_drop_factor)) +(AB39*(1-Parameters!$D$41)*Parameters!$D$10*(1-('Input for base case'!$F$22*Parameters!$D$7))))+(AC39*(1-Parameters!$D$41)*(1-1/Parameters!$D$38)) + (AD39*(1-Parameters!$D$41)*(1-(1/Parameters!$D$38))*(1-ART_drop_factor)),0)</f>
        <v>0</v>
      </c>
      <c r="AD40" s="24">
        <f>IF(AND(C40&gt;'Input for base case'!$F$14, C40&lt;('Input for base case'!$F$14+'Input for base case'!$F$16)),((X39*(1-Parameters!$D$41)*(1-(1/Parameters!$D$38))*ART_drop_factor)+(AD39*(1-Parameters!$D$41)*(1-(1/Parameters!$D$38))*ART_drop_factor)),0)</f>
        <v>0</v>
      </c>
      <c r="AE40" s="24">
        <f>IF(AND(C40&gt;'Input for base case'!$F$14, C40&lt;('Input for base case'!$F$14+'Input for base case'!$F$16)),((W39*(1-Parameters!$D$41)*(1/Parameters!$D$38))+(Y39*(1-Parameters!$D$41))+(AC39*(1-Parameters!$D$41)*(1/Parameters!$D$38))+(AE39*(1-Parameters!$D$41))),0)</f>
        <v>0</v>
      </c>
      <c r="AF40" s="24">
        <f>IF(AND(C40&gt;'Input for base case'!$F$14, C40&lt;('Input for base case'!$F$14+'Input for base case'!$F$16)),((Z39*(1-Parameters!$D$41)) + (AA39*(1-Parameters!$D$41)*(1-ART_drop_factor)) +(AF39*(1-Parameters!$D$41)) + (AG39*(1-Parameters!$D$41)*(1-ART_drop_factor))),0)</f>
        <v>0</v>
      </c>
      <c r="AG40" s="24">
        <f>IF(AND(C40&gt;'Input for base case'!$F$14, C40&lt;('Input for base case'!$F$14+'Input for base case'!$F$16)),((X39*(1-Parameters!$D$41)*(1/Parameters!$D$38))+(AG39*(1-Parameters!$D$41)*ART_drop_factor)+(AD39*(1-Parameters!$D$41)*(1/Parameters!$D$38))+(AA39*(1-Parameters!$D$41)*ART_drop_factor)),0)</f>
        <v>0</v>
      </c>
      <c r="AH40" s="24">
        <f>IF(AND(C40&gt;=('Input for base case'!$F$14+'Input for base case'!$F$16),C40&lt;('Input for base case'!$F$14+'Input for base case'!$F$17)),((AB39*(1-Parameters!$D$40)*(1-(Parameters!$D$10*(1-('Input for base case'!$F$22*Parameters!$D$7)))))+(AH39*(1-Parameters!$D$40)*(1-(Parameters!$D$11*(1-('Input for base case'!$F$22*Parameters!$D$7)))))),0)</f>
        <v>0</v>
      </c>
      <c r="AI40" s="24">
        <f>IF(AND(C40&gt;=('Input for base case'!$F$14+'Input for base case'!$F$16), C40&lt;('Input for base case'!$F$14+'Input for base case'!$F$17)),((AB39*(1-Parameters!$D$40)*Parameters!$D$10*(1-('Input for base case'!$F$22*Parameters!$D$7)))+(AC39*(1-Parameters!$D$40)*(1-1/Parameters!$D$38)*(1-('Input for base case'!$F$7*Parameters!$D$17*(1-Parameters!$D$27)*Parameters!$D$26*(1-(Parameters!$B$94 + Parameters!$B$95))*(Parameters!$D$24)*Parameters!$D$28*Parameters!$D$30))) + (AD39*(1-Parameters!$D$40)*(1-(1/Parameters!$D$38))*(1-ART_drop_factor)) +(AH39*(1-Parameters!$D$40)*Parameters!$D$11*(1-('Input for base case'!$F$22*Parameters!$D$7)))+(AI39*(1-Parameters!$D$40)*(1-1/Parameters!$D$38)) + (AJ39*(1-Parameters!$D$40)*(1-(1/Parameters!$D$38))*(1-ART_drop_factor))),0)</f>
        <v>0</v>
      </c>
      <c r="AJ40" s="24">
        <f>IF(AND(C40&gt;=('Input for base case'!$F$14+'Input for base case'!$F$16), C40&lt;('Input for base case'!$F$14+'Input for base case'!$F$17)),((AC39*(1-Parameters!$D$40)*(1-1/Parameters!$D$38)*('Input for base case'!$F$7*Parameters!$D$17*Parameters!$D$26*(1-Parameters!$D$27)*(1-(Parameters!$B$94 + Parameters!$B$95))*(Parameters!$D$24)*Parameters!$D$28*Parameters!$D$30))+(AD39*(1-Parameters!$D$40)*(1-(1/Parameters!$D$38))*ART_drop_factor)+(AJ39*(1-Parameters!$D$40)*(1-(1/Parameters!$D$38))*ART_drop_factor)),0)</f>
        <v>0</v>
      </c>
      <c r="AK40" s="22">
        <f>IF(AND(C40&gt;=('Input for base case'!$F$14+'Input for base case'!$F$16), C40&lt;('Input for base case'!$F$14+'Input for base case'!$F$17)),((AC39*(1-Parameters!$D$40)*(1/Parameters!$D$38)*(1-('Input for base case'!$F$7*Parameters!$D$17*(1-Parameters!$D$27)*Parameters!$D$26*(1-(Parameters!$B$94 + Parameters!$B$95))*(Parameters!$D$23)*Parameters!$D$28)))+(AE39*(1-Parameters!$D$40)*(1-('Input for base case'!$F$7*Parameters!$D$17*(1-Parameters!$D$27)*Parameters!$D$26*(1-(Parameters!$B$94 + Parameters!$B$95))*(Parameters!$D$23)*Parameters!$D$28)))+(AI39*(1-Parameters!$D$40)*(1/Parameters!$D$38))+(AK39*(1-Parameters!$D$40))),0)</f>
        <v>0</v>
      </c>
      <c r="AL40" s="24">
        <f>IF(AND(C40&gt;=('Input for base case'!$F$14+'Input for base case'!$F$16), C40&lt;('Input for base case'!$F$14+'Input for base case'!$F$17)),((AC39*(1-Parameters!$D$40)*(1/Parameters!$D$38)*'Input for base case'!$F$7*Parameters!$D$17*Parameters!$D$26*(1-Parameters!$D$27)*(1-(Parameters!$B$94 + Parameters!$B$95))*Parameters!$D$28*(Parameters!$D$23)*(1-Parameters!$D$30))+(AE39*(1-Parameters!$D$40)*'Input for base case'!$F$7*Parameters!$D$17*Parameters!$D$26*(1-Parameters!$D$27)*(1-(Parameters!$B$94 + Parameters!$B$95))*Parameters!$D$28*(Parameters!$D$23)*(1-Parameters!$D$30))+(AF39*(1-Parameters!$D$40)) + (AG39*(1-Parameters!$D$40)*(1-ART_drop_factor)) +(AL39*(1-Parameters!$D$40)) + (AM39*(1-Parameters!$D$40)*(1-ART_drop_factor))),0)</f>
        <v>0</v>
      </c>
      <c r="AM40" s="22">
        <f>IF(AND(C40&gt;=('Input for base case'!$F$14+'Input for base case'!$F$16), C40&lt;('Input for base case'!$F$14+'Input for base case'!$F$17)),((AC39*(1-Parameters!$D$40)*(1/Parameters!$D$38)*('Input for base case'!$F$7*Parameters!$D$17*(Parameters!$D$23)*Parameters!$D$26*(1-Parameters!$D$27)*(1-(Parameters!$B$94 + Parameters!$B$95))*Parameters!$D$28*Parameters!$D$30))+(AD39*(1-Parameters!$D$40)*(1/Parameters!$D$38))+(AE39*(1-Parameters!$D$40)*('Input for base case'!$F$7*Parameters!$D$17*(Parameters!$D$23)*Parameters!$D$26*(1-Parameters!$D$27)*(1-(Parameters!$B$94 + Parameters!$B$95))*Parameters!$D$28*Parameters!$D$30))+(AM39*(1-Parameters!$D$40)*ART_drop_factor)+(AJ39*(1-Parameters!$D$40)*(1/Parameters!$D$38))+(AG39*(1-Parameters!$D$40)*ART_drop_factor)),0)</f>
        <v>0</v>
      </c>
      <c r="AN40" s="24">
        <f>IF(AND(C40&gt;=('Input for base case'!$F$14+'Input for base case'!$F$17), C40&lt;('Input for base case'!$F$14+'Input for base case'!$F$18)),((AH39*(1-Parameters!$D$40)*(1-(Parameters!$D$11*(1-('Input for base case'!$F$22*Parameters!$D$7))))) + (AN39*(1-Parameters!$D$40)*(1-(Parameters!$D$11*(1-('Input for base case'!$F$22*Parameters!$D$7)))))),0)</f>
        <v>0</v>
      </c>
      <c r="AO40" s="22">
        <f>IF(AND(C40&gt;=('Input for base case'!$F$14+'Input for base case'!$F$17), C40&lt;('Input for base case'!$F$14+'Input for base case'!$F$18)),((AH39*(1-Parameters!$D$40)*Parameters!$D$11*(1-('Input for base case'!$F$22*Parameters!$D$7)))+(AI39*(1-Parameters!$D$40)*(1-1/Parameters!$D$38)*(1-('Input for base case'!$F$8*Parameters!$D$18*(1-Parameters!$D$27)*Parameters!$D$26*(Parameters!$D$24)*Parameters!$D$28*Parameters!$D$30))) + (AJ39*(1-Parameters!$D$40)*(1-(1/Parameters!$D$38))*(1-ART_drop_factor)) +(AN39*(1-Parameters!$D$40)*Parameters!$D$11*(1-('Input for base case'!$F$22*Parameters!$D$7)))+(AO39*(1-Parameters!$D$40)*(1-1/Parameters!$D$38)) + (AP39*(1-Parameters!$D$40)*(1-(1/Parameters!$D$38))*(1-ART_drop_factor))),0)</f>
        <v>0</v>
      </c>
      <c r="AP40" s="24">
        <f>IF(AND(C40&gt;=('Input for base case'!$F$14+'Input for base case'!$F$17), C40&lt;('Input for base case'!$F$14+'Input for base case'!$F$18)),((AI39*(1-Parameters!$D$40)*(1-1/Parameters!$D$38)*('Input for base case'!$F$8*Parameters!$D$18*Parameters!$D$26*(1-Parameters!$D$27)*(Parameters!$D$24)*Parameters!$D$28*Parameters!$D$30))+(AJ39*(1-Parameters!$D$40)*(1-(1/Parameters!$D$38))*ART_drop_factor)+(AP39*(1-Parameters!$D$40)*(1-(1/Parameters!$D$38))*ART_drop_factor)),0)</f>
        <v>0</v>
      </c>
      <c r="AQ40" s="22">
        <f>IF(AND(C40&gt;=('Input for base case'!$F$14+'Input for base case'!$F$17), C40&lt;('Input for base case'!$F$14+'Input for base case'!$F$18)),((AI39*(1-Parameters!$D$40)*(1/Parameters!$D$38)*(1-('Input for base case'!$F$8*Parameters!$D$18*(1-Parameters!$D$27)*Parameters!$D$26*(Parameters!$D$23)*Parameters!$D$28)))+(AK39*(1-Parameters!$D$40)*(1-('Input for base case'!$F$8*Parameters!$D$18*(1-Parameters!$D$27)*Parameters!$D$26*(Parameters!$D$23)*Parameters!$D$28)))+(AO39*(1-Parameters!$D$40)*(1/Parameters!$D$38))+(AQ39*(1-Parameters!$D$40))),0)</f>
        <v>0</v>
      </c>
      <c r="AR40" s="24">
        <f>IF(AND(C40&gt;=('Input for base case'!$F$14+'Input for base case'!$F$17), C40&lt;('Input for base case'!$F$14+'Input for base case'!$F$18)),((AI39*(1-Parameters!$D$40)*(1/Parameters!$D$38)*'Input for base case'!$F$8*Parameters!$D$18*Parameters!$D$26*(1-Parameters!$D$27)*Parameters!$D$28*(Parameters!$D$23)*(1-Parameters!$D$30))+(AK39*(1-Parameters!$D$40)*'Input for base case'!$F$8*Parameters!$D$18*Parameters!$D$26*(1-Parameters!$D$27)*Parameters!$D$28*(Parameters!$D$23)*(1-Parameters!$D$30))+(AL39*(1-Parameters!$D$40)) + (AM39*(1-Parameters!$D$40)*(1-ART_drop_factor)) +(AR39*(1-Parameters!$D$40)) + (AS39*(1-Parameters!$D$40)*(1-ART_drop_factor))),0)</f>
        <v>0</v>
      </c>
      <c r="AS40" s="22">
        <f>IF(AND(C40&gt;=('Input for base case'!$F$14+'Input for base case'!$F$17), C40&lt;('Input for base case'!$F$14+'Input for base case'!$F$18)),((AI39*(1-Parameters!$D$40)*(1/Parameters!$D$38)*('Input for base case'!$F$8*Parameters!$D$18*(Parameters!$D$23)*Parameters!$D$26*(1-Parameters!$D$27)*Parameters!$D$28*Parameters!$D$30))+(AJ39*(1-Parameters!$D$40)*(1/Parameters!$D$38))+(AK39*(1-Parameters!$D$40)*('Input for base case'!$F$8*Parameters!$D$18*(Parameters!$D$23)*Parameters!$D$26*(1-Parameters!$D$27)*Parameters!$D$28*Parameters!$D$30))+(AS39*(1-Parameters!$D$40)*ART_drop_factor)+(AP39*(1-Parameters!$D$40)*(1/Parameters!$D$38))+(AM39*(1-Parameters!$D$40)*ART_drop_factor)),0)</f>
        <v>0</v>
      </c>
      <c r="AT40" s="24">
        <f>IF(AND(C40&gt;=('Input for base case'!$F$14+'Input for base case'!$F$18), C40&lt;('Input for base case'!$F$14+'Input for base case'!$F$19)),((AN39*(1-Parameters!$D$40)*(1-(Parameters!$D$11*(1-('Input for base case'!$F$22*Parameters!$D$7))))) + (AT39*(1-Parameters!$D$40)*(1-(Parameters!$D$12*(1-('Input for base case'!$F$22*Parameters!$D$7)))))),0)</f>
        <v>0</v>
      </c>
      <c r="AU40" s="22">
        <f>IF(AND(C40&gt;=('Input for base case'!$F$14+'Input for base case'!$F$18), C40&lt;('Input for base case'!$F$14+'Input for base case'!$F$19)),((AN39*(1-Parameters!$D$40)*Parameters!$D$11*(1-('Input for base case'!$F$22*Parameters!$D$7)))+(AO39*(1-Parameters!$D$40)*(1-1/Parameters!$D$38)*(1-('Input for base case'!$F$9*Parameters!$D$19*(1-Parameters!$D$27)*Parameters!$D$26*(Parameters!$D$24)*Parameters!$D$28*Parameters!$D$30))) + (AP39*(1-Parameters!$D$40)*(1-(1/Parameters!$D$38))*(1-ART_drop_factor)) +(AT39*(1-Parameters!$D$40)*Parameters!$D$12*(1-('Input for base case'!$F$22*Parameters!$D$7)))+(AU39*(1-Parameters!$D$40)*(1-1/Parameters!$D$38)) + (AV39*(1-Parameters!$D$40)*(1-(1/Parameters!$D$38))*(1-ART_drop_factor))),0)</f>
        <v>0</v>
      </c>
      <c r="AV40" s="24">
        <f>IF(AND(C40&gt;=('Input for base case'!$F$14+'Input for base case'!$F$18), C40&lt;('Input for base case'!$F$14+'Input for base case'!$F$19)),((AO39*(1-Parameters!$D$40)*(1-1/Parameters!$D$38)*('Input for base case'!$F$9*Parameters!$D$19*Parameters!$D$26*(1-Parameters!$D$27)*(Parameters!$D$24)*Parameters!$D$28*Parameters!$D$30))+(AP39*(1-Parameters!$D$40)*(1-(1/Parameters!$D$38))*ART_drop_factor)+(AV39*(1-Parameters!$D$40)*(1-(1/Parameters!$D$38))*ART_drop_factor)),0)</f>
        <v>0</v>
      </c>
      <c r="AW40" s="22">
        <f>IF(AND(C40&gt;=('Input for base case'!$F$14+'Input for base case'!$F$18), C40&lt;('Input for base case'!$F$14+'Input for base case'!$F$19)),((AO39*(1-Parameters!$D$40)*(1/Parameters!$D$38)*(1-('Input for base case'!$F$9*Parameters!$D$19*(1-Parameters!$D$27)*Parameters!$D$26*(Parameters!$D$23)*Parameters!$D$28)))+(AQ39*(1-Parameters!$D$40)*(1-('Input for base case'!$F$9*Parameters!$D$19*(1-Parameters!$D$27)*Parameters!$D$26*(Parameters!$D$23)*Parameters!$D$28)))+(AU39*(1-Parameters!$D$40)*(1/Parameters!$D$38))+(AW39*(1-Parameters!$D$40))),0)</f>
        <v>0</v>
      </c>
      <c r="AX40" s="24">
        <f>IF(AND(C40&gt;=('Input for base case'!$F$14+'Input for base case'!$F$18), C40&lt;('Input for base case'!$F$14+'Input for base case'!$F$19)),((AO39*(1-Parameters!$D$40)*(1/Parameters!$D$38)*'Input for base case'!$F$9*Parameters!$D$19*Parameters!$D$26*(1-Parameters!$D$27)*Parameters!$D$28*(Parameters!$D$23)*(1-Parameters!$D$30))+(AQ39*(1-Parameters!$D$40)*'Input for base case'!$F$9*Parameters!$D$19*Parameters!$D$26*(1-Parameters!$D$27)*Parameters!$D$28*(Parameters!$D$23)*(1-Parameters!$D$30)) + (AS39*(1-Parameters!$D$40)*(1-ART_drop_factor)) +(AR39*(1-Parameters!$D$40))+ (AY39*(1-Parameters!$D$40)*(1-ART_drop_factor)) + (AX39*(1-Parameters!$D$40))),0)</f>
        <v>0</v>
      </c>
      <c r="AY40" s="22">
        <f>IF(AND(C40&gt;=('Input for base case'!$F$14+'Input for base case'!$F$18), C40&lt;('Input for base case'!$F$14+'Input for base case'!$F$19)),((AO39*(1-Parameters!$D$40)*(1/Parameters!$D$38)*('Input for base case'!$F$9*Parameters!$D$19*(Parameters!$D$23)*Parameters!$D$26*(1-Parameters!$D$27)*Parameters!$D$28*Parameters!$D$30))+(AP39*(1-Parameters!$D$40)*(1/Parameters!$D$38))+(AQ39*(1-Parameters!$D$40)*('Input for base case'!$F$9*Parameters!$D$19*(Parameters!$D$23)*Parameters!$D$26*(1-Parameters!$D$27)*Parameters!$D$28*Parameters!$D$30))+(AY39*(1-Parameters!$D$40)*ART_drop_factor)+(AV39*(1-Parameters!$D$40)*(1/Parameters!$D$38))+(AS39*(1-Parameters!$D$40)*ART_drop_factor)),0)</f>
        <v>0</v>
      </c>
      <c r="AZ40" s="24">
        <f>IF(C40&gt;=('Input for base case'!$F$14+'Input for base case'!$F$19),((AT39*(1-Parameters!$D$40)*(1-(Parameters!$D$12*(1-('Input for base case'!$F$22*Parameters!$D$7))))) + (AZ39*(1-Parameters!$D$40)*(1-(Parameters!$D$12*(1-('Input for base case'!$F$22*Parameters!$D$7)))))),0)</f>
        <v>0</v>
      </c>
      <c r="BA40" s="22">
        <f>IF(C40&gt;=('Input for base case'!$F$14+'Input for base case'!$F$19),((AT39*(1-Parameters!$D$40)*Parameters!$D$12*(1-('Input for base case'!$F$22*Parameters!$D$7)))+(AU39*(1-Parameters!$D$40)*(1-1/Parameters!$D$38)*(1-('Input for base case'!$F$10*Parameters!$D$20*(1-Parameters!$D$27)*Parameters!$D$26*(Parameters!$D$24)*Parameters!$D$28*Parameters!$D$30))) + (AV39*(1-Parameters!$D$40)*(1-(1/Parameters!$D$38))*(1-ART_drop_factor)) +(AZ39*(1-Parameters!$D$40)*Parameters!$D$12*(1-('Input for base case'!$F$22*Parameters!$D$7)))+(BA39*(1-Parameters!$D$40)*(1-1/Parameters!$D$38)) + (BB39*(1-Parameters!$D$40)*(1-(1/Parameters!$D$38))*(1-ART_drop_factor))),0)</f>
        <v>0</v>
      </c>
      <c r="BB40" s="24">
        <f>IF(C40&gt;=('Input for base case'!$F$14+'Input for base case'!$F$19),((AU39*(1-Parameters!$D$40)*(1-1/Parameters!$D$38)*('Input for base case'!$F$10*Parameters!$D$20*Parameters!$D$26*(1-Parameters!$D$27)*(Parameters!$D$24)*Parameters!$D$28*Parameters!$D$30))+(AV39*(1-Parameters!$D$40)*(1-(1/Parameters!$D$38))*ART_drop_factor)+(BB39*(1-Parameters!$D$40)*(1-(1/Parameters!$D$38))*ART_drop_factor)),0)</f>
        <v>0</v>
      </c>
      <c r="BC40" s="22">
        <f>IF(C40&gt;=('Input for base case'!$F$14+'Input for base case'!$F$19),((AU39*(1-Parameters!$D$40)*(1/Parameters!$D$38)*(1-('Input for base case'!$F$10*Parameters!$D$20*(1-Parameters!$D$27)*Parameters!$D$26*(Parameters!$D$23)*Parameters!$D$28)))+(AW39*(1-Parameters!$D$40)*(1-('Input for base case'!$F$10*Parameters!$D$20*(1-Parameters!$D$27)*Parameters!$D$26*(Parameters!$D$23)*Parameters!$D$28)))+(BA39*(1-Parameters!$D$40)*(1/Parameters!$D$38))+(BC39*(1-Parameters!$D$40))),0)</f>
        <v>0</v>
      </c>
      <c r="BD40" s="24">
        <f>IF(C40&gt;=('Input for base case'!$F$14+'Input for base case'!$F$19),((AU39*(1-Parameters!$D$40)*(1/Parameters!$D$38)*'Input for base case'!$F$10*Parameters!$D$20*Parameters!$D$26*(1-Parameters!$D$27)*Parameters!$D$28*(Parameters!$D$23)*(1-Parameters!$D$30))+(AW39*(1-Parameters!$D$40)*'Input for base case'!$F$10*Parameters!$D$20*Parameters!$D$26*(1-Parameters!$D$27)*Parameters!$D$28*(Parameters!$D$23)*(1-Parameters!$D$30))+(AX39*(1-Parameters!$D$40)) + (AY39*(1-Parameters!$D$40)*(1-ART_drop_factor)) +(BD39*(1-Parameters!$D$40)) + (BE39*(1-Parameters!$D$40)*(1-ART_drop_factor))),0)</f>
        <v>0</v>
      </c>
      <c r="BE40" s="25">
        <f>IF(C40&gt;=('Input for base case'!$F$14+'Input for base case'!$F$19),((AU39*(1-Parameters!$D$40)*(1/Parameters!$D$38)*('Input for base case'!$F$10*Parameters!$D$20*(Parameters!$D$23)*Parameters!$D$26*(1-Parameters!$D$27)*Parameters!$D$28*Parameters!$D$30))+(AV39*(1-Parameters!$D$40)*(1/Parameters!$D$38))+(AW39*(1-Parameters!$D$40)*('Input for base case'!$F$10*Parameters!$D$20*(Parameters!$D$23)*Parameters!$D$26*(1-Parameters!$D$27)*Parameters!$D$28*Parameters!$D$30))+(BE39*(1-Parameters!$D$40)*ART_drop_factor)+(BB39*(1-Parameters!$D$40)*(1/Parameters!$D$38))+(AY39*(1-Parameters!$D$40)*ART_drop_factor)),0)</f>
        <v>0</v>
      </c>
      <c r="BF40" s="135">
        <f>(Parameters!$D$40*(SUM(Model!D39:U39,Model!AH39:BE39)))+(Parameters!$D$41*(SUM(Model!V39:AG39)))</f>
        <v>93.944238319987804</v>
      </c>
      <c r="BG40" s="60"/>
    </row>
    <row r="41" spans="3:59" x14ac:dyDescent="0.2">
      <c r="C41" s="20">
        <v>36</v>
      </c>
      <c r="D41" s="21">
        <f>IF((C41&gt;='Input for base case'!$F$12),0,(D40*(1-Parameters!$D$40)*(1-(Parameters!$D$8*(1-('Input for base case'!$F$22*Parameters!$D$7))))))</f>
        <v>0</v>
      </c>
      <c r="E41" s="21">
        <f>IF((C41&gt;='Input for base case'!$F$12),0,(D40*(1-Parameters!$D$40)*Parameters!$D$8*(1-('Input for base case'!$F$22*Parameters!$D$7))+(E40*(1-Parameters!$D$40)*(1-1/Parameters!$D$38)) + (F40*(1-Parameters!$D$40)*(1-(1/Parameters!$D$38))*(1-ART_drop_factor))))</f>
        <v>0</v>
      </c>
      <c r="F41" s="26">
        <f>IF((C41&gt;='Input for base case'!$F$12),0,(F40*(1-Parameters!$D$40)*(1-(1/Parameters!$D$38))*ART_drop_factor))</f>
        <v>0</v>
      </c>
      <c r="G41" s="21">
        <f>IF((C41&gt;='Input for base case'!$F$12),0,((G40*(1-Parameters!$D$40)+(E40*(1-Parameters!$D$40)*(1/Parameters!$D$38)))))</f>
        <v>0</v>
      </c>
      <c r="H41" s="21">
        <f>IF((C41&gt;='Input for base case'!$F$12),0,(H40*(1-Parameters!$D$40) + I40*(1-Parameters!$D$40)*(1-ART_drop_factor)))</f>
        <v>0</v>
      </c>
      <c r="I41" s="21">
        <f>IF((C41&gt;='Input for base case'!$F$12),0,(((F40*(1-Parameters!$D$40)*(1/Parameters!$D$38)) + I40*(1-Parameters!$D$40)*ART_drop_factor)))</f>
        <v>0</v>
      </c>
      <c r="J41" s="23">
        <f>IF(AND(C41&gt;='Input for base case'!$F$12,C41&lt;'Input for base case'!$F$13),((D40*(1-Parameters!$D$40)*(1-(Parameters!$D$8*(1-('Input for base case'!$F$22*Parameters!$D$7))))) + (J40*(1-Parameters!$D$40)*(1-(Parameters!$D$9*(1-('Input for base case'!$F$22*Parameters!$D$7)))))),0)</f>
        <v>0</v>
      </c>
      <c r="K41" s="23">
        <f>IF(AND(C41&gt;='Input for base case'!$F$12,C41&lt;'Input for base case'!$F$13),((D40*(1-Parameters!$D$40)*(Parameters!$D$8*(1-('Input for base case'!$F$22*Parameters!$D$7))))+(E40*(1-Parameters!$D$40)*(1-1/Parameters!$D$38)*(1-('Input for base case'!$F$5*Parameters!$D$14*(1-Parameters!$D$27)*Parameters!$D$26*(Parameters!$D$24))*Parameters!$D$28*Parameters!$D$30)))+ (F40*(1-Parameters!$D$40)*(1-(1/Parameters!$D$38))*(1-ART_drop_factor)) + (J40*(1-Parameters!$D$40)*Parameters!$D$9*(1-('Input for base case'!$F$22*Parameters!$D$7)))+(K40*(1-Parameters!$D$40)*(1-1/Parameters!$D$38)) + (L40*(1-Parameters!$D$40)*(1-(1/Parameters!$D$38))*(1-ART_drop_factor)),0)</f>
        <v>0</v>
      </c>
      <c r="L41" s="23">
        <f>IF(AND(C41&gt;='Input for base case'!$F$12,C41&lt;'Input for base case'!$F$13),((E40*(1-Parameters!$D$40)*(1-1/Parameters!$D$38)*('Input for base case'!$F$5*Parameters!$D$14*Parameters!$D$26*(1-Parameters!$D$27)*(Parameters!$D$24)*Parameters!$D$28*Parameters!$D$30))+(F40*(1-Parameters!$D$40)*(1-(1/Parameters!$D$38))*ART_drop_factor)+(L40*(1-Parameters!$D$40)*(1-(1/Parameters!$D$38))*ART_drop_factor)),0)</f>
        <v>0</v>
      </c>
      <c r="M41" s="23">
        <f>IF(AND(C41&gt;='Input for base case'!$F$12,C41&lt;'Input for base case'!$F$13),((E40*(1-Parameters!$D$40)*(1/Parameters!$D$38)*(1-('Input for base case'!$F$5*Parameters!$D$14*(1-Parameters!$D$27)*Parameters!$D$26*(Parameters!$D$23))*Parameters!$D$28))+(G40*(1-Parameters!$D$40)*(1-('Input for base case'!$F$5*Parameters!$D$14*(1-Parameters!$D$27)*Parameters!$D$26*(Parameters!$D$23)*Parameters!$D$28)))+(K40*(1-Parameters!$D$40)*(1/Parameters!$D$38))+(M40*(1-Parameters!$D$40))),0)</f>
        <v>0</v>
      </c>
      <c r="N41" s="23">
        <f>IF(AND(C41&gt;='Input for base case'!$F$12,C41&lt;'Input for base case'!$F$13),((E40*(1-Parameters!$D$40)*(1/Parameters!$D$38)*'Input for base case'!$F$5*Parameters!$D$14*Parameters!$D$26*(1-Parameters!$D$27)*Parameters!$D$28*(Parameters!$D$23)*(1-Parameters!$D$30))+(G40*(1-Parameters!$D$40)*'Input for base case'!$F$5*Parameters!$D$14*Parameters!$D$26*(1-Parameters!$D$27)*Parameters!$D$28*(Parameters!$D$23)*(1-Parameters!$D$30))+(H40*(1-Parameters!$D$40)) +(N40*(1-Parameters!$D$40)) + (O40*(1-Parameters!$D$40)*(1-ART_drop_factor)) + (I40*(1-Parameters!$D$40)*(1-ART_drop_factor))),0)</f>
        <v>0</v>
      </c>
      <c r="O41" s="23">
        <f>IF(AND(C41&gt;='Input for base case'!$F$12,C41&lt;'Input for base case'!$F$13),((E40*(1-Parameters!$D$40)*(1/Parameters!$D$38)*('Input for base case'!$F$5*Parameters!$D$14*(Parameters!$D$23)*Parameters!$D$26*(1-Parameters!$D$27)*Parameters!$D$28*Parameters!$D$30))+(F40*(1-Parameters!$D$40)*(1/Parameters!$D$38))+(G40*(1-Parameters!$D$40)*('Input for base case'!$F$5*Parameters!$D$14*(Parameters!$D$23)*Parameters!$D$26*(1-Parameters!$D$27)*Parameters!$D$28*Parameters!$D$30))+(O40*(1-Parameters!$D$40)*ART_drop_factor)+(L40*(1-Parameters!$D$40)*(1/Parameters!$D$38))+(I40*(1-Parameters!$D$40)*ART_drop_factor)),0)</f>
        <v>0</v>
      </c>
      <c r="P41" s="24">
        <f>IF(AND(C41&gt;='Input for base case'!$F$13,C41&lt;'Input for base case'!$F$14),((J40*(1-Parameters!$D$40)*(1-(Parameters!$D$9*(1-('Input for base case'!$F$22*Parameters!$D$7))))) + (P40*(1-Parameters!$D$40)*(1-(Parameters!$D$9*(1-('Input for base case'!$F$22*Parameters!$D$7)))))),0)</f>
        <v>1506468.5056942129</v>
      </c>
      <c r="Q41" s="22">
        <f>IF(AND(C41&gt;='Input for base case'!$F$13,C41&lt;'Input for base case'!$F$14),((J40*(1-Parameters!$D$40)*Parameters!$D$9*(1-('Input for base case'!$F$22*Parameters!$D$7)))+(K40*(1-Parameters!$D$40)*(1-1/Parameters!$D$38)*(1-('Input for base case'!$F$6*Parameters!$D$15*(1-Parameters!$D$27)*Parameters!$D$26*(Parameters!$D$24))*Parameters!$D$28*Parameters!$D$30))) + (L40*(1-Parameters!$D$40)*(1-(1/Parameters!$D$38))*(1-ART_drop_factor)) +(P40*(1-Parameters!$D$40)*Parameters!$D$9*(1-('Input for base case'!$F$22*Parameters!$D$7)))+(Q40*(1-Parameters!$D$40)*(1-1/Parameters!$D$38)) + (R40*(1-Parameters!$D$40)*(1-(1/Parameters!$D$38))*(1-ART_drop_factor)),0)</f>
        <v>4165.8663620404814</v>
      </c>
      <c r="R41" s="24">
        <f>IF(AND(C41&gt;='Input for base case'!$F$13,C41&lt;'Input for base case'!$F$14),((K40*(1-Parameters!$D$40)*(1-1/Parameters!$D$38)*('Input for base case'!$F$6*Parameters!$D$15*Parameters!$D$26*(1-Parameters!$D$27)*(Parameters!$D$24)*Parameters!$D$28*Parameters!$D$30))+(L40*(1-Parameters!$D$40)*(1-(1/Parameters!$D$38))*ART_drop_factor)+(R40*(1-Parameters!$D$40)*(1-(1/Parameters!$D$38))*ART_drop_factor)),0)</f>
        <v>336.97048355523657</v>
      </c>
      <c r="S41" s="22">
        <f>IF(AND(C41&gt;='Input for base case'!$F$13,C41&lt;'Input for base case'!$F$14),((K40*(1-Parameters!$D$40)*(1/Parameters!$D$38)*(1-('Input for base case'!$F$6*Parameters!$D$15*(1-Parameters!$D$27)*Parameters!$D$26*(Parameters!$D$23)*Parameters!$D$28)))+(M40*(1-Parameters!$D$40)*(1-('Input for base case'!$F$6*Parameters!$D$15*(1-Parameters!$D$27)*Parameters!$D$26*(Parameters!$D$23)*Parameters!$D$28)))+(Q40*(1-Parameters!$D$40)*(1/Parameters!$D$38))+(S40*(1-Parameters!$D$40))),0)</f>
        <v>19029.141530302477</v>
      </c>
      <c r="T41" s="24">
        <f>IF(AND(C41&gt;='Input for base case'!$F$13,C41&lt;'Input for base case'!$F$14),((K40*(1-Parameters!$D$40)*(1/Parameters!$D$38)*'Input for base case'!$F$6*Parameters!$D$15*Parameters!$D$26*(1-Parameters!$D$27)*Parameters!$D$28*(Parameters!$D$23)*(1-Parameters!$D$30))+(M40*(1-Parameters!$D$40)*'Input for base case'!$F$6*Parameters!$D$15*Parameters!$D$26*(1-Parameters!$D$27)*Parameters!$D$28*(Parameters!$D$23)*(1-Parameters!$D$30))+(N40*(1-Parameters!$D$40))+(T40*(1-Parameters!$D$40)) + (U40*(1-Parameters!$D$40)*(1-ART_drop_factor)) + (O40*(1-Parameters!$D$40)*(1-ART_drop_factor))),0)</f>
        <v>5316.3163830400354</v>
      </c>
      <c r="U41" s="22">
        <f>IF(AND(C41&gt;='Input for base case'!$F$13,C41&lt;'Input for base case'!$F$14),((K40*(1-Parameters!$D$40)*(1/Parameters!$D$38)*('Input for base case'!$F$6*Parameters!$D$15*(Parameters!$D$23)*Parameters!$D$26*(1-Parameters!$D$27)*Parameters!$D$28*Parameters!$D$30))+(L40*(1-Parameters!$D$40)*(1/Parameters!$D$38))+(M40*(1-Parameters!$D$40)*('Input for base case'!$F$6*Parameters!$D$15*(Parameters!$D$23)*Parameters!$D$26*(1-Parameters!$D$27)*Parameters!$D$28*Parameters!$D$30))+(U40*(1-Parameters!$D$40)*ART_drop_factor)+(R40*(1-Parameters!$D$40)*(1/Parameters!$D$38))+(O40*(1-Parameters!$D$40))*ART_drop_factor),0)</f>
        <v>36250.333179717461</v>
      </c>
      <c r="V41" s="24">
        <f>IF(C41='Input for base case'!$F$14,((P40*(1-Parameters!$D$41)*(1-(Parameters!$D$9*(1-('Input for base case'!$F$22*Parameters!$D$7))))) + (V40*(1-Parameters!$D$41)*(1-(Parameters!$D$9*(1-('Input for base case'!$F$22*Parameters!$D$7)))))),0)</f>
        <v>0</v>
      </c>
      <c r="W41" s="22">
        <f>IF(C41='Input for base case'!$F$14,((P40*(1-Parameters!$D$41)*Parameters!$D$9*(1-('Input for base case'!$F$22*Parameters!$D$7)))+(Q40*(1-Parameters!$D$41)*(1-1/Parameters!$D$38)*(1-('Input for base case'!$F$6*Parameters!$D$16*(1-Parameters!$D$27)*Parameters!$D$26*(1-Parameters!$B$94)*(Parameters!$D$24))*Parameters!$D$28*Parameters!$D$30)))+(V40*(1-Parameters!$D$41)*Parameters!$D$9*(1-('Input for base case'!$F$22*Parameters!$D$7)))+ (R40*(1-Parameters!$D$41)*(1-(1/Parameters!$D$38))*(1-ART_drop_factor)) + (W40*(1-Parameters!$D$41)*(1-1/Parameters!$D$38)) + (X40*(1-Parameters!$D$41)*(1-(1/Parameters!$D$38))*(1-ART_drop_factor)),0)</f>
        <v>0</v>
      </c>
      <c r="X41" s="24">
        <f>IF(C41='Input for base case'!$F$14,((Q40*(1-Parameters!$D$41)*(1-1/Parameters!$D$38)*('Input for base case'!$F$6*Parameters!$D$16*Parameters!$D$26*(1-Parameters!$D$27)*(1-Parameters!$B$94)*(Parameters!$D$24)*Parameters!$D$28*Parameters!$D$30))+(R40*(1-Parameters!$D$41)*(1-(1/Parameters!$D$38))*ART_drop_factor)+(X40*(1-Parameters!$D$41)*(1-(1/Parameters!$D$38))*ART_drop_factor)),0)</f>
        <v>0</v>
      </c>
      <c r="Y41" s="22">
        <f>IF(C41='Input for base case'!$F$14,((Q40*(1-Parameters!$D$41)*(1/Parameters!$D$38)*(1-('Input for base case'!$F$6*Parameters!$D$16*(1-Parameters!$D$27)*Parameters!$D$26*(1-Parameters!$B$94)*(Parameters!$D$23)*Parameters!$D$28)))+(S40*(1-Parameters!$D$41)*(1-('Input for base case'!$F$6*Parameters!$D$16*(1-Parameters!$D$27)*Parameters!$D$26*(1-Parameters!$B$94)*(Parameters!$D$23)*Parameters!$D$28)))+(W40*(1-Parameters!$D$41)*(1/Parameters!$D$38))+(Y40*(1-Parameters!$D$41))),0)</f>
        <v>0</v>
      </c>
      <c r="Z41" s="24">
        <f>IF(C41='Input for base case'!$F$14,((Q40*(1-Parameters!$D$41)*(1/Parameters!$D$38)*'Input for base case'!$F$6*Parameters!$D$16*Parameters!$D$26*(1-Parameters!$D$27)*(1-Parameters!$B$94)*Parameters!$D$28*(Parameters!$D$23)*(1-Parameters!$D$30))+(S40*(1-Parameters!$D$41)*'Input for base case'!$F$6*Parameters!$D$16*Parameters!$D$26*(1-Parameters!$D$27)*(1-Parameters!$B$94)*Parameters!$D$28*(Parameters!$D$23)*(1-Parameters!$D$30))+(T40*(1-Parameters!$D$41)) + (U40*(1-Parameters!$D$41)*(1-ART_drop_factor)) + (Z40*(1-Parameters!$D$41)) + (AA40*(1-Parameters!$D$41)*(1-ART_drop_factor))),0)</f>
        <v>0</v>
      </c>
      <c r="AA41" s="22">
        <f>IF(C41='Input for base case'!$F$14,((Q40*(1-Parameters!$D$41)*(1/Parameters!$D$38)*('Input for base case'!$F$6*Parameters!$D$16*(Parameters!$D$23)*Parameters!$D$26*(1-Parameters!$D$27)*(1-Parameters!$B$94)*Parameters!$D$28*Parameters!$D$30))+(R40*(1-Parameters!$D$41)*(1/Parameters!$D$38))+(S40*(1-Parameters!$D$41)*('Input for base case'!$F$6*Parameters!$D$16*(1-Parameters!$B$94)*(Parameters!$D$23)*Parameters!$D$26*(1-Parameters!$D$27)*Parameters!$D$28*Parameters!$D$30))+(AA40*(1-Parameters!$D$41)*ART_drop_factor)+(X40*(1-Parameters!$D$41)*(1/Parameters!$D$38))+(U40*(1-Parameters!$D$41)*ART_drop_factor)),0)</f>
        <v>0</v>
      </c>
      <c r="AB41" s="24">
        <f>IF(AND(C41&gt;'Input for base case'!$F$14,C41&lt;('Input for base case'!$F$14+'Input for base case'!$F$16)),((V40*(1-Parameters!$D$41)*(1-(Parameters!$D$9*(1-('Input for base case'!$F$22*Parameters!$D$7)))))+(AB40*(1-Parameters!$D$41)*(1-(Parameters!$D$10*(1-('Input for base case'!$F$22*Parameters!$D$7)))))),0)</f>
        <v>0</v>
      </c>
      <c r="AC41" s="24">
        <f>IF(AND(C41&gt;'Input for base case'!$F$14, C41&lt;('Input for base case'!$F$14+'Input for base case'!$F$16)),((V40*(1-Parameters!$D$41)*Parameters!$D$9*(1-('Input for base case'!$F$22*Parameters!$D$7)))+(W40*(1-Parameters!$D$41)*(1-1/Parameters!$D$38)) + (X40*(1-Parameters!$D$41)*(1-(1/Parameters!$D$38))*(1-ART_drop_factor)) +(AB40*(1-Parameters!$D$41)*Parameters!$D$10*(1-('Input for base case'!$F$22*Parameters!$D$7))))+(AC40*(1-Parameters!$D$41)*(1-1/Parameters!$D$38)) + (AD40*(1-Parameters!$D$41)*(1-(1/Parameters!$D$38))*(1-ART_drop_factor)),0)</f>
        <v>0</v>
      </c>
      <c r="AD41" s="24">
        <f>IF(AND(C41&gt;'Input for base case'!$F$14, C41&lt;('Input for base case'!$F$14+'Input for base case'!$F$16)),((X40*(1-Parameters!$D$41)*(1-(1/Parameters!$D$38))*ART_drop_factor)+(AD40*(1-Parameters!$D$41)*(1-(1/Parameters!$D$38))*ART_drop_factor)),0)</f>
        <v>0</v>
      </c>
      <c r="AE41" s="24">
        <f>IF(AND(C41&gt;'Input for base case'!$F$14, C41&lt;('Input for base case'!$F$14+'Input for base case'!$F$16)),((W40*(1-Parameters!$D$41)*(1/Parameters!$D$38))+(Y40*(1-Parameters!$D$41))+(AC40*(1-Parameters!$D$41)*(1/Parameters!$D$38))+(AE40*(1-Parameters!$D$41))),0)</f>
        <v>0</v>
      </c>
      <c r="AF41" s="24">
        <f>IF(AND(C41&gt;'Input for base case'!$F$14, C41&lt;('Input for base case'!$F$14+'Input for base case'!$F$16)),((Z40*(1-Parameters!$D$41)) + (AA40*(1-Parameters!$D$41)*(1-ART_drop_factor)) +(AF40*(1-Parameters!$D$41)) + (AG40*(1-Parameters!$D$41)*(1-ART_drop_factor))),0)</f>
        <v>0</v>
      </c>
      <c r="AG41" s="24">
        <f>IF(AND(C41&gt;'Input for base case'!$F$14, C41&lt;('Input for base case'!$F$14+'Input for base case'!$F$16)),((X40*(1-Parameters!$D$41)*(1/Parameters!$D$38))+(AG40*(1-Parameters!$D$41)*ART_drop_factor)+(AD40*(1-Parameters!$D$41)*(1/Parameters!$D$38))+(AA40*(1-Parameters!$D$41)*ART_drop_factor)),0)</f>
        <v>0</v>
      </c>
      <c r="AH41" s="24">
        <f>IF(AND(C41&gt;=('Input for base case'!$F$14+'Input for base case'!$F$16),C41&lt;('Input for base case'!$F$14+'Input for base case'!$F$17)),((AB40*(1-Parameters!$D$40)*(1-(Parameters!$D$10*(1-('Input for base case'!$F$22*Parameters!$D$7)))))+(AH40*(1-Parameters!$D$40)*(1-(Parameters!$D$11*(1-('Input for base case'!$F$22*Parameters!$D$7)))))),0)</f>
        <v>0</v>
      </c>
      <c r="AI41" s="24">
        <f>IF(AND(C41&gt;=('Input for base case'!$F$14+'Input for base case'!$F$16), C41&lt;('Input for base case'!$F$14+'Input for base case'!$F$17)),((AB40*(1-Parameters!$D$40)*Parameters!$D$10*(1-('Input for base case'!$F$22*Parameters!$D$7)))+(AC40*(1-Parameters!$D$40)*(1-1/Parameters!$D$38)*(1-('Input for base case'!$F$7*Parameters!$D$17*(1-Parameters!$D$27)*Parameters!$D$26*(1-(Parameters!$B$94 + Parameters!$B$95))*(Parameters!$D$24)*Parameters!$D$28*Parameters!$D$30))) + (AD40*(1-Parameters!$D$40)*(1-(1/Parameters!$D$38))*(1-ART_drop_factor)) +(AH40*(1-Parameters!$D$40)*Parameters!$D$11*(1-('Input for base case'!$F$22*Parameters!$D$7)))+(AI40*(1-Parameters!$D$40)*(1-1/Parameters!$D$38)) + (AJ40*(1-Parameters!$D$40)*(1-(1/Parameters!$D$38))*(1-ART_drop_factor))),0)</f>
        <v>0</v>
      </c>
      <c r="AJ41" s="24">
        <f>IF(AND(C41&gt;=('Input for base case'!$F$14+'Input for base case'!$F$16), C41&lt;('Input for base case'!$F$14+'Input for base case'!$F$17)),((AC40*(1-Parameters!$D$40)*(1-1/Parameters!$D$38)*('Input for base case'!$F$7*Parameters!$D$17*Parameters!$D$26*(1-Parameters!$D$27)*(1-(Parameters!$B$94 + Parameters!$B$95))*(Parameters!$D$24)*Parameters!$D$28*Parameters!$D$30))+(AD40*(1-Parameters!$D$40)*(1-(1/Parameters!$D$38))*ART_drop_factor)+(AJ40*(1-Parameters!$D$40)*(1-(1/Parameters!$D$38))*ART_drop_factor)),0)</f>
        <v>0</v>
      </c>
      <c r="AK41" s="22">
        <f>IF(AND(C41&gt;=('Input for base case'!$F$14+'Input for base case'!$F$16), C41&lt;('Input for base case'!$F$14+'Input for base case'!$F$17)),((AC40*(1-Parameters!$D$40)*(1/Parameters!$D$38)*(1-('Input for base case'!$F$7*Parameters!$D$17*(1-Parameters!$D$27)*Parameters!$D$26*(1-(Parameters!$B$94 + Parameters!$B$95))*(Parameters!$D$23)*Parameters!$D$28)))+(AE40*(1-Parameters!$D$40)*(1-('Input for base case'!$F$7*Parameters!$D$17*(1-Parameters!$D$27)*Parameters!$D$26*(1-(Parameters!$B$94 + Parameters!$B$95))*(Parameters!$D$23)*Parameters!$D$28)))+(AI40*(1-Parameters!$D$40)*(1/Parameters!$D$38))+(AK40*(1-Parameters!$D$40))),0)</f>
        <v>0</v>
      </c>
      <c r="AL41" s="24">
        <f>IF(AND(C41&gt;=('Input for base case'!$F$14+'Input for base case'!$F$16), C41&lt;('Input for base case'!$F$14+'Input for base case'!$F$17)),((AC40*(1-Parameters!$D$40)*(1/Parameters!$D$38)*'Input for base case'!$F$7*Parameters!$D$17*Parameters!$D$26*(1-Parameters!$D$27)*(1-(Parameters!$B$94 + Parameters!$B$95))*Parameters!$D$28*(Parameters!$D$23)*(1-Parameters!$D$30))+(AE40*(1-Parameters!$D$40)*'Input for base case'!$F$7*Parameters!$D$17*Parameters!$D$26*(1-Parameters!$D$27)*(1-(Parameters!$B$94 + Parameters!$B$95))*Parameters!$D$28*(Parameters!$D$23)*(1-Parameters!$D$30))+(AF40*(1-Parameters!$D$40)) + (AG40*(1-Parameters!$D$40)*(1-ART_drop_factor)) +(AL40*(1-Parameters!$D$40)) + (AM40*(1-Parameters!$D$40)*(1-ART_drop_factor))),0)</f>
        <v>0</v>
      </c>
      <c r="AM41" s="22">
        <f>IF(AND(C41&gt;=('Input for base case'!$F$14+'Input for base case'!$F$16), C41&lt;('Input for base case'!$F$14+'Input for base case'!$F$17)),((AC40*(1-Parameters!$D$40)*(1/Parameters!$D$38)*('Input for base case'!$F$7*Parameters!$D$17*(Parameters!$D$23)*Parameters!$D$26*(1-Parameters!$D$27)*(1-(Parameters!$B$94 + Parameters!$B$95))*Parameters!$D$28*Parameters!$D$30))+(AD40*(1-Parameters!$D$40)*(1/Parameters!$D$38))+(AE40*(1-Parameters!$D$40)*('Input for base case'!$F$7*Parameters!$D$17*(Parameters!$D$23)*Parameters!$D$26*(1-Parameters!$D$27)*(1-(Parameters!$B$94 + Parameters!$B$95))*Parameters!$D$28*Parameters!$D$30))+(AM40*(1-Parameters!$D$40)*ART_drop_factor)+(AJ40*(1-Parameters!$D$40)*(1/Parameters!$D$38))+(AG40*(1-Parameters!$D$40)*ART_drop_factor)),0)</f>
        <v>0</v>
      </c>
      <c r="AN41" s="24">
        <f>IF(AND(C41&gt;=('Input for base case'!$F$14+'Input for base case'!$F$17), C41&lt;('Input for base case'!$F$14+'Input for base case'!$F$18)),((AH40*(1-Parameters!$D$40)*(1-(Parameters!$D$11*(1-('Input for base case'!$F$22*Parameters!$D$7))))) + (AN40*(1-Parameters!$D$40)*(1-(Parameters!$D$11*(1-('Input for base case'!$F$22*Parameters!$D$7)))))),0)</f>
        <v>0</v>
      </c>
      <c r="AO41" s="22">
        <f>IF(AND(C41&gt;=('Input for base case'!$F$14+'Input for base case'!$F$17), C41&lt;('Input for base case'!$F$14+'Input for base case'!$F$18)),((AH40*(1-Parameters!$D$40)*Parameters!$D$11*(1-('Input for base case'!$F$22*Parameters!$D$7)))+(AI40*(1-Parameters!$D$40)*(1-1/Parameters!$D$38)*(1-('Input for base case'!$F$8*Parameters!$D$18*(1-Parameters!$D$27)*Parameters!$D$26*(Parameters!$D$24)*Parameters!$D$28*Parameters!$D$30))) + (AJ40*(1-Parameters!$D$40)*(1-(1/Parameters!$D$38))*(1-ART_drop_factor)) +(AN40*(1-Parameters!$D$40)*Parameters!$D$11*(1-('Input for base case'!$F$22*Parameters!$D$7)))+(AO40*(1-Parameters!$D$40)*(1-1/Parameters!$D$38)) + (AP40*(1-Parameters!$D$40)*(1-(1/Parameters!$D$38))*(1-ART_drop_factor))),0)</f>
        <v>0</v>
      </c>
      <c r="AP41" s="24">
        <f>IF(AND(C41&gt;=('Input for base case'!$F$14+'Input for base case'!$F$17), C41&lt;('Input for base case'!$F$14+'Input for base case'!$F$18)),((AI40*(1-Parameters!$D$40)*(1-1/Parameters!$D$38)*('Input for base case'!$F$8*Parameters!$D$18*Parameters!$D$26*(1-Parameters!$D$27)*(Parameters!$D$24)*Parameters!$D$28*Parameters!$D$30))+(AJ40*(1-Parameters!$D$40)*(1-(1/Parameters!$D$38))*ART_drop_factor)+(AP40*(1-Parameters!$D$40)*(1-(1/Parameters!$D$38))*ART_drop_factor)),0)</f>
        <v>0</v>
      </c>
      <c r="AQ41" s="22">
        <f>IF(AND(C41&gt;=('Input for base case'!$F$14+'Input for base case'!$F$17), C41&lt;('Input for base case'!$F$14+'Input for base case'!$F$18)),((AI40*(1-Parameters!$D$40)*(1/Parameters!$D$38)*(1-('Input for base case'!$F$8*Parameters!$D$18*(1-Parameters!$D$27)*Parameters!$D$26*(Parameters!$D$23)*Parameters!$D$28)))+(AK40*(1-Parameters!$D$40)*(1-('Input for base case'!$F$8*Parameters!$D$18*(1-Parameters!$D$27)*Parameters!$D$26*(Parameters!$D$23)*Parameters!$D$28)))+(AO40*(1-Parameters!$D$40)*(1/Parameters!$D$38))+(AQ40*(1-Parameters!$D$40))),0)</f>
        <v>0</v>
      </c>
      <c r="AR41" s="24">
        <f>IF(AND(C41&gt;=('Input for base case'!$F$14+'Input for base case'!$F$17), C41&lt;('Input for base case'!$F$14+'Input for base case'!$F$18)),((AI40*(1-Parameters!$D$40)*(1/Parameters!$D$38)*'Input for base case'!$F$8*Parameters!$D$18*Parameters!$D$26*(1-Parameters!$D$27)*Parameters!$D$28*(Parameters!$D$23)*(1-Parameters!$D$30))+(AK40*(1-Parameters!$D$40)*'Input for base case'!$F$8*Parameters!$D$18*Parameters!$D$26*(1-Parameters!$D$27)*Parameters!$D$28*(Parameters!$D$23)*(1-Parameters!$D$30))+(AL40*(1-Parameters!$D$40)) + (AM40*(1-Parameters!$D$40)*(1-ART_drop_factor)) +(AR40*(1-Parameters!$D$40)) + (AS40*(1-Parameters!$D$40)*(1-ART_drop_factor))),0)</f>
        <v>0</v>
      </c>
      <c r="AS41" s="22">
        <f>IF(AND(C41&gt;=('Input for base case'!$F$14+'Input for base case'!$F$17), C41&lt;('Input for base case'!$F$14+'Input for base case'!$F$18)),((AI40*(1-Parameters!$D$40)*(1/Parameters!$D$38)*('Input for base case'!$F$8*Parameters!$D$18*(Parameters!$D$23)*Parameters!$D$26*(1-Parameters!$D$27)*Parameters!$D$28*Parameters!$D$30))+(AJ40*(1-Parameters!$D$40)*(1/Parameters!$D$38))+(AK40*(1-Parameters!$D$40)*('Input for base case'!$F$8*Parameters!$D$18*(Parameters!$D$23)*Parameters!$D$26*(1-Parameters!$D$27)*Parameters!$D$28*Parameters!$D$30))+(AS40*(1-Parameters!$D$40)*ART_drop_factor)+(AP40*(1-Parameters!$D$40)*(1/Parameters!$D$38))+(AM40*(1-Parameters!$D$40)*ART_drop_factor)),0)</f>
        <v>0</v>
      </c>
      <c r="AT41" s="24">
        <f>IF(AND(C41&gt;=('Input for base case'!$F$14+'Input for base case'!$F$18), C41&lt;('Input for base case'!$F$14+'Input for base case'!$F$19)),((AN40*(1-Parameters!$D$40)*(1-(Parameters!$D$11*(1-('Input for base case'!$F$22*Parameters!$D$7))))) + (AT40*(1-Parameters!$D$40)*(1-(Parameters!$D$12*(1-('Input for base case'!$F$22*Parameters!$D$7)))))),0)</f>
        <v>0</v>
      </c>
      <c r="AU41" s="22">
        <f>IF(AND(C41&gt;=('Input for base case'!$F$14+'Input for base case'!$F$18), C41&lt;('Input for base case'!$F$14+'Input for base case'!$F$19)),((AN40*(1-Parameters!$D$40)*Parameters!$D$11*(1-('Input for base case'!$F$22*Parameters!$D$7)))+(AO40*(1-Parameters!$D$40)*(1-1/Parameters!$D$38)*(1-('Input for base case'!$F$9*Parameters!$D$19*(1-Parameters!$D$27)*Parameters!$D$26*(Parameters!$D$24)*Parameters!$D$28*Parameters!$D$30))) + (AP40*(1-Parameters!$D$40)*(1-(1/Parameters!$D$38))*(1-ART_drop_factor)) +(AT40*(1-Parameters!$D$40)*Parameters!$D$12*(1-('Input for base case'!$F$22*Parameters!$D$7)))+(AU40*(1-Parameters!$D$40)*(1-1/Parameters!$D$38)) + (AV40*(1-Parameters!$D$40)*(1-(1/Parameters!$D$38))*(1-ART_drop_factor))),0)</f>
        <v>0</v>
      </c>
      <c r="AV41" s="24">
        <f>IF(AND(C41&gt;=('Input for base case'!$F$14+'Input for base case'!$F$18), C41&lt;('Input for base case'!$F$14+'Input for base case'!$F$19)),((AO40*(1-Parameters!$D$40)*(1-1/Parameters!$D$38)*('Input for base case'!$F$9*Parameters!$D$19*Parameters!$D$26*(1-Parameters!$D$27)*(Parameters!$D$24)*Parameters!$D$28*Parameters!$D$30))+(AP40*(1-Parameters!$D$40)*(1-(1/Parameters!$D$38))*ART_drop_factor)+(AV40*(1-Parameters!$D$40)*(1-(1/Parameters!$D$38))*ART_drop_factor)),0)</f>
        <v>0</v>
      </c>
      <c r="AW41" s="22">
        <f>IF(AND(C41&gt;=('Input for base case'!$F$14+'Input for base case'!$F$18), C41&lt;('Input for base case'!$F$14+'Input for base case'!$F$19)),((AO40*(1-Parameters!$D$40)*(1/Parameters!$D$38)*(1-('Input for base case'!$F$9*Parameters!$D$19*(1-Parameters!$D$27)*Parameters!$D$26*(Parameters!$D$23)*Parameters!$D$28)))+(AQ40*(1-Parameters!$D$40)*(1-('Input for base case'!$F$9*Parameters!$D$19*(1-Parameters!$D$27)*Parameters!$D$26*(Parameters!$D$23)*Parameters!$D$28)))+(AU40*(1-Parameters!$D$40)*(1/Parameters!$D$38))+(AW40*(1-Parameters!$D$40))),0)</f>
        <v>0</v>
      </c>
      <c r="AX41" s="24">
        <f>IF(AND(C41&gt;=('Input for base case'!$F$14+'Input for base case'!$F$18), C41&lt;('Input for base case'!$F$14+'Input for base case'!$F$19)),((AO40*(1-Parameters!$D$40)*(1/Parameters!$D$38)*'Input for base case'!$F$9*Parameters!$D$19*Parameters!$D$26*(1-Parameters!$D$27)*Parameters!$D$28*(Parameters!$D$23)*(1-Parameters!$D$30))+(AQ40*(1-Parameters!$D$40)*'Input for base case'!$F$9*Parameters!$D$19*Parameters!$D$26*(1-Parameters!$D$27)*Parameters!$D$28*(Parameters!$D$23)*(1-Parameters!$D$30)) + (AS40*(1-Parameters!$D$40)*(1-ART_drop_factor)) +(AR40*(1-Parameters!$D$40))+ (AY40*(1-Parameters!$D$40)*(1-ART_drop_factor)) + (AX40*(1-Parameters!$D$40))),0)</f>
        <v>0</v>
      </c>
      <c r="AY41" s="22">
        <f>IF(AND(C41&gt;=('Input for base case'!$F$14+'Input for base case'!$F$18), C41&lt;('Input for base case'!$F$14+'Input for base case'!$F$19)),((AO40*(1-Parameters!$D$40)*(1/Parameters!$D$38)*('Input for base case'!$F$9*Parameters!$D$19*(Parameters!$D$23)*Parameters!$D$26*(1-Parameters!$D$27)*Parameters!$D$28*Parameters!$D$30))+(AP40*(1-Parameters!$D$40)*(1/Parameters!$D$38))+(AQ40*(1-Parameters!$D$40)*('Input for base case'!$F$9*Parameters!$D$19*(Parameters!$D$23)*Parameters!$D$26*(1-Parameters!$D$27)*Parameters!$D$28*Parameters!$D$30))+(AY40*(1-Parameters!$D$40)*ART_drop_factor)+(AV40*(1-Parameters!$D$40)*(1/Parameters!$D$38))+(AS40*(1-Parameters!$D$40)*ART_drop_factor)),0)</f>
        <v>0</v>
      </c>
      <c r="AZ41" s="24">
        <f>IF(C41&gt;=('Input for base case'!$F$14+'Input for base case'!$F$19),((AT40*(1-Parameters!$D$40)*(1-(Parameters!$D$12*(1-('Input for base case'!$F$22*Parameters!$D$7))))) + (AZ40*(1-Parameters!$D$40)*(1-(Parameters!$D$12*(1-('Input for base case'!$F$22*Parameters!$D$7)))))),0)</f>
        <v>0</v>
      </c>
      <c r="BA41" s="22">
        <f>IF(C41&gt;=('Input for base case'!$F$14+'Input for base case'!$F$19),((AT40*(1-Parameters!$D$40)*Parameters!$D$12*(1-('Input for base case'!$F$22*Parameters!$D$7)))+(AU40*(1-Parameters!$D$40)*(1-1/Parameters!$D$38)*(1-('Input for base case'!$F$10*Parameters!$D$20*(1-Parameters!$D$27)*Parameters!$D$26*(Parameters!$D$24)*Parameters!$D$28*Parameters!$D$30))) + (AV40*(1-Parameters!$D$40)*(1-(1/Parameters!$D$38))*(1-ART_drop_factor)) +(AZ40*(1-Parameters!$D$40)*Parameters!$D$12*(1-('Input for base case'!$F$22*Parameters!$D$7)))+(BA40*(1-Parameters!$D$40)*(1-1/Parameters!$D$38)) + (BB40*(1-Parameters!$D$40)*(1-(1/Parameters!$D$38))*(1-ART_drop_factor))),0)</f>
        <v>0</v>
      </c>
      <c r="BB41" s="24">
        <f>IF(C41&gt;=('Input for base case'!$F$14+'Input for base case'!$F$19),((AU40*(1-Parameters!$D$40)*(1-1/Parameters!$D$38)*('Input for base case'!$F$10*Parameters!$D$20*Parameters!$D$26*(1-Parameters!$D$27)*(Parameters!$D$24)*Parameters!$D$28*Parameters!$D$30))+(AV40*(1-Parameters!$D$40)*(1-(1/Parameters!$D$38))*ART_drop_factor)+(BB40*(1-Parameters!$D$40)*(1-(1/Parameters!$D$38))*ART_drop_factor)),0)</f>
        <v>0</v>
      </c>
      <c r="BC41" s="22">
        <f>IF(C41&gt;=('Input for base case'!$F$14+'Input for base case'!$F$19),((AU40*(1-Parameters!$D$40)*(1/Parameters!$D$38)*(1-('Input for base case'!$F$10*Parameters!$D$20*(1-Parameters!$D$27)*Parameters!$D$26*(Parameters!$D$23)*Parameters!$D$28)))+(AW40*(1-Parameters!$D$40)*(1-('Input for base case'!$F$10*Parameters!$D$20*(1-Parameters!$D$27)*Parameters!$D$26*(Parameters!$D$23)*Parameters!$D$28)))+(BA40*(1-Parameters!$D$40)*(1/Parameters!$D$38))+(BC40*(1-Parameters!$D$40))),0)</f>
        <v>0</v>
      </c>
      <c r="BD41" s="24">
        <f>IF(C41&gt;=('Input for base case'!$F$14+'Input for base case'!$F$19),((AU40*(1-Parameters!$D$40)*(1/Parameters!$D$38)*'Input for base case'!$F$10*Parameters!$D$20*Parameters!$D$26*(1-Parameters!$D$27)*Parameters!$D$28*(Parameters!$D$23)*(1-Parameters!$D$30))+(AW40*(1-Parameters!$D$40)*'Input for base case'!$F$10*Parameters!$D$20*Parameters!$D$26*(1-Parameters!$D$27)*Parameters!$D$28*(Parameters!$D$23)*(1-Parameters!$D$30))+(AX40*(1-Parameters!$D$40)) + (AY40*(1-Parameters!$D$40)*(1-ART_drop_factor)) +(BD40*(1-Parameters!$D$40)) + (BE40*(1-Parameters!$D$40)*(1-ART_drop_factor))),0)</f>
        <v>0</v>
      </c>
      <c r="BE41" s="25">
        <f>IF(C41&gt;=('Input for base case'!$F$14+'Input for base case'!$F$19),((AU40*(1-Parameters!$D$40)*(1/Parameters!$D$38)*('Input for base case'!$F$10*Parameters!$D$20*(Parameters!$D$23)*Parameters!$D$26*(1-Parameters!$D$27)*Parameters!$D$28*Parameters!$D$30))+(AV40*(1-Parameters!$D$40)*(1/Parameters!$D$38))+(AW40*(1-Parameters!$D$40)*('Input for base case'!$F$10*Parameters!$D$20*(Parameters!$D$23)*Parameters!$D$26*(1-Parameters!$D$27)*Parameters!$D$28*Parameters!$D$30))+(BE40*(1-Parameters!$D$40)*ART_drop_factor)+(BB40*(1-Parameters!$D$40)*(1/Parameters!$D$38))+(AY40*(1-Parameters!$D$40)*ART_drop_factor)),0)</f>
        <v>0</v>
      </c>
      <c r="BF41" s="135">
        <f>(Parameters!$D$40*(SUM(Model!D40:U40,Model!AH40:BE40)))+(Parameters!$D$41*(SUM(Model!V40:AG40)))</f>
        <v>93.93881846008469</v>
      </c>
      <c r="BG41" s="60"/>
    </row>
    <row r="42" spans="3:59" x14ac:dyDescent="0.2">
      <c r="C42" s="20">
        <v>37</v>
      </c>
      <c r="D42" s="21">
        <f>IF((C42&gt;='Input for base case'!$F$12),0,(D41*(1-Parameters!$D$40)*(1-(Parameters!$D$8*(1-('Input for base case'!$F$22*Parameters!$D$7))))))</f>
        <v>0</v>
      </c>
      <c r="E42" s="21">
        <f>IF((C42&gt;='Input for base case'!$F$12),0,(D41*(1-Parameters!$D$40)*Parameters!$D$8*(1-('Input for base case'!$F$22*Parameters!$D$7))+(E41*(1-Parameters!$D$40)*(1-1/Parameters!$D$38)) + (F41*(1-Parameters!$D$40)*(1-(1/Parameters!$D$38))*(1-ART_drop_factor))))</f>
        <v>0</v>
      </c>
      <c r="F42" s="26">
        <f>IF((C42&gt;='Input for base case'!$F$12),0,(F41*(1-Parameters!$D$40)*(1-(1/Parameters!$D$38))*ART_drop_factor))</f>
        <v>0</v>
      </c>
      <c r="G42" s="21">
        <f>IF((C42&gt;='Input for base case'!$F$12),0,((G41*(1-Parameters!$D$40)+(E41*(1-Parameters!$D$40)*(1/Parameters!$D$38)))))</f>
        <v>0</v>
      </c>
      <c r="H42" s="21">
        <f>IF((C42&gt;='Input for base case'!$F$12),0,(H41*(1-Parameters!$D$40) + I41*(1-Parameters!$D$40)*(1-ART_drop_factor)))</f>
        <v>0</v>
      </c>
      <c r="I42" s="21">
        <f>IF((C42&gt;='Input for base case'!$F$12),0,(((F41*(1-Parameters!$D$40)*(1/Parameters!$D$38)) + I41*(1-Parameters!$D$40)*ART_drop_factor)))</f>
        <v>0</v>
      </c>
      <c r="J42" s="23">
        <f>IF(AND(C42&gt;='Input for base case'!$F$12,C42&lt;'Input for base case'!$F$13),((D41*(1-Parameters!$D$40)*(1-(Parameters!$D$8*(1-('Input for base case'!$F$22*Parameters!$D$7))))) + (J41*(1-Parameters!$D$40)*(1-(Parameters!$D$9*(1-('Input for base case'!$F$22*Parameters!$D$7)))))),0)</f>
        <v>0</v>
      </c>
      <c r="K42" s="23">
        <f>IF(AND(C42&gt;='Input for base case'!$F$12,C42&lt;'Input for base case'!$F$13),((D41*(1-Parameters!$D$40)*(Parameters!$D$8*(1-('Input for base case'!$F$22*Parameters!$D$7))))+(E41*(1-Parameters!$D$40)*(1-1/Parameters!$D$38)*(1-('Input for base case'!$F$5*Parameters!$D$14*(1-Parameters!$D$27)*Parameters!$D$26*(Parameters!$D$24))*Parameters!$D$28*Parameters!$D$30)))+ (F41*(1-Parameters!$D$40)*(1-(1/Parameters!$D$38))*(1-ART_drop_factor)) + (J41*(1-Parameters!$D$40)*Parameters!$D$9*(1-('Input for base case'!$F$22*Parameters!$D$7)))+(K41*(1-Parameters!$D$40)*(1-1/Parameters!$D$38)) + (L41*(1-Parameters!$D$40)*(1-(1/Parameters!$D$38))*(1-ART_drop_factor)),0)</f>
        <v>0</v>
      </c>
      <c r="L42" s="23">
        <f>IF(AND(C42&gt;='Input for base case'!$F$12,C42&lt;'Input for base case'!$F$13),((E41*(1-Parameters!$D$40)*(1-1/Parameters!$D$38)*('Input for base case'!$F$5*Parameters!$D$14*Parameters!$D$26*(1-Parameters!$D$27)*(Parameters!$D$24)*Parameters!$D$28*Parameters!$D$30))+(F41*(1-Parameters!$D$40)*(1-(1/Parameters!$D$38))*ART_drop_factor)+(L41*(1-Parameters!$D$40)*(1-(1/Parameters!$D$38))*ART_drop_factor)),0)</f>
        <v>0</v>
      </c>
      <c r="M42" s="23">
        <f>IF(AND(C42&gt;='Input for base case'!$F$12,C42&lt;'Input for base case'!$F$13),((E41*(1-Parameters!$D$40)*(1/Parameters!$D$38)*(1-('Input for base case'!$F$5*Parameters!$D$14*(1-Parameters!$D$27)*Parameters!$D$26*(Parameters!$D$23))*Parameters!$D$28))+(G41*(1-Parameters!$D$40)*(1-('Input for base case'!$F$5*Parameters!$D$14*(1-Parameters!$D$27)*Parameters!$D$26*(Parameters!$D$23)*Parameters!$D$28)))+(K41*(1-Parameters!$D$40)*(1/Parameters!$D$38))+(M41*(1-Parameters!$D$40))),0)</f>
        <v>0</v>
      </c>
      <c r="N42" s="23">
        <f>IF(AND(C42&gt;='Input for base case'!$F$12,C42&lt;'Input for base case'!$F$13),((E41*(1-Parameters!$D$40)*(1/Parameters!$D$38)*'Input for base case'!$F$5*Parameters!$D$14*Parameters!$D$26*(1-Parameters!$D$27)*Parameters!$D$28*(Parameters!$D$23)*(1-Parameters!$D$30))+(G41*(1-Parameters!$D$40)*'Input for base case'!$F$5*Parameters!$D$14*Parameters!$D$26*(1-Parameters!$D$27)*Parameters!$D$28*(Parameters!$D$23)*(1-Parameters!$D$30))+(H41*(1-Parameters!$D$40)) +(N41*(1-Parameters!$D$40)) + (O41*(1-Parameters!$D$40)*(1-ART_drop_factor)) + (I41*(1-Parameters!$D$40)*(1-ART_drop_factor))),0)</f>
        <v>0</v>
      </c>
      <c r="O42" s="23">
        <f>IF(AND(C42&gt;='Input for base case'!$F$12,C42&lt;'Input for base case'!$F$13),((E41*(1-Parameters!$D$40)*(1/Parameters!$D$38)*('Input for base case'!$F$5*Parameters!$D$14*(Parameters!$D$23)*Parameters!$D$26*(1-Parameters!$D$27)*Parameters!$D$28*Parameters!$D$30))+(F41*(1-Parameters!$D$40)*(1/Parameters!$D$38))+(G41*(1-Parameters!$D$40)*('Input for base case'!$F$5*Parameters!$D$14*(Parameters!$D$23)*Parameters!$D$26*(1-Parameters!$D$27)*Parameters!$D$28*Parameters!$D$30))+(O41*(1-Parameters!$D$40)*ART_drop_factor)+(L41*(1-Parameters!$D$40)*(1/Parameters!$D$38))+(I41*(1-Parameters!$D$40)*ART_drop_factor)),0)</f>
        <v>0</v>
      </c>
      <c r="P42" s="24">
        <f>IF(AND(C42&gt;='Input for base case'!$F$13,C42&lt;'Input for base case'!$F$14),((J41*(1-Parameters!$D$40)*(1-(Parameters!$D$9*(1-('Input for base case'!$F$22*Parameters!$D$7))))) + (P41*(1-Parameters!$D$40)*(1-(Parameters!$D$9*(1-('Input for base case'!$F$22*Parameters!$D$7)))))),0)</f>
        <v>1505883.329368545</v>
      </c>
      <c r="Q42" s="22">
        <f>IF(AND(C42&gt;='Input for base case'!$F$13,C42&lt;'Input for base case'!$F$14),((J41*(1-Parameters!$D$40)*Parameters!$D$9*(1-('Input for base case'!$F$22*Parameters!$D$7)))+(K41*(1-Parameters!$D$40)*(1-1/Parameters!$D$38)*(1-('Input for base case'!$F$6*Parameters!$D$15*(1-Parameters!$D$27)*Parameters!$D$26*(Parameters!$D$24))*Parameters!$D$28*Parameters!$D$30))) + (L41*(1-Parameters!$D$40)*(1-(1/Parameters!$D$38))*(1-ART_drop_factor)) +(P41*(1-Parameters!$D$40)*Parameters!$D$9*(1-('Input for base case'!$F$22*Parameters!$D$7)))+(Q41*(1-Parameters!$D$40)*(1-1/Parameters!$D$38)) + (R41*(1-Parameters!$D$40)*(1-(1/Parameters!$D$38))*(1-ART_drop_factor)),0)</f>
        <v>4202.0416485207343</v>
      </c>
      <c r="R42" s="24">
        <f>IF(AND(C42&gt;='Input for base case'!$F$13,C42&lt;'Input for base case'!$F$14),((K41*(1-Parameters!$D$40)*(1-1/Parameters!$D$38)*('Input for base case'!$F$6*Parameters!$D$15*Parameters!$D$26*(1-Parameters!$D$27)*(Parameters!$D$24)*Parameters!$D$28*Parameters!$D$30))+(L41*(1-Parameters!$D$40)*(1-(1/Parameters!$D$38))*ART_drop_factor)+(R41*(1-Parameters!$D$40)*(1-(1/Parameters!$D$38))*ART_drop_factor)),0)</f>
        <v>298.5137584074933</v>
      </c>
      <c r="S42" s="22">
        <f>IF(AND(C42&gt;='Input for base case'!$F$13,C42&lt;'Input for base case'!$F$14),((K41*(1-Parameters!$D$40)*(1/Parameters!$D$38)*(1-('Input for base case'!$F$6*Parameters!$D$15*(1-Parameters!$D$27)*Parameters!$D$26*(Parameters!$D$23)*Parameters!$D$28)))+(M41*(1-Parameters!$D$40)*(1-('Input for base case'!$F$6*Parameters!$D$15*(1-Parameters!$D$27)*Parameters!$D$26*(Parameters!$D$23)*Parameters!$D$28)))+(Q41*(1-Parameters!$D$40)*(1/Parameters!$D$38))+(S41*(1-Parameters!$D$40))),0)</f>
        <v>19490.891031169358</v>
      </c>
      <c r="T42" s="24">
        <f>IF(AND(C42&gt;='Input for base case'!$F$13,C42&lt;'Input for base case'!$F$14),((K41*(1-Parameters!$D$40)*(1/Parameters!$D$38)*'Input for base case'!$F$6*Parameters!$D$15*Parameters!$D$26*(1-Parameters!$D$27)*Parameters!$D$28*(Parameters!$D$23)*(1-Parameters!$D$30))+(M41*(1-Parameters!$D$40)*'Input for base case'!$F$6*Parameters!$D$15*Parameters!$D$26*(1-Parameters!$D$27)*Parameters!$D$28*(Parameters!$D$23)*(1-Parameters!$D$30))+(N41*(1-Parameters!$D$40))+(T41*(1-Parameters!$D$40)) + (U41*(1-Parameters!$D$40)*(1-ART_drop_factor)) + (O41*(1-Parameters!$D$40)*(1-ART_drop_factor))),0)</f>
        <v>5436.8258064324009</v>
      </c>
      <c r="U42" s="22">
        <f>IF(AND(C42&gt;='Input for base case'!$F$13,C42&lt;'Input for base case'!$F$14),((K41*(1-Parameters!$D$40)*(1/Parameters!$D$38)*('Input for base case'!$F$6*Parameters!$D$15*(Parameters!$D$23)*Parameters!$D$26*(1-Parameters!$D$27)*Parameters!$D$28*Parameters!$D$30))+(L41*(1-Parameters!$D$40)*(1/Parameters!$D$38))+(M41*(1-Parameters!$D$40)*('Input for base case'!$F$6*Parameters!$D$15*(Parameters!$D$23)*Parameters!$D$26*(1-Parameters!$D$27)*Parameters!$D$28*Parameters!$D$30))+(U41*(1-Parameters!$D$40)*ART_drop_factor)+(R41*(1-Parameters!$D$40)*(1/Parameters!$D$38))+(O41*(1-Parameters!$D$40))*ART_drop_factor),0)</f>
        <v>36164.864685161054</v>
      </c>
      <c r="V42" s="24">
        <f>IF(C42='Input for base case'!$F$14,((P41*(1-Parameters!$D$41)*(1-(Parameters!$D$9*(1-('Input for base case'!$F$22*Parameters!$D$7))))) + (V41*(1-Parameters!$D$41)*(1-(Parameters!$D$9*(1-('Input for base case'!$F$22*Parameters!$D$7)))))),0)</f>
        <v>0</v>
      </c>
      <c r="W42" s="22">
        <f>IF(C42='Input for base case'!$F$14,((P41*(1-Parameters!$D$41)*Parameters!$D$9*(1-('Input for base case'!$F$22*Parameters!$D$7)))+(Q41*(1-Parameters!$D$41)*(1-1/Parameters!$D$38)*(1-('Input for base case'!$F$6*Parameters!$D$16*(1-Parameters!$D$27)*Parameters!$D$26*(1-Parameters!$B$94)*(Parameters!$D$24))*Parameters!$D$28*Parameters!$D$30)))+(V41*(1-Parameters!$D$41)*Parameters!$D$9*(1-('Input for base case'!$F$22*Parameters!$D$7)))+ (R41*(1-Parameters!$D$41)*(1-(1/Parameters!$D$38))*(1-ART_drop_factor)) + (W41*(1-Parameters!$D$41)*(1-1/Parameters!$D$38)) + (X41*(1-Parameters!$D$41)*(1-(1/Parameters!$D$38))*(1-ART_drop_factor)),0)</f>
        <v>0</v>
      </c>
      <c r="X42" s="24">
        <f>IF(C42='Input for base case'!$F$14,((Q41*(1-Parameters!$D$41)*(1-1/Parameters!$D$38)*('Input for base case'!$F$6*Parameters!$D$16*Parameters!$D$26*(1-Parameters!$D$27)*(1-Parameters!$B$94)*(Parameters!$D$24)*Parameters!$D$28*Parameters!$D$30))+(R41*(1-Parameters!$D$41)*(1-(1/Parameters!$D$38))*ART_drop_factor)+(X41*(1-Parameters!$D$41)*(1-(1/Parameters!$D$38))*ART_drop_factor)),0)</f>
        <v>0</v>
      </c>
      <c r="Y42" s="22">
        <f>IF(C42='Input for base case'!$F$14,((Q41*(1-Parameters!$D$41)*(1/Parameters!$D$38)*(1-('Input for base case'!$F$6*Parameters!$D$16*(1-Parameters!$D$27)*Parameters!$D$26*(1-Parameters!$B$94)*(Parameters!$D$23)*Parameters!$D$28)))+(S41*(1-Parameters!$D$41)*(1-('Input for base case'!$F$6*Parameters!$D$16*(1-Parameters!$D$27)*Parameters!$D$26*(1-Parameters!$B$94)*(Parameters!$D$23)*Parameters!$D$28)))+(W41*(1-Parameters!$D$41)*(1/Parameters!$D$38))+(Y41*(1-Parameters!$D$41))),0)</f>
        <v>0</v>
      </c>
      <c r="Z42" s="24">
        <f>IF(C42='Input for base case'!$F$14,((Q41*(1-Parameters!$D$41)*(1/Parameters!$D$38)*'Input for base case'!$F$6*Parameters!$D$16*Parameters!$D$26*(1-Parameters!$D$27)*(1-Parameters!$B$94)*Parameters!$D$28*(Parameters!$D$23)*(1-Parameters!$D$30))+(S41*(1-Parameters!$D$41)*'Input for base case'!$F$6*Parameters!$D$16*Parameters!$D$26*(1-Parameters!$D$27)*(1-Parameters!$B$94)*Parameters!$D$28*(Parameters!$D$23)*(1-Parameters!$D$30))+(T41*(1-Parameters!$D$41)) + (U41*(1-Parameters!$D$41)*(1-ART_drop_factor)) + (Z41*(1-Parameters!$D$41)) + (AA41*(1-Parameters!$D$41)*(1-ART_drop_factor))),0)</f>
        <v>0</v>
      </c>
      <c r="AA42" s="22">
        <f>IF(C42='Input for base case'!$F$14,((Q41*(1-Parameters!$D$41)*(1/Parameters!$D$38)*('Input for base case'!$F$6*Parameters!$D$16*(Parameters!$D$23)*Parameters!$D$26*(1-Parameters!$D$27)*(1-Parameters!$B$94)*Parameters!$D$28*Parameters!$D$30))+(R41*(1-Parameters!$D$41)*(1/Parameters!$D$38))+(S41*(1-Parameters!$D$41)*('Input for base case'!$F$6*Parameters!$D$16*(1-Parameters!$B$94)*(Parameters!$D$23)*Parameters!$D$26*(1-Parameters!$D$27)*Parameters!$D$28*Parameters!$D$30))+(AA41*(1-Parameters!$D$41)*ART_drop_factor)+(X41*(1-Parameters!$D$41)*(1/Parameters!$D$38))+(U41*(1-Parameters!$D$41)*ART_drop_factor)),0)</f>
        <v>0</v>
      </c>
      <c r="AB42" s="24">
        <f>IF(AND(C42&gt;'Input for base case'!$F$14,C42&lt;('Input for base case'!$F$14+'Input for base case'!$F$16)),((V41*(1-Parameters!$D$41)*(1-(Parameters!$D$9*(1-('Input for base case'!$F$22*Parameters!$D$7)))))+(AB41*(1-Parameters!$D$41)*(1-(Parameters!$D$10*(1-('Input for base case'!$F$22*Parameters!$D$7)))))),0)</f>
        <v>0</v>
      </c>
      <c r="AC42" s="24">
        <f>IF(AND(C42&gt;'Input for base case'!$F$14, C42&lt;('Input for base case'!$F$14+'Input for base case'!$F$16)),((V41*(1-Parameters!$D$41)*Parameters!$D$9*(1-('Input for base case'!$F$22*Parameters!$D$7)))+(W41*(1-Parameters!$D$41)*(1-1/Parameters!$D$38)) + (X41*(1-Parameters!$D$41)*(1-(1/Parameters!$D$38))*(1-ART_drop_factor)) +(AB41*(1-Parameters!$D$41)*Parameters!$D$10*(1-('Input for base case'!$F$22*Parameters!$D$7))))+(AC41*(1-Parameters!$D$41)*(1-1/Parameters!$D$38)) + (AD41*(1-Parameters!$D$41)*(1-(1/Parameters!$D$38))*(1-ART_drop_factor)),0)</f>
        <v>0</v>
      </c>
      <c r="AD42" s="24">
        <f>IF(AND(C42&gt;'Input for base case'!$F$14, C42&lt;('Input for base case'!$F$14+'Input for base case'!$F$16)),((X41*(1-Parameters!$D$41)*(1-(1/Parameters!$D$38))*ART_drop_factor)+(AD41*(1-Parameters!$D$41)*(1-(1/Parameters!$D$38))*ART_drop_factor)),0)</f>
        <v>0</v>
      </c>
      <c r="AE42" s="24">
        <f>IF(AND(C42&gt;'Input for base case'!$F$14, C42&lt;('Input for base case'!$F$14+'Input for base case'!$F$16)),((W41*(1-Parameters!$D$41)*(1/Parameters!$D$38))+(Y41*(1-Parameters!$D$41))+(AC41*(1-Parameters!$D$41)*(1/Parameters!$D$38))+(AE41*(1-Parameters!$D$41))),0)</f>
        <v>0</v>
      </c>
      <c r="AF42" s="24">
        <f>IF(AND(C42&gt;'Input for base case'!$F$14, C42&lt;('Input for base case'!$F$14+'Input for base case'!$F$16)),((Z41*(1-Parameters!$D$41)) + (AA41*(1-Parameters!$D$41)*(1-ART_drop_factor)) +(AF41*(1-Parameters!$D$41)) + (AG41*(1-Parameters!$D$41)*(1-ART_drop_factor))),0)</f>
        <v>0</v>
      </c>
      <c r="AG42" s="24">
        <f>IF(AND(C42&gt;'Input for base case'!$F$14, C42&lt;('Input for base case'!$F$14+'Input for base case'!$F$16)),((X41*(1-Parameters!$D$41)*(1/Parameters!$D$38))+(AG41*(1-Parameters!$D$41)*ART_drop_factor)+(AD41*(1-Parameters!$D$41)*(1/Parameters!$D$38))+(AA41*(1-Parameters!$D$41)*ART_drop_factor)),0)</f>
        <v>0</v>
      </c>
      <c r="AH42" s="24">
        <f>IF(AND(C42&gt;=('Input for base case'!$F$14+'Input for base case'!$F$16),C42&lt;('Input for base case'!$F$14+'Input for base case'!$F$17)),((AB41*(1-Parameters!$D$40)*(1-(Parameters!$D$10*(1-('Input for base case'!$F$22*Parameters!$D$7)))))+(AH41*(1-Parameters!$D$40)*(1-(Parameters!$D$11*(1-('Input for base case'!$F$22*Parameters!$D$7)))))),0)</f>
        <v>0</v>
      </c>
      <c r="AI42" s="24">
        <f>IF(AND(C42&gt;=('Input for base case'!$F$14+'Input for base case'!$F$16), C42&lt;('Input for base case'!$F$14+'Input for base case'!$F$17)),((AB41*(1-Parameters!$D$40)*Parameters!$D$10*(1-('Input for base case'!$F$22*Parameters!$D$7)))+(AC41*(1-Parameters!$D$40)*(1-1/Parameters!$D$38)*(1-('Input for base case'!$F$7*Parameters!$D$17*(1-Parameters!$D$27)*Parameters!$D$26*(1-(Parameters!$B$94 + Parameters!$B$95))*(Parameters!$D$24)*Parameters!$D$28*Parameters!$D$30))) + (AD41*(1-Parameters!$D$40)*(1-(1/Parameters!$D$38))*(1-ART_drop_factor)) +(AH41*(1-Parameters!$D$40)*Parameters!$D$11*(1-('Input for base case'!$F$22*Parameters!$D$7)))+(AI41*(1-Parameters!$D$40)*(1-1/Parameters!$D$38)) + (AJ41*(1-Parameters!$D$40)*(1-(1/Parameters!$D$38))*(1-ART_drop_factor))),0)</f>
        <v>0</v>
      </c>
      <c r="AJ42" s="24">
        <f>IF(AND(C42&gt;=('Input for base case'!$F$14+'Input for base case'!$F$16), C42&lt;('Input for base case'!$F$14+'Input for base case'!$F$17)),((AC41*(1-Parameters!$D$40)*(1-1/Parameters!$D$38)*('Input for base case'!$F$7*Parameters!$D$17*Parameters!$D$26*(1-Parameters!$D$27)*(1-(Parameters!$B$94 + Parameters!$B$95))*(Parameters!$D$24)*Parameters!$D$28*Parameters!$D$30))+(AD41*(1-Parameters!$D$40)*(1-(1/Parameters!$D$38))*ART_drop_factor)+(AJ41*(1-Parameters!$D$40)*(1-(1/Parameters!$D$38))*ART_drop_factor)),0)</f>
        <v>0</v>
      </c>
      <c r="AK42" s="22">
        <f>IF(AND(C42&gt;=('Input for base case'!$F$14+'Input for base case'!$F$16), C42&lt;('Input for base case'!$F$14+'Input for base case'!$F$17)),((AC41*(1-Parameters!$D$40)*(1/Parameters!$D$38)*(1-('Input for base case'!$F$7*Parameters!$D$17*(1-Parameters!$D$27)*Parameters!$D$26*(1-(Parameters!$B$94 + Parameters!$B$95))*(Parameters!$D$23)*Parameters!$D$28)))+(AE41*(1-Parameters!$D$40)*(1-('Input for base case'!$F$7*Parameters!$D$17*(1-Parameters!$D$27)*Parameters!$D$26*(1-(Parameters!$B$94 + Parameters!$B$95))*(Parameters!$D$23)*Parameters!$D$28)))+(AI41*(1-Parameters!$D$40)*(1/Parameters!$D$38))+(AK41*(1-Parameters!$D$40))),0)</f>
        <v>0</v>
      </c>
      <c r="AL42" s="24">
        <f>IF(AND(C42&gt;=('Input for base case'!$F$14+'Input for base case'!$F$16), C42&lt;('Input for base case'!$F$14+'Input for base case'!$F$17)),((AC41*(1-Parameters!$D$40)*(1/Parameters!$D$38)*'Input for base case'!$F$7*Parameters!$D$17*Parameters!$D$26*(1-Parameters!$D$27)*(1-(Parameters!$B$94 + Parameters!$B$95))*Parameters!$D$28*(Parameters!$D$23)*(1-Parameters!$D$30))+(AE41*(1-Parameters!$D$40)*'Input for base case'!$F$7*Parameters!$D$17*Parameters!$D$26*(1-Parameters!$D$27)*(1-(Parameters!$B$94 + Parameters!$B$95))*Parameters!$D$28*(Parameters!$D$23)*(1-Parameters!$D$30))+(AF41*(1-Parameters!$D$40)) + (AG41*(1-Parameters!$D$40)*(1-ART_drop_factor)) +(AL41*(1-Parameters!$D$40)) + (AM41*(1-Parameters!$D$40)*(1-ART_drop_factor))),0)</f>
        <v>0</v>
      </c>
      <c r="AM42" s="22">
        <f>IF(AND(C42&gt;=('Input for base case'!$F$14+'Input for base case'!$F$16), C42&lt;('Input for base case'!$F$14+'Input for base case'!$F$17)),((AC41*(1-Parameters!$D$40)*(1/Parameters!$D$38)*('Input for base case'!$F$7*Parameters!$D$17*(Parameters!$D$23)*Parameters!$D$26*(1-Parameters!$D$27)*(1-(Parameters!$B$94 + Parameters!$B$95))*Parameters!$D$28*Parameters!$D$30))+(AD41*(1-Parameters!$D$40)*(1/Parameters!$D$38))+(AE41*(1-Parameters!$D$40)*('Input for base case'!$F$7*Parameters!$D$17*(Parameters!$D$23)*Parameters!$D$26*(1-Parameters!$D$27)*(1-(Parameters!$B$94 + Parameters!$B$95))*Parameters!$D$28*Parameters!$D$30))+(AM41*(1-Parameters!$D$40)*ART_drop_factor)+(AJ41*(1-Parameters!$D$40)*(1/Parameters!$D$38))+(AG41*(1-Parameters!$D$40)*ART_drop_factor)),0)</f>
        <v>0</v>
      </c>
      <c r="AN42" s="24">
        <f>IF(AND(C42&gt;=('Input for base case'!$F$14+'Input for base case'!$F$17), C42&lt;('Input for base case'!$F$14+'Input for base case'!$F$18)),((AH41*(1-Parameters!$D$40)*(1-(Parameters!$D$11*(1-('Input for base case'!$F$22*Parameters!$D$7))))) + (AN41*(1-Parameters!$D$40)*(1-(Parameters!$D$11*(1-('Input for base case'!$F$22*Parameters!$D$7)))))),0)</f>
        <v>0</v>
      </c>
      <c r="AO42" s="22">
        <f>IF(AND(C42&gt;=('Input for base case'!$F$14+'Input for base case'!$F$17), C42&lt;('Input for base case'!$F$14+'Input for base case'!$F$18)),((AH41*(1-Parameters!$D$40)*Parameters!$D$11*(1-('Input for base case'!$F$22*Parameters!$D$7)))+(AI41*(1-Parameters!$D$40)*(1-1/Parameters!$D$38)*(1-('Input for base case'!$F$8*Parameters!$D$18*(1-Parameters!$D$27)*Parameters!$D$26*(Parameters!$D$24)*Parameters!$D$28*Parameters!$D$30))) + (AJ41*(1-Parameters!$D$40)*(1-(1/Parameters!$D$38))*(1-ART_drop_factor)) +(AN41*(1-Parameters!$D$40)*Parameters!$D$11*(1-('Input for base case'!$F$22*Parameters!$D$7)))+(AO41*(1-Parameters!$D$40)*(1-1/Parameters!$D$38)) + (AP41*(1-Parameters!$D$40)*(1-(1/Parameters!$D$38))*(1-ART_drop_factor))),0)</f>
        <v>0</v>
      </c>
      <c r="AP42" s="24">
        <f>IF(AND(C42&gt;=('Input for base case'!$F$14+'Input for base case'!$F$17), C42&lt;('Input for base case'!$F$14+'Input for base case'!$F$18)),((AI41*(1-Parameters!$D$40)*(1-1/Parameters!$D$38)*('Input for base case'!$F$8*Parameters!$D$18*Parameters!$D$26*(1-Parameters!$D$27)*(Parameters!$D$24)*Parameters!$D$28*Parameters!$D$30))+(AJ41*(1-Parameters!$D$40)*(1-(1/Parameters!$D$38))*ART_drop_factor)+(AP41*(1-Parameters!$D$40)*(1-(1/Parameters!$D$38))*ART_drop_factor)),0)</f>
        <v>0</v>
      </c>
      <c r="AQ42" s="22">
        <f>IF(AND(C42&gt;=('Input for base case'!$F$14+'Input for base case'!$F$17), C42&lt;('Input for base case'!$F$14+'Input for base case'!$F$18)),((AI41*(1-Parameters!$D$40)*(1/Parameters!$D$38)*(1-('Input for base case'!$F$8*Parameters!$D$18*(1-Parameters!$D$27)*Parameters!$D$26*(Parameters!$D$23)*Parameters!$D$28)))+(AK41*(1-Parameters!$D$40)*(1-('Input for base case'!$F$8*Parameters!$D$18*(1-Parameters!$D$27)*Parameters!$D$26*(Parameters!$D$23)*Parameters!$D$28)))+(AO41*(1-Parameters!$D$40)*(1/Parameters!$D$38))+(AQ41*(1-Parameters!$D$40))),0)</f>
        <v>0</v>
      </c>
      <c r="AR42" s="24">
        <f>IF(AND(C42&gt;=('Input for base case'!$F$14+'Input for base case'!$F$17), C42&lt;('Input for base case'!$F$14+'Input for base case'!$F$18)),((AI41*(1-Parameters!$D$40)*(1/Parameters!$D$38)*'Input for base case'!$F$8*Parameters!$D$18*Parameters!$D$26*(1-Parameters!$D$27)*Parameters!$D$28*(Parameters!$D$23)*(1-Parameters!$D$30))+(AK41*(1-Parameters!$D$40)*'Input for base case'!$F$8*Parameters!$D$18*Parameters!$D$26*(1-Parameters!$D$27)*Parameters!$D$28*(Parameters!$D$23)*(1-Parameters!$D$30))+(AL41*(1-Parameters!$D$40)) + (AM41*(1-Parameters!$D$40)*(1-ART_drop_factor)) +(AR41*(1-Parameters!$D$40)) + (AS41*(1-Parameters!$D$40)*(1-ART_drop_factor))),0)</f>
        <v>0</v>
      </c>
      <c r="AS42" s="22">
        <f>IF(AND(C42&gt;=('Input for base case'!$F$14+'Input for base case'!$F$17), C42&lt;('Input for base case'!$F$14+'Input for base case'!$F$18)),((AI41*(1-Parameters!$D$40)*(1/Parameters!$D$38)*('Input for base case'!$F$8*Parameters!$D$18*(Parameters!$D$23)*Parameters!$D$26*(1-Parameters!$D$27)*Parameters!$D$28*Parameters!$D$30))+(AJ41*(1-Parameters!$D$40)*(1/Parameters!$D$38))+(AK41*(1-Parameters!$D$40)*('Input for base case'!$F$8*Parameters!$D$18*(Parameters!$D$23)*Parameters!$D$26*(1-Parameters!$D$27)*Parameters!$D$28*Parameters!$D$30))+(AS41*(1-Parameters!$D$40)*ART_drop_factor)+(AP41*(1-Parameters!$D$40)*(1/Parameters!$D$38))+(AM41*(1-Parameters!$D$40)*ART_drop_factor)),0)</f>
        <v>0</v>
      </c>
      <c r="AT42" s="24">
        <f>IF(AND(C42&gt;=('Input for base case'!$F$14+'Input for base case'!$F$18), C42&lt;('Input for base case'!$F$14+'Input for base case'!$F$19)),((AN41*(1-Parameters!$D$40)*(1-(Parameters!$D$11*(1-('Input for base case'!$F$22*Parameters!$D$7))))) + (AT41*(1-Parameters!$D$40)*(1-(Parameters!$D$12*(1-('Input for base case'!$F$22*Parameters!$D$7)))))),0)</f>
        <v>0</v>
      </c>
      <c r="AU42" s="22">
        <f>IF(AND(C42&gt;=('Input for base case'!$F$14+'Input for base case'!$F$18), C42&lt;('Input for base case'!$F$14+'Input for base case'!$F$19)),((AN41*(1-Parameters!$D$40)*Parameters!$D$11*(1-('Input for base case'!$F$22*Parameters!$D$7)))+(AO41*(1-Parameters!$D$40)*(1-1/Parameters!$D$38)*(1-('Input for base case'!$F$9*Parameters!$D$19*(1-Parameters!$D$27)*Parameters!$D$26*(Parameters!$D$24)*Parameters!$D$28*Parameters!$D$30))) + (AP41*(1-Parameters!$D$40)*(1-(1/Parameters!$D$38))*(1-ART_drop_factor)) +(AT41*(1-Parameters!$D$40)*Parameters!$D$12*(1-('Input for base case'!$F$22*Parameters!$D$7)))+(AU41*(1-Parameters!$D$40)*(1-1/Parameters!$D$38)) + (AV41*(1-Parameters!$D$40)*(1-(1/Parameters!$D$38))*(1-ART_drop_factor))),0)</f>
        <v>0</v>
      </c>
      <c r="AV42" s="24">
        <f>IF(AND(C42&gt;=('Input for base case'!$F$14+'Input for base case'!$F$18), C42&lt;('Input for base case'!$F$14+'Input for base case'!$F$19)),((AO41*(1-Parameters!$D$40)*(1-1/Parameters!$D$38)*('Input for base case'!$F$9*Parameters!$D$19*Parameters!$D$26*(1-Parameters!$D$27)*(Parameters!$D$24)*Parameters!$D$28*Parameters!$D$30))+(AP41*(1-Parameters!$D$40)*(1-(1/Parameters!$D$38))*ART_drop_factor)+(AV41*(1-Parameters!$D$40)*(1-(1/Parameters!$D$38))*ART_drop_factor)),0)</f>
        <v>0</v>
      </c>
      <c r="AW42" s="22">
        <f>IF(AND(C42&gt;=('Input for base case'!$F$14+'Input for base case'!$F$18), C42&lt;('Input for base case'!$F$14+'Input for base case'!$F$19)),((AO41*(1-Parameters!$D$40)*(1/Parameters!$D$38)*(1-('Input for base case'!$F$9*Parameters!$D$19*(1-Parameters!$D$27)*Parameters!$D$26*(Parameters!$D$23)*Parameters!$D$28)))+(AQ41*(1-Parameters!$D$40)*(1-('Input for base case'!$F$9*Parameters!$D$19*(1-Parameters!$D$27)*Parameters!$D$26*(Parameters!$D$23)*Parameters!$D$28)))+(AU41*(1-Parameters!$D$40)*(1/Parameters!$D$38))+(AW41*(1-Parameters!$D$40))),0)</f>
        <v>0</v>
      </c>
      <c r="AX42" s="24">
        <f>IF(AND(C42&gt;=('Input for base case'!$F$14+'Input for base case'!$F$18), C42&lt;('Input for base case'!$F$14+'Input for base case'!$F$19)),((AO41*(1-Parameters!$D$40)*(1/Parameters!$D$38)*'Input for base case'!$F$9*Parameters!$D$19*Parameters!$D$26*(1-Parameters!$D$27)*Parameters!$D$28*(Parameters!$D$23)*(1-Parameters!$D$30))+(AQ41*(1-Parameters!$D$40)*'Input for base case'!$F$9*Parameters!$D$19*Parameters!$D$26*(1-Parameters!$D$27)*Parameters!$D$28*(Parameters!$D$23)*(1-Parameters!$D$30)) + (AS41*(1-Parameters!$D$40)*(1-ART_drop_factor)) +(AR41*(1-Parameters!$D$40))+ (AY41*(1-Parameters!$D$40)*(1-ART_drop_factor)) + (AX41*(1-Parameters!$D$40))),0)</f>
        <v>0</v>
      </c>
      <c r="AY42" s="22">
        <f>IF(AND(C42&gt;=('Input for base case'!$F$14+'Input for base case'!$F$18), C42&lt;('Input for base case'!$F$14+'Input for base case'!$F$19)),((AO41*(1-Parameters!$D$40)*(1/Parameters!$D$38)*('Input for base case'!$F$9*Parameters!$D$19*(Parameters!$D$23)*Parameters!$D$26*(1-Parameters!$D$27)*Parameters!$D$28*Parameters!$D$30))+(AP41*(1-Parameters!$D$40)*(1/Parameters!$D$38))+(AQ41*(1-Parameters!$D$40)*('Input for base case'!$F$9*Parameters!$D$19*(Parameters!$D$23)*Parameters!$D$26*(1-Parameters!$D$27)*Parameters!$D$28*Parameters!$D$30))+(AY41*(1-Parameters!$D$40)*ART_drop_factor)+(AV41*(1-Parameters!$D$40)*(1/Parameters!$D$38))+(AS41*(1-Parameters!$D$40)*ART_drop_factor)),0)</f>
        <v>0</v>
      </c>
      <c r="AZ42" s="24">
        <f>IF(C42&gt;=('Input for base case'!$F$14+'Input for base case'!$F$19),((AT41*(1-Parameters!$D$40)*(1-(Parameters!$D$12*(1-('Input for base case'!$F$22*Parameters!$D$7))))) + (AZ41*(1-Parameters!$D$40)*(1-(Parameters!$D$12*(1-('Input for base case'!$F$22*Parameters!$D$7)))))),0)</f>
        <v>0</v>
      </c>
      <c r="BA42" s="22">
        <f>IF(C42&gt;=('Input for base case'!$F$14+'Input for base case'!$F$19),((AT41*(1-Parameters!$D$40)*Parameters!$D$12*(1-('Input for base case'!$F$22*Parameters!$D$7)))+(AU41*(1-Parameters!$D$40)*(1-1/Parameters!$D$38)*(1-('Input for base case'!$F$10*Parameters!$D$20*(1-Parameters!$D$27)*Parameters!$D$26*(Parameters!$D$24)*Parameters!$D$28*Parameters!$D$30))) + (AV41*(1-Parameters!$D$40)*(1-(1/Parameters!$D$38))*(1-ART_drop_factor)) +(AZ41*(1-Parameters!$D$40)*Parameters!$D$12*(1-('Input for base case'!$F$22*Parameters!$D$7)))+(BA41*(1-Parameters!$D$40)*(1-1/Parameters!$D$38)) + (BB41*(1-Parameters!$D$40)*(1-(1/Parameters!$D$38))*(1-ART_drop_factor))),0)</f>
        <v>0</v>
      </c>
      <c r="BB42" s="24">
        <f>IF(C42&gt;=('Input for base case'!$F$14+'Input for base case'!$F$19),((AU41*(1-Parameters!$D$40)*(1-1/Parameters!$D$38)*('Input for base case'!$F$10*Parameters!$D$20*Parameters!$D$26*(1-Parameters!$D$27)*(Parameters!$D$24)*Parameters!$D$28*Parameters!$D$30))+(AV41*(1-Parameters!$D$40)*(1-(1/Parameters!$D$38))*ART_drop_factor)+(BB41*(1-Parameters!$D$40)*(1-(1/Parameters!$D$38))*ART_drop_factor)),0)</f>
        <v>0</v>
      </c>
      <c r="BC42" s="22">
        <f>IF(C42&gt;=('Input for base case'!$F$14+'Input for base case'!$F$19),((AU41*(1-Parameters!$D$40)*(1/Parameters!$D$38)*(1-('Input for base case'!$F$10*Parameters!$D$20*(1-Parameters!$D$27)*Parameters!$D$26*(Parameters!$D$23)*Parameters!$D$28)))+(AW41*(1-Parameters!$D$40)*(1-('Input for base case'!$F$10*Parameters!$D$20*(1-Parameters!$D$27)*Parameters!$D$26*(Parameters!$D$23)*Parameters!$D$28)))+(BA41*(1-Parameters!$D$40)*(1/Parameters!$D$38))+(BC41*(1-Parameters!$D$40))),0)</f>
        <v>0</v>
      </c>
      <c r="BD42" s="24">
        <f>IF(C42&gt;=('Input for base case'!$F$14+'Input for base case'!$F$19),((AU41*(1-Parameters!$D$40)*(1/Parameters!$D$38)*'Input for base case'!$F$10*Parameters!$D$20*Parameters!$D$26*(1-Parameters!$D$27)*Parameters!$D$28*(Parameters!$D$23)*(1-Parameters!$D$30))+(AW41*(1-Parameters!$D$40)*'Input for base case'!$F$10*Parameters!$D$20*Parameters!$D$26*(1-Parameters!$D$27)*Parameters!$D$28*(Parameters!$D$23)*(1-Parameters!$D$30))+(AX41*(1-Parameters!$D$40)) + (AY41*(1-Parameters!$D$40)*(1-ART_drop_factor)) +(BD41*(1-Parameters!$D$40)) + (BE41*(1-Parameters!$D$40)*(1-ART_drop_factor))),0)</f>
        <v>0</v>
      </c>
      <c r="BE42" s="25">
        <f>IF(C42&gt;=('Input for base case'!$F$14+'Input for base case'!$F$19),((AU41*(1-Parameters!$D$40)*(1/Parameters!$D$38)*('Input for base case'!$F$10*Parameters!$D$20*(Parameters!$D$23)*Parameters!$D$26*(1-Parameters!$D$27)*Parameters!$D$28*Parameters!$D$30))+(AV41*(1-Parameters!$D$40)*(1/Parameters!$D$38))+(AW41*(1-Parameters!$D$40)*('Input for base case'!$F$10*Parameters!$D$20*(Parameters!$D$23)*Parameters!$D$26*(1-Parameters!$D$27)*Parameters!$D$28*Parameters!$D$30))+(BE41*(1-Parameters!$D$40)*ART_drop_factor)+(BB41*(1-Parameters!$D$40)*(1/Parameters!$D$38))+(AY41*(1-Parameters!$D$40)*ART_drop_factor)),0)</f>
        <v>0</v>
      </c>
      <c r="BF42" s="135">
        <f>(Parameters!$D$40*(SUM(Model!D41:U41,Model!AH41:BE41)))+(Parameters!$D$41*(SUM(Model!V41:AG41)))</f>
        <v>93.933398912865869</v>
      </c>
      <c r="BG42" s="60"/>
    </row>
    <row r="43" spans="3:59" x14ac:dyDescent="0.2">
      <c r="C43" s="20">
        <v>38</v>
      </c>
      <c r="D43" s="21">
        <f>IF((C43&gt;='Input for base case'!$F$12),0,(D42*(1-Parameters!$D$40)*(1-(Parameters!$D$8*(1-('Input for base case'!$F$22*Parameters!$D$7))))))</f>
        <v>0</v>
      </c>
      <c r="E43" s="21">
        <f>IF((C43&gt;='Input for base case'!$F$12),0,(D42*(1-Parameters!$D$40)*Parameters!$D$8*(1-('Input for base case'!$F$22*Parameters!$D$7))+(E42*(1-Parameters!$D$40)*(1-1/Parameters!$D$38)) + (F42*(1-Parameters!$D$40)*(1-(1/Parameters!$D$38))*(1-ART_drop_factor))))</f>
        <v>0</v>
      </c>
      <c r="F43" s="26">
        <f>IF((C43&gt;='Input for base case'!$F$12),0,(F42*(1-Parameters!$D$40)*(1-(1/Parameters!$D$38))*ART_drop_factor))</f>
        <v>0</v>
      </c>
      <c r="G43" s="21">
        <f>IF((C43&gt;='Input for base case'!$F$12),0,((G42*(1-Parameters!$D$40)+(E42*(1-Parameters!$D$40)*(1/Parameters!$D$38)))))</f>
        <v>0</v>
      </c>
      <c r="H43" s="21">
        <f>IF((C43&gt;='Input for base case'!$F$12),0,(H42*(1-Parameters!$D$40) + I42*(1-Parameters!$D$40)*(1-ART_drop_factor)))</f>
        <v>0</v>
      </c>
      <c r="I43" s="21">
        <f>IF((C43&gt;='Input for base case'!$F$12),0,(((F42*(1-Parameters!$D$40)*(1/Parameters!$D$38)) + I42*(1-Parameters!$D$40)*ART_drop_factor)))</f>
        <v>0</v>
      </c>
      <c r="J43" s="23">
        <f>IF(AND(C43&gt;='Input for base case'!$F$12,C43&lt;'Input for base case'!$F$13),((D42*(1-Parameters!$D$40)*(1-(Parameters!$D$8*(1-('Input for base case'!$F$22*Parameters!$D$7))))) + (J42*(1-Parameters!$D$40)*(1-(Parameters!$D$9*(1-('Input for base case'!$F$22*Parameters!$D$7)))))),0)</f>
        <v>0</v>
      </c>
      <c r="K43" s="23">
        <f>IF(AND(C43&gt;='Input for base case'!$F$12,C43&lt;'Input for base case'!$F$13),((D42*(1-Parameters!$D$40)*(Parameters!$D$8*(1-('Input for base case'!$F$22*Parameters!$D$7))))+(E42*(1-Parameters!$D$40)*(1-1/Parameters!$D$38)*(1-('Input for base case'!$F$5*Parameters!$D$14*(1-Parameters!$D$27)*Parameters!$D$26*(Parameters!$D$24))*Parameters!$D$28*Parameters!$D$30)))+ (F42*(1-Parameters!$D$40)*(1-(1/Parameters!$D$38))*(1-ART_drop_factor)) + (J42*(1-Parameters!$D$40)*Parameters!$D$9*(1-('Input for base case'!$F$22*Parameters!$D$7)))+(K42*(1-Parameters!$D$40)*(1-1/Parameters!$D$38)) + (L42*(1-Parameters!$D$40)*(1-(1/Parameters!$D$38))*(1-ART_drop_factor)),0)</f>
        <v>0</v>
      </c>
      <c r="L43" s="23">
        <f>IF(AND(C43&gt;='Input for base case'!$F$12,C43&lt;'Input for base case'!$F$13),((E42*(1-Parameters!$D$40)*(1-1/Parameters!$D$38)*('Input for base case'!$F$5*Parameters!$D$14*Parameters!$D$26*(1-Parameters!$D$27)*(Parameters!$D$24)*Parameters!$D$28*Parameters!$D$30))+(F42*(1-Parameters!$D$40)*(1-(1/Parameters!$D$38))*ART_drop_factor)+(L42*(1-Parameters!$D$40)*(1-(1/Parameters!$D$38))*ART_drop_factor)),0)</f>
        <v>0</v>
      </c>
      <c r="M43" s="23">
        <f>IF(AND(C43&gt;='Input for base case'!$F$12,C43&lt;'Input for base case'!$F$13),((E42*(1-Parameters!$D$40)*(1/Parameters!$D$38)*(1-('Input for base case'!$F$5*Parameters!$D$14*(1-Parameters!$D$27)*Parameters!$D$26*(Parameters!$D$23))*Parameters!$D$28))+(G42*(1-Parameters!$D$40)*(1-('Input for base case'!$F$5*Parameters!$D$14*(1-Parameters!$D$27)*Parameters!$D$26*(Parameters!$D$23)*Parameters!$D$28)))+(K42*(1-Parameters!$D$40)*(1/Parameters!$D$38))+(M42*(1-Parameters!$D$40))),0)</f>
        <v>0</v>
      </c>
      <c r="N43" s="23">
        <f>IF(AND(C43&gt;='Input for base case'!$F$12,C43&lt;'Input for base case'!$F$13),((E42*(1-Parameters!$D$40)*(1/Parameters!$D$38)*'Input for base case'!$F$5*Parameters!$D$14*Parameters!$D$26*(1-Parameters!$D$27)*Parameters!$D$28*(Parameters!$D$23)*(1-Parameters!$D$30))+(G42*(1-Parameters!$D$40)*'Input for base case'!$F$5*Parameters!$D$14*Parameters!$D$26*(1-Parameters!$D$27)*Parameters!$D$28*(Parameters!$D$23)*(1-Parameters!$D$30))+(H42*(1-Parameters!$D$40)) +(N42*(1-Parameters!$D$40)) + (O42*(1-Parameters!$D$40)*(1-ART_drop_factor)) + (I42*(1-Parameters!$D$40)*(1-ART_drop_factor))),0)</f>
        <v>0</v>
      </c>
      <c r="O43" s="23">
        <f>IF(AND(C43&gt;='Input for base case'!$F$12,C43&lt;'Input for base case'!$F$13),((E42*(1-Parameters!$D$40)*(1/Parameters!$D$38)*('Input for base case'!$F$5*Parameters!$D$14*(Parameters!$D$23)*Parameters!$D$26*(1-Parameters!$D$27)*Parameters!$D$28*Parameters!$D$30))+(F42*(1-Parameters!$D$40)*(1/Parameters!$D$38))+(G42*(1-Parameters!$D$40)*('Input for base case'!$F$5*Parameters!$D$14*(Parameters!$D$23)*Parameters!$D$26*(1-Parameters!$D$27)*Parameters!$D$28*Parameters!$D$30))+(O42*(1-Parameters!$D$40)*ART_drop_factor)+(L42*(1-Parameters!$D$40)*(1/Parameters!$D$38))+(I42*(1-Parameters!$D$40)*ART_drop_factor)),0)</f>
        <v>0</v>
      </c>
      <c r="P43" s="24">
        <f>IF(AND(C43&gt;='Input for base case'!$F$13,C43&lt;'Input for base case'!$F$14),((J42*(1-Parameters!$D$40)*(1-(Parameters!$D$9*(1-('Input for base case'!$F$22*Parameters!$D$7))))) + (P42*(1-Parameters!$D$40)*(1-(Parameters!$D$9*(1-('Input for base case'!$F$22*Parameters!$D$7)))))),0)</f>
        <v>1505298.3803502058</v>
      </c>
      <c r="Q43" s="22">
        <f>IF(AND(C43&gt;='Input for base case'!$F$13,C43&lt;'Input for base case'!$F$14),((J42*(1-Parameters!$D$40)*Parameters!$D$9*(1-('Input for base case'!$F$22*Parameters!$D$7)))+(K42*(1-Parameters!$D$40)*(1-1/Parameters!$D$38)*(1-('Input for base case'!$F$6*Parameters!$D$15*(1-Parameters!$D$27)*Parameters!$D$26*(Parameters!$D$24))*Parameters!$D$28*Parameters!$D$30))) + (L42*(1-Parameters!$D$40)*(1-(1/Parameters!$D$38))*(1-ART_drop_factor)) +(P42*(1-Parameters!$D$40)*Parameters!$D$9*(1-('Input for base case'!$F$22*Parameters!$D$7)))+(Q42*(1-Parameters!$D$40)*(1-1/Parameters!$D$38)) + (R42*(1-Parameters!$D$40)*(1-(1/Parameters!$D$38))*(1-ART_drop_factor)),0)</f>
        <v>4233.8881278400941</v>
      </c>
      <c r="R43" s="24">
        <f>IF(AND(C43&gt;='Input for base case'!$F$13,C43&lt;'Input for base case'!$F$14),((K42*(1-Parameters!$D$40)*(1-1/Parameters!$D$38)*('Input for base case'!$F$6*Parameters!$D$15*Parameters!$D$26*(1-Parameters!$D$27)*(Parameters!$D$24)*Parameters!$D$28*Parameters!$D$30))+(L42*(1-Parameters!$D$40)*(1-(1/Parameters!$D$38))*ART_drop_factor)+(R42*(1-Parameters!$D$40)*(1-(1/Parameters!$D$38))*ART_drop_factor)),0)</f>
        <v>264.44590344649629</v>
      </c>
      <c r="S43" s="22">
        <f>IF(AND(C43&gt;='Input for base case'!$F$13,C43&lt;'Input for base case'!$F$14),((K42*(1-Parameters!$D$40)*(1/Parameters!$D$38)*(1-('Input for base case'!$F$6*Parameters!$D$15*(1-Parameters!$D$27)*Parameters!$D$26*(Parameters!$D$23)*Parameters!$D$28)))+(M42*(1-Parameters!$D$40)*(1-('Input for base case'!$F$6*Parameters!$D$15*(1-Parameters!$D$27)*Parameters!$D$26*(Parameters!$D$23)*Parameters!$D$28)))+(Q42*(1-Parameters!$D$40)*(1/Parameters!$D$38))+(S42*(1-Parameters!$D$40))),0)</f>
        <v>19956.633137024681</v>
      </c>
      <c r="T43" s="24">
        <f>IF(AND(C43&gt;='Input for base case'!$F$13,C43&lt;'Input for base case'!$F$14),((K42*(1-Parameters!$D$40)*(1/Parameters!$D$38)*'Input for base case'!$F$6*Parameters!$D$15*Parameters!$D$26*(1-Parameters!$D$27)*Parameters!$D$28*(Parameters!$D$23)*(1-Parameters!$D$30))+(M42*(1-Parameters!$D$40)*'Input for base case'!$F$6*Parameters!$D$15*Parameters!$D$26*(1-Parameters!$D$27)*Parameters!$D$28*(Parameters!$D$23)*(1-Parameters!$D$30))+(N42*(1-Parameters!$D$40))+(T42*(1-Parameters!$D$40)) + (U42*(1-Parameters!$D$40)*(1-ART_drop_factor)) + (O42*(1-Parameters!$D$40)*(1-ART_drop_factor))),0)</f>
        <v>5557.0434255461641</v>
      </c>
      <c r="U43" s="22">
        <f>IF(AND(C43&gt;='Input for base case'!$F$13,C43&lt;'Input for base case'!$F$14),((K42*(1-Parameters!$D$40)*(1/Parameters!$D$38)*('Input for base case'!$F$6*Parameters!$D$15*(Parameters!$D$23)*Parameters!$D$26*(1-Parameters!$D$27)*Parameters!$D$28*Parameters!$D$30))+(L42*(1-Parameters!$D$40)*(1/Parameters!$D$38))+(M42*(1-Parameters!$D$40)*('Input for base case'!$F$6*Parameters!$D$15*(Parameters!$D$23)*Parameters!$D$26*(1-Parameters!$D$27)*Parameters!$D$28*Parameters!$D$30))+(U42*(1-Parameters!$D$40)*ART_drop_factor)+(R42*(1-Parameters!$D$40)*(1/Parameters!$D$38))+(O42*(1-Parameters!$D$40))*ART_drop_factor),0)</f>
        <v>36075.41325034781</v>
      </c>
      <c r="V43" s="24">
        <f>IF(C43='Input for base case'!$F$14,((P42*(1-Parameters!$D$41)*(1-(Parameters!$D$9*(1-('Input for base case'!$F$22*Parameters!$D$7))))) + (V42*(1-Parameters!$D$41)*(1-(Parameters!$D$9*(1-('Input for base case'!$F$22*Parameters!$D$7)))))),0)</f>
        <v>0</v>
      </c>
      <c r="W43" s="22">
        <f>IF(C43='Input for base case'!$F$14,((P42*(1-Parameters!$D$41)*Parameters!$D$9*(1-('Input for base case'!$F$22*Parameters!$D$7)))+(Q42*(1-Parameters!$D$41)*(1-1/Parameters!$D$38)*(1-('Input for base case'!$F$6*Parameters!$D$16*(1-Parameters!$D$27)*Parameters!$D$26*(1-Parameters!$B$94)*(Parameters!$D$24))*Parameters!$D$28*Parameters!$D$30)))+(V42*(1-Parameters!$D$41)*Parameters!$D$9*(1-('Input for base case'!$F$22*Parameters!$D$7)))+ (R42*(1-Parameters!$D$41)*(1-(1/Parameters!$D$38))*(1-ART_drop_factor)) + (W42*(1-Parameters!$D$41)*(1-1/Parameters!$D$38)) + (X42*(1-Parameters!$D$41)*(1-(1/Parameters!$D$38))*(1-ART_drop_factor)),0)</f>
        <v>0</v>
      </c>
      <c r="X43" s="24">
        <f>IF(C43='Input for base case'!$F$14,((Q42*(1-Parameters!$D$41)*(1-1/Parameters!$D$38)*('Input for base case'!$F$6*Parameters!$D$16*Parameters!$D$26*(1-Parameters!$D$27)*(1-Parameters!$B$94)*(Parameters!$D$24)*Parameters!$D$28*Parameters!$D$30))+(R42*(1-Parameters!$D$41)*(1-(1/Parameters!$D$38))*ART_drop_factor)+(X42*(1-Parameters!$D$41)*(1-(1/Parameters!$D$38))*ART_drop_factor)),0)</f>
        <v>0</v>
      </c>
      <c r="Y43" s="22">
        <f>IF(C43='Input for base case'!$F$14,((Q42*(1-Parameters!$D$41)*(1/Parameters!$D$38)*(1-('Input for base case'!$F$6*Parameters!$D$16*(1-Parameters!$D$27)*Parameters!$D$26*(1-Parameters!$B$94)*(Parameters!$D$23)*Parameters!$D$28)))+(S42*(1-Parameters!$D$41)*(1-('Input for base case'!$F$6*Parameters!$D$16*(1-Parameters!$D$27)*Parameters!$D$26*(1-Parameters!$B$94)*(Parameters!$D$23)*Parameters!$D$28)))+(W42*(1-Parameters!$D$41)*(1/Parameters!$D$38))+(Y42*(1-Parameters!$D$41))),0)</f>
        <v>0</v>
      </c>
      <c r="Z43" s="24">
        <f>IF(C43='Input for base case'!$F$14,((Q42*(1-Parameters!$D$41)*(1/Parameters!$D$38)*'Input for base case'!$F$6*Parameters!$D$16*Parameters!$D$26*(1-Parameters!$D$27)*(1-Parameters!$B$94)*Parameters!$D$28*(Parameters!$D$23)*(1-Parameters!$D$30))+(S42*(1-Parameters!$D$41)*'Input for base case'!$F$6*Parameters!$D$16*Parameters!$D$26*(1-Parameters!$D$27)*(1-Parameters!$B$94)*Parameters!$D$28*(Parameters!$D$23)*(1-Parameters!$D$30))+(T42*(1-Parameters!$D$41)) + (U42*(1-Parameters!$D$41)*(1-ART_drop_factor)) + (Z42*(1-Parameters!$D$41)) + (AA42*(1-Parameters!$D$41)*(1-ART_drop_factor))),0)</f>
        <v>0</v>
      </c>
      <c r="AA43" s="22">
        <f>IF(C43='Input for base case'!$F$14,((Q42*(1-Parameters!$D$41)*(1/Parameters!$D$38)*('Input for base case'!$F$6*Parameters!$D$16*(Parameters!$D$23)*Parameters!$D$26*(1-Parameters!$D$27)*(1-Parameters!$B$94)*Parameters!$D$28*Parameters!$D$30))+(R42*(1-Parameters!$D$41)*(1/Parameters!$D$38))+(S42*(1-Parameters!$D$41)*('Input for base case'!$F$6*Parameters!$D$16*(1-Parameters!$B$94)*(Parameters!$D$23)*Parameters!$D$26*(1-Parameters!$D$27)*Parameters!$D$28*Parameters!$D$30))+(AA42*(1-Parameters!$D$41)*ART_drop_factor)+(X42*(1-Parameters!$D$41)*(1/Parameters!$D$38))+(U42*(1-Parameters!$D$41)*ART_drop_factor)),0)</f>
        <v>0</v>
      </c>
      <c r="AB43" s="24">
        <f>IF(AND(C43&gt;'Input for base case'!$F$14,C43&lt;('Input for base case'!$F$14+'Input for base case'!$F$16)),((V42*(1-Parameters!$D$41)*(1-(Parameters!$D$9*(1-('Input for base case'!$F$22*Parameters!$D$7)))))+(AB42*(1-Parameters!$D$41)*(1-(Parameters!$D$10*(1-('Input for base case'!$F$22*Parameters!$D$7)))))),0)</f>
        <v>0</v>
      </c>
      <c r="AC43" s="24">
        <f>IF(AND(C43&gt;'Input for base case'!$F$14, C43&lt;('Input for base case'!$F$14+'Input for base case'!$F$16)),((V42*(1-Parameters!$D$41)*Parameters!$D$9*(1-('Input for base case'!$F$22*Parameters!$D$7)))+(W42*(1-Parameters!$D$41)*(1-1/Parameters!$D$38)) + (X42*(1-Parameters!$D$41)*(1-(1/Parameters!$D$38))*(1-ART_drop_factor)) +(AB42*(1-Parameters!$D$41)*Parameters!$D$10*(1-('Input for base case'!$F$22*Parameters!$D$7))))+(AC42*(1-Parameters!$D$41)*(1-1/Parameters!$D$38)) + (AD42*(1-Parameters!$D$41)*(1-(1/Parameters!$D$38))*(1-ART_drop_factor)),0)</f>
        <v>0</v>
      </c>
      <c r="AD43" s="24">
        <f>IF(AND(C43&gt;'Input for base case'!$F$14, C43&lt;('Input for base case'!$F$14+'Input for base case'!$F$16)),((X42*(1-Parameters!$D$41)*(1-(1/Parameters!$D$38))*ART_drop_factor)+(AD42*(1-Parameters!$D$41)*(1-(1/Parameters!$D$38))*ART_drop_factor)),0)</f>
        <v>0</v>
      </c>
      <c r="AE43" s="24">
        <f>IF(AND(C43&gt;'Input for base case'!$F$14, C43&lt;('Input for base case'!$F$14+'Input for base case'!$F$16)),((W42*(1-Parameters!$D$41)*(1/Parameters!$D$38))+(Y42*(1-Parameters!$D$41))+(AC42*(1-Parameters!$D$41)*(1/Parameters!$D$38))+(AE42*(1-Parameters!$D$41))),0)</f>
        <v>0</v>
      </c>
      <c r="AF43" s="24">
        <f>IF(AND(C43&gt;'Input for base case'!$F$14, C43&lt;('Input for base case'!$F$14+'Input for base case'!$F$16)),((Z42*(1-Parameters!$D$41)) + (AA42*(1-Parameters!$D$41)*(1-ART_drop_factor)) +(AF42*(1-Parameters!$D$41)) + (AG42*(1-Parameters!$D$41)*(1-ART_drop_factor))),0)</f>
        <v>0</v>
      </c>
      <c r="AG43" s="24">
        <f>IF(AND(C43&gt;'Input for base case'!$F$14, C43&lt;('Input for base case'!$F$14+'Input for base case'!$F$16)),((X42*(1-Parameters!$D$41)*(1/Parameters!$D$38))+(AG42*(1-Parameters!$D$41)*ART_drop_factor)+(AD42*(1-Parameters!$D$41)*(1/Parameters!$D$38))+(AA42*(1-Parameters!$D$41)*ART_drop_factor)),0)</f>
        <v>0</v>
      </c>
      <c r="AH43" s="24">
        <f>IF(AND(C43&gt;=('Input for base case'!$F$14+'Input for base case'!$F$16),C43&lt;('Input for base case'!$F$14+'Input for base case'!$F$17)),((AB42*(1-Parameters!$D$40)*(1-(Parameters!$D$10*(1-('Input for base case'!$F$22*Parameters!$D$7)))))+(AH42*(1-Parameters!$D$40)*(1-(Parameters!$D$11*(1-('Input for base case'!$F$22*Parameters!$D$7)))))),0)</f>
        <v>0</v>
      </c>
      <c r="AI43" s="24">
        <f>IF(AND(C43&gt;=('Input for base case'!$F$14+'Input for base case'!$F$16), C43&lt;('Input for base case'!$F$14+'Input for base case'!$F$17)),((AB42*(1-Parameters!$D$40)*Parameters!$D$10*(1-('Input for base case'!$F$22*Parameters!$D$7)))+(AC42*(1-Parameters!$D$40)*(1-1/Parameters!$D$38)*(1-('Input for base case'!$F$7*Parameters!$D$17*(1-Parameters!$D$27)*Parameters!$D$26*(1-(Parameters!$B$94 + Parameters!$B$95))*(Parameters!$D$24)*Parameters!$D$28*Parameters!$D$30))) + (AD42*(1-Parameters!$D$40)*(1-(1/Parameters!$D$38))*(1-ART_drop_factor)) +(AH42*(1-Parameters!$D$40)*Parameters!$D$11*(1-('Input for base case'!$F$22*Parameters!$D$7)))+(AI42*(1-Parameters!$D$40)*(1-1/Parameters!$D$38)) + (AJ42*(1-Parameters!$D$40)*(1-(1/Parameters!$D$38))*(1-ART_drop_factor))),0)</f>
        <v>0</v>
      </c>
      <c r="AJ43" s="24">
        <f>IF(AND(C43&gt;=('Input for base case'!$F$14+'Input for base case'!$F$16), C43&lt;('Input for base case'!$F$14+'Input for base case'!$F$17)),((AC42*(1-Parameters!$D$40)*(1-1/Parameters!$D$38)*('Input for base case'!$F$7*Parameters!$D$17*Parameters!$D$26*(1-Parameters!$D$27)*(1-(Parameters!$B$94 + Parameters!$B$95))*(Parameters!$D$24)*Parameters!$D$28*Parameters!$D$30))+(AD42*(1-Parameters!$D$40)*(1-(1/Parameters!$D$38))*ART_drop_factor)+(AJ42*(1-Parameters!$D$40)*(1-(1/Parameters!$D$38))*ART_drop_factor)),0)</f>
        <v>0</v>
      </c>
      <c r="AK43" s="22">
        <f>IF(AND(C43&gt;=('Input for base case'!$F$14+'Input for base case'!$F$16), C43&lt;('Input for base case'!$F$14+'Input for base case'!$F$17)),((AC42*(1-Parameters!$D$40)*(1/Parameters!$D$38)*(1-('Input for base case'!$F$7*Parameters!$D$17*(1-Parameters!$D$27)*Parameters!$D$26*(1-(Parameters!$B$94 + Parameters!$B$95))*(Parameters!$D$23)*Parameters!$D$28)))+(AE42*(1-Parameters!$D$40)*(1-('Input for base case'!$F$7*Parameters!$D$17*(1-Parameters!$D$27)*Parameters!$D$26*(1-(Parameters!$B$94 + Parameters!$B$95))*(Parameters!$D$23)*Parameters!$D$28)))+(AI42*(1-Parameters!$D$40)*(1/Parameters!$D$38))+(AK42*(1-Parameters!$D$40))),0)</f>
        <v>0</v>
      </c>
      <c r="AL43" s="24">
        <f>IF(AND(C43&gt;=('Input for base case'!$F$14+'Input for base case'!$F$16), C43&lt;('Input for base case'!$F$14+'Input for base case'!$F$17)),((AC42*(1-Parameters!$D$40)*(1/Parameters!$D$38)*'Input for base case'!$F$7*Parameters!$D$17*Parameters!$D$26*(1-Parameters!$D$27)*(1-(Parameters!$B$94 + Parameters!$B$95))*Parameters!$D$28*(Parameters!$D$23)*(1-Parameters!$D$30))+(AE42*(1-Parameters!$D$40)*'Input for base case'!$F$7*Parameters!$D$17*Parameters!$D$26*(1-Parameters!$D$27)*(1-(Parameters!$B$94 + Parameters!$B$95))*Parameters!$D$28*(Parameters!$D$23)*(1-Parameters!$D$30))+(AF42*(1-Parameters!$D$40)) + (AG42*(1-Parameters!$D$40)*(1-ART_drop_factor)) +(AL42*(1-Parameters!$D$40)) + (AM42*(1-Parameters!$D$40)*(1-ART_drop_factor))),0)</f>
        <v>0</v>
      </c>
      <c r="AM43" s="22">
        <f>IF(AND(C43&gt;=('Input for base case'!$F$14+'Input for base case'!$F$16), C43&lt;('Input for base case'!$F$14+'Input for base case'!$F$17)),((AC42*(1-Parameters!$D$40)*(1/Parameters!$D$38)*('Input for base case'!$F$7*Parameters!$D$17*(Parameters!$D$23)*Parameters!$D$26*(1-Parameters!$D$27)*(1-(Parameters!$B$94 + Parameters!$B$95))*Parameters!$D$28*Parameters!$D$30))+(AD42*(1-Parameters!$D$40)*(1/Parameters!$D$38))+(AE42*(1-Parameters!$D$40)*('Input for base case'!$F$7*Parameters!$D$17*(Parameters!$D$23)*Parameters!$D$26*(1-Parameters!$D$27)*(1-(Parameters!$B$94 + Parameters!$B$95))*Parameters!$D$28*Parameters!$D$30))+(AM42*(1-Parameters!$D$40)*ART_drop_factor)+(AJ42*(1-Parameters!$D$40)*(1/Parameters!$D$38))+(AG42*(1-Parameters!$D$40)*ART_drop_factor)),0)</f>
        <v>0</v>
      </c>
      <c r="AN43" s="24">
        <f>IF(AND(C43&gt;=('Input for base case'!$F$14+'Input for base case'!$F$17), C43&lt;('Input for base case'!$F$14+'Input for base case'!$F$18)),((AH42*(1-Parameters!$D$40)*(1-(Parameters!$D$11*(1-('Input for base case'!$F$22*Parameters!$D$7))))) + (AN42*(1-Parameters!$D$40)*(1-(Parameters!$D$11*(1-('Input for base case'!$F$22*Parameters!$D$7)))))),0)</f>
        <v>0</v>
      </c>
      <c r="AO43" s="22">
        <f>IF(AND(C43&gt;=('Input for base case'!$F$14+'Input for base case'!$F$17), C43&lt;('Input for base case'!$F$14+'Input for base case'!$F$18)),((AH42*(1-Parameters!$D$40)*Parameters!$D$11*(1-('Input for base case'!$F$22*Parameters!$D$7)))+(AI42*(1-Parameters!$D$40)*(1-1/Parameters!$D$38)*(1-('Input for base case'!$F$8*Parameters!$D$18*(1-Parameters!$D$27)*Parameters!$D$26*(Parameters!$D$24)*Parameters!$D$28*Parameters!$D$30))) + (AJ42*(1-Parameters!$D$40)*(1-(1/Parameters!$D$38))*(1-ART_drop_factor)) +(AN42*(1-Parameters!$D$40)*Parameters!$D$11*(1-('Input for base case'!$F$22*Parameters!$D$7)))+(AO42*(1-Parameters!$D$40)*(1-1/Parameters!$D$38)) + (AP42*(1-Parameters!$D$40)*(1-(1/Parameters!$D$38))*(1-ART_drop_factor))),0)</f>
        <v>0</v>
      </c>
      <c r="AP43" s="24">
        <f>IF(AND(C43&gt;=('Input for base case'!$F$14+'Input for base case'!$F$17), C43&lt;('Input for base case'!$F$14+'Input for base case'!$F$18)),((AI42*(1-Parameters!$D$40)*(1-1/Parameters!$D$38)*('Input for base case'!$F$8*Parameters!$D$18*Parameters!$D$26*(1-Parameters!$D$27)*(Parameters!$D$24)*Parameters!$D$28*Parameters!$D$30))+(AJ42*(1-Parameters!$D$40)*(1-(1/Parameters!$D$38))*ART_drop_factor)+(AP42*(1-Parameters!$D$40)*(1-(1/Parameters!$D$38))*ART_drop_factor)),0)</f>
        <v>0</v>
      </c>
      <c r="AQ43" s="22">
        <f>IF(AND(C43&gt;=('Input for base case'!$F$14+'Input for base case'!$F$17), C43&lt;('Input for base case'!$F$14+'Input for base case'!$F$18)),((AI42*(1-Parameters!$D$40)*(1/Parameters!$D$38)*(1-('Input for base case'!$F$8*Parameters!$D$18*(1-Parameters!$D$27)*Parameters!$D$26*(Parameters!$D$23)*Parameters!$D$28)))+(AK42*(1-Parameters!$D$40)*(1-('Input for base case'!$F$8*Parameters!$D$18*(1-Parameters!$D$27)*Parameters!$D$26*(Parameters!$D$23)*Parameters!$D$28)))+(AO42*(1-Parameters!$D$40)*(1/Parameters!$D$38))+(AQ42*(1-Parameters!$D$40))),0)</f>
        <v>0</v>
      </c>
      <c r="AR43" s="24">
        <f>IF(AND(C43&gt;=('Input for base case'!$F$14+'Input for base case'!$F$17), C43&lt;('Input for base case'!$F$14+'Input for base case'!$F$18)),((AI42*(1-Parameters!$D$40)*(1/Parameters!$D$38)*'Input for base case'!$F$8*Parameters!$D$18*Parameters!$D$26*(1-Parameters!$D$27)*Parameters!$D$28*(Parameters!$D$23)*(1-Parameters!$D$30))+(AK42*(1-Parameters!$D$40)*'Input for base case'!$F$8*Parameters!$D$18*Parameters!$D$26*(1-Parameters!$D$27)*Parameters!$D$28*(Parameters!$D$23)*(1-Parameters!$D$30))+(AL42*(1-Parameters!$D$40)) + (AM42*(1-Parameters!$D$40)*(1-ART_drop_factor)) +(AR42*(1-Parameters!$D$40)) + (AS42*(1-Parameters!$D$40)*(1-ART_drop_factor))),0)</f>
        <v>0</v>
      </c>
      <c r="AS43" s="22">
        <f>IF(AND(C43&gt;=('Input for base case'!$F$14+'Input for base case'!$F$17), C43&lt;('Input for base case'!$F$14+'Input for base case'!$F$18)),((AI42*(1-Parameters!$D$40)*(1/Parameters!$D$38)*('Input for base case'!$F$8*Parameters!$D$18*(Parameters!$D$23)*Parameters!$D$26*(1-Parameters!$D$27)*Parameters!$D$28*Parameters!$D$30))+(AJ42*(1-Parameters!$D$40)*(1/Parameters!$D$38))+(AK42*(1-Parameters!$D$40)*('Input for base case'!$F$8*Parameters!$D$18*(Parameters!$D$23)*Parameters!$D$26*(1-Parameters!$D$27)*Parameters!$D$28*Parameters!$D$30))+(AS42*(1-Parameters!$D$40)*ART_drop_factor)+(AP42*(1-Parameters!$D$40)*(1/Parameters!$D$38))+(AM42*(1-Parameters!$D$40)*ART_drop_factor)),0)</f>
        <v>0</v>
      </c>
      <c r="AT43" s="24">
        <f>IF(AND(C43&gt;=('Input for base case'!$F$14+'Input for base case'!$F$18), C43&lt;('Input for base case'!$F$14+'Input for base case'!$F$19)),((AN42*(1-Parameters!$D$40)*(1-(Parameters!$D$11*(1-('Input for base case'!$F$22*Parameters!$D$7))))) + (AT42*(1-Parameters!$D$40)*(1-(Parameters!$D$12*(1-('Input for base case'!$F$22*Parameters!$D$7)))))),0)</f>
        <v>0</v>
      </c>
      <c r="AU43" s="22">
        <f>IF(AND(C43&gt;=('Input for base case'!$F$14+'Input for base case'!$F$18), C43&lt;('Input for base case'!$F$14+'Input for base case'!$F$19)),((AN42*(1-Parameters!$D$40)*Parameters!$D$11*(1-('Input for base case'!$F$22*Parameters!$D$7)))+(AO42*(1-Parameters!$D$40)*(1-1/Parameters!$D$38)*(1-('Input for base case'!$F$9*Parameters!$D$19*(1-Parameters!$D$27)*Parameters!$D$26*(Parameters!$D$24)*Parameters!$D$28*Parameters!$D$30))) + (AP42*(1-Parameters!$D$40)*(1-(1/Parameters!$D$38))*(1-ART_drop_factor)) +(AT42*(1-Parameters!$D$40)*Parameters!$D$12*(1-('Input for base case'!$F$22*Parameters!$D$7)))+(AU42*(1-Parameters!$D$40)*(1-1/Parameters!$D$38)) + (AV42*(1-Parameters!$D$40)*(1-(1/Parameters!$D$38))*(1-ART_drop_factor))),0)</f>
        <v>0</v>
      </c>
      <c r="AV43" s="24">
        <f>IF(AND(C43&gt;=('Input for base case'!$F$14+'Input for base case'!$F$18), C43&lt;('Input for base case'!$F$14+'Input for base case'!$F$19)),((AO42*(1-Parameters!$D$40)*(1-1/Parameters!$D$38)*('Input for base case'!$F$9*Parameters!$D$19*Parameters!$D$26*(1-Parameters!$D$27)*(Parameters!$D$24)*Parameters!$D$28*Parameters!$D$30))+(AP42*(1-Parameters!$D$40)*(1-(1/Parameters!$D$38))*ART_drop_factor)+(AV42*(1-Parameters!$D$40)*(1-(1/Parameters!$D$38))*ART_drop_factor)),0)</f>
        <v>0</v>
      </c>
      <c r="AW43" s="22">
        <f>IF(AND(C43&gt;=('Input for base case'!$F$14+'Input for base case'!$F$18), C43&lt;('Input for base case'!$F$14+'Input for base case'!$F$19)),((AO42*(1-Parameters!$D$40)*(1/Parameters!$D$38)*(1-('Input for base case'!$F$9*Parameters!$D$19*(1-Parameters!$D$27)*Parameters!$D$26*(Parameters!$D$23)*Parameters!$D$28)))+(AQ42*(1-Parameters!$D$40)*(1-('Input for base case'!$F$9*Parameters!$D$19*(1-Parameters!$D$27)*Parameters!$D$26*(Parameters!$D$23)*Parameters!$D$28)))+(AU42*(1-Parameters!$D$40)*(1/Parameters!$D$38))+(AW42*(1-Parameters!$D$40))),0)</f>
        <v>0</v>
      </c>
      <c r="AX43" s="24">
        <f>IF(AND(C43&gt;=('Input for base case'!$F$14+'Input for base case'!$F$18), C43&lt;('Input for base case'!$F$14+'Input for base case'!$F$19)),((AO42*(1-Parameters!$D$40)*(1/Parameters!$D$38)*'Input for base case'!$F$9*Parameters!$D$19*Parameters!$D$26*(1-Parameters!$D$27)*Parameters!$D$28*(Parameters!$D$23)*(1-Parameters!$D$30))+(AQ42*(1-Parameters!$D$40)*'Input for base case'!$F$9*Parameters!$D$19*Parameters!$D$26*(1-Parameters!$D$27)*Parameters!$D$28*(Parameters!$D$23)*(1-Parameters!$D$30)) + (AS42*(1-Parameters!$D$40)*(1-ART_drop_factor)) +(AR42*(1-Parameters!$D$40))+ (AY42*(1-Parameters!$D$40)*(1-ART_drop_factor)) + (AX42*(1-Parameters!$D$40))),0)</f>
        <v>0</v>
      </c>
      <c r="AY43" s="22">
        <f>IF(AND(C43&gt;=('Input for base case'!$F$14+'Input for base case'!$F$18), C43&lt;('Input for base case'!$F$14+'Input for base case'!$F$19)),((AO42*(1-Parameters!$D$40)*(1/Parameters!$D$38)*('Input for base case'!$F$9*Parameters!$D$19*(Parameters!$D$23)*Parameters!$D$26*(1-Parameters!$D$27)*Parameters!$D$28*Parameters!$D$30))+(AP42*(1-Parameters!$D$40)*(1/Parameters!$D$38))+(AQ42*(1-Parameters!$D$40)*('Input for base case'!$F$9*Parameters!$D$19*(Parameters!$D$23)*Parameters!$D$26*(1-Parameters!$D$27)*Parameters!$D$28*Parameters!$D$30))+(AY42*(1-Parameters!$D$40)*ART_drop_factor)+(AV42*(1-Parameters!$D$40)*(1/Parameters!$D$38))+(AS42*(1-Parameters!$D$40)*ART_drop_factor)),0)</f>
        <v>0</v>
      </c>
      <c r="AZ43" s="24">
        <f>IF(C43&gt;=('Input for base case'!$F$14+'Input for base case'!$F$19),((AT42*(1-Parameters!$D$40)*(1-(Parameters!$D$12*(1-('Input for base case'!$F$22*Parameters!$D$7))))) + (AZ42*(1-Parameters!$D$40)*(1-(Parameters!$D$12*(1-('Input for base case'!$F$22*Parameters!$D$7)))))),0)</f>
        <v>0</v>
      </c>
      <c r="BA43" s="22">
        <f>IF(C43&gt;=('Input for base case'!$F$14+'Input for base case'!$F$19),((AT42*(1-Parameters!$D$40)*Parameters!$D$12*(1-('Input for base case'!$F$22*Parameters!$D$7)))+(AU42*(1-Parameters!$D$40)*(1-1/Parameters!$D$38)*(1-('Input for base case'!$F$10*Parameters!$D$20*(1-Parameters!$D$27)*Parameters!$D$26*(Parameters!$D$24)*Parameters!$D$28*Parameters!$D$30))) + (AV42*(1-Parameters!$D$40)*(1-(1/Parameters!$D$38))*(1-ART_drop_factor)) +(AZ42*(1-Parameters!$D$40)*Parameters!$D$12*(1-('Input for base case'!$F$22*Parameters!$D$7)))+(BA42*(1-Parameters!$D$40)*(1-1/Parameters!$D$38)) + (BB42*(1-Parameters!$D$40)*(1-(1/Parameters!$D$38))*(1-ART_drop_factor))),0)</f>
        <v>0</v>
      </c>
      <c r="BB43" s="24">
        <f>IF(C43&gt;=('Input for base case'!$F$14+'Input for base case'!$F$19),((AU42*(1-Parameters!$D$40)*(1-1/Parameters!$D$38)*('Input for base case'!$F$10*Parameters!$D$20*Parameters!$D$26*(1-Parameters!$D$27)*(Parameters!$D$24)*Parameters!$D$28*Parameters!$D$30))+(AV42*(1-Parameters!$D$40)*(1-(1/Parameters!$D$38))*ART_drop_factor)+(BB42*(1-Parameters!$D$40)*(1-(1/Parameters!$D$38))*ART_drop_factor)),0)</f>
        <v>0</v>
      </c>
      <c r="BC43" s="22">
        <f>IF(C43&gt;=('Input for base case'!$F$14+'Input for base case'!$F$19),((AU42*(1-Parameters!$D$40)*(1/Parameters!$D$38)*(1-('Input for base case'!$F$10*Parameters!$D$20*(1-Parameters!$D$27)*Parameters!$D$26*(Parameters!$D$23)*Parameters!$D$28)))+(AW42*(1-Parameters!$D$40)*(1-('Input for base case'!$F$10*Parameters!$D$20*(1-Parameters!$D$27)*Parameters!$D$26*(Parameters!$D$23)*Parameters!$D$28)))+(BA42*(1-Parameters!$D$40)*(1/Parameters!$D$38))+(BC42*(1-Parameters!$D$40))),0)</f>
        <v>0</v>
      </c>
      <c r="BD43" s="24">
        <f>IF(C43&gt;=('Input for base case'!$F$14+'Input for base case'!$F$19),((AU42*(1-Parameters!$D$40)*(1/Parameters!$D$38)*'Input for base case'!$F$10*Parameters!$D$20*Parameters!$D$26*(1-Parameters!$D$27)*Parameters!$D$28*(Parameters!$D$23)*(1-Parameters!$D$30))+(AW42*(1-Parameters!$D$40)*'Input for base case'!$F$10*Parameters!$D$20*Parameters!$D$26*(1-Parameters!$D$27)*Parameters!$D$28*(Parameters!$D$23)*(1-Parameters!$D$30))+(AX42*(1-Parameters!$D$40)) + (AY42*(1-Parameters!$D$40)*(1-ART_drop_factor)) +(BD42*(1-Parameters!$D$40)) + (BE42*(1-Parameters!$D$40)*(1-ART_drop_factor))),0)</f>
        <v>0</v>
      </c>
      <c r="BE43" s="25">
        <f>IF(C43&gt;=('Input for base case'!$F$14+'Input for base case'!$F$19),((AU42*(1-Parameters!$D$40)*(1/Parameters!$D$38)*('Input for base case'!$F$10*Parameters!$D$20*(Parameters!$D$23)*Parameters!$D$26*(1-Parameters!$D$27)*Parameters!$D$28*Parameters!$D$30))+(AV42*(1-Parameters!$D$40)*(1/Parameters!$D$38))+(AW42*(1-Parameters!$D$40)*('Input for base case'!$F$10*Parameters!$D$20*(Parameters!$D$23)*Parameters!$D$26*(1-Parameters!$D$27)*Parameters!$D$28*Parameters!$D$30))+(BE42*(1-Parameters!$D$40)*ART_drop_factor)+(BB42*(1-Parameters!$D$40)*(1/Parameters!$D$38))+(AY42*(1-Parameters!$D$40)*ART_drop_factor)),0)</f>
        <v>0</v>
      </c>
      <c r="BF43" s="135">
        <f>(Parameters!$D$40*(SUM(Model!D42:U42,Model!AH42:BE42)))+(Parameters!$D$41*(SUM(Model!V42:AG42)))</f>
        <v>93.927979678313207</v>
      </c>
      <c r="BG43" s="60"/>
    </row>
    <row r="44" spans="3:59" x14ac:dyDescent="0.2">
      <c r="C44" s="20">
        <v>39</v>
      </c>
      <c r="D44" s="21">
        <f>IF((C44&gt;='Input for base case'!$F$12),0,(D43*(1-Parameters!$D$40)*(1-(Parameters!$D$8*(1-('Input for base case'!$F$22*Parameters!$D$7))))))</f>
        <v>0</v>
      </c>
      <c r="E44" s="21">
        <f>IF((C44&gt;='Input for base case'!$F$12),0,(D43*(1-Parameters!$D$40)*Parameters!$D$8*(1-('Input for base case'!$F$22*Parameters!$D$7))+(E43*(1-Parameters!$D$40)*(1-1/Parameters!$D$38)) + (F43*(1-Parameters!$D$40)*(1-(1/Parameters!$D$38))*(1-ART_drop_factor))))</f>
        <v>0</v>
      </c>
      <c r="F44" s="26">
        <f>IF((C44&gt;='Input for base case'!$F$12),0,(F43*(1-Parameters!$D$40)*(1-(1/Parameters!$D$38))*ART_drop_factor))</f>
        <v>0</v>
      </c>
      <c r="G44" s="21">
        <f>IF((C44&gt;='Input for base case'!$F$12),0,((G43*(1-Parameters!$D$40)+(E43*(1-Parameters!$D$40)*(1/Parameters!$D$38)))))</f>
        <v>0</v>
      </c>
      <c r="H44" s="21">
        <f>IF((C44&gt;='Input for base case'!$F$12),0,(H43*(1-Parameters!$D$40) + I43*(1-Parameters!$D$40)*(1-ART_drop_factor)))</f>
        <v>0</v>
      </c>
      <c r="I44" s="21">
        <f>IF((C44&gt;='Input for base case'!$F$12),0,(((F43*(1-Parameters!$D$40)*(1/Parameters!$D$38)) + I43*(1-Parameters!$D$40)*ART_drop_factor)))</f>
        <v>0</v>
      </c>
      <c r="J44" s="23">
        <f>IF(AND(C44&gt;='Input for base case'!$F$12,C44&lt;'Input for base case'!$F$13),((D43*(1-Parameters!$D$40)*(1-(Parameters!$D$8*(1-('Input for base case'!$F$22*Parameters!$D$7))))) + (J43*(1-Parameters!$D$40)*(1-(Parameters!$D$9*(1-('Input for base case'!$F$22*Parameters!$D$7)))))),0)</f>
        <v>0</v>
      </c>
      <c r="K44" s="23">
        <f>IF(AND(C44&gt;='Input for base case'!$F$12,C44&lt;'Input for base case'!$F$13),((D43*(1-Parameters!$D$40)*(Parameters!$D$8*(1-('Input for base case'!$F$22*Parameters!$D$7))))+(E43*(1-Parameters!$D$40)*(1-1/Parameters!$D$38)*(1-('Input for base case'!$F$5*Parameters!$D$14*(1-Parameters!$D$27)*Parameters!$D$26*(Parameters!$D$24))*Parameters!$D$28*Parameters!$D$30)))+ (F43*(1-Parameters!$D$40)*(1-(1/Parameters!$D$38))*(1-ART_drop_factor)) + (J43*(1-Parameters!$D$40)*Parameters!$D$9*(1-('Input for base case'!$F$22*Parameters!$D$7)))+(K43*(1-Parameters!$D$40)*(1-1/Parameters!$D$38)) + (L43*(1-Parameters!$D$40)*(1-(1/Parameters!$D$38))*(1-ART_drop_factor)),0)</f>
        <v>0</v>
      </c>
      <c r="L44" s="23">
        <f>IF(AND(C44&gt;='Input for base case'!$F$12,C44&lt;'Input for base case'!$F$13),((E43*(1-Parameters!$D$40)*(1-1/Parameters!$D$38)*('Input for base case'!$F$5*Parameters!$D$14*Parameters!$D$26*(1-Parameters!$D$27)*(Parameters!$D$24)*Parameters!$D$28*Parameters!$D$30))+(F43*(1-Parameters!$D$40)*(1-(1/Parameters!$D$38))*ART_drop_factor)+(L43*(1-Parameters!$D$40)*(1-(1/Parameters!$D$38))*ART_drop_factor)),0)</f>
        <v>0</v>
      </c>
      <c r="M44" s="23">
        <f>IF(AND(C44&gt;='Input for base case'!$F$12,C44&lt;'Input for base case'!$F$13),((E43*(1-Parameters!$D$40)*(1/Parameters!$D$38)*(1-('Input for base case'!$F$5*Parameters!$D$14*(1-Parameters!$D$27)*Parameters!$D$26*(Parameters!$D$23))*Parameters!$D$28))+(G43*(1-Parameters!$D$40)*(1-('Input for base case'!$F$5*Parameters!$D$14*(1-Parameters!$D$27)*Parameters!$D$26*(Parameters!$D$23)*Parameters!$D$28)))+(K43*(1-Parameters!$D$40)*(1/Parameters!$D$38))+(M43*(1-Parameters!$D$40))),0)</f>
        <v>0</v>
      </c>
      <c r="N44" s="23">
        <f>IF(AND(C44&gt;='Input for base case'!$F$12,C44&lt;'Input for base case'!$F$13),((E43*(1-Parameters!$D$40)*(1/Parameters!$D$38)*'Input for base case'!$F$5*Parameters!$D$14*Parameters!$D$26*(1-Parameters!$D$27)*Parameters!$D$28*(Parameters!$D$23)*(1-Parameters!$D$30))+(G43*(1-Parameters!$D$40)*'Input for base case'!$F$5*Parameters!$D$14*Parameters!$D$26*(1-Parameters!$D$27)*Parameters!$D$28*(Parameters!$D$23)*(1-Parameters!$D$30))+(H43*(1-Parameters!$D$40)) +(N43*(1-Parameters!$D$40)) + (O43*(1-Parameters!$D$40)*(1-ART_drop_factor)) + (I43*(1-Parameters!$D$40)*(1-ART_drop_factor))),0)</f>
        <v>0</v>
      </c>
      <c r="O44" s="23">
        <f>IF(AND(C44&gt;='Input for base case'!$F$12,C44&lt;'Input for base case'!$F$13),((E43*(1-Parameters!$D$40)*(1/Parameters!$D$38)*('Input for base case'!$F$5*Parameters!$D$14*(Parameters!$D$23)*Parameters!$D$26*(1-Parameters!$D$27)*Parameters!$D$28*Parameters!$D$30))+(F43*(1-Parameters!$D$40)*(1/Parameters!$D$38))+(G43*(1-Parameters!$D$40)*('Input for base case'!$F$5*Parameters!$D$14*(Parameters!$D$23)*Parameters!$D$26*(1-Parameters!$D$27)*Parameters!$D$28*Parameters!$D$30))+(O43*(1-Parameters!$D$40)*ART_drop_factor)+(L43*(1-Parameters!$D$40)*(1/Parameters!$D$38))+(I43*(1-Parameters!$D$40)*ART_drop_factor)),0)</f>
        <v>0</v>
      </c>
      <c r="P44" s="24">
        <f>IF(AND(C44&gt;='Input for base case'!$F$13,C44&lt;'Input for base case'!$F$14),((J43*(1-Parameters!$D$40)*(1-(Parameters!$D$9*(1-('Input for base case'!$F$22*Parameters!$D$7))))) + (P43*(1-Parameters!$D$40)*(1-(Parameters!$D$9*(1-('Input for base case'!$F$22*Parameters!$D$7)))))),0)</f>
        <v>0</v>
      </c>
      <c r="Q44" s="22">
        <f>IF(AND(C44&gt;='Input for base case'!$F$13,C44&lt;'Input for base case'!$F$14),((J43*(1-Parameters!$D$40)*Parameters!$D$9*(1-('Input for base case'!$F$22*Parameters!$D$7)))+(K43*(1-Parameters!$D$40)*(1-1/Parameters!$D$38)*(1-('Input for base case'!$F$6*Parameters!$D$15*(1-Parameters!$D$27)*Parameters!$D$26*(Parameters!$D$24))*Parameters!$D$28*Parameters!$D$30))) + (L43*(1-Parameters!$D$40)*(1-(1/Parameters!$D$38))*(1-ART_drop_factor)) +(P43*(1-Parameters!$D$40)*Parameters!$D$9*(1-('Input for base case'!$F$22*Parameters!$D$7)))+(Q43*(1-Parameters!$D$40)*(1-1/Parameters!$D$38)) + (R43*(1-Parameters!$D$40)*(1-(1/Parameters!$D$38))*(1-ART_drop_factor)),0)</f>
        <v>0</v>
      </c>
      <c r="R44" s="24">
        <f>IF(AND(C44&gt;='Input for base case'!$F$13,C44&lt;'Input for base case'!$F$14),((K43*(1-Parameters!$D$40)*(1-1/Parameters!$D$38)*('Input for base case'!$F$6*Parameters!$D$15*Parameters!$D$26*(1-Parameters!$D$27)*(Parameters!$D$24)*Parameters!$D$28*Parameters!$D$30))+(L43*(1-Parameters!$D$40)*(1-(1/Parameters!$D$38))*ART_drop_factor)+(R43*(1-Parameters!$D$40)*(1-(1/Parameters!$D$38))*ART_drop_factor)),0)</f>
        <v>0</v>
      </c>
      <c r="S44" s="22">
        <f>IF(AND(C44&gt;='Input for base case'!$F$13,C44&lt;'Input for base case'!$F$14),((K43*(1-Parameters!$D$40)*(1/Parameters!$D$38)*(1-('Input for base case'!$F$6*Parameters!$D$15*(1-Parameters!$D$27)*Parameters!$D$26*(Parameters!$D$23)*Parameters!$D$28)))+(M43*(1-Parameters!$D$40)*(1-('Input for base case'!$F$6*Parameters!$D$15*(1-Parameters!$D$27)*Parameters!$D$26*(Parameters!$D$23)*Parameters!$D$28)))+(Q43*(1-Parameters!$D$40)*(1/Parameters!$D$38))+(S43*(1-Parameters!$D$40))),0)</f>
        <v>0</v>
      </c>
      <c r="T44" s="24">
        <f>IF(AND(C44&gt;='Input for base case'!$F$13,C44&lt;'Input for base case'!$F$14),((K43*(1-Parameters!$D$40)*(1/Parameters!$D$38)*'Input for base case'!$F$6*Parameters!$D$15*Parameters!$D$26*(1-Parameters!$D$27)*Parameters!$D$28*(Parameters!$D$23)*(1-Parameters!$D$30))+(M43*(1-Parameters!$D$40)*'Input for base case'!$F$6*Parameters!$D$15*Parameters!$D$26*(1-Parameters!$D$27)*Parameters!$D$28*(Parameters!$D$23)*(1-Parameters!$D$30))+(N43*(1-Parameters!$D$40))+(T43*(1-Parameters!$D$40)) + (U43*(1-Parameters!$D$40)*(1-ART_drop_factor)) + (O43*(1-Parameters!$D$40)*(1-ART_drop_factor))),0)</f>
        <v>0</v>
      </c>
      <c r="U44" s="22">
        <f>IF(AND(C44&gt;='Input for base case'!$F$13,C44&lt;'Input for base case'!$F$14),((K43*(1-Parameters!$D$40)*(1/Parameters!$D$38)*('Input for base case'!$F$6*Parameters!$D$15*(Parameters!$D$23)*Parameters!$D$26*(1-Parameters!$D$27)*Parameters!$D$28*Parameters!$D$30))+(L43*(1-Parameters!$D$40)*(1/Parameters!$D$38))+(M43*(1-Parameters!$D$40)*('Input for base case'!$F$6*Parameters!$D$15*(Parameters!$D$23)*Parameters!$D$26*(1-Parameters!$D$27)*Parameters!$D$28*Parameters!$D$30))+(U43*(1-Parameters!$D$40)*ART_drop_factor)+(R43*(1-Parameters!$D$40)*(1/Parameters!$D$38))+(O43*(1-Parameters!$D$40))*ART_drop_factor),0)</f>
        <v>0</v>
      </c>
      <c r="V44" s="24">
        <f>IF(C44='Input for base case'!$F$14,((P43*(1-Parameters!$D$41)*(1-(Parameters!$D$9*(1-('Input for base case'!$F$22*Parameters!$D$7))))) + (V43*(1-Parameters!$D$41)*(1-(Parameters!$D$9*(1-('Input for base case'!$F$22*Parameters!$D$7)))))),0)</f>
        <v>1503942.7376927002</v>
      </c>
      <c r="W44" s="22">
        <f>IF(C44='Input for base case'!$F$14,((P43*(1-Parameters!$D$41)*Parameters!$D$9*(1-('Input for base case'!$F$22*Parameters!$D$7)))+(Q43*(1-Parameters!$D$41)*(1-1/Parameters!$D$38)*(1-('Input for base case'!$F$6*Parameters!$D$16*(1-Parameters!$D$27)*Parameters!$D$26*(1-Parameters!$B$94)*(Parameters!$D$24))*Parameters!$D$28*Parameters!$D$30)))+(V43*(1-Parameters!$D$41)*Parameters!$D$9*(1-('Input for base case'!$F$22*Parameters!$D$7)))+ (R43*(1-Parameters!$D$41)*(1-(1/Parameters!$D$38))*(1-ART_drop_factor)) + (W43*(1-Parameters!$D$41)*(1-1/Parameters!$D$38)) + (X43*(1-Parameters!$D$41)*(1-(1/Parameters!$D$38))*(1-ART_drop_factor)),0)</f>
        <v>4259.7165476667342</v>
      </c>
      <c r="X44" s="24">
        <f>IF(C44='Input for base case'!$F$14,((Q43*(1-Parameters!$D$41)*(1-1/Parameters!$D$38)*('Input for base case'!$F$6*Parameters!$D$16*Parameters!$D$26*(1-Parameters!$D$27)*(1-Parameters!$B$94)*(Parameters!$D$24)*Parameters!$D$28*Parameters!$D$30))+(R43*(1-Parameters!$D$41)*(1-(1/Parameters!$D$38))*ART_drop_factor)+(X43*(1-Parameters!$D$41)*(1-(1/Parameters!$D$38))*ART_drop_factor)),0)</f>
        <v>234.14601605131281</v>
      </c>
      <c r="Y44" s="22">
        <f>IF(C44='Input for base case'!$F$14,((Q43*(1-Parameters!$D$41)*(1/Parameters!$D$38)*(1-('Input for base case'!$F$6*Parameters!$D$16*(1-Parameters!$D$27)*Parameters!$D$26*(1-Parameters!$B$94)*(Parameters!$D$23)*Parameters!$D$28)))+(S43*(1-Parameters!$D$41)*(1-('Input for base case'!$F$6*Parameters!$D$16*(1-Parameters!$D$27)*Parameters!$D$26*(1-Parameters!$B$94)*(Parameters!$D$23)*Parameters!$D$28)))+(W43*(1-Parameters!$D$41)*(1/Parameters!$D$38))+(Y43*(1-Parameters!$D$41))),0)</f>
        <v>20415.421724092936</v>
      </c>
      <c r="Z44" s="24">
        <f>IF(C44='Input for base case'!$F$14,((Q43*(1-Parameters!$D$41)*(1/Parameters!$D$38)*'Input for base case'!$F$6*Parameters!$D$16*Parameters!$D$26*(1-Parameters!$D$27)*(1-Parameters!$B$94)*Parameters!$D$28*(Parameters!$D$23)*(1-Parameters!$D$30))+(S43*(1-Parameters!$D$41)*'Input for base case'!$F$6*Parameters!$D$16*Parameters!$D$26*(1-Parameters!$D$27)*(1-Parameters!$B$94)*Parameters!$D$28*(Parameters!$D$23)*(1-Parameters!$D$30))+(T43*(1-Parameters!$D$41)) + (U43*(1-Parameters!$D$41)*(1-ART_drop_factor)) + (Z43*(1-Parameters!$D$41)) + (AA43*(1-Parameters!$D$41)*(1-ART_drop_factor))),0)</f>
        <v>5674.0474667425779</v>
      </c>
      <c r="AA44" s="22">
        <f>IF(C44='Input for base case'!$F$14,((Q43*(1-Parameters!$D$41)*(1/Parameters!$D$38)*('Input for base case'!$F$6*Parameters!$D$16*(Parameters!$D$23)*Parameters!$D$26*(1-Parameters!$D$27)*(1-Parameters!$B$94)*Parameters!$D$28*Parameters!$D$30))+(R43*(1-Parameters!$D$41)*(1/Parameters!$D$38))+(S43*(1-Parameters!$D$41)*('Input for base case'!$F$6*Parameters!$D$16*(1-Parameters!$B$94)*(Parameters!$D$23)*Parameters!$D$26*(1-Parameters!$D$27)*Parameters!$D$28*Parameters!$D$30))+(AA43*(1-Parameters!$D$41)*ART_drop_factor)+(X43*(1-Parameters!$D$41)*(1/Parameters!$D$38))+(U43*(1-Parameters!$D$41)*ART_drop_factor)),0)</f>
        <v>35964.044838766305</v>
      </c>
      <c r="AB44" s="24">
        <f>IF(AND(C44&gt;'Input for base case'!$F$14,C44&lt;('Input for base case'!$F$14+'Input for base case'!$F$16)),((V43*(1-Parameters!$D$41)*(1-(Parameters!$D$9*(1-('Input for base case'!$F$22*Parameters!$D$7)))))+(AB43*(1-Parameters!$D$41)*(1-(Parameters!$D$10*(1-('Input for base case'!$F$22*Parameters!$D$7)))))),0)</f>
        <v>0</v>
      </c>
      <c r="AC44" s="24">
        <f>IF(AND(C44&gt;'Input for base case'!$F$14, C44&lt;('Input for base case'!$F$14+'Input for base case'!$F$16)),((V43*(1-Parameters!$D$41)*Parameters!$D$9*(1-('Input for base case'!$F$22*Parameters!$D$7)))+(W43*(1-Parameters!$D$41)*(1-1/Parameters!$D$38)) + (X43*(1-Parameters!$D$41)*(1-(1/Parameters!$D$38))*(1-ART_drop_factor)) +(AB43*(1-Parameters!$D$41)*Parameters!$D$10*(1-('Input for base case'!$F$22*Parameters!$D$7))))+(AC43*(1-Parameters!$D$41)*(1-1/Parameters!$D$38)) + (AD43*(1-Parameters!$D$41)*(1-(1/Parameters!$D$38))*(1-ART_drop_factor)),0)</f>
        <v>0</v>
      </c>
      <c r="AD44" s="24">
        <f>IF(AND(C44&gt;'Input for base case'!$F$14, C44&lt;('Input for base case'!$F$14+'Input for base case'!$F$16)),((X43*(1-Parameters!$D$41)*(1-(1/Parameters!$D$38))*ART_drop_factor)+(AD43*(1-Parameters!$D$41)*(1-(1/Parameters!$D$38))*ART_drop_factor)),0)</f>
        <v>0</v>
      </c>
      <c r="AE44" s="24">
        <f>IF(AND(C44&gt;'Input for base case'!$F$14, C44&lt;('Input for base case'!$F$14+'Input for base case'!$F$16)),((W43*(1-Parameters!$D$41)*(1/Parameters!$D$38))+(Y43*(1-Parameters!$D$41))+(AC43*(1-Parameters!$D$41)*(1/Parameters!$D$38))+(AE43*(1-Parameters!$D$41))),0)</f>
        <v>0</v>
      </c>
      <c r="AF44" s="24">
        <f>IF(AND(C44&gt;'Input for base case'!$F$14, C44&lt;('Input for base case'!$F$14+'Input for base case'!$F$16)),((Z43*(1-Parameters!$D$41)) + (AA43*(1-Parameters!$D$41)*(1-ART_drop_factor)) +(AF43*(1-Parameters!$D$41)) + (AG43*(1-Parameters!$D$41)*(1-ART_drop_factor))),0)</f>
        <v>0</v>
      </c>
      <c r="AG44" s="24">
        <f>IF(AND(C44&gt;'Input for base case'!$F$14, C44&lt;('Input for base case'!$F$14+'Input for base case'!$F$16)),((X43*(1-Parameters!$D$41)*(1/Parameters!$D$38))+(AG43*(1-Parameters!$D$41)*ART_drop_factor)+(AD43*(1-Parameters!$D$41)*(1/Parameters!$D$38))+(AA43*(1-Parameters!$D$41)*ART_drop_factor)),0)</f>
        <v>0</v>
      </c>
      <c r="AH44" s="24">
        <f>IF(AND(C44&gt;=('Input for base case'!$F$14+'Input for base case'!$F$16),C44&lt;('Input for base case'!$F$14+'Input for base case'!$F$17)),((AB43*(1-Parameters!$D$40)*(1-(Parameters!$D$10*(1-('Input for base case'!$F$22*Parameters!$D$7)))))+(AH43*(1-Parameters!$D$40)*(1-(Parameters!$D$11*(1-('Input for base case'!$F$22*Parameters!$D$7)))))),0)</f>
        <v>0</v>
      </c>
      <c r="AI44" s="24">
        <f>IF(AND(C44&gt;=('Input for base case'!$F$14+'Input for base case'!$F$16), C44&lt;('Input for base case'!$F$14+'Input for base case'!$F$17)),((AB43*(1-Parameters!$D$40)*Parameters!$D$10*(1-('Input for base case'!$F$22*Parameters!$D$7)))+(AC43*(1-Parameters!$D$40)*(1-1/Parameters!$D$38)*(1-('Input for base case'!$F$7*Parameters!$D$17*(1-Parameters!$D$27)*Parameters!$D$26*(1-(Parameters!$B$94 + Parameters!$B$95))*(Parameters!$D$24)*Parameters!$D$28*Parameters!$D$30))) + (AD43*(1-Parameters!$D$40)*(1-(1/Parameters!$D$38))*(1-ART_drop_factor)) +(AH43*(1-Parameters!$D$40)*Parameters!$D$11*(1-('Input for base case'!$F$22*Parameters!$D$7)))+(AI43*(1-Parameters!$D$40)*(1-1/Parameters!$D$38)) + (AJ43*(1-Parameters!$D$40)*(1-(1/Parameters!$D$38))*(1-ART_drop_factor))),0)</f>
        <v>0</v>
      </c>
      <c r="AJ44" s="24">
        <f>IF(AND(C44&gt;=('Input for base case'!$F$14+'Input for base case'!$F$16), C44&lt;('Input for base case'!$F$14+'Input for base case'!$F$17)),((AC43*(1-Parameters!$D$40)*(1-1/Parameters!$D$38)*('Input for base case'!$F$7*Parameters!$D$17*Parameters!$D$26*(1-Parameters!$D$27)*(1-(Parameters!$B$94 + Parameters!$B$95))*(Parameters!$D$24)*Parameters!$D$28*Parameters!$D$30))+(AD43*(1-Parameters!$D$40)*(1-(1/Parameters!$D$38))*ART_drop_factor)+(AJ43*(1-Parameters!$D$40)*(1-(1/Parameters!$D$38))*ART_drop_factor)),0)</f>
        <v>0</v>
      </c>
      <c r="AK44" s="22">
        <f>IF(AND(C44&gt;=('Input for base case'!$F$14+'Input for base case'!$F$16), C44&lt;('Input for base case'!$F$14+'Input for base case'!$F$17)),((AC43*(1-Parameters!$D$40)*(1/Parameters!$D$38)*(1-('Input for base case'!$F$7*Parameters!$D$17*(1-Parameters!$D$27)*Parameters!$D$26*(1-(Parameters!$B$94 + Parameters!$B$95))*(Parameters!$D$23)*Parameters!$D$28)))+(AE43*(1-Parameters!$D$40)*(1-('Input for base case'!$F$7*Parameters!$D$17*(1-Parameters!$D$27)*Parameters!$D$26*(1-(Parameters!$B$94 + Parameters!$B$95))*(Parameters!$D$23)*Parameters!$D$28)))+(AI43*(1-Parameters!$D$40)*(1/Parameters!$D$38))+(AK43*(1-Parameters!$D$40))),0)</f>
        <v>0</v>
      </c>
      <c r="AL44" s="24">
        <f>IF(AND(C44&gt;=('Input for base case'!$F$14+'Input for base case'!$F$16), C44&lt;('Input for base case'!$F$14+'Input for base case'!$F$17)),((AC43*(1-Parameters!$D$40)*(1/Parameters!$D$38)*'Input for base case'!$F$7*Parameters!$D$17*Parameters!$D$26*(1-Parameters!$D$27)*(1-(Parameters!$B$94 + Parameters!$B$95))*Parameters!$D$28*(Parameters!$D$23)*(1-Parameters!$D$30))+(AE43*(1-Parameters!$D$40)*'Input for base case'!$F$7*Parameters!$D$17*Parameters!$D$26*(1-Parameters!$D$27)*(1-(Parameters!$B$94 + Parameters!$B$95))*Parameters!$D$28*(Parameters!$D$23)*(1-Parameters!$D$30))+(AF43*(1-Parameters!$D$40)) + (AG43*(1-Parameters!$D$40)*(1-ART_drop_factor)) +(AL43*(1-Parameters!$D$40)) + (AM43*(1-Parameters!$D$40)*(1-ART_drop_factor))),0)</f>
        <v>0</v>
      </c>
      <c r="AM44" s="22">
        <f>IF(AND(C44&gt;=('Input for base case'!$F$14+'Input for base case'!$F$16), C44&lt;('Input for base case'!$F$14+'Input for base case'!$F$17)),((AC43*(1-Parameters!$D$40)*(1/Parameters!$D$38)*('Input for base case'!$F$7*Parameters!$D$17*(Parameters!$D$23)*Parameters!$D$26*(1-Parameters!$D$27)*(1-(Parameters!$B$94 + Parameters!$B$95))*Parameters!$D$28*Parameters!$D$30))+(AD43*(1-Parameters!$D$40)*(1/Parameters!$D$38))+(AE43*(1-Parameters!$D$40)*('Input for base case'!$F$7*Parameters!$D$17*(Parameters!$D$23)*Parameters!$D$26*(1-Parameters!$D$27)*(1-(Parameters!$B$94 + Parameters!$B$95))*Parameters!$D$28*Parameters!$D$30))+(AM43*(1-Parameters!$D$40)*ART_drop_factor)+(AJ43*(1-Parameters!$D$40)*(1/Parameters!$D$38))+(AG43*(1-Parameters!$D$40)*ART_drop_factor)),0)</f>
        <v>0</v>
      </c>
      <c r="AN44" s="24">
        <f>IF(AND(C44&gt;=('Input for base case'!$F$14+'Input for base case'!$F$17), C44&lt;('Input for base case'!$F$14+'Input for base case'!$F$18)),((AH43*(1-Parameters!$D$40)*(1-(Parameters!$D$11*(1-('Input for base case'!$F$22*Parameters!$D$7))))) + (AN43*(1-Parameters!$D$40)*(1-(Parameters!$D$11*(1-('Input for base case'!$F$22*Parameters!$D$7)))))),0)</f>
        <v>0</v>
      </c>
      <c r="AO44" s="22">
        <f>IF(AND(C44&gt;=('Input for base case'!$F$14+'Input for base case'!$F$17), C44&lt;('Input for base case'!$F$14+'Input for base case'!$F$18)),((AH43*(1-Parameters!$D$40)*Parameters!$D$11*(1-('Input for base case'!$F$22*Parameters!$D$7)))+(AI43*(1-Parameters!$D$40)*(1-1/Parameters!$D$38)*(1-('Input for base case'!$F$8*Parameters!$D$18*(1-Parameters!$D$27)*Parameters!$D$26*(Parameters!$D$24)*Parameters!$D$28*Parameters!$D$30))) + (AJ43*(1-Parameters!$D$40)*(1-(1/Parameters!$D$38))*(1-ART_drop_factor)) +(AN43*(1-Parameters!$D$40)*Parameters!$D$11*(1-('Input for base case'!$F$22*Parameters!$D$7)))+(AO43*(1-Parameters!$D$40)*(1-1/Parameters!$D$38)) + (AP43*(1-Parameters!$D$40)*(1-(1/Parameters!$D$38))*(1-ART_drop_factor))),0)</f>
        <v>0</v>
      </c>
      <c r="AP44" s="24">
        <f>IF(AND(C44&gt;=('Input for base case'!$F$14+'Input for base case'!$F$17), C44&lt;('Input for base case'!$F$14+'Input for base case'!$F$18)),((AI43*(1-Parameters!$D$40)*(1-1/Parameters!$D$38)*('Input for base case'!$F$8*Parameters!$D$18*Parameters!$D$26*(1-Parameters!$D$27)*(Parameters!$D$24)*Parameters!$D$28*Parameters!$D$30))+(AJ43*(1-Parameters!$D$40)*(1-(1/Parameters!$D$38))*ART_drop_factor)+(AP43*(1-Parameters!$D$40)*(1-(1/Parameters!$D$38))*ART_drop_factor)),0)</f>
        <v>0</v>
      </c>
      <c r="AQ44" s="22">
        <f>IF(AND(C44&gt;=('Input for base case'!$F$14+'Input for base case'!$F$17), C44&lt;('Input for base case'!$F$14+'Input for base case'!$F$18)),((AI43*(1-Parameters!$D$40)*(1/Parameters!$D$38)*(1-('Input for base case'!$F$8*Parameters!$D$18*(1-Parameters!$D$27)*Parameters!$D$26*(Parameters!$D$23)*Parameters!$D$28)))+(AK43*(1-Parameters!$D$40)*(1-('Input for base case'!$F$8*Parameters!$D$18*(1-Parameters!$D$27)*Parameters!$D$26*(Parameters!$D$23)*Parameters!$D$28)))+(AO43*(1-Parameters!$D$40)*(1/Parameters!$D$38))+(AQ43*(1-Parameters!$D$40))),0)</f>
        <v>0</v>
      </c>
      <c r="AR44" s="24">
        <f>IF(AND(C44&gt;=('Input for base case'!$F$14+'Input for base case'!$F$17), C44&lt;('Input for base case'!$F$14+'Input for base case'!$F$18)),((AI43*(1-Parameters!$D$40)*(1/Parameters!$D$38)*'Input for base case'!$F$8*Parameters!$D$18*Parameters!$D$26*(1-Parameters!$D$27)*Parameters!$D$28*(Parameters!$D$23)*(1-Parameters!$D$30))+(AK43*(1-Parameters!$D$40)*'Input for base case'!$F$8*Parameters!$D$18*Parameters!$D$26*(1-Parameters!$D$27)*Parameters!$D$28*(Parameters!$D$23)*(1-Parameters!$D$30))+(AL43*(1-Parameters!$D$40)) + (AM43*(1-Parameters!$D$40)*(1-ART_drop_factor)) +(AR43*(1-Parameters!$D$40)) + (AS43*(1-Parameters!$D$40)*(1-ART_drop_factor))),0)</f>
        <v>0</v>
      </c>
      <c r="AS44" s="22">
        <f>IF(AND(C44&gt;=('Input for base case'!$F$14+'Input for base case'!$F$17), C44&lt;('Input for base case'!$F$14+'Input for base case'!$F$18)),((AI43*(1-Parameters!$D$40)*(1/Parameters!$D$38)*('Input for base case'!$F$8*Parameters!$D$18*(Parameters!$D$23)*Parameters!$D$26*(1-Parameters!$D$27)*Parameters!$D$28*Parameters!$D$30))+(AJ43*(1-Parameters!$D$40)*(1/Parameters!$D$38))+(AK43*(1-Parameters!$D$40)*('Input for base case'!$F$8*Parameters!$D$18*(Parameters!$D$23)*Parameters!$D$26*(1-Parameters!$D$27)*Parameters!$D$28*Parameters!$D$30))+(AS43*(1-Parameters!$D$40)*ART_drop_factor)+(AP43*(1-Parameters!$D$40)*(1/Parameters!$D$38))+(AM43*(1-Parameters!$D$40)*ART_drop_factor)),0)</f>
        <v>0</v>
      </c>
      <c r="AT44" s="24">
        <f>IF(AND(C44&gt;=('Input for base case'!$F$14+'Input for base case'!$F$18), C44&lt;('Input for base case'!$F$14+'Input for base case'!$F$19)),((AN43*(1-Parameters!$D$40)*(1-(Parameters!$D$11*(1-('Input for base case'!$F$22*Parameters!$D$7))))) + (AT43*(1-Parameters!$D$40)*(1-(Parameters!$D$12*(1-('Input for base case'!$F$22*Parameters!$D$7)))))),0)</f>
        <v>0</v>
      </c>
      <c r="AU44" s="22">
        <f>IF(AND(C44&gt;=('Input for base case'!$F$14+'Input for base case'!$F$18), C44&lt;('Input for base case'!$F$14+'Input for base case'!$F$19)),((AN43*(1-Parameters!$D$40)*Parameters!$D$11*(1-('Input for base case'!$F$22*Parameters!$D$7)))+(AO43*(1-Parameters!$D$40)*(1-1/Parameters!$D$38)*(1-('Input for base case'!$F$9*Parameters!$D$19*(1-Parameters!$D$27)*Parameters!$D$26*(Parameters!$D$24)*Parameters!$D$28*Parameters!$D$30))) + (AP43*(1-Parameters!$D$40)*(1-(1/Parameters!$D$38))*(1-ART_drop_factor)) +(AT43*(1-Parameters!$D$40)*Parameters!$D$12*(1-('Input for base case'!$F$22*Parameters!$D$7)))+(AU43*(1-Parameters!$D$40)*(1-1/Parameters!$D$38)) + (AV43*(1-Parameters!$D$40)*(1-(1/Parameters!$D$38))*(1-ART_drop_factor))),0)</f>
        <v>0</v>
      </c>
      <c r="AV44" s="24">
        <f>IF(AND(C44&gt;=('Input for base case'!$F$14+'Input for base case'!$F$18), C44&lt;('Input for base case'!$F$14+'Input for base case'!$F$19)),((AO43*(1-Parameters!$D$40)*(1-1/Parameters!$D$38)*('Input for base case'!$F$9*Parameters!$D$19*Parameters!$D$26*(1-Parameters!$D$27)*(Parameters!$D$24)*Parameters!$D$28*Parameters!$D$30))+(AP43*(1-Parameters!$D$40)*(1-(1/Parameters!$D$38))*ART_drop_factor)+(AV43*(1-Parameters!$D$40)*(1-(1/Parameters!$D$38))*ART_drop_factor)),0)</f>
        <v>0</v>
      </c>
      <c r="AW44" s="22">
        <f>IF(AND(C44&gt;=('Input for base case'!$F$14+'Input for base case'!$F$18), C44&lt;('Input for base case'!$F$14+'Input for base case'!$F$19)),((AO43*(1-Parameters!$D$40)*(1/Parameters!$D$38)*(1-('Input for base case'!$F$9*Parameters!$D$19*(1-Parameters!$D$27)*Parameters!$D$26*(Parameters!$D$23)*Parameters!$D$28)))+(AQ43*(1-Parameters!$D$40)*(1-('Input for base case'!$F$9*Parameters!$D$19*(1-Parameters!$D$27)*Parameters!$D$26*(Parameters!$D$23)*Parameters!$D$28)))+(AU43*(1-Parameters!$D$40)*(1/Parameters!$D$38))+(AW43*(1-Parameters!$D$40))),0)</f>
        <v>0</v>
      </c>
      <c r="AX44" s="24">
        <f>IF(AND(C44&gt;=('Input for base case'!$F$14+'Input for base case'!$F$18), C44&lt;('Input for base case'!$F$14+'Input for base case'!$F$19)),((AO43*(1-Parameters!$D$40)*(1/Parameters!$D$38)*'Input for base case'!$F$9*Parameters!$D$19*Parameters!$D$26*(1-Parameters!$D$27)*Parameters!$D$28*(Parameters!$D$23)*(1-Parameters!$D$30))+(AQ43*(1-Parameters!$D$40)*'Input for base case'!$F$9*Parameters!$D$19*Parameters!$D$26*(1-Parameters!$D$27)*Parameters!$D$28*(Parameters!$D$23)*(1-Parameters!$D$30)) + (AS43*(1-Parameters!$D$40)*(1-ART_drop_factor)) +(AR43*(1-Parameters!$D$40))+ (AY43*(1-Parameters!$D$40)*(1-ART_drop_factor)) + (AX43*(1-Parameters!$D$40))),0)</f>
        <v>0</v>
      </c>
      <c r="AY44" s="22">
        <f>IF(AND(C44&gt;=('Input for base case'!$F$14+'Input for base case'!$F$18), C44&lt;('Input for base case'!$F$14+'Input for base case'!$F$19)),((AO43*(1-Parameters!$D$40)*(1/Parameters!$D$38)*('Input for base case'!$F$9*Parameters!$D$19*(Parameters!$D$23)*Parameters!$D$26*(1-Parameters!$D$27)*Parameters!$D$28*Parameters!$D$30))+(AP43*(1-Parameters!$D$40)*(1/Parameters!$D$38))+(AQ43*(1-Parameters!$D$40)*('Input for base case'!$F$9*Parameters!$D$19*(Parameters!$D$23)*Parameters!$D$26*(1-Parameters!$D$27)*Parameters!$D$28*Parameters!$D$30))+(AY43*(1-Parameters!$D$40)*ART_drop_factor)+(AV43*(1-Parameters!$D$40)*(1/Parameters!$D$38))+(AS43*(1-Parameters!$D$40)*ART_drop_factor)),0)</f>
        <v>0</v>
      </c>
      <c r="AZ44" s="24">
        <f>IF(C44&gt;=('Input for base case'!$F$14+'Input for base case'!$F$19),((AT43*(1-Parameters!$D$40)*(1-(Parameters!$D$12*(1-('Input for base case'!$F$22*Parameters!$D$7))))) + (AZ43*(1-Parameters!$D$40)*(1-(Parameters!$D$12*(1-('Input for base case'!$F$22*Parameters!$D$7)))))),0)</f>
        <v>0</v>
      </c>
      <c r="BA44" s="22">
        <f>IF(C44&gt;=('Input for base case'!$F$14+'Input for base case'!$F$19),((AT43*(1-Parameters!$D$40)*Parameters!$D$12*(1-('Input for base case'!$F$22*Parameters!$D$7)))+(AU43*(1-Parameters!$D$40)*(1-1/Parameters!$D$38)*(1-('Input for base case'!$F$10*Parameters!$D$20*(1-Parameters!$D$27)*Parameters!$D$26*(Parameters!$D$24)*Parameters!$D$28*Parameters!$D$30))) + (AV43*(1-Parameters!$D$40)*(1-(1/Parameters!$D$38))*(1-ART_drop_factor)) +(AZ43*(1-Parameters!$D$40)*Parameters!$D$12*(1-('Input for base case'!$F$22*Parameters!$D$7)))+(BA43*(1-Parameters!$D$40)*(1-1/Parameters!$D$38)) + (BB43*(1-Parameters!$D$40)*(1-(1/Parameters!$D$38))*(1-ART_drop_factor))),0)</f>
        <v>0</v>
      </c>
      <c r="BB44" s="24">
        <f>IF(C44&gt;=('Input for base case'!$F$14+'Input for base case'!$F$19),((AU43*(1-Parameters!$D$40)*(1-1/Parameters!$D$38)*('Input for base case'!$F$10*Parameters!$D$20*Parameters!$D$26*(1-Parameters!$D$27)*(Parameters!$D$24)*Parameters!$D$28*Parameters!$D$30))+(AV43*(1-Parameters!$D$40)*(1-(1/Parameters!$D$38))*ART_drop_factor)+(BB43*(1-Parameters!$D$40)*(1-(1/Parameters!$D$38))*ART_drop_factor)),0)</f>
        <v>0</v>
      </c>
      <c r="BC44" s="22">
        <f>IF(C44&gt;=('Input for base case'!$F$14+'Input for base case'!$F$19),((AU43*(1-Parameters!$D$40)*(1/Parameters!$D$38)*(1-('Input for base case'!$F$10*Parameters!$D$20*(1-Parameters!$D$27)*Parameters!$D$26*(Parameters!$D$23)*Parameters!$D$28)))+(AW43*(1-Parameters!$D$40)*(1-('Input for base case'!$F$10*Parameters!$D$20*(1-Parameters!$D$27)*Parameters!$D$26*(Parameters!$D$23)*Parameters!$D$28)))+(BA43*(1-Parameters!$D$40)*(1/Parameters!$D$38))+(BC43*(1-Parameters!$D$40))),0)</f>
        <v>0</v>
      </c>
      <c r="BD44" s="24">
        <f>IF(C44&gt;=('Input for base case'!$F$14+'Input for base case'!$F$19),((AU43*(1-Parameters!$D$40)*(1/Parameters!$D$38)*'Input for base case'!$F$10*Parameters!$D$20*Parameters!$D$26*(1-Parameters!$D$27)*Parameters!$D$28*(Parameters!$D$23)*(1-Parameters!$D$30))+(AW43*(1-Parameters!$D$40)*'Input for base case'!$F$10*Parameters!$D$20*Parameters!$D$26*(1-Parameters!$D$27)*Parameters!$D$28*(Parameters!$D$23)*(1-Parameters!$D$30))+(AX43*(1-Parameters!$D$40)) + (AY43*(1-Parameters!$D$40)*(1-ART_drop_factor)) +(BD43*(1-Parameters!$D$40)) + (BE43*(1-Parameters!$D$40)*(1-ART_drop_factor))),0)</f>
        <v>0</v>
      </c>
      <c r="BE44" s="25">
        <f>IF(C44&gt;=('Input for base case'!$F$14+'Input for base case'!$F$19),((AU43*(1-Parameters!$D$40)*(1/Parameters!$D$38)*('Input for base case'!$F$10*Parameters!$D$20*(Parameters!$D$23)*Parameters!$D$26*(1-Parameters!$D$27)*Parameters!$D$28*Parameters!$D$30))+(AV43*(1-Parameters!$D$40)*(1/Parameters!$D$38))+(AW43*(1-Parameters!$D$40)*('Input for base case'!$F$10*Parameters!$D$20*(Parameters!$D$23)*Parameters!$D$26*(1-Parameters!$D$27)*Parameters!$D$28*Parameters!$D$30))+(BE43*(1-Parameters!$D$40)*ART_drop_factor)+(BB43*(1-Parameters!$D$40)*(1/Parameters!$D$38))+(AY43*(1-Parameters!$D$40)*ART_drop_factor)),0)</f>
        <v>0</v>
      </c>
      <c r="BF44" s="135">
        <f>+(Parameters!$D$41*(SUM(Model!P43:U43)))</f>
        <v>927.95490027331755</v>
      </c>
      <c r="BG44" s="60"/>
    </row>
    <row r="45" spans="3:59" x14ac:dyDescent="0.2">
      <c r="C45" s="20">
        <v>40</v>
      </c>
      <c r="D45" s="21">
        <f>IF((C45&gt;='Input for base case'!$F$12),0,(D44*(1-Parameters!$D$40)*(1-(Parameters!$D$8*(1-('Input for base case'!$F$22*Parameters!$D$7))))))</f>
        <v>0</v>
      </c>
      <c r="E45" s="21">
        <f>IF((C45&gt;='Input for base case'!$F$12),0,(D44*(1-Parameters!$D$40)*Parameters!$D$8*(1-('Input for base case'!$F$22*Parameters!$D$7))+(E44*(1-Parameters!$D$40)*(1-1/Parameters!$D$38)) + (F44*(1-Parameters!$D$40)*(1-(1/Parameters!$D$38))*(1-ART_drop_factor))))</f>
        <v>0</v>
      </c>
      <c r="F45" s="26">
        <f>IF((C45&gt;='Input for base case'!$F$12),0,(F44*(1-Parameters!$D$40)*(1-(1/Parameters!$D$38))*ART_drop_factor))</f>
        <v>0</v>
      </c>
      <c r="G45" s="21">
        <f>IF((C45&gt;='Input for base case'!$F$12),0,((G44*(1-Parameters!$D$40)+(E44*(1-Parameters!$D$40)*(1/Parameters!$D$38)))))</f>
        <v>0</v>
      </c>
      <c r="H45" s="21">
        <f>IF((C45&gt;='Input for base case'!$F$12),0,(H44*(1-Parameters!$D$40) + I44*(1-Parameters!$D$40)*(1-ART_drop_factor)))</f>
        <v>0</v>
      </c>
      <c r="I45" s="21">
        <f>IF((C45&gt;='Input for base case'!$F$12),0,(((F44*(1-Parameters!$D$40)*(1/Parameters!$D$38)) + I44*(1-Parameters!$D$40)*ART_drop_factor)))</f>
        <v>0</v>
      </c>
      <c r="J45" s="23">
        <f>IF(AND(C45&gt;='Input for base case'!$F$12,C45&lt;'Input for base case'!$F$13),((D44*(1-Parameters!$D$40)*(1-(Parameters!$D$8*(1-('Input for base case'!$F$22*Parameters!$D$7))))) + (J44*(1-Parameters!$D$40)*(1-(Parameters!$D$9*(1-('Input for base case'!$F$22*Parameters!$D$7)))))),0)</f>
        <v>0</v>
      </c>
      <c r="K45" s="23">
        <f>IF(AND(C45&gt;='Input for base case'!$F$12,C45&lt;'Input for base case'!$F$13),((D44*(1-Parameters!$D$40)*(Parameters!$D$8*(1-('Input for base case'!$F$22*Parameters!$D$7))))+(E44*(1-Parameters!$D$40)*(1-1/Parameters!$D$38)*(1-('Input for base case'!$F$5*Parameters!$D$14*(1-Parameters!$D$27)*Parameters!$D$26*(Parameters!$D$24))*Parameters!$D$28*Parameters!$D$30)))+ (F44*(1-Parameters!$D$40)*(1-(1/Parameters!$D$38))*(1-ART_drop_factor)) + (J44*(1-Parameters!$D$40)*Parameters!$D$9*(1-('Input for base case'!$F$22*Parameters!$D$7)))+(K44*(1-Parameters!$D$40)*(1-1/Parameters!$D$38)) + (L44*(1-Parameters!$D$40)*(1-(1/Parameters!$D$38))*(1-ART_drop_factor)),0)</f>
        <v>0</v>
      </c>
      <c r="L45" s="23">
        <f>IF(AND(C45&gt;='Input for base case'!$F$12,C45&lt;'Input for base case'!$F$13),((E44*(1-Parameters!$D$40)*(1-1/Parameters!$D$38)*('Input for base case'!$F$5*Parameters!$D$14*Parameters!$D$26*(1-Parameters!$D$27)*(Parameters!$D$24)*Parameters!$D$28*Parameters!$D$30))+(F44*(1-Parameters!$D$40)*(1-(1/Parameters!$D$38))*ART_drop_factor)+(L44*(1-Parameters!$D$40)*(1-(1/Parameters!$D$38))*ART_drop_factor)),0)</f>
        <v>0</v>
      </c>
      <c r="M45" s="23">
        <f>IF(AND(C45&gt;='Input for base case'!$F$12,C45&lt;'Input for base case'!$F$13),((E44*(1-Parameters!$D$40)*(1/Parameters!$D$38)*(1-('Input for base case'!$F$5*Parameters!$D$14*(1-Parameters!$D$27)*Parameters!$D$26*(Parameters!$D$23))*Parameters!$D$28))+(G44*(1-Parameters!$D$40)*(1-('Input for base case'!$F$5*Parameters!$D$14*(1-Parameters!$D$27)*Parameters!$D$26*(Parameters!$D$23)*Parameters!$D$28)))+(K44*(1-Parameters!$D$40)*(1/Parameters!$D$38))+(M44*(1-Parameters!$D$40))),0)</f>
        <v>0</v>
      </c>
      <c r="N45" s="23">
        <f>IF(AND(C45&gt;='Input for base case'!$F$12,C45&lt;'Input for base case'!$F$13),((E44*(1-Parameters!$D$40)*(1/Parameters!$D$38)*'Input for base case'!$F$5*Parameters!$D$14*Parameters!$D$26*(1-Parameters!$D$27)*Parameters!$D$28*(Parameters!$D$23)*(1-Parameters!$D$30))+(G44*(1-Parameters!$D$40)*'Input for base case'!$F$5*Parameters!$D$14*Parameters!$D$26*(1-Parameters!$D$27)*Parameters!$D$28*(Parameters!$D$23)*(1-Parameters!$D$30))+(H44*(1-Parameters!$D$40)) +(N44*(1-Parameters!$D$40)) + (O44*(1-Parameters!$D$40)*(1-ART_drop_factor)) + (I44*(1-Parameters!$D$40)*(1-ART_drop_factor))),0)</f>
        <v>0</v>
      </c>
      <c r="O45" s="23">
        <f>IF(AND(C45&gt;='Input for base case'!$F$12,C45&lt;'Input for base case'!$F$13),((E44*(1-Parameters!$D$40)*(1/Parameters!$D$38)*('Input for base case'!$F$5*Parameters!$D$14*(Parameters!$D$23)*Parameters!$D$26*(1-Parameters!$D$27)*Parameters!$D$28*Parameters!$D$30))+(F44*(1-Parameters!$D$40)*(1/Parameters!$D$38))+(G44*(1-Parameters!$D$40)*('Input for base case'!$F$5*Parameters!$D$14*(Parameters!$D$23)*Parameters!$D$26*(1-Parameters!$D$27)*Parameters!$D$28*Parameters!$D$30))+(O44*(1-Parameters!$D$40)*ART_drop_factor)+(L44*(1-Parameters!$D$40)*(1/Parameters!$D$38))+(I44*(1-Parameters!$D$40)*ART_drop_factor)),0)</f>
        <v>0</v>
      </c>
      <c r="P45" s="24">
        <f>IF(AND(C45&gt;='Input for base case'!$F$13,C45&lt;'Input for base case'!$F$14),((J44*(1-Parameters!$D$40)*(1-(Parameters!$D$9*(1-('Input for base case'!$F$22*Parameters!$D$7))))) + (P44*(1-Parameters!$D$40)*(1-(Parameters!$D$9*(1-('Input for base case'!$F$22*Parameters!$D$7)))))),0)</f>
        <v>0</v>
      </c>
      <c r="Q45" s="22">
        <f>IF(AND(C45&gt;='Input for base case'!$F$13,C45&lt;'Input for base case'!$F$14),((J44*(1-Parameters!$D$40)*Parameters!$D$9*(1-('Input for base case'!$F$22*Parameters!$D$7)))+(K44*(1-Parameters!$D$40)*(1-1/Parameters!$D$38)*(1-('Input for base case'!$F$6*Parameters!$D$15*(1-Parameters!$D$27)*Parameters!$D$26*(Parameters!$D$24))*Parameters!$D$28*Parameters!$D$30))) + (L44*(1-Parameters!$D$40)*(1-(1/Parameters!$D$38))*(1-ART_drop_factor)) +(P44*(1-Parameters!$D$40)*Parameters!$D$9*(1-('Input for base case'!$F$22*Parameters!$D$7)))+(Q44*(1-Parameters!$D$40)*(1-1/Parameters!$D$38)) + (R44*(1-Parameters!$D$40)*(1-(1/Parameters!$D$38))*(1-ART_drop_factor)),0)</f>
        <v>0</v>
      </c>
      <c r="R45" s="24">
        <f>IF(AND(C45&gt;='Input for base case'!$F$13,C45&lt;'Input for base case'!$F$14),((K44*(1-Parameters!$D$40)*(1-1/Parameters!$D$38)*('Input for base case'!$F$6*Parameters!$D$15*Parameters!$D$26*(1-Parameters!$D$27)*(Parameters!$D$24)*Parameters!$D$28*Parameters!$D$30))+(L44*(1-Parameters!$D$40)*(1-(1/Parameters!$D$38))*ART_drop_factor)+(R44*(1-Parameters!$D$40)*(1-(1/Parameters!$D$38))*ART_drop_factor)),0)</f>
        <v>0</v>
      </c>
      <c r="S45" s="22">
        <f>IF(AND(C45&gt;='Input for base case'!$F$13,C45&lt;'Input for base case'!$F$14),((K44*(1-Parameters!$D$40)*(1/Parameters!$D$38)*(1-('Input for base case'!$F$6*Parameters!$D$15*(1-Parameters!$D$27)*Parameters!$D$26*(Parameters!$D$23)*Parameters!$D$28)))+(M44*(1-Parameters!$D$40)*(1-('Input for base case'!$F$6*Parameters!$D$15*(1-Parameters!$D$27)*Parameters!$D$26*(Parameters!$D$23)*Parameters!$D$28)))+(Q44*(1-Parameters!$D$40)*(1/Parameters!$D$38))+(S44*(1-Parameters!$D$40))),0)</f>
        <v>0</v>
      </c>
      <c r="T45" s="24">
        <f>IF(AND(C45&gt;='Input for base case'!$F$13,C45&lt;'Input for base case'!$F$14),((K44*(1-Parameters!$D$40)*(1/Parameters!$D$38)*'Input for base case'!$F$6*Parameters!$D$15*Parameters!$D$26*(1-Parameters!$D$27)*Parameters!$D$28*(Parameters!$D$23)*(1-Parameters!$D$30))+(M44*(1-Parameters!$D$40)*'Input for base case'!$F$6*Parameters!$D$15*Parameters!$D$26*(1-Parameters!$D$27)*Parameters!$D$28*(Parameters!$D$23)*(1-Parameters!$D$30))+(N44*(1-Parameters!$D$40))+(T44*(1-Parameters!$D$40)) + (U44*(1-Parameters!$D$40)*(1-ART_drop_factor)) + (O44*(1-Parameters!$D$40)*(1-ART_drop_factor))),0)</f>
        <v>0</v>
      </c>
      <c r="U45" s="22">
        <f>IF(AND(C45&gt;='Input for base case'!$F$13,C45&lt;'Input for base case'!$F$14),((K44*(1-Parameters!$D$40)*(1/Parameters!$D$38)*('Input for base case'!$F$6*Parameters!$D$15*(Parameters!$D$23)*Parameters!$D$26*(1-Parameters!$D$27)*Parameters!$D$28*Parameters!$D$30))+(L44*(1-Parameters!$D$40)*(1/Parameters!$D$38))+(M44*(1-Parameters!$D$40)*('Input for base case'!$F$6*Parameters!$D$15*(Parameters!$D$23)*Parameters!$D$26*(1-Parameters!$D$27)*Parameters!$D$28*Parameters!$D$30))+(U44*(1-Parameters!$D$40)*ART_drop_factor)+(R44*(1-Parameters!$D$40)*(1/Parameters!$D$38))+(O44*(1-Parameters!$D$40))*ART_drop_factor),0)</f>
        <v>0</v>
      </c>
      <c r="V45" s="24">
        <f>IF(C45='Input for base case'!$F$14,((P44*(1-Parameters!$D$41)*(1-(Parameters!$D$9*(1-('Input for base case'!$F$22*Parameters!$D$7))))) + (V44*(1-Parameters!$D$41)*(1-(Parameters!$D$9*(1-('Input for base case'!$F$22*Parameters!$D$7)))))),0)</f>
        <v>0</v>
      </c>
      <c r="W45" s="22">
        <f>IF(C45='Input for base case'!$F$14,((P44*(1-Parameters!$D$41)*Parameters!$D$9*(1-('Input for base case'!$F$22*Parameters!$D$7)))+(Q44*(1-Parameters!$D$41)*(1-1/Parameters!$D$38)*(1-('Input for base case'!$F$6*Parameters!$D$16*(1-Parameters!$D$27)*Parameters!$D$26*(1-Parameters!$B$94)*(Parameters!$D$24))*Parameters!$D$28*Parameters!$D$30)))+(V44*(1-Parameters!$D$41)*Parameters!$D$9*(1-('Input for base case'!$F$22*Parameters!$D$7)))+ (R44*(1-Parameters!$D$41)*(1-(1/Parameters!$D$38))*(1-ART_drop_factor)) + (W44*(1-Parameters!$D$41)*(1-1/Parameters!$D$38)) + (X44*(1-Parameters!$D$41)*(1-(1/Parameters!$D$38))*(1-ART_drop_factor)),0)</f>
        <v>0</v>
      </c>
      <c r="X45" s="24">
        <f>IF(C45='Input for base case'!$F$14,((Q44*(1-Parameters!$D$41)*(1-1/Parameters!$D$38)*('Input for base case'!$F$6*Parameters!$D$16*Parameters!$D$26*(1-Parameters!$D$27)*(1-Parameters!$B$94)*(Parameters!$D$24)*Parameters!$D$28*Parameters!$D$30))+(R44*(1-Parameters!$D$41)*(1-(1/Parameters!$D$38))*ART_drop_factor)+(X44*(1-Parameters!$D$41)*(1-(1/Parameters!$D$38))*ART_drop_factor)),0)</f>
        <v>0</v>
      </c>
      <c r="Y45" s="22">
        <f>IF(C45='Input for base case'!$F$14,((Q44*(1-Parameters!$D$41)*(1/Parameters!$D$38)*(1-('Input for base case'!$F$6*Parameters!$D$16*(1-Parameters!$D$27)*Parameters!$D$26*(1-Parameters!$B$94)*(Parameters!$D$23)*Parameters!$D$28)))+(S44*(1-Parameters!$D$41)*(1-('Input for base case'!$F$6*Parameters!$D$16*(1-Parameters!$D$27)*Parameters!$D$26*(1-Parameters!$B$94)*(Parameters!$D$23)*Parameters!$D$28)))+(W44*(1-Parameters!$D$41)*(1/Parameters!$D$38))+(Y44*(1-Parameters!$D$41))),0)</f>
        <v>0</v>
      </c>
      <c r="Z45" s="24">
        <f>IF(C45='Input for base case'!$F$14,((Q44*(1-Parameters!$D$41)*(1/Parameters!$D$38)*'Input for base case'!$F$6*Parameters!$D$16*Parameters!$D$26*(1-Parameters!$D$27)*(1-Parameters!$B$94)*Parameters!$D$28*(Parameters!$D$23)*(1-Parameters!$D$30))+(S44*(1-Parameters!$D$41)*'Input for base case'!$F$6*Parameters!$D$16*Parameters!$D$26*(1-Parameters!$D$27)*(1-Parameters!$B$94)*Parameters!$D$28*(Parameters!$D$23)*(1-Parameters!$D$30))+(T44*(1-Parameters!$D$41)) + (U44*(1-Parameters!$D$41)*(1-ART_drop_factor)) + (Z44*(1-Parameters!$D$41)) + (AA44*(1-Parameters!$D$41)*(1-ART_drop_factor))),0)</f>
        <v>0</v>
      </c>
      <c r="AA45" s="22">
        <f>IF(C45='Input for base case'!$F$14,((Q44*(1-Parameters!$D$41)*(1/Parameters!$D$38)*('Input for base case'!$F$6*Parameters!$D$16*(Parameters!$D$23)*Parameters!$D$26*(1-Parameters!$D$27)*(1-Parameters!$B$94)*Parameters!$D$28*Parameters!$D$30))+(R44*(1-Parameters!$D$41)*(1/Parameters!$D$38))+(S44*(1-Parameters!$D$41)*('Input for base case'!$F$6*Parameters!$D$16*(1-Parameters!$B$94)*(Parameters!$D$23)*Parameters!$D$26*(1-Parameters!$D$27)*Parameters!$D$28*Parameters!$D$30))+(AA44*(1-Parameters!$D$41)*ART_drop_factor)+(X44*(1-Parameters!$D$41)*(1/Parameters!$D$38))+(U44*(1-Parameters!$D$41)*ART_drop_factor)),0)</f>
        <v>0</v>
      </c>
      <c r="AB45" s="24">
        <f>IF(AND(C45&gt;'Input for base case'!$F$14,C45&lt;('Input for base case'!$F$14+'Input for base case'!$F$16)),((V44*(1-Parameters!$D$41)*(1-(Parameters!$D$9*(1-('Input for base case'!$F$22*Parameters!$D$7)))))+(AB44*(1-Parameters!$D$41)*(1-(Parameters!$D$10*(1-('Input for base case'!$F$22*Parameters!$D$7)))))),0)</f>
        <v>1502588.315900798</v>
      </c>
      <c r="AC45" s="24">
        <f>IF(AND(C45&gt;'Input for base case'!$F$14, C45&lt;('Input for base case'!$F$14+'Input for base case'!$F$16)),((V44*(1-Parameters!$D$41)*Parameters!$D$9*(1-('Input for base case'!$F$22*Parameters!$D$7)))+(W44*(1-Parameters!$D$41)*(1-1/Parameters!$D$38)) + (X44*(1-Parameters!$D$41)*(1-(1/Parameters!$D$38))*(1-ART_drop_factor)) +(AB44*(1-Parameters!$D$41)*Parameters!$D$10*(1-('Input for base case'!$F$22*Parameters!$D$7))))+(AC44*(1-Parameters!$D$41)*(1-1/Parameters!$D$38)) + (AD44*(1-Parameters!$D$41)*(1-(1/Parameters!$D$38))*(1-ART_drop_factor)),0)</f>
        <v>4282.124189529728</v>
      </c>
      <c r="AD45" s="24">
        <f>IF(AND(C45&gt;'Input for base case'!$F$14, C45&lt;('Input for base case'!$F$14+'Input for base case'!$F$16)),((X44*(1-Parameters!$D$41)*(1-(1/Parameters!$D$38))*ART_drop_factor)+(AD44*(1-Parameters!$D$41)*(1-(1/Parameters!$D$38))*ART_drop_factor)),0)</f>
        <v>207.31785260494271</v>
      </c>
      <c r="AE45" s="24">
        <f>IF(AND(C45&gt;'Input for base case'!$F$14, C45&lt;('Input for base case'!$F$14+'Input for base case'!$F$16)),((W44*(1-Parameters!$D$41)*(1/Parameters!$D$38))+(Y44*(1-Parameters!$D$41))+(AC44*(1-Parameters!$D$41)*(1/Parameters!$D$38))+(AE44*(1-Parameters!$D$41))),0)</f>
        <v>20876.816990291823</v>
      </c>
      <c r="AF45" s="24">
        <f>IF(AND(C45&gt;'Input for base case'!$F$14, C45&lt;('Input for base case'!$F$14+'Input for base case'!$F$16)),((Z44*(1-Parameters!$D$41)) + (AA44*(1-Parameters!$D$41)*(1-ART_drop_factor)) +(AF44*(1-Parameters!$D$41)) + (AG44*(1-Parameters!$D$41)*(1-ART_drop_factor))),0)</f>
        <v>5790.613834014026</v>
      </c>
      <c r="AG45" s="24">
        <f>IF(AND(C45&gt;'Input for base case'!$F$14, C45&lt;('Input for base case'!$F$14+'Input for base case'!$F$16)),((X44*(1-Parameters!$D$41)*(1/Parameters!$D$38))+(AG44*(1-Parameters!$D$41)*ART_drop_factor)+(AD44*(1-Parameters!$D$41)*(1/Parameters!$D$38))+(AA44*(1-Parameters!$D$41)*ART_drop_factor)),0)</f>
        <v>35849.746153638735</v>
      </c>
      <c r="AH45" s="24">
        <f>IF(AND(C45&gt;=('Input for base case'!$F$14+'Input for base case'!$F$16),C45&lt;('Input for base case'!$F$14+'Input for base case'!$F$17)),((AB44*(1-Parameters!$D$40)*(1-(Parameters!$D$10*(1-('Input for base case'!$F$22*Parameters!$D$7)))))+(AH44*(1-Parameters!$D$40)*(1-(Parameters!$D$11*(1-('Input for base case'!$F$22*Parameters!$D$7)))))),0)</f>
        <v>0</v>
      </c>
      <c r="AI45" s="24">
        <f>IF(AND(C45&gt;=('Input for base case'!$F$14+'Input for base case'!$F$16), C45&lt;('Input for base case'!$F$14+'Input for base case'!$F$17)),((AB44*(1-Parameters!$D$40)*Parameters!$D$10*(1-('Input for base case'!$F$22*Parameters!$D$7)))+(AC44*(1-Parameters!$D$40)*(1-1/Parameters!$D$38)*(1-('Input for base case'!$F$7*Parameters!$D$17*(1-Parameters!$D$27)*Parameters!$D$26*(1-(Parameters!$B$94 + Parameters!$B$95))*(Parameters!$D$24)*Parameters!$D$28*Parameters!$D$30))) + (AD44*(1-Parameters!$D$40)*(1-(1/Parameters!$D$38))*(1-ART_drop_factor)) +(AH44*(1-Parameters!$D$40)*Parameters!$D$11*(1-('Input for base case'!$F$22*Parameters!$D$7)))+(AI44*(1-Parameters!$D$40)*(1-1/Parameters!$D$38)) + (AJ44*(1-Parameters!$D$40)*(1-(1/Parameters!$D$38))*(1-ART_drop_factor))),0)</f>
        <v>0</v>
      </c>
      <c r="AJ45" s="24">
        <f>IF(AND(C45&gt;=('Input for base case'!$F$14+'Input for base case'!$F$16), C45&lt;('Input for base case'!$F$14+'Input for base case'!$F$17)),((AC44*(1-Parameters!$D$40)*(1-1/Parameters!$D$38)*('Input for base case'!$F$7*Parameters!$D$17*Parameters!$D$26*(1-Parameters!$D$27)*(1-(Parameters!$B$94 + Parameters!$B$95))*(Parameters!$D$24)*Parameters!$D$28*Parameters!$D$30))+(AD44*(1-Parameters!$D$40)*(1-(1/Parameters!$D$38))*ART_drop_factor)+(AJ44*(1-Parameters!$D$40)*(1-(1/Parameters!$D$38))*ART_drop_factor)),0)</f>
        <v>0</v>
      </c>
      <c r="AK45" s="22">
        <f>IF(AND(C45&gt;=('Input for base case'!$F$14+'Input for base case'!$F$16), C45&lt;('Input for base case'!$F$14+'Input for base case'!$F$17)),((AC44*(1-Parameters!$D$40)*(1/Parameters!$D$38)*(1-('Input for base case'!$F$7*Parameters!$D$17*(1-Parameters!$D$27)*Parameters!$D$26*(1-(Parameters!$B$94 + Parameters!$B$95))*(Parameters!$D$23)*Parameters!$D$28)))+(AE44*(1-Parameters!$D$40)*(1-('Input for base case'!$F$7*Parameters!$D$17*(1-Parameters!$D$27)*Parameters!$D$26*(1-(Parameters!$B$94 + Parameters!$B$95))*(Parameters!$D$23)*Parameters!$D$28)))+(AI44*(1-Parameters!$D$40)*(1/Parameters!$D$38))+(AK44*(1-Parameters!$D$40))),0)</f>
        <v>0</v>
      </c>
      <c r="AL45" s="24">
        <f>IF(AND(C45&gt;=('Input for base case'!$F$14+'Input for base case'!$F$16), C45&lt;('Input for base case'!$F$14+'Input for base case'!$F$17)),((AC44*(1-Parameters!$D$40)*(1/Parameters!$D$38)*'Input for base case'!$F$7*Parameters!$D$17*Parameters!$D$26*(1-Parameters!$D$27)*(1-(Parameters!$B$94 + Parameters!$B$95))*Parameters!$D$28*(Parameters!$D$23)*(1-Parameters!$D$30))+(AE44*(1-Parameters!$D$40)*'Input for base case'!$F$7*Parameters!$D$17*Parameters!$D$26*(1-Parameters!$D$27)*(1-(Parameters!$B$94 + Parameters!$B$95))*Parameters!$D$28*(Parameters!$D$23)*(1-Parameters!$D$30))+(AF44*(1-Parameters!$D$40)) + (AG44*(1-Parameters!$D$40)*(1-ART_drop_factor)) +(AL44*(1-Parameters!$D$40)) + (AM44*(1-Parameters!$D$40)*(1-ART_drop_factor))),0)</f>
        <v>0</v>
      </c>
      <c r="AM45" s="22">
        <f>IF(AND(C45&gt;=('Input for base case'!$F$14+'Input for base case'!$F$16), C45&lt;('Input for base case'!$F$14+'Input for base case'!$F$17)),((AC44*(1-Parameters!$D$40)*(1/Parameters!$D$38)*('Input for base case'!$F$7*Parameters!$D$17*(Parameters!$D$23)*Parameters!$D$26*(1-Parameters!$D$27)*(1-(Parameters!$B$94 + Parameters!$B$95))*Parameters!$D$28*Parameters!$D$30))+(AD44*(1-Parameters!$D$40)*(1/Parameters!$D$38))+(AE44*(1-Parameters!$D$40)*('Input for base case'!$F$7*Parameters!$D$17*(Parameters!$D$23)*Parameters!$D$26*(1-Parameters!$D$27)*(1-(Parameters!$B$94 + Parameters!$B$95))*Parameters!$D$28*Parameters!$D$30))+(AM44*(1-Parameters!$D$40)*ART_drop_factor)+(AJ44*(1-Parameters!$D$40)*(1/Parameters!$D$38))+(AG44*(1-Parameters!$D$40)*ART_drop_factor)),0)</f>
        <v>0</v>
      </c>
      <c r="AN45" s="24">
        <f>IF(AND(C45&gt;=('Input for base case'!$F$14+'Input for base case'!$F$17), C45&lt;('Input for base case'!$F$14+'Input for base case'!$F$18)),((AH44*(1-Parameters!$D$40)*(1-(Parameters!$D$11*(1-('Input for base case'!$F$22*Parameters!$D$7))))) + (AN44*(1-Parameters!$D$40)*(1-(Parameters!$D$11*(1-('Input for base case'!$F$22*Parameters!$D$7)))))),0)</f>
        <v>0</v>
      </c>
      <c r="AO45" s="22">
        <f>IF(AND(C45&gt;=('Input for base case'!$F$14+'Input for base case'!$F$17), C45&lt;('Input for base case'!$F$14+'Input for base case'!$F$18)),((AH44*(1-Parameters!$D$40)*Parameters!$D$11*(1-('Input for base case'!$F$22*Parameters!$D$7)))+(AI44*(1-Parameters!$D$40)*(1-1/Parameters!$D$38)*(1-('Input for base case'!$F$8*Parameters!$D$18*(1-Parameters!$D$27)*Parameters!$D$26*(Parameters!$D$24)*Parameters!$D$28*Parameters!$D$30))) + (AJ44*(1-Parameters!$D$40)*(1-(1/Parameters!$D$38))*(1-ART_drop_factor)) +(AN44*(1-Parameters!$D$40)*Parameters!$D$11*(1-('Input for base case'!$F$22*Parameters!$D$7)))+(AO44*(1-Parameters!$D$40)*(1-1/Parameters!$D$38)) + (AP44*(1-Parameters!$D$40)*(1-(1/Parameters!$D$38))*(1-ART_drop_factor))),0)</f>
        <v>0</v>
      </c>
      <c r="AP45" s="24">
        <f>IF(AND(C45&gt;=('Input for base case'!$F$14+'Input for base case'!$F$17), C45&lt;('Input for base case'!$F$14+'Input for base case'!$F$18)),((AI44*(1-Parameters!$D$40)*(1-1/Parameters!$D$38)*('Input for base case'!$F$8*Parameters!$D$18*Parameters!$D$26*(1-Parameters!$D$27)*(Parameters!$D$24)*Parameters!$D$28*Parameters!$D$30))+(AJ44*(1-Parameters!$D$40)*(1-(1/Parameters!$D$38))*ART_drop_factor)+(AP44*(1-Parameters!$D$40)*(1-(1/Parameters!$D$38))*ART_drop_factor)),0)</f>
        <v>0</v>
      </c>
      <c r="AQ45" s="22">
        <f>IF(AND(C45&gt;=('Input for base case'!$F$14+'Input for base case'!$F$17), C45&lt;('Input for base case'!$F$14+'Input for base case'!$F$18)),((AI44*(1-Parameters!$D$40)*(1/Parameters!$D$38)*(1-('Input for base case'!$F$8*Parameters!$D$18*(1-Parameters!$D$27)*Parameters!$D$26*(Parameters!$D$23)*Parameters!$D$28)))+(AK44*(1-Parameters!$D$40)*(1-('Input for base case'!$F$8*Parameters!$D$18*(1-Parameters!$D$27)*Parameters!$D$26*(Parameters!$D$23)*Parameters!$D$28)))+(AO44*(1-Parameters!$D$40)*(1/Parameters!$D$38))+(AQ44*(1-Parameters!$D$40))),0)</f>
        <v>0</v>
      </c>
      <c r="AR45" s="24">
        <f>IF(AND(C45&gt;=('Input for base case'!$F$14+'Input for base case'!$F$17), C45&lt;('Input for base case'!$F$14+'Input for base case'!$F$18)),((AI44*(1-Parameters!$D$40)*(1/Parameters!$D$38)*'Input for base case'!$F$8*Parameters!$D$18*Parameters!$D$26*(1-Parameters!$D$27)*Parameters!$D$28*(Parameters!$D$23)*(1-Parameters!$D$30))+(AK44*(1-Parameters!$D$40)*'Input for base case'!$F$8*Parameters!$D$18*Parameters!$D$26*(1-Parameters!$D$27)*Parameters!$D$28*(Parameters!$D$23)*(1-Parameters!$D$30))+(AL44*(1-Parameters!$D$40)) + (AM44*(1-Parameters!$D$40)*(1-ART_drop_factor)) +(AR44*(1-Parameters!$D$40)) + (AS44*(1-Parameters!$D$40)*(1-ART_drop_factor))),0)</f>
        <v>0</v>
      </c>
      <c r="AS45" s="22">
        <f>IF(AND(C45&gt;=('Input for base case'!$F$14+'Input for base case'!$F$17), C45&lt;('Input for base case'!$F$14+'Input for base case'!$F$18)),((AI44*(1-Parameters!$D$40)*(1/Parameters!$D$38)*('Input for base case'!$F$8*Parameters!$D$18*(Parameters!$D$23)*Parameters!$D$26*(1-Parameters!$D$27)*Parameters!$D$28*Parameters!$D$30))+(AJ44*(1-Parameters!$D$40)*(1/Parameters!$D$38))+(AK44*(1-Parameters!$D$40)*('Input for base case'!$F$8*Parameters!$D$18*(Parameters!$D$23)*Parameters!$D$26*(1-Parameters!$D$27)*Parameters!$D$28*Parameters!$D$30))+(AS44*(1-Parameters!$D$40)*ART_drop_factor)+(AP44*(1-Parameters!$D$40)*(1/Parameters!$D$38))+(AM44*(1-Parameters!$D$40)*ART_drop_factor)),0)</f>
        <v>0</v>
      </c>
      <c r="AT45" s="24">
        <f>IF(AND(C45&gt;=('Input for base case'!$F$14+'Input for base case'!$F$18), C45&lt;('Input for base case'!$F$14+'Input for base case'!$F$19)),((AN44*(1-Parameters!$D$40)*(1-(Parameters!$D$11*(1-('Input for base case'!$F$22*Parameters!$D$7))))) + (AT44*(1-Parameters!$D$40)*(1-(Parameters!$D$12*(1-('Input for base case'!$F$22*Parameters!$D$7)))))),0)</f>
        <v>0</v>
      </c>
      <c r="AU45" s="22">
        <f>IF(AND(C45&gt;=('Input for base case'!$F$14+'Input for base case'!$F$18), C45&lt;('Input for base case'!$F$14+'Input for base case'!$F$19)),((AN44*(1-Parameters!$D$40)*Parameters!$D$11*(1-('Input for base case'!$F$22*Parameters!$D$7)))+(AO44*(1-Parameters!$D$40)*(1-1/Parameters!$D$38)*(1-('Input for base case'!$F$9*Parameters!$D$19*(1-Parameters!$D$27)*Parameters!$D$26*(Parameters!$D$24)*Parameters!$D$28*Parameters!$D$30))) + (AP44*(1-Parameters!$D$40)*(1-(1/Parameters!$D$38))*(1-ART_drop_factor)) +(AT44*(1-Parameters!$D$40)*Parameters!$D$12*(1-('Input for base case'!$F$22*Parameters!$D$7)))+(AU44*(1-Parameters!$D$40)*(1-1/Parameters!$D$38)) + (AV44*(1-Parameters!$D$40)*(1-(1/Parameters!$D$38))*(1-ART_drop_factor))),0)</f>
        <v>0</v>
      </c>
      <c r="AV45" s="24">
        <f>IF(AND(C45&gt;=('Input for base case'!$F$14+'Input for base case'!$F$18), C45&lt;('Input for base case'!$F$14+'Input for base case'!$F$19)),((AO44*(1-Parameters!$D$40)*(1-1/Parameters!$D$38)*('Input for base case'!$F$9*Parameters!$D$19*Parameters!$D$26*(1-Parameters!$D$27)*(Parameters!$D$24)*Parameters!$D$28*Parameters!$D$30))+(AP44*(1-Parameters!$D$40)*(1-(1/Parameters!$D$38))*ART_drop_factor)+(AV44*(1-Parameters!$D$40)*(1-(1/Parameters!$D$38))*ART_drop_factor)),0)</f>
        <v>0</v>
      </c>
      <c r="AW45" s="22">
        <f>IF(AND(C45&gt;=('Input for base case'!$F$14+'Input for base case'!$F$18), C45&lt;('Input for base case'!$F$14+'Input for base case'!$F$19)),((AO44*(1-Parameters!$D$40)*(1/Parameters!$D$38)*(1-('Input for base case'!$F$9*Parameters!$D$19*(1-Parameters!$D$27)*Parameters!$D$26*(Parameters!$D$23)*Parameters!$D$28)))+(AQ44*(1-Parameters!$D$40)*(1-('Input for base case'!$F$9*Parameters!$D$19*(1-Parameters!$D$27)*Parameters!$D$26*(Parameters!$D$23)*Parameters!$D$28)))+(AU44*(1-Parameters!$D$40)*(1/Parameters!$D$38))+(AW44*(1-Parameters!$D$40))),0)</f>
        <v>0</v>
      </c>
      <c r="AX45" s="24">
        <f>IF(AND(C45&gt;=('Input for base case'!$F$14+'Input for base case'!$F$18), C45&lt;('Input for base case'!$F$14+'Input for base case'!$F$19)),((AO44*(1-Parameters!$D$40)*(1/Parameters!$D$38)*'Input for base case'!$F$9*Parameters!$D$19*Parameters!$D$26*(1-Parameters!$D$27)*Parameters!$D$28*(Parameters!$D$23)*(1-Parameters!$D$30))+(AQ44*(1-Parameters!$D$40)*'Input for base case'!$F$9*Parameters!$D$19*Parameters!$D$26*(1-Parameters!$D$27)*Parameters!$D$28*(Parameters!$D$23)*(1-Parameters!$D$30)) + (AS44*(1-Parameters!$D$40)*(1-ART_drop_factor)) +(AR44*(1-Parameters!$D$40))+ (AY44*(1-Parameters!$D$40)*(1-ART_drop_factor)) + (AX44*(1-Parameters!$D$40))),0)</f>
        <v>0</v>
      </c>
      <c r="AY45" s="22">
        <f>IF(AND(C45&gt;=('Input for base case'!$F$14+'Input for base case'!$F$18), C45&lt;('Input for base case'!$F$14+'Input for base case'!$F$19)),((AO44*(1-Parameters!$D$40)*(1/Parameters!$D$38)*('Input for base case'!$F$9*Parameters!$D$19*(Parameters!$D$23)*Parameters!$D$26*(1-Parameters!$D$27)*Parameters!$D$28*Parameters!$D$30))+(AP44*(1-Parameters!$D$40)*(1/Parameters!$D$38))+(AQ44*(1-Parameters!$D$40)*('Input for base case'!$F$9*Parameters!$D$19*(Parameters!$D$23)*Parameters!$D$26*(1-Parameters!$D$27)*Parameters!$D$28*Parameters!$D$30))+(AY44*(1-Parameters!$D$40)*ART_drop_factor)+(AV44*(1-Parameters!$D$40)*(1/Parameters!$D$38))+(AS44*(1-Parameters!$D$40)*ART_drop_factor)),0)</f>
        <v>0</v>
      </c>
      <c r="AZ45" s="24">
        <f>IF(C45&gt;=('Input for base case'!$F$14+'Input for base case'!$F$19),((AT44*(1-Parameters!$D$40)*(1-(Parameters!$D$12*(1-('Input for base case'!$F$22*Parameters!$D$7))))) + (AZ44*(1-Parameters!$D$40)*(1-(Parameters!$D$12*(1-('Input for base case'!$F$22*Parameters!$D$7)))))),0)</f>
        <v>0</v>
      </c>
      <c r="BA45" s="22">
        <f>IF(C45&gt;=('Input for base case'!$F$14+'Input for base case'!$F$19),((AT44*(1-Parameters!$D$40)*Parameters!$D$12*(1-('Input for base case'!$F$22*Parameters!$D$7)))+(AU44*(1-Parameters!$D$40)*(1-1/Parameters!$D$38)*(1-('Input for base case'!$F$10*Parameters!$D$20*(1-Parameters!$D$27)*Parameters!$D$26*(Parameters!$D$24)*Parameters!$D$28*Parameters!$D$30))) + (AV44*(1-Parameters!$D$40)*(1-(1/Parameters!$D$38))*(1-ART_drop_factor)) +(AZ44*(1-Parameters!$D$40)*Parameters!$D$12*(1-('Input for base case'!$F$22*Parameters!$D$7)))+(BA44*(1-Parameters!$D$40)*(1-1/Parameters!$D$38)) + (BB44*(1-Parameters!$D$40)*(1-(1/Parameters!$D$38))*(1-ART_drop_factor))),0)</f>
        <v>0</v>
      </c>
      <c r="BB45" s="24">
        <f>IF(C45&gt;=('Input for base case'!$F$14+'Input for base case'!$F$19),((AU44*(1-Parameters!$D$40)*(1-1/Parameters!$D$38)*('Input for base case'!$F$10*Parameters!$D$20*Parameters!$D$26*(1-Parameters!$D$27)*(Parameters!$D$24)*Parameters!$D$28*Parameters!$D$30))+(AV44*(1-Parameters!$D$40)*(1-(1/Parameters!$D$38))*ART_drop_factor)+(BB44*(1-Parameters!$D$40)*(1-(1/Parameters!$D$38))*ART_drop_factor)),0)</f>
        <v>0</v>
      </c>
      <c r="BC45" s="22">
        <f>IF(C45&gt;=('Input for base case'!$F$14+'Input for base case'!$F$19),((AU44*(1-Parameters!$D$40)*(1/Parameters!$D$38)*(1-('Input for base case'!$F$10*Parameters!$D$20*(1-Parameters!$D$27)*Parameters!$D$26*(Parameters!$D$23)*Parameters!$D$28)))+(AW44*(1-Parameters!$D$40)*(1-('Input for base case'!$F$10*Parameters!$D$20*(1-Parameters!$D$27)*Parameters!$D$26*(Parameters!$D$23)*Parameters!$D$28)))+(BA44*(1-Parameters!$D$40)*(1/Parameters!$D$38))+(BC44*(1-Parameters!$D$40))),0)</f>
        <v>0</v>
      </c>
      <c r="BD45" s="24">
        <f>IF(C45&gt;=('Input for base case'!$F$14+'Input for base case'!$F$19),((AU44*(1-Parameters!$D$40)*(1/Parameters!$D$38)*'Input for base case'!$F$10*Parameters!$D$20*Parameters!$D$26*(1-Parameters!$D$27)*Parameters!$D$28*(Parameters!$D$23)*(1-Parameters!$D$30))+(AW44*(1-Parameters!$D$40)*'Input for base case'!$F$10*Parameters!$D$20*Parameters!$D$26*(1-Parameters!$D$27)*Parameters!$D$28*(Parameters!$D$23)*(1-Parameters!$D$30))+(AX44*(1-Parameters!$D$40)) + (AY44*(1-Parameters!$D$40)*(1-ART_drop_factor)) +(BD44*(1-Parameters!$D$40)) + (BE44*(1-Parameters!$D$40)*(1-ART_drop_factor))),0)</f>
        <v>0</v>
      </c>
      <c r="BE45" s="25">
        <f>IF(C45&gt;=('Input for base case'!$F$14+'Input for base case'!$F$19),((AU44*(1-Parameters!$D$40)*(1/Parameters!$D$38)*('Input for base case'!$F$10*Parameters!$D$20*(Parameters!$D$23)*Parameters!$D$26*(1-Parameters!$D$27)*Parameters!$D$28*Parameters!$D$30))+(AV44*(1-Parameters!$D$40)*(1/Parameters!$D$38))+(AW44*(1-Parameters!$D$40)*('Input for base case'!$F$10*Parameters!$D$20*(Parameters!$D$23)*Parameters!$D$26*(1-Parameters!$D$27)*Parameters!$D$28*Parameters!$D$30))+(BE44*(1-Parameters!$D$40)*ART_drop_factor)+(BB44*(1-Parameters!$D$40)*(1/Parameters!$D$38))+(AY44*(1-Parameters!$D$40)*ART_drop_factor)),0)</f>
        <v>0</v>
      </c>
      <c r="BF45" s="135">
        <f>(Parameters!$D$40*(SUM(Model!D44:U44,Model!AH44:BE44)))+(Parameters!$D$41*(SUM(Model!V44:AG44)))</f>
        <v>927.42596598016166</v>
      </c>
      <c r="BG45" s="60"/>
    </row>
    <row r="46" spans="3:59" x14ac:dyDescent="0.2">
      <c r="C46" s="20">
        <v>41</v>
      </c>
      <c r="D46" s="21">
        <f>IF((C46&gt;='Input for base case'!$F$12),0,(D45*(1-Parameters!$D$40)*(1-(Parameters!$D$8*(1-('Input for base case'!$F$22*Parameters!$D$7))))))</f>
        <v>0</v>
      </c>
      <c r="E46" s="21">
        <f>IF((C46&gt;='Input for base case'!$F$12),0,(D45*(1-Parameters!$D$40)*Parameters!$D$8*(1-('Input for base case'!$F$22*Parameters!$D$7))+(E45*(1-Parameters!$D$40)*(1-1/Parameters!$D$38)) + (F45*(1-Parameters!$D$40)*(1-(1/Parameters!$D$38))*(1-ART_drop_factor))))</f>
        <v>0</v>
      </c>
      <c r="F46" s="26">
        <f>IF((C46&gt;='Input for base case'!$F$12),0,(F45*(1-Parameters!$D$40)*(1-(1/Parameters!$D$38))*ART_drop_factor))</f>
        <v>0</v>
      </c>
      <c r="G46" s="21">
        <f>IF((C46&gt;='Input for base case'!$F$12),0,((G45*(1-Parameters!$D$40)+(E45*(1-Parameters!$D$40)*(1/Parameters!$D$38)))))</f>
        <v>0</v>
      </c>
      <c r="H46" s="21">
        <f>IF((C46&gt;='Input for base case'!$F$12),0,(H45*(1-Parameters!$D$40) + I45*(1-Parameters!$D$40)*(1-ART_drop_factor)))</f>
        <v>0</v>
      </c>
      <c r="I46" s="21">
        <f>IF((C46&gt;='Input for base case'!$F$12),0,(((F45*(1-Parameters!$D$40)*(1/Parameters!$D$38)) + I45*(1-Parameters!$D$40)*ART_drop_factor)))</f>
        <v>0</v>
      </c>
      <c r="J46" s="23">
        <f>IF(AND(C46&gt;='Input for base case'!$F$12,C46&lt;'Input for base case'!$F$13),((D45*(1-Parameters!$D$40)*(1-(Parameters!$D$8*(1-('Input for base case'!$F$22*Parameters!$D$7))))) + (J45*(1-Parameters!$D$40)*(1-(Parameters!$D$9*(1-('Input for base case'!$F$22*Parameters!$D$7)))))),0)</f>
        <v>0</v>
      </c>
      <c r="K46" s="23">
        <f>IF(AND(C46&gt;='Input for base case'!$F$12,C46&lt;'Input for base case'!$F$13),((D45*(1-Parameters!$D$40)*(Parameters!$D$8*(1-('Input for base case'!$F$22*Parameters!$D$7))))+(E45*(1-Parameters!$D$40)*(1-1/Parameters!$D$38)*(1-('Input for base case'!$F$5*Parameters!$D$14*(1-Parameters!$D$27)*Parameters!$D$26*(Parameters!$D$24))*Parameters!$D$28*Parameters!$D$30)))+ (F45*(1-Parameters!$D$40)*(1-(1/Parameters!$D$38))*(1-ART_drop_factor)) + (J45*(1-Parameters!$D$40)*Parameters!$D$9*(1-('Input for base case'!$F$22*Parameters!$D$7)))+(K45*(1-Parameters!$D$40)*(1-1/Parameters!$D$38)) + (L45*(1-Parameters!$D$40)*(1-(1/Parameters!$D$38))*(1-ART_drop_factor)),0)</f>
        <v>0</v>
      </c>
      <c r="L46" s="23">
        <f>IF(AND(C46&gt;='Input for base case'!$F$12,C46&lt;'Input for base case'!$F$13),((E45*(1-Parameters!$D$40)*(1-1/Parameters!$D$38)*('Input for base case'!$F$5*Parameters!$D$14*Parameters!$D$26*(1-Parameters!$D$27)*(Parameters!$D$24)*Parameters!$D$28*Parameters!$D$30))+(F45*(1-Parameters!$D$40)*(1-(1/Parameters!$D$38))*ART_drop_factor)+(L45*(1-Parameters!$D$40)*(1-(1/Parameters!$D$38))*ART_drop_factor)),0)</f>
        <v>0</v>
      </c>
      <c r="M46" s="23">
        <f>IF(AND(C46&gt;='Input for base case'!$F$12,C46&lt;'Input for base case'!$F$13),((E45*(1-Parameters!$D$40)*(1/Parameters!$D$38)*(1-('Input for base case'!$F$5*Parameters!$D$14*(1-Parameters!$D$27)*Parameters!$D$26*(Parameters!$D$23))*Parameters!$D$28))+(G45*(1-Parameters!$D$40)*(1-('Input for base case'!$F$5*Parameters!$D$14*(1-Parameters!$D$27)*Parameters!$D$26*(Parameters!$D$23)*Parameters!$D$28)))+(K45*(1-Parameters!$D$40)*(1/Parameters!$D$38))+(M45*(1-Parameters!$D$40))),0)</f>
        <v>0</v>
      </c>
      <c r="N46" s="23">
        <f>IF(AND(C46&gt;='Input for base case'!$F$12,C46&lt;'Input for base case'!$F$13),((E45*(1-Parameters!$D$40)*(1/Parameters!$D$38)*'Input for base case'!$F$5*Parameters!$D$14*Parameters!$D$26*(1-Parameters!$D$27)*Parameters!$D$28*(Parameters!$D$23)*(1-Parameters!$D$30))+(G45*(1-Parameters!$D$40)*'Input for base case'!$F$5*Parameters!$D$14*Parameters!$D$26*(1-Parameters!$D$27)*Parameters!$D$28*(Parameters!$D$23)*(1-Parameters!$D$30))+(H45*(1-Parameters!$D$40)) +(N45*(1-Parameters!$D$40)) + (O45*(1-Parameters!$D$40)*(1-ART_drop_factor)) + (I45*(1-Parameters!$D$40)*(1-ART_drop_factor))),0)</f>
        <v>0</v>
      </c>
      <c r="O46" s="23">
        <f>IF(AND(C46&gt;='Input for base case'!$F$12,C46&lt;'Input for base case'!$F$13),((E45*(1-Parameters!$D$40)*(1/Parameters!$D$38)*('Input for base case'!$F$5*Parameters!$D$14*(Parameters!$D$23)*Parameters!$D$26*(1-Parameters!$D$27)*Parameters!$D$28*Parameters!$D$30))+(F45*(1-Parameters!$D$40)*(1/Parameters!$D$38))+(G45*(1-Parameters!$D$40)*('Input for base case'!$F$5*Parameters!$D$14*(Parameters!$D$23)*Parameters!$D$26*(1-Parameters!$D$27)*Parameters!$D$28*Parameters!$D$30))+(O45*(1-Parameters!$D$40)*ART_drop_factor)+(L45*(1-Parameters!$D$40)*(1/Parameters!$D$38))+(I45*(1-Parameters!$D$40)*ART_drop_factor)),0)</f>
        <v>0</v>
      </c>
      <c r="P46" s="24">
        <f>IF(AND(C46&gt;='Input for base case'!$F$13,C46&lt;'Input for base case'!$F$14),((J45*(1-Parameters!$D$40)*(1-(Parameters!$D$9*(1-('Input for base case'!$F$22*Parameters!$D$7))))) + (P45*(1-Parameters!$D$40)*(1-(Parameters!$D$9*(1-('Input for base case'!$F$22*Parameters!$D$7)))))),0)</f>
        <v>0</v>
      </c>
      <c r="Q46" s="22">
        <f>IF(AND(C46&gt;='Input for base case'!$F$13,C46&lt;'Input for base case'!$F$14),((J45*(1-Parameters!$D$40)*Parameters!$D$9*(1-('Input for base case'!$F$22*Parameters!$D$7)))+(K45*(1-Parameters!$D$40)*(1-1/Parameters!$D$38)*(1-('Input for base case'!$F$6*Parameters!$D$15*(1-Parameters!$D$27)*Parameters!$D$26*(Parameters!$D$24))*Parameters!$D$28*Parameters!$D$30))) + (L45*(1-Parameters!$D$40)*(1-(1/Parameters!$D$38))*(1-ART_drop_factor)) +(P45*(1-Parameters!$D$40)*Parameters!$D$9*(1-('Input for base case'!$F$22*Parameters!$D$7)))+(Q45*(1-Parameters!$D$40)*(1-1/Parameters!$D$38)) + (R45*(1-Parameters!$D$40)*(1-(1/Parameters!$D$38))*(1-ART_drop_factor)),0)</f>
        <v>0</v>
      </c>
      <c r="R46" s="24">
        <f>IF(AND(C46&gt;='Input for base case'!$F$13,C46&lt;'Input for base case'!$F$14),((K45*(1-Parameters!$D$40)*(1-1/Parameters!$D$38)*('Input for base case'!$F$6*Parameters!$D$15*Parameters!$D$26*(1-Parameters!$D$27)*(Parameters!$D$24)*Parameters!$D$28*Parameters!$D$30))+(L45*(1-Parameters!$D$40)*(1-(1/Parameters!$D$38))*ART_drop_factor)+(R45*(1-Parameters!$D$40)*(1-(1/Parameters!$D$38))*ART_drop_factor)),0)</f>
        <v>0</v>
      </c>
      <c r="S46" s="22">
        <f>IF(AND(C46&gt;='Input for base case'!$F$13,C46&lt;'Input for base case'!$F$14),((K45*(1-Parameters!$D$40)*(1/Parameters!$D$38)*(1-('Input for base case'!$F$6*Parameters!$D$15*(1-Parameters!$D$27)*Parameters!$D$26*(Parameters!$D$23)*Parameters!$D$28)))+(M45*(1-Parameters!$D$40)*(1-('Input for base case'!$F$6*Parameters!$D$15*(1-Parameters!$D$27)*Parameters!$D$26*(Parameters!$D$23)*Parameters!$D$28)))+(Q45*(1-Parameters!$D$40)*(1/Parameters!$D$38))+(S45*(1-Parameters!$D$40))),0)</f>
        <v>0</v>
      </c>
      <c r="T46" s="24">
        <f>IF(AND(C46&gt;='Input for base case'!$F$13,C46&lt;'Input for base case'!$F$14),((K45*(1-Parameters!$D$40)*(1/Parameters!$D$38)*'Input for base case'!$F$6*Parameters!$D$15*Parameters!$D$26*(1-Parameters!$D$27)*Parameters!$D$28*(Parameters!$D$23)*(1-Parameters!$D$30))+(M45*(1-Parameters!$D$40)*'Input for base case'!$F$6*Parameters!$D$15*Parameters!$D$26*(1-Parameters!$D$27)*Parameters!$D$28*(Parameters!$D$23)*(1-Parameters!$D$30))+(N45*(1-Parameters!$D$40))+(T45*(1-Parameters!$D$40)) + (U45*(1-Parameters!$D$40)*(1-ART_drop_factor)) + (O45*(1-Parameters!$D$40)*(1-ART_drop_factor))),0)</f>
        <v>0</v>
      </c>
      <c r="U46" s="22">
        <f>IF(AND(C46&gt;='Input for base case'!$F$13,C46&lt;'Input for base case'!$F$14),((K45*(1-Parameters!$D$40)*(1/Parameters!$D$38)*('Input for base case'!$F$6*Parameters!$D$15*(Parameters!$D$23)*Parameters!$D$26*(1-Parameters!$D$27)*Parameters!$D$28*Parameters!$D$30))+(L45*(1-Parameters!$D$40)*(1/Parameters!$D$38))+(M45*(1-Parameters!$D$40)*('Input for base case'!$F$6*Parameters!$D$15*(Parameters!$D$23)*Parameters!$D$26*(1-Parameters!$D$27)*Parameters!$D$28*Parameters!$D$30))+(U45*(1-Parameters!$D$40)*ART_drop_factor)+(R45*(1-Parameters!$D$40)*(1/Parameters!$D$38))+(O45*(1-Parameters!$D$40))*ART_drop_factor),0)</f>
        <v>0</v>
      </c>
      <c r="V46" s="24">
        <f>IF(C46='Input for base case'!$F$14,((P45*(1-Parameters!$D$41)*(1-(Parameters!$D$9*(1-('Input for base case'!$F$22*Parameters!$D$7))))) + (V45*(1-Parameters!$D$41)*(1-(Parameters!$D$9*(1-('Input for base case'!$F$22*Parameters!$D$7)))))),0)</f>
        <v>0</v>
      </c>
      <c r="W46" s="22">
        <f>IF(C46='Input for base case'!$F$14,((P45*(1-Parameters!$D$41)*Parameters!$D$9*(1-('Input for base case'!$F$22*Parameters!$D$7)))+(Q45*(1-Parameters!$D$41)*(1-1/Parameters!$D$38)*(1-('Input for base case'!$F$6*Parameters!$D$16*(1-Parameters!$D$27)*Parameters!$D$26*(1-Parameters!$B$94)*(Parameters!$D$24))*Parameters!$D$28*Parameters!$D$30)))+(V45*(1-Parameters!$D$41)*Parameters!$D$9*(1-('Input for base case'!$F$22*Parameters!$D$7)))+ (R45*(1-Parameters!$D$41)*(1-(1/Parameters!$D$38))*(1-ART_drop_factor)) + (W45*(1-Parameters!$D$41)*(1-1/Parameters!$D$38)) + (X45*(1-Parameters!$D$41)*(1-(1/Parameters!$D$38))*(1-ART_drop_factor)),0)</f>
        <v>0</v>
      </c>
      <c r="X46" s="24">
        <f>IF(C46='Input for base case'!$F$14,((Q45*(1-Parameters!$D$41)*(1-1/Parameters!$D$38)*('Input for base case'!$F$6*Parameters!$D$16*Parameters!$D$26*(1-Parameters!$D$27)*(1-Parameters!$B$94)*(Parameters!$D$24)*Parameters!$D$28*Parameters!$D$30))+(R45*(1-Parameters!$D$41)*(1-(1/Parameters!$D$38))*ART_drop_factor)+(X45*(1-Parameters!$D$41)*(1-(1/Parameters!$D$38))*ART_drop_factor)),0)</f>
        <v>0</v>
      </c>
      <c r="Y46" s="22">
        <f>IF(C46='Input for base case'!$F$14,((Q45*(1-Parameters!$D$41)*(1/Parameters!$D$38)*(1-('Input for base case'!$F$6*Parameters!$D$16*(1-Parameters!$D$27)*Parameters!$D$26*(1-Parameters!$B$94)*(Parameters!$D$23)*Parameters!$D$28)))+(S45*(1-Parameters!$D$41)*(1-('Input for base case'!$F$6*Parameters!$D$16*(1-Parameters!$D$27)*Parameters!$D$26*(1-Parameters!$B$94)*(Parameters!$D$23)*Parameters!$D$28)))+(W45*(1-Parameters!$D$41)*(1/Parameters!$D$38))+(Y45*(1-Parameters!$D$41))),0)</f>
        <v>0</v>
      </c>
      <c r="Z46" s="24">
        <f>IF(C46='Input for base case'!$F$14,((Q45*(1-Parameters!$D$41)*(1/Parameters!$D$38)*'Input for base case'!$F$6*Parameters!$D$16*Parameters!$D$26*(1-Parameters!$D$27)*(1-Parameters!$B$94)*Parameters!$D$28*(Parameters!$D$23)*(1-Parameters!$D$30))+(S45*(1-Parameters!$D$41)*'Input for base case'!$F$6*Parameters!$D$16*Parameters!$D$26*(1-Parameters!$D$27)*(1-Parameters!$B$94)*Parameters!$D$28*(Parameters!$D$23)*(1-Parameters!$D$30))+(T45*(1-Parameters!$D$41)) + (U45*(1-Parameters!$D$41)*(1-ART_drop_factor)) + (Z45*(1-Parameters!$D$41)) + (AA45*(1-Parameters!$D$41)*(1-ART_drop_factor))),0)</f>
        <v>0</v>
      </c>
      <c r="AA46" s="22">
        <f>IF(C46='Input for base case'!$F$14,((Q45*(1-Parameters!$D$41)*(1/Parameters!$D$38)*('Input for base case'!$F$6*Parameters!$D$16*(Parameters!$D$23)*Parameters!$D$26*(1-Parameters!$D$27)*(1-Parameters!$B$94)*Parameters!$D$28*Parameters!$D$30))+(R45*(1-Parameters!$D$41)*(1/Parameters!$D$38))+(S45*(1-Parameters!$D$41)*('Input for base case'!$F$6*Parameters!$D$16*(1-Parameters!$B$94)*(Parameters!$D$23)*Parameters!$D$26*(1-Parameters!$D$27)*Parameters!$D$28*Parameters!$D$30))+(AA45*(1-Parameters!$D$41)*ART_drop_factor)+(X45*(1-Parameters!$D$41)*(1/Parameters!$D$38))+(U45*(1-Parameters!$D$41)*ART_drop_factor)),0)</f>
        <v>0</v>
      </c>
      <c r="AB46" s="24">
        <f>IF(AND(C46&gt;'Input for base case'!$F$14,C46&lt;('Input for base case'!$F$14+'Input for base case'!$F$16)),((V45*(1-Parameters!$D$41)*(1-(Parameters!$D$9*(1-('Input for base case'!$F$22*Parameters!$D$7)))))+(AB45*(1-Parameters!$D$41)*(1-(Parameters!$D$10*(1-('Input for base case'!$F$22*Parameters!$D$7)))))),0)</f>
        <v>1501731.8405607345</v>
      </c>
      <c r="AC46" s="24">
        <f>IF(AND(C46&gt;'Input for base case'!$F$14, C46&lt;('Input for base case'!$F$14+'Input for base case'!$F$16)),((V45*(1-Parameters!$D$41)*Parameters!$D$9*(1-('Input for base case'!$F$22*Parameters!$D$7)))+(W45*(1-Parameters!$D$41)*(1-1/Parameters!$D$38)) + (X45*(1-Parameters!$D$41)*(1-(1/Parameters!$D$38))*(1-ART_drop_factor)) +(AB45*(1-Parameters!$D$41)*Parameters!$D$10*(1-('Input for base case'!$F$22*Parameters!$D$7))))+(AC45*(1-Parameters!$D$41)*(1-1/Parameters!$D$38)) + (AD45*(1-Parameters!$D$41)*(1-(1/Parameters!$D$38))*(1-ART_drop_factor)),0)</f>
        <v>3804.7768706956608</v>
      </c>
      <c r="AD46" s="24">
        <f>IF(AND(C46&gt;'Input for base case'!$F$14, C46&lt;('Input for base case'!$F$14+'Input for base case'!$F$16)),((X45*(1-Parameters!$D$41)*(1-(1/Parameters!$D$38))*ART_drop_factor)+(AD45*(1-Parameters!$D$41)*(1-(1/Parameters!$D$38))*ART_drop_factor)),0)</f>
        <v>183.56362723380948</v>
      </c>
      <c r="AE46" s="24">
        <f>IF(AND(C46&gt;'Input for base case'!$F$14, C46&lt;('Input for base case'!$F$14+'Input for base case'!$F$16)),((W45*(1-Parameters!$D$41)*(1/Parameters!$D$38))+(Y45*(1-Parameters!$D$41))+(AC45*(1-Parameters!$D$41)*(1/Parameters!$D$38))+(AE45*(1-Parameters!$D$41))),0)</f>
        <v>21340.437580023103</v>
      </c>
      <c r="AF46" s="24">
        <f>IF(AND(C46&gt;'Input for base case'!$F$14, C46&lt;('Input for base case'!$F$14+'Input for base case'!$F$16)),((Z45*(1-Parameters!$D$41)) + (AA45*(1-Parameters!$D$41)*(1-ART_drop_factor)) +(AF45*(1-Parameters!$D$41)) + (AG45*(1-Parameters!$D$41)*(1-ART_drop_factor))),0)</f>
        <v>5906.733015739771</v>
      </c>
      <c r="AG46" s="24">
        <f>IF(AND(C46&gt;'Input for base case'!$F$14, C46&lt;('Input for base case'!$F$14+'Input for base case'!$F$16)),((X45*(1-Parameters!$D$41)*(1/Parameters!$D$38))+(AG45*(1-Parameters!$D$41)*ART_drop_factor)+(AD45*(1-Parameters!$D$41)*(1/Parameters!$D$38))+(AA45*(1-Parameters!$D$41)*ART_drop_factor)),0)</f>
        <v>35732.914153545462</v>
      </c>
      <c r="AH46" s="24">
        <f>IF(AND(C46&gt;=('Input for base case'!$F$14+'Input for base case'!$F$16),C46&lt;('Input for base case'!$F$14+'Input for base case'!$F$17)),((AB45*(1-Parameters!$D$40)*(1-(Parameters!$D$10*(1-('Input for base case'!$F$22*Parameters!$D$7)))))+(AH45*(1-Parameters!$D$40)*(1-(Parameters!$D$11*(1-('Input for base case'!$F$22*Parameters!$D$7)))))),0)</f>
        <v>0</v>
      </c>
      <c r="AI46" s="24">
        <f>IF(AND(C46&gt;=('Input for base case'!$F$14+'Input for base case'!$F$16), C46&lt;('Input for base case'!$F$14+'Input for base case'!$F$17)),((AB45*(1-Parameters!$D$40)*Parameters!$D$10*(1-('Input for base case'!$F$22*Parameters!$D$7)))+(AC45*(1-Parameters!$D$40)*(1-1/Parameters!$D$38)*(1-('Input for base case'!$F$7*Parameters!$D$17*(1-Parameters!$D$27)*Parameters!$D$26*(1-(Parameters!$B$94 + Parameters!$B$95))*(Parameters!$D$24)*Parameters!$D$28*Parameters!$D$30))) + (AD45*(1-Parameters!$D$40)*(1-(1/Parameters!$D$38))*(1-ART_drop_factor)) +(AH45*(1-Parameters!$D$40)*Parameters!$D$11*(1-('Input for base case'!$F$22*Parameters!$D$7)))+(AI45*(1-Parameters!$D$40)*(1-1/Parameters!$D$38)) + (AJ45*(1-Parameters!$D$40)*(1-(1/Parameters!$D$38))*(1-ART_drop_factor))),0)</f>
        <v>0</v>
      </c>
      <c r="AJ46" s="24">
        <f>IF(AND(C46&gt;=('Input for base case'!$F$14+'Input for base case'!$F$16), C46&lt;('Input for base case'!$F$14+'Input for base case'!$F$17)),((AC45*(1-Parameters!$D$40)*(1-1/Parameters!$D$38)*('Input for base case'!$F$7*Parameters!$D$17*Parameters!$D$26*(1-Parameters!$D$27)*(1-(Parameters!$B$94 + Parameters!$B$95))*(Parameters!$D$24)*Parameters!$D$28*Parameters!$D$30))+(AD45*(1-Parameters!$D$40)*(1-(1/Parameters!$D$38))*ART_drop_factor)+(AJ45*(1-Parameters!$D$40)*(1-(1/Parameters!$D$38))*ART_drop_factor)),0)</f>
        <v>0</v>
      </c>
      <c r="AK46" s="22">
        <f>IF(AND(C46&gt;=('Input for base case'!$F$14+'Input for base case'!$F$16), C46&lt;('Input for base case'!$F$14+'Input for base case'!$F$17)),((AC45*(1-Parameters!$D$40)*(1/Parameters!$D$38)*(1-('Input for base case'!$F$7*Parameters!$D$17*(1-Parameters!$D$27)*Parameters!$D$26*(1-(Parameters!$B$94 + Parameters!$B$95))*(Parameters!$D$23)*Parameters!$D$28)))+(AE45*(1-Parameters!$D$40)*(1-('Input for base case'!$F$7*Parameters!$D$17*(1-Parameters!$D$27)*Parameters!$D$26*(1-(Parameters!$B$94 + Parameters!$B$95))*(Parameters!$D$23)*Parameters!$D$28)))+(AI45*(1-Parameters!$D$40)*(1/Parameters!$D$38))+(AK45*(1-Parameters!$D$40))),0)</f>
        <v>0</v>
      </c>
      <c r="AL46" s="24">
        <f>IF(AND(C46&gt;=('Input for base case'!$F$14+'Input for base case'!$F$16), C46&lt;('Input for base case'!$F$14+'Input for base case'!$F$17)),((AC45*(1-Parameters!$D$40)*(1/Parameters!$D$38)*'Input for base case'!$F$7*Parameters!$D$17*Parameters!$D$26*(1-Parameters!$D$27)*(1-(Parameters!$B$94 + Parameters!$B$95))*Parameters!$D$28*(Parameters!$D$23)*(1-Parameters!$D$30))+(AE45*(1-Parameters!$D$40)*'Input for base case'!$F$7*Parameters!$D$17*Parameters!$D$26*(1-Parameters!$D$27)*(1-(Parameters!$B$94 + Parameters!$B$95))*Parameters!$D$28*(Parameters!$D$23)*(1-Parameters!$D$30))+(AF45*(1-Parameters!$D$40)) + (AG45*(1-Parameters!$D$40)*(1-ART_drop_factor)) +(AL45*(1-Parameters!$D$40)) + (AM45*(1-Parameters!$D$40)*(1-ART_drop_factor))),0)</f>
        <v>0</v>
      </c>
      <c r="AM46" s="22">
        <f>IF(AND(C46&gt;=('Input for base case'!$F$14+'Input for base case'!$F$16), C46&lt;('Input for base case'!$F$14+'Input for base case'!$F$17)),((AC45*(1-Parameters!$D$40)*(1/Parameters!$D$38)*('Input for base case'!$F$7*Parameters!$D$17*(Parameters!$D$23)*Parameters!$D$26*(1-Parameters!$D$27)*(1-(Parameters!$B$94 + Parameters!$B$95))*Parameters!$D$28*Parameters!$D$30))+(AD45*(1-Parameters!$D$40)*(1/Parameters!$D$38))+(AE45*(1-Parameters!$D$40)*('Input for base case'!$F$7*Parameters!$D$17*(Parameters!$D$23)*Parameters!$D$26*(1-Parameters!$D$27)*(1-(Parameters!$B$94 + Parameters!$B$95))*Parameters!$D$28*Parameters!$D$30))+(AM45*(1-Parameters!$D$40)*ART_drop_factor)+(AJ45*(1-Parameters!$D$40)*(1/Parameters!$D$38))+(AG45*(1-Parameters!$D$40)*ART_drop_factor)),0)</f>
        <v>0</v>
      </c>
      <c r="AN46" s="24">
        <f>IF(AND(C46&gt;=('Input for base case'!$F$14+'Input for base case'!$F$17), C46&lt;('Input for base case'!$F$14+'Input for base case'!$F$18)),((AH45*(1-Parameters!$D$40)*(1-(Parameters!$D$11*(1-('Input for base case'!$F$22*Parameters!$D$7))))) + (AN45*(1-Parameters!$D$40)*(1-(Parameters!$D$11*(1-('Input for base case'!$F$22*Parameters!$D$7)))))),0)</f>
        <v>0</v>
      </c>
      <c r="AO46" s="22">
        <f>IF(AND(C46&gt;=('Input for base case'!$F$14+'Input for base case'!$F$17), C46&lt;('Input for base case'!$F$14+'Input for base case'!$F$18)),((AH45*(1-Parameters!$D$40)*Parameters!$D$11*(1-('Input for base case'!$F$22*Parameters!$D$7)))+(AI45*(1-Parameters!$D$40)*(1-1/Parameters!$D$38)*(1-('Input for base case'!$F$8*Parameters!$D$18*(1-Parameters!$D$27)*Parameters!$D$26*(Parameters!$D$24)*Parameters!$D$28*Parameters!$D$30))) + (AJ45*(1-Parameters!$D$40)*(1-(1/Parameters!$D$38))*(1-ART_drop_factor)) +(AN45*(1-Parameters!$D$40)*Parameters!$D$11*(1-('Input for base case'!$F$22*Parameters!$D$7)))+(AO45*(1-Parameters!$D$40)*(1-1/Parameters!$D$38)) + (AP45*(1-Parameters!$D$40)*(1-(1/Parameters!$D$38))*(1-ART_drop_factor))),0)</f>
        <v>0</v>
      </c>
      <c r="AP46" s="24">
        <f>IF(AND(C46&gt;=('Input for base case'!$F$14+'Input for base case'!$F$17), C46&lt;('Input for base case'!$F$14+'Input for base case'!$F$18)),((AI45*(1-Parameters!$D$40)*(1-1/Parameters!$D$38)*('Input for base case'!$F$8*Parameters!$D$18*Parameters!$D$26*(1-Parameters!$D$27)*(Parameters!$D$24)*Parameters!$D$28*Parameters!$D$30))+(AJ45*(1-Parameters!$D$40)*(1-(1/Parameters!$D$38))*ART_drop_factor)+(AP45*(1-Parameters!$D$40)*(1-(1/Parameters!$D$38))*ART_drop_factor)),0)</f>
        <v>0</v>
      </c>
      <c r="AQ46" s="22">
        <f>IF(AND(C46&gt;=('Input for base case'!$F$14+'Input for base case'!$F$17), C46&lt;('Input for base case'!$F$14+'Input for base case'!$F$18)),((AI45*(1-Parameters!$D$40)*(1/Parameters!$D$38)*(1-('Input for base case'!$F$8*Parameters!$D$18*(1-Parameters!$D$27)*Parameters!$D$26*(Parameters!$D$23)*Parameters!$D$28)))+(AK45*(1-Parameters!$D$40)*(1-('Input for base case'!$F$8*Parameters!$D$18*(1-Parameters!$D$27)*Parameters!$D$26*(Parameters!$D$23)*Parameters!$D$28)))+(AO45*(1-Parameters!$D$40)*(1/Parameters!$D$38))+(AQ45*(1-Parameters!$D$40))),0)</f>
        <v>0</v>
      </c>
      <c r="AR46" s="24">
        <f>IF(AND(C46&gt;=('Input for base case'!$F$14+'Input for base case'!$F$17), C46&lt;('Input for base case'!$F$14+'Input for base case'!$F$18)),((AI45*(1-Parameters!$D$40)*(1/Parameters!$D$38)*'Input for base case'!$F$8*Parameters!$D$18*Parameters!$D$26*(1-Parameters!$D$27)*Parameters!$D$28*(Parameters!$D$23)*(1-Parameters!$D$30))+(AK45*(1-Parameters!$D$40)*'Input for base case'!$F$8*Parameters!$D$18*Parameters!$D$26*(1-Parameters!$D$27)*Parameters!$D$28*(Parameters!$D$23)*(1-Parameters!$D$30))+(AL45*(1-Parameters!$D$40)) + (AM45*(1-Parameters!$D$40)*(1-ART_drop_factor)) +(AR45*(1-Parameters!$D$40)) + (AS45*(1-Parameters!$D$40)*(1-ART_drop_factor))),0)</f>
        <v>0</v>
      </c>
      <c r="AS46" s="22">
        <f>IF(AND(C46&gt;=('Input for base case'!$F$14+'Input for base case'!$F$17), C46&lt;('Input for base case'!$F$14+'Input for base case'!$F$18)),((AI45*(1-Parameters!$D$40)*(1/Parameters!$D$38)*('Input for base case'!$F$8*Parameters!$D$18*(Parameters!$D$23)*Parameters!$D$26*(1-Parameters!$D$27)*Parameters!$D$28*Parameters!$D$30))+(AJ45*(1-Parameters!$D$40)*(1/Parameters!$D$38))+(AK45*(1-Parameters!$D$40)*('Input for base case'!$F$8*Parameters!$D$18*(Parameters!$D$23)*Parameters!$D$26*(1-Parameters!$D$27)*Parameters!$D$28*Parameters!$D$30))+(AS45*(1-Parameters!$D$40)*ART_drop_factor)+(AP45*(1-Parameters!$D$40)*(1/Parameters!$D$38))+(AM45*(1-Parameters!$D$40)*ART_drop_factor)),0)</f>
        <v>0</v>
      </c>
      <c r="AT46" s="24">
        <f>IF(AND(C46&gt;=('Input for base case'!$F$14+'Input for base case'!$F$18), C46&lt;('Input for base case'!$F$14+'Input for base case'!$F$19)),((AN45*(1-Parameters!$D$40)*(1-(Parameters!$D$11*(1-('Input for base case'!$F$22*Parameters!$D$7))))) + (AT45*(1-Parameters!$D$40)*(1-(Parameters!$D$12*(1-('Input for base case'!$F$22*Parameters!$D$7)))))),0)</f>
        <v>0</v>
      </c>
      <c r="AU46" s="22">
        <f>IF(AND(C46&gt;=('Input for base case'!$F$14+'Input for base case'!$F$18), C46&lt;('Input for base case'!$F$14+'Input for base case'!$F$19)),((AN45*(1-Parameters!$D$40)*Parameters!$D$11*(1-('Input for base case'!$F$22*Parameters!$D$7)))+(AO45*(1-Parameters!$D$40)*(1-1/Parameters!$D$38)*(1-('Input for base case'!$F$9*Parameters!$D$19*(1-Parameters!$D$27)*Parameters!$D$26*(Parameters!$D$24)*Parameters!$D$28*Parameters!$D$30))) + (AP45*(1-Parameters!$D$40)*(1-(1/Parameters!$D$38))*(1-ART_drop_factor)) +(AT45*(1-Parameters!$D$40)*Parameters!$D$12*(1-('Input for base case'!$F$22*Parameters!$D$7)))+(AU45*(1-Parameters!$D$40)*(1-1/Parameters!$D$38)) + (AV45*(1-Parameters!$D$40)*(1-(1/Parameters!$D$38))*(1-ART_drop_factor))),0)</f>
        <v>0</v>
      </c>
      <c r="AV46" s="24">
        <f>IF(AND(C46&gt;=('Input for base case'!$F$14+'Input for base case'!$F$18), C46&lt;('Input for base case'!$F$14+'Input for base case'!$F$19)),((AO45*(1-Parameters!$D$40)*(1-1/Parameters!$D$38)*('Input for base case'!$F$9*Parameters!$D$19*Parameters!$D$26*(1-Parameters!$D$27)*(Parameters!$D$24)*Parameters!$D$28*Parameters!$D$30))+(AP45*(1-Parameters!$D$40)*(1-(1/Parameters!$D$38))*ART_drop_factor)+(AV45*(1-Parameters!$D$40)*(1-(1/Parameters!$D$38))*ART_drop_factor)),0)</f>
        <v>0</v>
      </c>
      <c r="AW46" s="22">
        <f>IF(AND(C46&gt;=('Input for base case'!$F$14+'Input for base case'!$F$18), C46&lt;('Input for base case'!$F$14+'Input for base case'!$F$19)),((AO45*(1-Parameters!$D$40)*(1/Parameters!$D$38)*(1-('Input for base case'!$F$9*Parameters!$D$19*(1-Parameters!$D$27)*Parameters!$D$26*(Parameters!$D$23)*Parameters!$D$28)))+(AQ45*(1-Parameters!$D$40)*(1-('Input for base case'!$F$9*Parameters!$D$19*(1-Parameters!$D$27)*Parameters!$D$26*(Parameters!$D$23)*Parameters!$D$28)))+(AU45*(1-Parameters!$D$40)*(1/Parameters!$D$38))+(AW45*(1-Parameters!$D$40))),0)</f>
        <v>0</v>
      </c>
      <c r="AX46" s="24">
        <f>IF(AND(C46&gt;=('Input for base case'!$F$14+'Input for base case'!$F$18), C46&lt;('Input for base case'!$F$14+'Input for base case'!$F$19)),((AO45*(1-Parameters!$D$40)*(1/Parameters!$D$38)*'Input for base case'!$F$9*Parameters!$D$19*Parameters!$D$26*(1-Parameters!$D$27)*Parameters!$D$28*(Parameters!$D$23)*(1-Parameters!$D$30))+(AQ45*(1-Parameters!$D$40)*'Input for base case'!$F$9*Parameters!$D$19*Parameters!$D$26*(1-Parameters!$D$27)*Parameters!$D$28*(Parameters!$D$23)*(1-Parameters!$D$30)) + (AS45*(1-Parameters!$D$40)*(1-ART_drop_factor)) +(AR45*(1-Parameters!$D$40))+ (AY45*(1-Parameters!$D$40)*(1-ART_drop_factor)) + (AX45*(1-Parameters!$D$40))),0)</f>
        <v>0</v>
      </c>
      <c r="AY46" s="22">
        <f>IF(AND(C46&gt;=('Input for base case'!$F$14+'Input for base case'!$F$18), C46&lt;('Input for base case'!$F$14+'Input for base case'!$F$19)),((AO45*(1-Parameters!$D$40)*(1/Parameters!$D$38)*('Input for base case'!$F$9*Parameters!$D$19*(Parameters!$D$23)*Parameters!$D$26*(1-Parameters!$D$27)*Parameters!$D$28*Parameters!$D$30))+(AP45*(1-Parameters!$D$40)*(1/Parameters!$D$38))+(AQ45*(1-Parameters!$D$40)*('Input for base case'!$F$9*Parameters!$D$19*(Parameters!$D$23)*Parameters!$D$26*(1-Parameters!$D$27)*Parameters!$D$28*Parameters!$D$30))+(AY45*(1-Parameters!$D$40)*ART_drop_factor)+(AV45*(1-Parameters!$D$40)*(1/Parameters!$D$38))+(AS45*(1-Parameters!$D$40)*ART_drop_factor)),0)</f>
        <v>0</v>
      </c>
      <c r="AZ46" s="24">
        <f>IF(C46&gt;=('Input for base case'!$F$14+'Input for base case'!$F$19),((AT45*(1-Parameters!$D$40)*(1-(Parameters!$D$12*(1-('Input for base case'!$F$22*Parameters!$D$7))))) + (AZ45*(1-Parameters!$D$40)*(1-(Parameters!$D$12*(1-('Input for base case'!$F$22*Parameters!$D$7)))))),0)</f>
        <v>0</v>
      </c>
      <c r="BA46" s="22">
        <f>IF(C46&gt;=('Input for base case'!$F$14+'Input for base case'!$F$19),((AT45*(1-Parameters!$D$40)*Parameters!$D$12*(1-('Input for base case'!$F$22*Parameters!$D$7)))+(AU45*(1-Parameters!$D$40)*(1-1/Parameters!$D$38)*(1-('Input for base case'!$F$10*Parameters!$D$20*(1-Parameters!$D$27)*Parameters!$D$26*(Parameters!$D$24)*Parameters!$D$28*Parameters!$D$30))) + (AV45*(1-Parameters!$D$40)*(1-(1/Parameters!$D$38))*(1-ART_drop_factor)) +(AZ45*(1-Parameters!$D$40)*Parameters!$D$12*(1-('Input for base case'!$F$22*Parameters!$D$7)))+(BA45*(1-Parameters!$D$40)*(1-1/Parameters!$D$38)) + (BB45*(1-Parameters!$D$40)*(1-(1/Parameters!$D$38))*(1-ART_drop_factor))),0)</f>
        <v>0</v>
      </c>
      <c r="BB46" s="24">
        <f>IF(C46&gt;=('Input for base case'!$F$14+'Input for base case'!$F$19),((AU45*(1-Parameters!$D$40)*(1-1/Parameters!$D$38)*('Input for base case'!$F$10*Parameters!$D$20*Parameters!$D$26*(1-Parameters!$D$27)*(Parameters!$D$24)*Parameters!$D$28*Parameters!$D$30))+(AV45*(1-Parameters!$D$40)*(1-(1/Parameters!$D$38))*ART_drop_factor)+(BB45*(1-Parameters!$D$40)*(1-(1/Parameters!$D$38))*ART_drop_factor)),0)</f>
        <v>0</v>
      </c>
      <c r="BC46" s="22">
        <f>IF(C46&gt;=('Input for base case'!$F$14+'Input for base case'!$F$19),((AU45*(1-Parameters!$D$40)*(1/Parameters!$D$38)*(1-('Input for base case'!$F$10*Parameters!$D$20*(1-Parameters!$D$27)*Parameters!$D$26*(Parameters!$D$23)*Parameters!$D$28)))+(AW45*(1-Parameters!$D$40)*(1-('Input for base case'!$F$10*Parameters!$D$20*(1-Parameters!$D$27)*Parameters!$D$26*(Parameters!$D$23)*Parameters!$D$28)))+(BA45*(1-Parameters!$D$40)*(1/Parameters!$D$38))+(BC45*(1-Parameters!$D$40))),0)</f>
        <v>0</v>
      </c>
      <c r="BD46" s="24">
        <f>IF(C46&gt;=('Input for base case'!$F$14+'Input for base case'!$F$19),((AU45*(1-Parameters!$D$40)*(1/Parameters!$D$38)*'Input for base case'!$F$10*Parameters!$D$20*Parameters!$D$26*(1-Parameters!$D$27)*Parameters!$D$28*(Parameters!$D$23)*(1-Parameters!$D$30))+(AW45*(1-Parameters!$D$40)*'Input for base case'!$F$10*Parameters!$D$20*Parameters!$D$26*(1-Parameters!$D$27)*Parameters!$D$28*(Parameters!$D$23)*(1-Parameters!$D$30))+(AX45*(1-Parameters!$D$40)) + (AY45*(1-Parameters!$D$40)*(1-ART_drop_factor)) +(BD45*(1-Parameters!$D$40)) + (BE45*(1-Parameters!$D$40)*(1-ART_drop_factor))),0)</f>
        <v>0</v>
      </c>
      <c r="BE46" s="25">
        <f>IF(C46&gt;=('Input for base case'!$F$14+'Input for base case'!$F$19),((AU45*(1-Parameters!$D$40)*(1/Parameters!$D$38)*('Input for base case'!$F$10*Parameters!$D$20*(Parameters!$D$23)*Parameters!$D$26*(1-Parameters!$D$27)*Parameters!$D$28*Parameters!$D$30))+(AV45*(1-Parameters!$D$40)*(1/Parameters!$D$38))+(AW45*(1-Parameters!$D$40)*('Input for base case'!$F$10*Parameters!$D$20*(Parameters!$D$23)*Parameters!$D$26*(1-Parameters!$D$27)*Parameters!$D$28*Parameters!$D$30))+(BE45*(1-Parameters!$D$40)*ART_drop_factor)+(BB45*(1-Parameters!$D$40)*(1/Parameters!$D$38))+(AY45*(1-Parameters!$D$40)*ART_drop_factor)),0)</f>
        <v>0</v>
      </c>
      <c r="BF46" s="135">
        <f>(Parameters!$D$40*(SUM(Model!D45:U45,Model!AH45:BE45)))+(Parameters!$D$41*(SUM(Model!V45:AG45)))</f>
        <v>926.89733317955313</v>
      </c>
      <c r="BG46" s="60"/>
    </row>
    <row r="47" spans="3:59" x14ac:dyDescent="0.2">
      <c r="C47" s="20">
        <v>42</v>
      </c>
      <c r="D47" s="21">
        <f>IF((C47&gt;='Input for base case'!$F$12),0,(D46*(1-Parameters!$D$40)*(1-(Parameters!$D$8*(1-('Input for base case'!$F$22*Parameters!$D$7))))))</f>
        <v>0</v>
      </c>
      <c r="E47" s="21">
        <f>IF((C47&gt;='Input for base case'!$F$12),0,(D46*(1-Parameters!$D$40)*Parameters!$D$8*(1-('Input for base case'!$F$22*Parameters!$D$7))+(E46*(1-Parameters!$D$40)*(1-1/Parameters!$D$38)) + (F46*(1-Parameters!$D$40)*(1-(1/Parameters!$D$38))*(1-ART_drop_factor))))</f>
        <v>0</v>
      </c>
      <c r="F47" s="26">
        <f>IF((C47&gt;='Input for base case'!$F$12),0,(F46*(1-Parameters!$D$40)*(1-(1/Parameters!$D$38))*ART_drop_factor))</f>
        <v>0</v>
      </c>
      <c r="G47" s="21">
        <f>IF((C47&gt;='Input for base case'!$F$12),0,((G46*(1-Parameters!$D$40)+(E46*(1-Parameters!$D$40)*(1/Parameters!$D$38)))))</f>
        <v>0</v>
      </c>
      <c r="H47" s="21">
        <f>IF((C47&gt;='Input for base case'!$F$12),0,(H46*(1-Parameters!$D$40) + I46*(1-Parameters!$D$40)*(1-ART_drop_factor)))</f>
        <v>0</v>
      </c>
      <c r="I47" s="21">
        <f>IF((C47&gt;='Input for base case'!$F$12),0,(((F46*(1-Parameters!$D$40)*(1/Parameters!$D$38)) + I46*(1-Parameters!$D$40)*ART_drop_factor)))</f>
        <v>0</v>
      </c>
      <c r="J47" s="23">
        <f>IF(AND(C47&gt;='Input for base case'!$F$12,C47&lt;'Input for base case'!$F$13),((D46*(1-Parameters!$D$40)*(1-(Parameters!$D$8*(1-('Input for base case'!$F$22*Parameters!$D$7))))) + (J46*(1-Parameters!$D$40)*(1-(Parameters!$D$9*(1-('Input for base case'!$F$22*Parameters!$D$7)))))),0)</f>
        <v>0</v>
      </c>
      <c r="K47" s="23">
        <f>IF(AND(C47&gt;='Input for base case'!$F$12,C47&lt;'Input for base case'!$F$13),((D46*(1-Parameters!$D$40)*(Parameters!$D$8*(1-('Input for base case'!$F$22*Parameters!$D$7))))+(E46*(1-Parameters!$D$40)*(1-1/Parameters!$D$38)*(1-('Input for base case'!$F$5*Parameters!$D$14*(1-Parameters!$D$27)*Parameters!$D$26*(Parameters!$D$24))*Parameters!$D$28*Parameters!$D$30)))+ (F46*(1-Parameters!$D$40)*(1-(1/Parameters!$D$38))*(1-ART_drop_factor)) + (J46*(1-Parameters!$D$40)*Parameters!$D$9*(1-('Input for base case'!$F$22*Parameters!$D$7)))+(K46*(1-Parameters!$D$40)*(1-1/Parameters!$D$38)) + (L46*(1-Parameters!$D$40)*(1-(1/Parameters!$D$38))*(1-ART_drop_factor)),0)</f>
        <v>0</v>
      </c>
      <c r="L47" s="23">
        <f>IF(AND(C47&gt;='Input for base case'!$F$12,C47&lt;'Input for base case'!$F$13),((E46*(1-Parameters!$D$40)*(1-1/Parameters!$D$38)*('Input for base case'!$F$5*Parameters!$D$14*Parameters!$D$26*(1-Parameters!$D$27)*(Parameters!$D$24)*Parameters!$D$28*Parameters!$D$30))+(F46*(1-Parameters!$D$40)*(1-(1/Parameters!$D$38))*ART_drop_factor)+(L46*(1-Parameters!$D$40)*(1-(1/Parameters!$D$38))*ART_drop_factor)),0)</f>
        <v>0</v>
      </c>
      <c r="M47" s="23">
        <f>IF(AND(C47&gt;='Input for base case'!$F$12,C47&lt;'Input for base case'!$F$13),((E46*(1-Parameters!$D$40)*(1/Parameters!$D$38)*(1-('Input for base case'!$F$5*Parameters!$D$14*(1-Parameters!$D$27)*Parameters!$D$26*(Parameters!$D$23))*Parameters!$D$28))+(G46*(1-Parameters!$D$40)*(1-('Input for base case'!$F$5*Parameters!$D$14*(1-Parameters!$D$27)*Parameters!$D$26*(Parameters!$D$23)*Parameters!$D$28)))+(K46*(1-Parameters!$D$40)*(1/Parameters!$D$38))+(M46*(1-Parameters!$D$40))),0)</f>
        <v>0</v>
      </c>
      <c r="N47" s="23">
        <f>IF(AND(C47&gt;='Input for base case'!$F$12,C47&lt;'Input for base case'!$F$13),((E46*(1-Parameters!$D$40)*(1/Parameters!$D$38)*'Input for base case'!$F$5*Parameters!$D$14*Parameters!$D$26*(1-Parameters!$D$27)*Parameters!$D$28*(Parameters!$D$23)*(1-Parameters!$D$30))+(G46*(1-Parameters!$D$40)*'Input for base case'!$F$5*Parameters!$D$14*Parameters!$D$26*(1-Parameters!$D$27)*Parameters!$D$28*(Parameters!$D$23)*(1-Parameters!$D$30))+(H46*(1-Parameters!$D$40)) +(N46*(1-Parameters!$D$40)) + (O46*(1-Parameters!$D$40)*(1-ART_drop_factor)) + (I46*(1-Parameters!$D$40)*(1-ART_drop_factor))),0)</f>
        <v>0</v>
      </c>
      <c r="O47" s="23">
        <f>IF(AND(C47&gt;='Input for base case'!$F$12,C47&lt;'Input for base case'!$F$13),((E46*(1-Parameters!$D$40)*(1/Parameters!$D$38)*('Input for base case'!$F$5*Parameters!$D$14*(Parameters!$D$23)*Parameters!$D$26*(1-Parameters!$D$27)*Parameters!$D$28*Parameters!$D$30))+(F46*(1-Parameters!$D$40)*(1/Parameters!$D$38))+(G46*(1-Parameters!$D$40)*('Input for base case'!$F$5*Parameters!$D$14*(Parameters!$D$23)*Parameters!$D$26*(1-Parameters!$D$27)*Parameters!$D$28*Parameters!$D$30))+(O46*(1-Parameters!$D$40)*ART_drop_factor)+(L46*(1-Parameters!$D$40)*(1/Parameters!$D$38))+(I46*(1-Parameters!$D$40)*ART_drop_factor)),0)</f>
        <v>0</v>
      </c>
      <c r="P47" s="24">
        <f>IF(AND(C47&gt;='Input for base case'!$F$13,C47&lt;'Input for base case'!$F$14),((J46*(1-Parameters!$D$40)*(1-(Parameters!$D$9*(1-('Input for base case'!$F$22*Parameters!$D$7))))) + (P46*(1-Parameters!$D$40)*(1-(Parameters!$D$9*(1-('Input for base case'!$F$22*Parameters!$D$7)))))),0)</f>
        <v>0</v>
      </c>
      <c r="Q47" s="22">
        <f>IF(AND(C47&gt;='Input for base case'!$F$13,C47&lt;'Input for base case'!$F$14),((J46*(1-Parameters!$D$40)*Parameters!$D$9*(1-('Input for base case'!$F$22*Parameters!$D$7)))+(K46*(1-Parameters!$D$40)*(1-1/Parameters!$D$38)*(1-('Input for base case'!$F$6*Parameters!$D$15*(1-Parameters!$D$27)*Parameters!$D$26*(Parameters!$D$24))*Parameters!$D$28*Parameters!$D$30))) + (L46*(1-Parameters!$D$40)*(1-(1/Parameters!$D$38))*(1-ART_drop_factor)) +(P46*(1-Parameters!$D$40)*Parameters!$D$9*(1-('Input for base case'!$F$22*Parameters!$D$7)))+(Q46*(1-Parameters!$D$40)*(1-1/Parameters!$D$38)) + (R46*(1-Parameters!$D$40)*(1-(1/Parameters!$D$38))*(1-ART_drop_factor)),0)</f>
        <v>0</v>
      </c>
      <c r="R47" s="24">
        <f>IF(AND(C47&gt;='Input for base case'!$F$13,C47&lt;'Input for base case'!$F$14),((K46*(1-Parameters!$D$40)*(1-1/Parameters!$D$38)*('Input for base case'!$F$6*Parameters!$D$15*Parameters!$D$26*(1-Parameters!$D$27)*(Parameters!$D$24)*Parameters!$D$28*Parameters!$D$30))+(L46*(1-Parameters!$D$40)*(1-(1/Parameters!$D$38))*ART_drop_factor)+(R46*(1-Parameters!$D$40)*(1-(1/Parameters!$D$38))*ART_drop_factor)),0)</f>
        <v>0</v>
      </c>
      <c r="S47" s="22">
        <f>IF(AND(C47&gt;='Input for base case'!$F$13,C47&lt;'Input for base case'!$F$14),((K46*(1-Parameters!$D$40)*(1/Parameters!$D$38)*(1-('Input for base case'!$F$6*Parameters!$D$15*(1-Parameters!$D$27)*Parameters!$D$26*(Parameters!$D$23)*Parameters!$D$28)))+(M46*(1-Parameters!$D$40)*(1-('Input for base case'!$F$6*Parameters!$D$15*(1-Parameters!$D$27)*Parameters!$D$26*(Parameters!$D$23)*Parameters!$D$28)))+(Q46*(1-Parameters!$D$40)*(1/Parameters!$D$38))+(S46*(1-Parameters!$D$40))),0)</f>
        <v>0</v>
      </c>
      <c r="T47" s="24">
        <f>IF(AND(C47&gt;='Input for base case'!$F$13,C47&lt;'Input for base case'!$F$14),((K46*(1-Parameters!$D$40)*(1/Parameters!$D$38)*'Input for base case'!$F$6*Parameters!$D$15*Parameters!$D$26*(1-Parameters!$D$27)*Parameters!$D$28*(Parameters!$D$23)*(1-Parameters!$D$30))+(M46*(1-Parameters!$D$40)*'Input for base case'!$F$6*Parameters!$D$15*Parameters!$D$26*(1-Parameters!$D$27)*Parameters!$D$28*(Parameters!$D$23)*(1-Parameters!$D$30))+(N46*(1-Parameters!$D$40))+(T46*(1-Parameters!$D$40)) + (U46*(1-Parameters!$D$40)*(1-ART_drop_factor)) + (O46*(1-Parameters!$D$40)*(1-ART_drop_factor))),0)</f>
        <v>0</v>
      </c>
      <c r="U47" s="22">
        <f>IF(AND(C47&gt;='Input for base case'!$F$13,C47&lt;'Input for base case'!$F$14),((K46*(1-Parameters!$D$40)*(1/Parameters!$D$38)*('Input for base case'!$F$6*Parameters!$D$15*(Parameters!$D$23)*Parameters!$D$26*(1-Parameters!$D$27)*Parameters!$D$28*Parameters!$D$30))+(L46*(1-Parameters!$D$40)*(1/Parameters!$D$38))+(M46*(1-Parameters!$D$40)*('Input for base case'!$F$6*Parameters!$D$15*(Parameters!$D$23)*Parameters!$D$26*(1-Parameters!$D$27)*Parameters!$D$28*Parameters!$D$30))+(U46*(1-Parameters!$D$40)*ART_drop_factor)+(R46*(1-Parameters!$D$40)*(1/Parameters!$D$38))+(O46*(1-Parameters!$D$40))*ART_drop_factor),0)</f>
        <v>0</v>
      </c>
      <c r="V47" s="24">
        <f>IF(C47='Input for base case'!$F$14,((P46*(1-Parameters!$D$41)*(1-(Parameters!$D$9*(1-('Input for base case'!$F$22*Parameters!$D$7))))) + (V46*(1-Parameters!$D$41)*(1-(Parameters!$D$9*(1-('Input for base case'!$F$22*Parameters!$D$7)))))),0)</f>
        <v>0</v>
      </c>
      <c r="W47" s="22">
        <f>IF(C47='Input for base case'!$F$14,((P46*(1-Parameters!$D$41)*Parameters!$D$9*(1-('Input for base case'!$F$22*Parameters!$D$7)))+(Q46*(1-Parameters!$D$41)*(1-1/Parameters!$D$38)*(1-('Input for base case'!$F$6*Parameters!$D$16*(1-Parameters!$D$27)*Parameters!$D$26*(1-Parameters!$B$94)*(Parameters!$D$24))*Parameters!$D$28*Parameters!$D$30)))+(V46*(1-Parameters!$D$41)*Parameters!$D$9*(1-('Input for base case'!$F$22*Parameters!$D$7)))+ (R46*(1-Parameters!$D$41)*(1-(1/Parameters!$D$38))*(1-ART_drop_factor)) + (W46*(1-Parameters!$D$41)*(1-1/Parameters!$D$38)) + (X46*(1-Parameters!$D$41)*(1-(1/Parameters!$D$38))*(1-ART_drop_factor)),0)</f>
        <v>0</v>
      </c>
      <c r="X47" s="24">
        <f>IF(C47='Input for base case'!$F$14,((Q46*(1-Parameters!$D$41)*(1-1/Parameters!$D$38)*('Input for base case'!$F$6*Parameters!$D$16*Parameters!$D$26*(1-Parameters!$D$27)*(1-Parameters!$B$94)*(Parameters!$D$24)*Parameters!$D$28*Parameters!$D$30))+(R46*(1-Parameters!$D$41)*(1-(1/Parameters!$D$38))*ART_drop_factor)+(X46*(1-Parameters!$D$41)*(1-(1/Parameters!$D$38))*ART_drop_factor)),0)</f>
        <v>0</v>
      </c>
      <c r="Y47" s="22">
        <f>IF(C47='Input for base case'!$F$14,((Q46*(1-Parameters!$D$41)*(1/Parameters!$D$38)*(1-('Input for base case'!$F$6*Parameters!$D$16*(1-Parameters!$D$27)*Parameters!$D$26*(1-Parameters!$B$94)*(Parameters!$D$23)*Parameters!$D$28)))+(S46*(1-Parameters!$D$41)*(1-('Input for base case'!$F$6*Parameters!$D$16*(1-Parameters!$D$27)*Parameters!$D$26*(1-Parameters!$B$94)*(Parameters!$D$23)*Parameters!$D$28)))+(W46*(1-Parameters!$D$41)*(1/Parameters!$D$38))+(Y46*(1-Parameters!$D$41))),0)</f>
        <v>0</v>
      </c>
      <c r="Z47" s="24">
        <f>IF(C47='Input for base case'!$F$14,((Q46*(1-Parameters!$D$41)*(1/Parameters!$D$38)*'Input for base case'!$F$6*Parameters!$D$16*Parameters!$D$26*(1-Parameters!$D$27)*(1-Parameters!$B$94)*Parameters!$D$28*(Parameters!$D$23)*(1-Parameters!$D$30))+(S46*(1-Parameters!$D$41)*'Input for base case'!$F$6*Parameters!$D$16*Parameters!$D$26*(1-Parameters!$D$27)*(1-Parameters!$B$94)*Parameters!$D$28*(Parameters!$D$23)*(1-Parameters!$D$30))+(T46*(1-Parameters!$D$41)) + (U46*(1-Parameters!$D$41)*(1-ART_drop_factor)) + (Z46*(1-Parameters!$D$41)) + (AA46*(1-Parameters!$D$41)*(1-ART_drop_factor))),0)</f>
        <v>0</v>
      </c>
      <c r="AA47" s="22">
        <f>IF(C47='Input for base case'!$F$14,((Q46*(1-Parameters!$D$41)*(1/Parameters!$D$38)*('Input for base case'!$F$6*Parameters!$D$16*(Parameters!$D$23)*Parameters!$D$26*(1-Parameters!$D$27)*(1-Parameters!$B$94)*Parameters!$D$28*Parameters!$D$30))+(R46*(1-Parameters!$D$41)*(1/Parameters!$D$38))+(S46*(1-Parameters!$D$41)*('Input for base case'!$F$6*Parameters!$D$16*(1-Parameters!$B$94)*(Parameters!$D$23)*Parameters!$D$26*(1-Parameters!$D$27)*Parameters!$D$28*Parameters!$D$30))+(AA46*(1-Parameters!$D$41)*ART_drop_factor)+(X46*(1-Parameters!$D$41)*(1/Parameters!$D$38))+(U46*(1-Parameters!$D$41)*ART_drop_factor)),0)</f>
        <v>0</v>
      </c>
      <c r="AB47" s="24">
        <f>IF(AND(C47&gt;'Input for base case'!$F$14,C47&lt;('Input for base case'!$F$14+'Input for base case'!$F$16)),((V46*(1-Parameters!$D$41)*(1-(Parameters!$D$9*(1-('Input for base case'!$F$22*Parameters!$D$7)))))+(AB46*(1-Parameters!$D$41)*(1-(Parameters!$D$10*(1-('Input for base case'!$F$22*Parameters!$D$7)))))),0)</f>
        <v>1500875.8534116149</v>
      </c>
      <c r="AC47" s="24">
        <f>IF(AND(C47&gt;'Input for base case'!$F$14, C47&lt;('Input for base case'!$F$14+'Input for base case'!$F$16)),((V46*(1-Parameters!$D$41)*Parameters!$D$9*(1-('Input for base case'!$F$22*Parameters!$D$7)))+(W46*(1-Parameters!$D$41)*(1-1/Parameters!$D$38)) + (X46*(1-Parameters!$D$41)*(1-(1/Parameters!$D$38))*(1-ART_drop_factor)) +(AB46*(1-Parameters!$D$41)*Parameters!$D$10*(1-('Input for base case'!$F$22*Parameters!$D$7))))+(AC46*(1-Parameters!$D$41)*(1-1/Parameters!$D$38)) + (AD46*(1-Parameters!$D$41)*(1-(1/Parameters!$D$38))*(1-ART_drop_factor)),0)</f>
        <v>3380.6396626474384</v>
      </c>
      <c r="AD47" s="24">
        <f>IF(AND(C47&gt;'Input for base case'!$F$14, C47&lt;('Input for base case'!$F$14+'Input for base case'!$F$16)),((X46*(1-Parameters!$D$41)*(1-(1/Parameters!$D$38))*ART_drop_factor)+(AD46*(1-Parameters!$D$41)*(1-(1/Parameters!$D$38))*ART_drop_factor)),0)</f>
        <v>162.53113188202883</v>
      </c>
      <c r="AE47" s="24">
        <f>IF(AND(C47&gt;'Input for base case'!$F$14, C47&lt;('Input for base case'!$F$14+'Input for base case'!$F$16)),((W46*(1-Parameters!$D$41)*(1/Parameters!$D$38))+(Y46*(1-Parameters!$D$41))+(AC46*(1-Parameters!$D$41)*(1/Parameters!$D$38))+(AE46*(1-Parameters!$D$41))),0)</f>
        <v>21750.785547033531</v>
      </c>
      <c r="AF47" s="24">
        <f>IF(AND(C47&gt;'Input for base case'!$F$14, C47&lt;('Input for base case'!$F$14+'Input for base case'!$F$16)),((Z46*(1-Parameters!$D$41)) + (AA46*(1-Parameters!$D$41)*(1-ART_drop_factor)) +(AF46*(1-Parameters!$D$41)) + (AG46*(1-Parameters!$D$41)*(1-ART_drop_factor))),0)</f>
        <v>6022.3968280376439</v>
      </c>
      <c r="AG47" s="24">
        <f>IF(AND(C47&gt;'Input for base case'!$F$14, C47&lt;('Input for base case'!$F$14+'Input for base case'!$F$16)),((X46*(1-Parameters!$D$41)*(1/Parameters!$D$38))+(AG46*(1-Parameters!$D$41)*ART_drop_factor)+(AD46*(1-Parameters!$D$41)*(1/Parameters!$D$38))+(AA46*(1-Parameters!$D$41)*ART_drop_factor)),0)</f>
        <v>35613.900075246238</v>
      </c>
      <c r="AH47" s="24">
        <f>IF(AND(C47&gt;=('Input for base case'!$F$14+'Input for base case'!$F$16),C47&lt;('Input for base case'!$F$14+'Input for base case'!$F$17)),((AB46*(1-Parameters!$D$40)*(1-(Parameters!$D$10*(1-('Input for base case'!$F$22*Parameters!$D$7)))))+(AH46*(1-Parameters!$D$40)*(1-(Parameters!$D$11*(1-('Input for base case'!$F$22*Parameters!$D$7)))))),0)</f>
        <v>0</v>
      </c>
      <c r="AI47" s="24">
        <f>IF(AND(C47&gt;=('Input for base case'!$F$14+'Input for base case'!$F$16), C47&lt;('Input for base case'!$F$14+'Input for base case'!$F$17)),((AB46*(1-Parameters!$D$40)*Parameters!$D$10*(1-('Input for base case'!$F$22*Parameters!$D$7)))+(AC46*(1-Parameters!$D$40)*(1-1/Parameters!$D$38)*(1-('Input for base case'!$F$7*Parameters!$D$17*(1-Parameters!$D$27)*Parameters!$D$26*(1-(Parameters!$B$94 + Parameters!$B$95))*(Parameters!$D$24)*Parameters!$D$28*Parameters!$D$30))) + (AD46*(1-Parameters!$D$40)*(1-(1/Parameters!$D$38))*(1-ART_drop_factor)) +(AH46*(1-Parameters!$D$40)*Parameters!$D$11*(1-('Input for base case'!$F$22*Parameters!$D$7)))+(AI46*(1-Parameters!$D$40)*(1-1/Parameters!$D$38)) + (AJ46*(1-Parameters!$D$40)*(1-(1/Parameters!$D$38))*(1-ART_drop_factor))),0)</f>
        <v>0</v>
      </c>
      <c r="AJ47" s="24">
        <f>IF(AND(C47&gt;=('Input for base case'!$F$14+'Input for base case'!$F$16), C47&lt;('Input for base case'!$F$14+'Input for base case'!$F$17)),((AC46*(1-Parameters!$D$40)*(1-1/Parameters!$D$38)*('Input for base case'!$F$7*Parameters!$D$17*Parameters!$D$26*(1-Parameters!$D$27)*(1-(Parameters!$B$94 + Parameters!$B$95))*(Parameters!$D$24)*Parameters!$D$28*Parameters!$D$30))+(AD46*(1-Parameters!$D$40)*(1-(1/Parameters!$D$38))*ART_drop_factor)+(AJ46*(1-Parameters!$D$40)*(1-(1/Parameters!$D$38))*ART_drop_factor)),0)</f>
        <v>0</v>
      </c>
      <c r="AK47" s="22">
        <f>IF(AND(C47&gt;=('Input for base case'!$F$14+'Input for base case'!$F$16), C47&lt;('Input for base case'!$F$14+'Input for base case'!$F$17)),((AC46*(1-Parameters!$D$40)*(1/Parameters!$D$38)*(1-('Input for base case'!$F$7*Parameters!$D$17*(1-Parameters!$D$27)*Parameters!$D$26*(1-(Parameters!$B$94 + Parameters!$B$95))*(Parameters!$D$23)*Parameters!$D$28)))+(AE46*(1-Parameters!$D$40)*(1-('Input for base case'!$F$7*Parameters!$D$17*(1-Parameters!$D$27)*Parameters!$D$26*(1-(Parameters!$B$94 + Parameters!$B$95))*(Parameters!$D$23)*Parameters!$D$28)))+(AI46*(1-Parameters!$D$40)*(1/Parameters!$D$38))+(AK46*(1-Parameters!$D$40))),0)</f>
        <v>0</v>
      </c>
      <c r="AL47" s="24">
        <f>IF(AND(C47&gt;=('Input for base case'!$F$14+'Input for base case'!$F$16), C47&lt;('Input for base case'!$F$14+'Input for base case'!$F$17)),((AC46*(1-Parameters!$D$40)*(1/Parameters!$D$38)*'Input for base case'!$F$7*Parameters!$D$17*Parameters!$D$26*(1-Parameters!$D$27)*(1-(Parameters!$B$94 + Parameters!$B$95))*Parameters!$D$28*(Parameters!$D$23)*(1-Parameters!$D$30))+(AE46*(1-Parameters!$D$40)*'Input for base case'!$F$7*Parameters!$D$17*Parameters!$D$26*(1-Parameters!$D$27)*(1-(Parameters!$B$94 + Parameters!$B$95))*Parameters!$D$28*(Parameters!$D$23)*(1-Parameters!$D$30))+(AF46*(1-Parameters!$D$40)) + (AG46*(1-Parameters!$D$40)*(1-ART_drop_factor)) +(AL46*(1-Parameters!$D$40)) + (AM46*(1-Parameters!$D$40)*(1-ART_drop_factor))),0)</f>
        <v>0</v>
      </c>
      <c r="AM47" s="22">
        <f>IF(AND(C47&gt;=('Input for base case'!$F$14+'Input for base case'!$F$16), C47&lt;('Input for base case'!$F$14+'Input for base case'!$F$17)),((AC46*(1-Parameters!$D$40)*(1/Parameters!$D$38)*('Input for base case'!$F$7*Parameters!$D$17*(Parameters!$D$23)*Parameters!$D$26*(1-Parameters!$D$27)*(1-(Parameters!$B$94 + Parameters!$B$95))*Parameters!$D$28*Parameters!$D$30))+(AD46*(1-Parameters!$D$40)*(1/Parameters!$D$38))+(AE46*(1-Parameters!$D$40)*('Input for base case'!$F$7*Parameters!$D$17*(Parameters!$D$23)*Parameters!$D$26*(1-Parameters!$D$27)*(1-(Parameters!$B$94 + Parameters!$B$95))*Parameters!$D$28*Parameters!$D$30))+(AM46*(1-Parameters!$D$40)*ART_drop_factor)+(AJ46*(1-Parameters!$D$40)*(1/Parameters!$D$38))+(AG46*(1-Parameters!$D$40)*ART_drop_factor)),0)</f>
        <v>0</v>
      </c>
      <c r="AN47" s="24">
        <f>IF(AND(C47&gt;=('Input for base case'!$F$14+'Input for base case'!$F$17), C47&lt;('Input for base case'!$F$14+'Input for base case'!$F$18)),((AH46*(1-Parameters!$D$40)*(1-(Parameters!$D$11*(1-('Input for base case'!$F$22*Parameters!$D$7))))) + (AN46*(1-Parameters!$D$40)*(1-(Parameters!$D$11*(1-('Input for base case'!$F$22*Parameters!$D$7)))))),0)</f>
        <v>0</v>
      </c>
      <c r="AO47" s="22">
        <f>IF(AND(C47&gt;=('Input for base case'!$F$14+'Input for base case'!$F$17), C47&lt;('Input for base case'!$F$14+'Input for base case'!$F$18)),((AH46*(1-Parameters!$D$40)*Parameters!$D$11*(1-('Input for base case'!$F$22*Parameters!$D$7)))+(AI46*(1-Parameters!$D$40)*(1-1/Parameters!$D$38)*(1-('Input for base case'!$F$8*Parameters!$D$18*(1-Parameters!$D$27)*Parameters!$D$26*(Parameters!$D$24)*Parameters!$D$28*Parameters!$D$30))) + (AJ46*(1-Parameters!$D$40)*(1-(1/Parameters!$D$38))*(1-ART_drop_factor)) +(AN46*(1-Parameters!$D$40)*Parameters!$D$11*(1-('Input for base case'!$F$22*Parameters!$D$7)))+(AO46*(1-Parameters!$D$40)*(1-1/Parameters!$D$38)) + (AP46*(1-Parameters!$D$40)*(1-(1/Parameters!$D$38))*(1-ART_drop_factor))),0)</f>
        <v>0</v>
      </c>
      <c r="AP47" s="24">
        <f>IF(AND(C47&gt;=('Input for base case'!$F$14+'Input for base case'!$F$17), C47&lt;('Input for base case'!$F$14+'Input for base case'!$F$18)),((AI46*(1-Parameters!$D$40)*(1-1/Parameters!$D$38)*('Input for base case'!$F$8*Parameters!$D$18*Parameters!$D$26*(1-Parameters!$D$27)*(Parameters!$D$24)*Parameters!$D$28*Parameters!$D$30))+(AJ46*(1-Parameters!$D$40)*(1-(1/Parameters!$D$38))*ART_drop_factor)+(AP46*(1-Parameters!$D$40)*(1-(1/Parameters!$D$38))*ART_drop_factor)),0)</f>
        <v>0</v>
      </c>
      <c r="AQ47" s="22">
        <f>IF(AND(C47&gt;=('Input for base case'!$F$14+'Input for base case'!$F$17), C47&lt;('Input for base case'!$F$14+'Input for base case'!$F$18)),((AI46*(1-Parameters!$D$40)*(1/Parameters!$D$38)*(1-('Input for base case'!$F$8*Parameters!$D$18*(1-Parameters!$D$27)*Parameters!$D$26*(Parameters!$D$23)*Parameters!$D$28)))+(AK46*(1-Parameters!$D$40)*(1-('Input for base case'!$F$8*Parameters!$D$18*(1-Parameters!$D$27)*Parameters!$D$26*(Parameters!$D$23)*Parameters!$D$28)))+(AO46*(1-Parameters!$D$40)*(1/Parameters!$D$38))+(AQ46*(1-Parameters!$D$40))),0)</f>
        <v>0</v>
      </c>
      <c r="AR47" s="24">
        <f>IF(AND(C47&gt;=('Input for base case'!$F$14+'Input for base case'!$F$17), C47&lt;('Input for base case'!$F$14+'Input for base case'!$F$18)),((AI46*(1-Parameters!$D$40)*(1/Parameters!$D$38)*'Input for base case'!$F$8*Parameters!$D$18*Parameters!$D$26*(1-Parameters!$D$27)*Parameters!$D$28*(Parameters!$D$23)*(1-Parameters!$D$30))+(AK46*(1-Parameters!$D$40)*'Input for base case'!$F$8*Parameters!$D$18*Parameters!$D$26*(1-Parameters!$D$27)*Parameters!$D$28*(Parameters!$D$23)*(1-Parameters!$D$30))+(AL46*(1-Parameters!$D$40)) + (AM46*(1-Parameters!$D$40)*(1-ART_drop_factor)) +(AR46*(1-Parameters!$D$40)) + (AS46*(1-Parameters!$D$40)*(1-ART_drop_factor))),0)</f>
        <v>0</v>
      </c>
      <c r="AS47" s="22">
        <f>IF(AND(C47&gt;=('Input for base case'!$F$14+'Input for base case'!$F$17), C47&lt;('Input for base case'!$F$14+'Input for base case'!$F$18)),((AI46*(1-Parameters!$D$40)*(1/Parameters!$D$38)*('Input for base case'!$F$8*Parameters!$D$18*(Parameters!$D$23)*Parameters!$D$26*(1-Parameters!$D$27)*Parameters!$D$28*Parameters!$D$30))+(AJ46*(1-Parameters!$D$40)*(1/Parameters!$D$38))+(AK46*(1-Parameters!$D$40)*('Input for base case'!$F$8*Parameters!$D$18*(Parameters!$D$23)*Parameters!$D$26*(1-Parameters!$D$27)*Parameters!$D$28*Parameters!$D$30))+(AS46*(1-Parameters!$D$40)*ART_drop_factor)+(AP46*(1-Parameters!$D$40)*(1/Parameters!$D$38))+(AM46*(1-Parameters!$D$40)*ART_drop_factor)),0)</f>
        <v>0</v>
      </c>
      <c r="AT47" s="24">
        <f>IF(AND(C47&gt;=('Input for base case'!$F$14+'Input for base case'!$F$18), C47&lt;('Input for base case'!$F$14+'Input for base case'!$F$19)),((AN46*(1-Parameters!$D$40)*(1-(Parameters!$D$11*(1-('Input for base case'!$F$22*Parameters!$D$7))))) + (AT46*(1-Parameters!$D$40)*(1-(Parameters!$D$12*(1-('Input for base case'!$F$22*Parameters!$D$7)))))),0)</f>
        <v>0</v>
      </c>
      <c r="AU47" s="22">
        <f>IF(AND(C47&gt;=('Input for base case'!$F$14+'Input for base case'!$F$18), C47&lt;('Input for base case'!$F$14+'Input for base case'!$F$19)),((AN46*(1-Parameters!$D$40)*Parameters!$D$11*(1-('Input for base case'!$F$22*Parameters!$D$7)))+(AO46*(1-Parameters!$D$40)*(1-1/Parameters!$D$38)*(1-('Input for base case'!$F$9*Parameters!$D$19*(1-Parameters!$D$27)*Parameters!$D$26*(Parameters!$D$24)*Parameters!$D$28*Parameters!$D$30))) + (AP46*(1-Parameters!$D$40)*(1-(1/Parameters!$D$38))*(1-ART_drop_factor)) +(AT46*(1-Parameters!$D$40)*Parameters!$D$12*(1-('Input for base case'!$F$22*Parameters!$D$7)))+(AU46*(1-Parameters!$D$40)*(1-1/Parameters!$D$38)) + (AV46*(1-Parameters!$D$40)*(1-(1/Parameters!$D$38))*(1-ART_drop_factor))),0)</f>
        <v>0</v>
      </c>
      <c r="AV47" s="24">
        <f>IF(AND(C47&gt;=('Input for base case'!$F$14+'Input for base case'!$F$18), C47&lt;('Input for base case'!$F$14+'Input for base case'!$F$19)),((AO46*(1-Parameters!$D$40)*(1-1/Parameters!$D$38)*('Input for base case'!$F$9*Parameters!$D$19*Parameters!$D$26*(1-Parameters!$D$27)*(Parameters!$D$24)*Parameters!$D$28*Parameters!$D$30))+(AP46*(1-Parameters!$D$40)*(1-(1/Parameters!$D$38))*ART_drop_factor)+(AV46*(1-Parameters!$D$40)*(1-(1/Parameters!$D$38))*ART_drop_factor)),0)</f>
        <v>0</v>
      </c>
      <c r="AW47" s="22">
        <f>IF(AND(C47&gt;=('Input for base case'!$F$14+'Input for base case'!$F$18), C47&lt;('Input for base case'!$F$14+'Input for base case'!$F$19)),((AO46*(1-Parameters!$D$40)*(1/Parameters!$D$38)*(1-('Input for base case'!$F$9*Parameters!$D$19*(1-Parameters!$D$27)*Parameters!$D$26*(Parameters!$D$23)*Parameters!$D$28)))+(AQ46*(1-Parameters!$D$40)*(1-('Input for base case'!$F$9*Parameters!$D$19*(1-Parameters!$D$27)*Parameters!$D$26*(Parameters!$D$23)*Parameters!$D$28)))+(AU46*(1-Parameters!$D$40)*(1/Parameters!$D$38))+(AW46*(1-Parameters!$D$40))),0)</f>
        <v>0</v>
      </c>
      <c r="AX47" s="24">
        <f>IF(AND(C47&gt;=('Input for base case'!$F$14+'Input for base case'!$F$18), C47&lt;('Input for base case'!$F$14+'Input for base case'!$F$19)),((AO46*(1-Parameters!$D$40)*(1/Parameters!$D$38)*'Input for base case'!$F$9*Parameters!$D$19*Parameters!$D$26*(1-Parameters!$D$27)*Parameters!$D$28*(Parameters!$D$23)*(1-Parameters!$D$30))+(AQ46*(1-Parameters!$D$40)*'Input for base case'!$F$9*Parameters!$D$19*Parameters!$D$26*(1-Parameters!$D$27)*Parameters!$D$28*(Parameters!$D$23)*(1-Parameters!$D$30)) + (AS46*(1-Parameters!$D$40)*(1-ART_drop_factor)) +(AR46*(1-Parameters!$D$40))+ (AY46*(1-Parameters!$D$40)*(1-ART_drop_factor)) + (AX46*(1-Parameters!$D$40))),0)</f>
        <v>0</v>
      </c>
      <c r="AY47" s="22">
        <f>IF(AND(C47&gt;=('Input for base case'!$F$14+'Input for base case'!$F$18), C47&lt;('Input for base case'!$F$14+'Input for base case'!$F$19)),((AO46*(1-Parameters!$D$40)*(1/Parameters!$D$38)*('Input for base case'!$F$9*Parameters!$D$19*(Parameters!$D$23)*Parameters!$D$26*(1-Parameters!$D$27)*Parameters!$D$28*Parameters!$D$30))+(AP46*(1-Parameters!$D$40)*(1/Parameters!$D$38))+(AQ46*(1-Parameters!$D$40)*('Input for base case'!$F$9*Parameters!$D$19*(Parameters!$D$23)*Parameters!$D$26*(1-Parameters!$D$27)*Parameters!$D$28*Parameters!$D$30))+(AY46*(1-Parameters!$D$40)*ART_drop_factor)+(AV46*(1-Parameters!$D$40)*(1/Parameters!$D$38))+(AS46*(1-Parameters!$D$40)*ART_drop_factor)),0)</f>
        <v>0</v>
      </c>
      <c r="AZ47" s="24">
        <f>IF(C47&gt;=('Input for base case'!$F$14+'Input for base case'!$F$19),((AT46*(1-Parameters!$D$40)*(1-(Parameters!$D$12*(1-('Input for base case'!$F$22*Parameters!$D$7))))) + (AZ46*(1-Parameters!$D$40)*(1-(Parameters!$D$12*(1-('Input for base case'!$F$22*Parameters!$D$7)))))),0)</f>
        <v>0</v>
      </c>
      <c r="BA47" s="22">
        <f>IF(C47&gt;=('Input for base case'!$F$14+'Input for base case'!$F$19),((AT46*(1-Parameters!$D$40)*Parameters!$D$12*(1-('Input for base case'!$F$22*Parameters!$D$7)))+(AU46*(1-Parameters!$D$40)*(1-1/Parameters!$D$38)*(1-('Input for base case'!$F$10*Parameters!$D$20*(1-Parameters!$D$27)*Parameters!$D$26*(Parameters!$D$24)*Parameters!$D$28*Parameters!$D$30))) + (AV46*(1-Parameters!$D$40)*(1-(1/Parameters!$D$38))*(1-ART_drop_factor)) +(AZ46*(1-Parameters!$D$40)*Parameters!$D$12*(1-('Input for base case'!$F$22*Parameters!$D$7)))+(BA46*(1-Parameters!$D$40)*(1-1/Parameters!$D$38)) + (BB46*(1-Parameters!$D$40)*(1-(1/Parameters!$D$38))*(1-ART_drop_factor))),0)</f>
        <v>0</v>
      </c>
      <c r="BB47" s="24">
        <f>IF(C47&gt;=('Input for base case'!$F$14+'Input for base case'!$F$19),((AU46*(1-Parameters!$D$40)*(1-1/Parameters!$D$38)*('Input for base case'!$F$10*Parameters!$D$20*Parameters!$D$26*(1-Parameters!$D$27)*(Parameters!$D$24)*Parameters!$D$28*Parameters!$D$30))+(AV46*(1-Parameters!$D$40)*(1-(1/Parameters!$D$38))*ART_drop_factor)+(BB46*(1-Parameters!$D$40)*(1-(1/Parameters!$D$38))*ART_drop_factor)),0)</f>
        <v>0</v>
      </c>
      <c r="BC47" s="22">
        <f>IF(C47&gt;=('Input for base case'!$F$14+'Input for base case'!$F$19),((AU46*(1-Parameters!$D$40)*(1/Parameters!$D$38)*(1-('Input for base case'!$F$10*Parameters!$D$20*(1-Parameters!$D$27)*Parameters!$D$26*(Parameters!$D$23)*Parameters!$D$28)))+(AW46*(1-Parameters!$D$40)*(1-('Input for base case'!$F$10*Parameters!$D$20*(1-Parameters!$D$27)*Parameters!$D$26*(Parameters!$D$23)*Parameters!$D$28)))+(BA46*(1-Parameters!$D$40)*(1/Parameters!$D$38))+(BC46*(1-Parameters!$D$40))),0)</f>
        <v>0</v>
      </c>
      <c r="BD47" s="24">
        <f>IF(C47&gt;=('Input for base case'!$F$14+'Input for base case'!$F$19),((AU46*(1-Parameters!$D$40)*(1/Parameters!$D$38)*'Input for base case'!$F$10*Parameters!$D$20*Parameters!$D$26*(1-Parameters!$D$27)*Parameters!$D$28*(Parameters!$D$23)*(1-Parameters!$D$30))+(AW46*(1-Parameters!$D$40)*'Input for base case'!$F$10*Parameters!$D$20*Parameters!$D$26*(1-Parameters!$D$27)*Parameters!$D$28*(Parameters!$D$23)*(1-Parameters!$D$30))+(AX46*(1-Parameters!$D$40)) + (AY46*(1-Parameters!$D$40)*(1-ART_drop_factor)) +(BD46*(1-Parameters!$D$40)) + (BE46*(1-Parameters!$D$40)*(1-ART_drop_factor))),0)</f>
        <v>0</v>
      </c>
      <c r="BE47" s="25">
        <f>IF(C47&gt;=('Input for base case'!$F$14+'Input for base case'!$F$19),((AU46*(1-Parameters!$D$40)*(1/Parameters!$D$38)*('Input for base case'!$F$10*Parameters!$D$20*(Parameters!$D$23)*Parameters!$D$26*(1-Parameters!$D$27)*Parameters!$D$28*Parameters!$D$30))+(AV46*(1-Parameters!$D$40)*(1/Parameters!$D$38))+(AW46*(1-Parameters!$D$40)*('Input for base case'!$F$10*Parameters!$D$20*(Parameters!$D$23)*Parameters!$D$26*(1-Parameters!$D$27)*Parameters!$D$28*Parameters!$D$30))+(BE46*(1-Parameters!$D$40)*ART_drop_factor)+(BB46*(1-Parameters!$D$40)*(1/Parameters!$D$38))+(AY46*(1-Parameters!$D$40)*ART_drop_factor)),0)</f>
        <v>0</v>
      </c>
      <c r="BF47" s="135">
        <f>(Parameters!$D$40*(SUM(Model!D46:U46,Model!AH46:BE46)))+(Parameters!$D$41*(SUM(Model!V46:AG46)))</f>
        <v>926.36900169964088</v>
      </c>
      <c r="BG47" s="60"/>
    </row>
    <row r="48" spans="3:59" x14ac:dyDescent="0.2">
      <c r="C48" s="20">
        <v>43</v>
      </c>
      <c r="D48" s="21">
        <f>IF((C48&gt;='Input for base case'!$F$12),0,(D47*(1-Parameters!$D$40)*(1-(Parameters!$D$8*(1-('Input for base case'!$F$22*Parameters!$D$7))))))</f>
        <v>0</v>
      </c>
      <c r="E48" s="21">
        <f>IF((C48&gt;='Input for base case'!$F$12),0,(D47*(1-Parameters!$D$40)*Parameters!$D$8*(1-('Input for base case'!$F$22*Parameters!$D$7))+(E47*(1-Parameters!$D$40)*(1-1/Parameters!$D$38)) + (F47*(1-Parameters!$D$40)*(1-(1/Parameters!$D$38))*(1-ART_drop_factor))))</f>
        <v>0</v>
      </c>
      <c r="F48" s="26">
        <f>IF((C48&gt;='Input for base case'!$F$12),0,(F47*(1-Parameters!$D$40)*(1-(1/Parameters!$D$38))*ART_drop_factor))</f>
        <v>0</v>
      </c>
      <c r="G48" s="21">
        <f>IF((C48&gt;='Input for base case'!$F$12),0,((G47*(1-Parameters!$D$40)+(E47*(1-Parameters!$D$40)*(1/Parameters!$D$38)))))</f>
        <v>0</v>
      </c>
      <c r="H48" s="21">
        <f>IF((C48&gt;='Input for base case'!$F$12),0,(H47*(1-Parameters!$D$40) + I47*(1-Parameters!$D$40)*(1-ART_drop_factor)))</f>
        <v>0</v>
      </c>
      <c r="I48" s="21">
        <f>IF((C48&gt;='Input for base case'!$F$12),0,(((F47*(1-Parameters!$D$40)*(1/Parameters!$D$38)) + I47*(1-Parameters!$D$40)*ART_drop_factor)))</f>
        <v>0</v>
      </c>
      <c r="J48" s="23">
        <f>IF(AND(C48&gt;='Input for base case'!$F$12,C48&lt;'Input for base case'!$F$13),((D47*(1-Parameters!$D$40)*(1-(Parameters!$D$8*(1-('Input for base case'!$F$22*Parameters!$D$7))))) + (J47*(1-Parameters!$D$40)*(1-(Parameters!$D$9*(1-('Input for base case'!$F$22*Parameters!$D$7)))))),0)</f>
        <v>0</v>
      </c>
      <c r="K48" s="23">
        <f>IF(AND(C48&gt;='Input for base case'!$F$12,C48&lt;'Input for base case'!$F$13),((D47*(1-Parameters!$D$40)*(Parameters!$D$8*(1-('Input for base case'!$F$22*Parameters!$D$7))))+(E47*(1-Parameters!$D$40)*(1-1/Parameters!$D$38)*(1-('Input for base case'!$F$5*Parameters!$D$14*(1-Parameters!$D$27)*Parameters!$D$26*(Parameters!$D$24))*Parameters!$D$28*Parameters!$D$30)))+ (F47*(1-Parameters!$D$40)*(1-(1/Parameters!$D$38))*(1-ART_drop_factor)) + (J47*(1-Parameters!$D$40)*Parameters!$D$9*(1-('Input for base case'!$F$22*Parameters!$D$7)))+(K47*(1-Parameters!$D$40)*(1-1/Parameters!$D$38)) + (L47*(1-Parameters!$D$40)*(1-(1/Parameters!$D$38))*(1-ART_drop_factor)),0)</f>
        <v>0</v>
      </c>
      <c r="L48" s="23">
        <f>IF(AND(C48&gt;='Input for base case'!$F$12,C48&lt;'Input for base case'!$F$13),((E47*(1-Parameters!$D$40)*(1-1/Parameters!$D$38)*('Input for base case'!$F$5*Parameters!$D$14*Parameters!$D$26*(1-Parameters!$D$27)*(Parameters!$D$24)*Parameters!$D$28*Parameters!$D$30))+(F47*(1-Parameters!$D$40)*(1-(1/Parameters!$D$38))*ART_drop_factor)+(L47*(1-Parameters!$D$40)*(1-(1/Parameters!$D$38))*ART_drop_factor)),0)</f>
        <v>0</v>
      </c>
      <c r="M48" s="23">
        <f>IF(AND(C48&gt;='Input for base case'!$F$12,C48&lt;'Input for base case'!$F$13),((E47*(1-Parameters!$D$40)*(1/Parameters!$D$38)*(1-('Input for base case'!$F$5*Parameters!$D$14*(1-Parameters!$D$27)*Parameters!$D$26*(Parameters!$D$23))*Parameters!$D$28))+(G47*(1-Parameters!$D$40)*(1-('Input for base case'!$F$5*Parameters!$D$14*(1-Parameters!$D$27)*Parameters!$D$26*(Parameters!$D$23)*Parameters!$D$28)))+(K47*(1-Parameters!$D$40)*(1/Parameters!$D$38))+(M47*(1-Parameters!$D$40))),0)</f>
        <v>0</v>
      </c>
      <c r="N48" s="23">
        <f>IF(AND(C48&gt;='Input for base case'!$F$12,C48&lt;'Input for base case'!$F$13),((E47*(1-Parameters!$D$40)*(1/Parameters!$D$38)*'Input for base case'!$F$5*Parameters!$D$14*Parameters!$D$26*(1-Parameters!$D$27)*Parameters!$D$28*(Parameters!$D$23)*(1-Parameters!$D$30))+(G47*(1-Parameters!$D$40)*'Input for base case'!$F$5*Parameters!$D$14*Parameters!$D$26*(1-Parameters!$D$27)*Parameters!$D$28*(Parameters!$D$23)*(1-Parameters!$D$30))+(H47*(1-Parameters!$D$40)) +(N47*(1-Parameters!$D$40)) + (O47*(1-Parameters!$D$40)*(1-ART_drop_factor)) + (I47*(1-Parameters!$D$40)*(1-ART_drop_factor))),0)</f>
        <v>0</v>
      </c>
      <c r="O48" s="23">
        <f>IF(AND(C48&gt;='Input for base case'!$F$12,C48&lt;'Input for base case'!$F$13),((E47*(1-Parameters!$D$40)*(1/Parameters!$D$38)*('Input for base case'!$F$5*Parameters!$D$14*(Parameters!$D$23)*Parameters!$D$26*(1-Parameters!$D$27)*Parameters!$D$28*Parameters!$D$30))+(F47*(1-Parameters!$D$40)*(1/Parameters!$D$38))+(G47*(1-Parameters!$D$40)*('Input for base case'!$F$5*Parameters!$D$14*(Parameters!$D$23)*Parameters!$D$26*(1-Parameters!$D$27)*Parameters!$D$28*Parameters!$D$30))+(O47*(1-Parameters!$D$40)*ART_drop_factor)+(L47*(1-Parameters!$D$40)*(1/Parameters!$D$38))+(I47*(1-Parameters!$D$40)*ART_drop_factor)),0)</f>
        <v>0</v>
      </c>
      <c r="P48" s="24">
        <f>IF(AND(C48&gt;='Input for base case'!$F$13,C48&lt;'Input for base case'!$F$14),((J47*(1-Parameters!$D$40)*(1-(Parameters!$D$9*(1-('Input for base case'!$F$22*Parameters!$D$7))))) + (P47*(1-Parameters!$D$40)*(1-(Parameters!$D$9*(1-('Input for base case'!$F$22*Parameters!$D$7)))))),0)</f>
        <v>0</v>
      </c>
      <c r="Q48" s="22">
        <f>IF(AND(C48&gt;='Input for base case'!$F$13,C48&lt;'Input for base case'!$F$14),((J47*(1-Parameters!$D$40)*Parameters!$D$9*(1-('Input for base case'!$F$22*Parameters!$D$7)))+(K47*(1-Parameters!$D$40)*(1-1/Parameters!$D$38)*(1-('Input for base case'!$F$6*Parameters!$D$15*(1-Parameters!$D$27)*Parameters!$D$26*(Parameters!$D$24))*Parameters!$D$28*Parameters!$D$30))) + (L47*(1-Parameters!$D$40)*(1-(1/Parameters!$D$38))*(1-ART_drop_factor)) +(P47*(1-Parameters!$D$40)*Parameters!$D$9*(1-('Input for base case'!$F$22*Parameters!$D$7)))+(Q47*(1-Parameters!$D$40)*(1-1/Parameters!$D$38)) + (R47*(1-Parameters!$D$40)*(1-(1/Parameters!$D$38))*(1-ART_drop_factor)),0)</f>
        <v>0</v>
      </c>
      <c r="R48" s="24">
        <f>IF(AND(C48&gt;='Input for base case'!$F$13,C48&lt;'Input for base case'!$F$14),((K47*(1-Parameters!$D$40)*(1-1/Parameters!$D$38)*('Input for base case'!$F$6*Parameters!$D$15*Parameters!$D$26*(1-Parameters!$D$27)*(Parameters!$D$24)*Parameters!$D$28*Parameters!$D$30))+(L47*(1-Parameters!$D$40)*(1-(1/Parameters!$D$38))*ART_drop_factor)+(R47*(1-Parameters!$D$40)*(1-(1/Parameters!$D$38))*ART_drop_factor)),0)</f>
        <v>0</v>
      </c>
      <c r="S48" s="22">
        <f>IF(AND(C48&gt;='Input for base case'!$F$13,C48&lt;'Input for base case'!$F$14),((K47*(1-Parameters!$D$40)*(1/Parameters!$D$38)*(1-('Input for base case'!$F$6*Parameters!$D$15*(1-Parameters!$D$27)*Parameters!$D$26*(Parameters!$D$23)*Parameters!$D$28)))+(M47*(1-Parameters!$D$40)*(1-('Input for base case'!$F$6*Parameters!$D$15*(1-Parameters!$D$27)*Parameters!$D$26*(Parameters!$D$23)*Parameters!$D$28)))+(Q47*(1-Parameters!$D$40)*(1/Parameters!$D$38))+(S47*(1-Parameters!$D$40))),0)</f>
        <v>0</v>
      </c>
      <c r="T48" s="24">
        <f>IF(AND(C48&gt;='Input for base case'!$F$13,C48&lt;'Input for base case'!$F$14),((K47*(1-Parameters!$D$40)*(1/Parameters!$D$38)*'Input for base case'!$F$6*Parameters!$D$15*Parameters!$D$26*(1-Parameters!$D$27)*Parameters!$D$28*(Parameters!$D$23)*(1-Parameters!$D$30))+(M47*(1-Parameters!$D$40)*'Input for base case'!$F$6*Parameters!$D$15*Parameters!$D$26*(1-Parameters!$D$27)*Parameters!$D$28*(Parameters!$D$23)*(1-Parameters!$D$30))+(N47*(1-Parameters!$D$40))+(T47*(1-Parameters!$D$40)) + (U47*(1-Parameters!$D$40)*(1-ART_drop_factor)) + (O47*(1-Parameters!$D$40)*(1-ART_drop_factor))),0)</f>
        <v>0</v>
      </c>
      <c r="U48" s="22">
        <f>IF(AND(C48&gt;='Input for base case'!$F$13,C48&lt;'Input for base case'!$F$14),((K47*(1-Parameters!$D$40)*(1/Parameters!$D$38)*('Input for base case'!$F$6*Parameters!$D$15*(Parameters!$D$23)*Parameters!$D$26*(1-Parameters!$D$27)*Parameters!$D$28*Parameters!$D$30))+(L47*(1-Parameters!$D$40)*(1/Parameters!$D$38))+(M47*(1-Parameters!$D$40)*('Input for base case'!$F$6*Parameters!$D$15*(Parameters!$D$23)*Parameters!$D$26*(1-Parameters!$D$27)*Parameters!$D$28*Parameters!$D$30))+(U47*(1-Parameters!$D$40)*ART_drop_factor)+(R47*(1-Parameters!$D$40)*(1/Parameters!$D$38))+(O47*(1-Parameters!$D$40))*ART_drop_factor),0)</f>
        <v>0</v>
      </c>
      <c r="V48" s="24">
        <f>IF(C48='Input for base case'!$F$14,((P47*(1-Parameters!$D$41)*(1-(Parameters!$D$9*(1-('Input for base case'!$F$22*Parameters!$D$7))))) + (V47*(1-Parameters!$D$41)*(1-(Parameters!$D$9*(1-('Input for base case'!$F$22*Parameters!$D$7)))))),0)</f>
        <v>0</v>
      </c>
      <c r="W48" s="22">
        <f>IF(C48='Input for base case'!$F$14,((P47*(1-Parameters!$D$41)*Parameters!$D$9*(1-('Input for base case'!$F$22*Parameters!$D$7)))+(Q47*(1-Parameters!$D$41)*(1-1/Parameters!$D$38)*(1-('Input for base case'!$F$6*Parameters!$D$16*(1-Parameters!$D$27)*Parameters!$D$26*(1-Parameters!$B$94)*(Parameters!$D$24))*Parameters!$D$28*Parameters!$D$30)))+(V47*(1-Parameters!$D$41)*Parameters!$D$9*(1-('Input for base case'!$F$22*Parameters!$D$7)))+ (R47*(1-Parameters!$D$41)*(1-(1/Parameters!$D$38))*(1-ART_drop_factor)) + (W47*(1-Parameters!$D$41)*(1-1/Parameters!$D$38)) + (X47*(1-Parameters!$D$41)*(1-(1/Parameters!$D$38))*(1-ART_drop_factor)),0)</f>
        <v>0</v>
      </c>
      <c r="X48" s="24">
        <f>IF(C48='Input for base case'!$F$14,((Q47*(1-Parameters!$D$41)*(1-1/Parameters!$D$38)*('Input for base case'!$F$6*Parameters!$D$16*Parameters!$D$26*(1-Parameters!$D$27)*(1-Parameters!$B$94)*(Parameters!$D$24)*Parameters!$D$28*Parameters!$D$30))+(R47*(1-Parameters!$D$41)*(1-(1/Parameters!$D$38))*ART_drop_factor)+(X47*(1-Parameters!$D$41)*(1-(1/Parameters!$D$38))*ART_drop_factor)),0)</f>
        <v>0</v>
      </c>
      <c r="Y48" s="22">
        <f>IF(C48='Input for base case'!$F$14,((Q47*(1-Parameters!$D$41)*(1/Parameters!$D$38)*(1-('Input for base case'!$F$6*Parameters!$D$16*(1-Parameters!$D$27)*Parameters!$D$26*(1-Parameters!$B$94)*(Parameters!$D$23)*Parameters!$D$28)))+(S47*(1-Parameters!$D$41)*(1-('Input for base case'!$F$6*Parameters!$D$16*(1-Parameters!$D$27)*Parameters!$D$26*(1-Parameters!$B$94)*(Parameters!$D$23)*Parameters!$D$28)))+(W47*(1-Parameters!$D$41)*(1/Parameters!$D$38))+(Y47*(1-Parameters!$D$41))),0)</f>
        <v>0</v>
      </c>
      <c r="Z48" s="24">
        <f>IF(C48='Input for base case'!$F$14,((Q47*(1-Parameters!$D$41)*(1/Parameters!$D$38)*'Input for base case'!$F$6*Parameters!$D$16*Parameters!$D$26*(1-Parameters!$D$27)*(1-Parameters!$B$94)*Parameters!$D$28*(Parameters!$D$23)*(1-Parameters!$D$30))+(S47*(1-Parameters!$D$41)*'Input for base case'!$F$6*Parameters!$D$16*Parameters!$D$26*(1-Parameters!$D$27)*(1-Parameters!$B$94)*Parameters!$D$28*(Parameters!$D$23)*(1-Parameters!$D$30))+(T47*(1-Parameters!$D$41)) + (U47*(1-Parameters!$D$41)*(1-ART_drop_factor)) + (Z47*(1-Parameters!$D$41)) + (AA47*(1-Parameters!$D$41)*(1-ART_drop_factor))),0)</f>
        <v>0</v>
      </c>
      <c r="AA48" s="22">
        <f>IF(C48='Input for base case'!$F$14,((Q47*(1-Parameters!$D$41)*(1/Parameters!$D$38)*('Input for base case'!$F$6*Parameters!$D$16*(Parameters!$D$23)*Parameters!$D$26*(1-Parameters!$D$27)*(1-Parameters!$B$94)*Parameters!$D$28*Parameters!$D$30))+(R47*(1-Parameters!$D$41)*(1/Parameters!$D$38))+(S47*(1-Parameters!$D$41)*('Input for base case'!$F$6*Parameters!$D$16*(1-Parameters!$B$94)*(Parameters!$D$23)*Parameters!$D$26*(1-Parameters!$D$27)*Parameters!$D$28*Parameters!$D$30))+(AA47*(1-Parameters!$D$41)*ART_drop_factor)+(X47*(1-Parameters!$D$41)*(1/Parameters!$D$38))+(U47*(1-Parameters!$D$41)*ART_drop_factor)),0)</f>
        <v>0</v>
      </c>
      <c r="AB48" s="24">
        <f>IF(AND(C48&gt;'Input for base case'!$F$14,C48&lt;('Input for base case'!$F$14+'Input for base case'!$F$16)),((V47*(1-Parameters!$D$41)*(1-(Parameters!$D$9*(1-('Input for base case'!$F$22*Parameters!$D$7)))))+(AB47*(1-Parameters!$D$41)*(1-(Parameters!$D$10*(1-('Input for base case'!$F$22*Parameters!$D$7)))))),0)</f>
        <v>1500020.3541751704</v>
      </c>
      <c r="AC48" s="24">
        <f>IF(AND(C48&gt;'Input for base case'!$F$14, C48&lt;('Input for base case'!$F$14+'Input for base case'!$F$16)),((V47*(1-Parameters!$D$41)*Parameters!$D$9*(1-('Input for base case'!$F$22*Parameters!$D$7)))+(W47*(1-Parameters!$D$41)*(1-1/Parameters!$D$38)) + (X47*(1-Parameters!$D$41)*(1-(1/Parameters!$D$38))*(1-ART_drop_factor)) +(AB47*(1-Parameters!$D$41)*Parameters!$D$10*(1-('Input for base case'!$F$22*Parameters!$D$7))))+(AC47*(1-Parameters!$D$41)*(1-1/Parameters!$D$38)) + (AD47*(1-Parameters!$D$41)*(1-(1/Parameters!$D$38))*(1-ART_drop_factor)),0)</f>
        <v>3003.7814300960267</v>
      </c>
      <c r="AD48" s="24">
        <f>IF(AND(C48&gt;'Input for base case'!$F$14, C48&lt;('Input for base case'!$F$14+'Input for base case'!$F$16)),((X47*(1-Parameters!$D$41)*(1-(1/Parameters!$D$38))*ART_drop_factor)+(AD47*(1-Parameters!$D$41)*(1-(1/Parameters!$D$38))*ART_drop_factor)),0)</f>
        <v>143.90851406093799</v>
      </c>
      <c r="AE48" s="24">
        <f>IF(AND(C48&gt;'Input for base case'!$F$14, C48&lt;('Input for base case'!$F$14+'Input for base case'!$F$16)),((W47*(1-Parameters!$D$41)*(1/Parameters!$D$38))+(Y47*(1-Parameters!$D$41))+(AC47*(1-Parameters!$D$41)*(1/Parameters!$D$38))+(AE47*(1-Parameters!$D$41))),0)</f>
        <v>22113.800121276137</v>
      </c>
      <c r="AF48" s="24">
        <f>IF(AND(C48&gt;'Input for base case'!$F$14, C48&lt;('Input for base case'!$F$14+'Input for base case'!$F$16)),((Z47*(1-Parameters!$D$41)) + (AA47*(1-Parameters!$D$41)*(1-ART_drop_factor)) +(AF47*(1-Parameters!$D$41)) + (AG47*(1-Parameters!$D$41)*(1-ART_drop_factor))),0)</f>
        <v>6137.598261702331</v>
      </c>
      <c r="AG48" s="24">
        <f>IF(AND(C48&gt;'Input for base case'!$F$14, C48&lt;('Input for base case'!$F$14+'Input for base case'!$F$16)),((X47*(1-Parameters!$D$41)*(1/Parameters!$D$38))+(AG47*(1-Parameters!$D$41)*ART_drop_factor)+(AD47*(1-Parameters!$D$41)*(1/Parameters!$D$38))+(AA47*(1-Parameters!$D$41)*ART_drop_factor)),0)</f>
        <v>35493.014673361882</v>
      </c>
      <c r="AH48" s="24">
        <f>IF(AND(C48&gt;=('Input for base case'!$F$14+'Input for base case'!$F$16),C48&lt;('Input for base case'!$F$14+'Input for base case'!$F$17)),((AB47*(1-Parameters!$D$40)*(1-(Parameters!$D$10*(1-('Input for base case'!$F$22*Parameters!$D$7)))))+(AH47*(1-Parameters!$D$40)*(1-(Parameters!$D$11*(1-('Input for base case'!$F$22*Parameters!$D$7)))))),0)</f>
        <v>0</v>
      </c>
      <c r="AI48" s="24">
        <f>IF(AND(C48&gt;=('Input for base case'!$F$14+'Input for base case'!$F$16), C48&lt;('Input for base case'!$F$14+'Input for base case'!$F$17)),((AB47*(1-Parameters!$D$40)*Parameters!$D$10*(1-('Input for base case'!$F$22*Parameters!$D$7)))+(AC47*(1-Parameters!$D$40)*(1-1/Parameters!$D$38)*(1-('Input for base case'!$F$7*Parameters!$D$17*(1-Parameters!$D$27)*Parameters!$D$26*(1-(Parameters!$B$94 + Parameters!$B$95))*(Parameters!$D$24)*Parameters!$D$28*Parameters!$D$30))) + (AD47*(1-Parameters!$D$40)*(1-(1/Parameters!$D$38))*(1-ART_drop_factor)) +(AH47*(1-Parameters!$D$40)*Parameters!$D$11*(1-('Input for base case'!$F$22*Parameters!$D$7)))+(AI47*(1-Parameters!$D$40)*(1-1/Parameters!$D$38)) + (AJ47*(1-Parameters!$D$40)*(1-(1/Parameters!$D$38))*(1-ART_drop_factor))),0)</f>
        <v>0</v>
      </c>
      <c r="AJ48" s="24">
        <f>IF(AND(C48&gt;=('Input for base case'!$F$14+'Input for base case'!$F$16), C48&lt;('Input for base case'!$F$14+'Input for base case'!$F$17)),((AC47*(1-Parameters!$D$40)*(1-1/Parameters!$D$38)*('Input for base case'!$F$7*Parameters!$D$17*Parameters!$D$26*(1-Parameters!$D$27)*(1-(Parameters!$B$94 + Parameters!$B$95))*(Parameters!$D$24)*Parameters!$D$28*Parameters!$D$30))+(AD47*(1-Parameters!$D$40)*(1-(1/Parameters!$D$38))*ART_drop_factor)+(AJ47*(1-Parameters!$D$40)*(1-(1/Parameters!$D$38))*ART_drop_factor)),0)</f>
        <v>0</v>
      </c>
      <c r="AK48" s="22">
        <f>IF(AND(C48&gt;=('Input for base case'!$F$14+'Input for base case'!$F$16), C48&lt;('Input for base case'!$F$14+'Input for base case'!$F$17)),((AC47*(1-Parameters!$D$40)*(1/Parameters!$D$38)*(1-('Input for base case'!$F$7*Parameters!$D$17*(1-Parameters!$D$27)*Parameters!$D$26*(1-(Parameters!$B$94 + Parameters!$B$95))*(Parameters!$D$23)*Parameters!$D$28)))+(AE47*(1-Parameters!$D$40)*(1-('Input for base case'!$F$7*Parameters!$D$17*(1-Parameters!$D$27)*Parameters!$D$26*(1-(Parameters!$B$94 + Parameters!$B$95))*(Parameters!$D$23)*Parameters!$D$28)))+(AI47*(1-Parameters!$D$40)*(1/Parameters!$D$38))+(AK47*(1-Parameters!$D$40))),0)</f>
        <v>0</v>
      </c>
      <c r="AL48" s="24">
        <f>IF(AND(C48&gt;=('Input for base case'!$F$14+'Input for base case'!$F$16), C48&lt;('Input for base case'!$F$14+'Input for base case'!$F$17)),((AC47*(1-Parameters!$D$40)*(1/Parameters!$D$38)*'Input for base case'!$F$7*Parameters!$D$17*Parameters!$D$26*(1-Parameters!$D$27)*(1-(Parameters!$B$94 + Parameters!$B$95))*Parameters!$D$28*(Parameters!$D$23)*(1-Parameters!$D$30))+(AE47*(1-Parameters!$D$40)*'Input for base case'!$F$7*Parameters!$D$17*Parameters!$D$26*(1-Parameters!$D$27)*(1-(Parameters!$B$94 + Parameters!$B$95))*Parameters!$D$28*(Parameters!$D$23)*(1-Parameters!$D$30))+(AF47*(1-Parameters!$D$40)) + (AG47*(1-Parameters!$D$40)*(1-ART_drop_factor)) +(AL47*(1-Parameters!$D$40)) + (AM47*(1-Parameters!$D$40)*(1-ART_drop_factor))),0)</f>
        <v>0</v>
      </c>
      <c r="AM48" s="22">
        <f>IF(AND(C48&gt;=('Input for base case'!$F$14+'Input for base case'!$F$16), C48&lt;('Input for base case'!$F$14+'Input for base case'!$F$17)),((AC47*(1-Parameters!$D$40)*(1/Parameters!$D$38)*('Input for base case'!$F$7*Parameters!$D$17*(Parameters!$D$23)*Parameters!$D$26*(1-Parameters!$D$27)*(1-(Parameters!$B$94 + Parameters!$B$95))*Parameters!$D$28*Parameters!$D$30))+(AD47*(1-Parameters!$D$40)*(1/Parameters!$D$38))+(AE47*(1-Parameters!$D$40)*('Input for base case'!$F$7*Parameters!$D$17*(Parameters!$D$23)*Parameters!$D$26*(1-Parameters!$D$27)*(1-(Parameters!$B$94 + Parameters!$B$95))*Parameters!$D$28*Parameters!$D$30))+(AM47*(1-Parameters!$D$40)*ART_drop_factor)+(AJ47*(1-Parameters!$D$40)*(1/Parameters!$D$38))+(AG47*(1-Parameters!$D$40)*ART_drop_factor)),0)</f>
        <v>0</v>
      </c>
      <c r="AN48" s="24">
        <f>IF(AND(C48&gt;=('Input for base case'!$F$14+'Input for base case'!$F$17), C48&lt;('Input for base case'!$F$14+'Input for base case'!$F$18)),((AH47*(1-Parameters!$D$40)*(1-(Parameters!$D$11*(1-('Input for base case'!$F$22*Parameters!$D$7))))) + (AN47*(1-Parameters!$D$40)*(1-(Parameters!$D$11*(1-('Input for base case'!$F$22*Parameters!$D$7)))))),0)</f>
        <v>0</v>
      </c>
      <c r="AO48" s="22">
        <f>IF(AND(C48&gt;=('Input for base case'!$F$14+'Input for base case'!$F$17), C48&lt;('Input for base case'!$F$14+'Input for base case'!$F$18)),((AH47*(1-Parameters!$D$40)*Parameters!$D$11*(1-('Input for base case'!$F$22*Parameters!$D$7)))+(AI47*(1-Parameters!$D$40)*(1-1/Parameters!$D$38)*(1-('Input for base case'!$F$8*Parameters!$D$18*(1-Parameters!$D$27)*Parameters!$D$26*(Parameters!$D$24)*Parameters!$D$28*Parameters!$D$30))) + (AJ47*(1-Parameters!$D$40)*(1-(1/Parameters!$D$38))*(1-ART_drop_factor)) +(AN47*(1-Parameters!$D$40)*Parameters!$D$11*(1-('Input for base case'!$F$22*Parameters!$D$7)))+(AO47*(1-Parameters!$D$40)*(1-1/Parameters!$D$38)) + (AP47*(1-Parameters!$D$40)*(1-(1/Parameters!$D$38))*(1-ART_drop_factor))),0)</f>
        <v>0</v>
      </c>
      <c r="AP48" s="24">
        <f>IF(AND(C48&gt;=('Input for base case'!$F$14+'Input for base case'!$F$17), C48&lt;('Input for base case'!$F$14+'Input for base case'!$F$18)),((AI47*(1-Parameters!$D$40)*(1-1/Parameters!$D$38)*('Input for base case'!$F$8*Parameters!$D$18*Parameters!$D$26*(1-Parameters!$D$27)*(Parameters!$D$24)*Parameters!$D$28*Parameters!$D$30))+(AJ47*(1-Parameters!$D$40)*(1-(1/Parameters!$D$38))*ART_drop_factor)+(AP47*(1-Parameters!$D$40)*(1-(1/Parameters!$D$38))*ART_drop_factor)),0)</f>
        <v>0</v>
      </c>
      <c r="AQ48" s="22">
        <f>IF(AND(C48&gt;=('Input for base case'!$F$14+'Input for base case'!$F$17), C48&lt;('Input for base case'!$F$14+'Input for base case'!$F$18)),((AI47*(1-Parameters!$D$40)*(1/Parameters!$D$38)*(1-('Input for base case'!$F$8*Parameters!$D$18*(1-Parameters!$D$27)*Parameters!$D$26*(Parameters!$D$23)*Parameters!$D$28)))+(AK47*(1-Parameters!$D$40)*(1-('Input for base case'!$F$8*Parameters!$D$18*(1-Parameters!$D$27)*Parameters!$D$26*(Parameters!$D$23)*Parameters!$D$28)))+(AO47*(1-Parameters!$D$40)*(1/Parameters!$D$38))+(AQ47*(1-Parameters!$D$40))),0)</f>
        <v>0</v>
      </c>
      <c r="AR48" s="24">
        <f>IF(AND(C48&gt;=('Input for base case'!$F$14+'Input for base case'!$F$17), C48&lt;('Input for base case'!$F$14+'Input for base case'!$F$18)),((AI47*(1-Parameters!$D$40)*(1/Parameters!$D$38)*'Input for base case'!$F$8*Parameters!$D$18*Parameters!$D$26*(1-Parameters!$D$27)*Parameters!$D$28*(Parameters!$D$23)*(1-Parameters!$D$30))+(AK47*(1-Parameters!$D$40)*'Input for base case'!$F$8*Parameters!$D$18*Parameters!$D$26*(1-Parameters!$D$27)*Parameters!$D$28*(Parameters!$D$23)*(1-Parameters!$D$30))+(AL47*(1-Parameters!$D$40)) + (AM47*(1-Parameters!$D$40)*(1-ART_drop_factor)) +(AR47*(1-Parameters!$D$40)) + (AS47*(1-Parameters!$D$40)*(1-ART_drop_factor))),0)</f>
        <v>0</v>
      </c>
      <c r="AS48" s="22">
        <f>IF(AND(C48&gt;=('Input for base case'!$F$14+'Input for base case'!$F$17), C48&lt;('Input for base case'!$F$14+'Input for base case'!$F$18)),((AI47*(1-Parameters!$D$40)*(1/Parameters!$D$38)*('Input for base case'!$F$8*Parameters!$D$18*(Parameters!$D$23)*Parameters!$D$26*(1-Parameters!$D$27)*Parameters!$D$28*Parameters!$D$30))+(AJ47*(1-Parameters!$D$40)*(1/Parameters!$D$38))+(AK47*(1-Parameters!$D$40)*('Input for base case'!$F$8*Parameters!$D$18*(Parameters!$D$23)*Parameters!$D$26*(1-Parameters!$D$27)*Parameters!$D$28*Parameters!$D$30))+(AS47*(1-Parameters!$D$40)*ART_drop_factor)+(AP47*(1-Parameters!$D$40)*(1/Parameters!$D$38))+(AM47*(1-Parameters!$D$40)*ART_drop_factor)),0)</f>
        <v>0</v>
      </c>
      <c r="AT48" s="24">
        <f>IF(AND(C48&gt;=('Input for base case'!$F$14+'Input for base case'!$F$18), C48&lt;('Input for base case'!$F$14+'Input for base case'!$F$19)),((AN47*(1-Parameters!$D$40)*(1-(Parameters!$D$11*(1-('Input for base case'!$F$22*Parameters!$D$7))))) + (AT47*(1-Parameters!$D$40)*(1-(Parameters!$D$12*(1-('Input for base case'!$F$22*Parameters!$D$7)))))),0)</f>
        <v>0</v>
      </c>
      <c r="AU48" s="22">
        <f>IF(AND(C48&gt;=('Input for base case'!$F$14+'Input for base case'!$F$18), C48&lt;('Input for base case'!$F$14+'Input for base case'!$F$19)),((AN47*(1-Parameters!$D$40)*Parameters!$D$11*(1-('Input for base case'!$F$22*Parameters!$D$7)))+(AO47*(1-Parameters!$D$40)*(1-1/Parameters!$D$38)*(1-('Input for base case'!$F$9*Parameters!$D$19*(1-Parameters!$D$27)*Parameters!$D$26*(Parameters!$D$24)*Parameters!$D$28*Parameters!$D$30))) + (AP47*(1-Parameters!$D$40)*(1-(1/Parameters!$D$38))*(1-ART_drop_factor)) +(AT47*(1-Parameters!$D$40)*Parameters!$D$12*(1-('Input for base case'!$F$22*Parameters!$D$7)))+(AU47*(1-Parameters!$D$40)*(1-1/Parameters!$D$38)) + (AV47*(1-Parameters!$D$40)*(1-(1/Parameters!$D$38))*(1-ART_drop_factor))),0)</f>
        <v>0</v>
      </c>
      <c r="AV48" s="24">
        <f>IF(AND(C48&gt;=('Input for base case'!$F$14+'Input for base case'!$F$18), C48&lt;('Input for base case'!$F$14+'Input for base case'!$F$19)),((AO47*(1-Parameters!$D$40)*(1-1/Parameters!$D$38)*('Input for base case'!$F$9*Parameters!$D$19*Parameters!$D$26*(1-Parameters!$D$27)*(Parameters!$D$24)*Parameters!$D$28*Parameters!$D$30))+(AP47*(1-Parameters!$D$40)*(1-(1/Parameters!$D$38))*ART_drop_factor)+(AV47*(1-Parameters!$D$40)*(1-(1/Parameters!$D$38))*ART_drop_factor)),0)</f>
        <v>0</v>
      </c>
      <c r="AW48" s="22">
        <f>IF(AND(C48&gt;=('Input for base case'!$F$14+'Input for base case'!$F$18), C48&lt;('Input for base case'!$F$14+'Input for base case'!$F$19)),((AO47*(1-Parameters!$D$40)*(1/Parameters!$D$38)*(1-('Input for base case'!$F$9*Parameters!$D$19*(1-Parameters!$D$27)*Parameters!$D$26*(Parameters!$D$23)*Parameters!$D$28)))+(AQ47*(1-Parameters!$D$40)*(1-('Input for base case'!$F$9*Parameters!$D$19*(1-Parameters!$D$27)*Parameters!$D$26*(Parameters!$D$23)*Parameters!$D$28)))+(AU47*(1-Parameters!$D$40)*(1/Parameters!$D$38))+(AW47*(1-Parameters!$D$40))),0)</f>
        <v>0</v>
      </c>
      <c r="AX48" s="24">
        <f>IF(AND(C48&gt;=('Input for base case'!$F$14+'Input for base case'!$F$18), C48&lt;('Input for base case'!$F$14+'Input for base case'!$F$19)),((AO47*(1-Parameters!$D$40)*(1/Parameters!$D$38)*'Input for base case'!$F$9*Parameters!$D$19*Parameters!$D$26*(1-Parameters!$D$27)*Parameters!$D$28*(Parameters!$D$23)*(1-Parameters!$D$30))+(AQ47*(1-Parameters!$D$40)*'Input for base case'!$F$9*Parameters!$D$19*Parameters!$D$26*(1-Parameters!$D$27)*Parameters!$D$28*(Parameters!$D$23)*(1-Parameters!$D$30)) + (AS47*(1-Parameters!$D$40)*(1-ART_drop_factor)) +(AR47*(1-Parameters!$D$40))+ (AY47*(1-Parameters!$D$40)*(1-ART_drop_factor)) + (AX47*(1-Parameters!$D$40))),0)</f>
        <v>0</v>
      </c>
      <c r="AY48" s="22">
        <f>IF(AND(C48&gt;=('Input for base case'!$F$14+'Input for base case'!$F$18), C48&lt;('Input for base case'!$F$14+'Input for base case'!$F$19)),((AO47*(1-Parameters!$D$40)*(1/Parameters!$D$38)*('Input for base case'!$F$9*Parameters!$D$19*(Parameters!$D$23)*Parameters!$D$26*(1-Parameters!$D$27)*Parameters!$D$28*Parameters!$D$30))+(AP47*(1-Parameters!$D$40)*(1/Parameters!$D$38))+(AQ47*(1-Parameters!$D$40)*('Input for base case'!$F$9*Parameters!$D$19*(Parameters!$D$23)*Parameters!$D$26*(1-Parameters!$D$27)*Parameters!$D$28*Parameters!$D$30))+(AY47*(1-Parameters!$D$40)*ART_drop_factor)+(AV47*(1-Parameters!$D$40)*(1/Parameters!$D$38))+(AS47*(1-Parameters!$D$40)*ART_drop_factor)),0)</f>
        <v>0</v>
      </c>
      <c r="AZ48" s="24">
        <f>IF(C48&gt;=('Input for base case'!$F$14+'Input for base case'!$F$19),((AT47*(1-Parameters!$D$40)*(1-(Parameters!$D$12*(1-('Input for base case'!$F$22*Parameters!$D$7))))) + (AZ47*(1-Parameters!$D$40)*(1-(Parameters!$D$12*(1-('Input for base case'!$F$22*Parameters!$D$7)))))),0)</f>
        <v>0</v>
      </c>
      <c r="BA48" s="22">
        <f>IF(C48&gt;=('Input for base case'!$F$14+'Input for base case'!$F$19),((AT47*(1-Parameters!$D$40)*Parameters!$D$12*(1-('Input for base case'!$F$22*Parameters!$D$7)))+(AU47*(1-Parameters!$D$40)*(1-1/Parameters!$D$38)*(1-('Input for base case'!$F$10*Parameters!$D$20*(1-Parameters!$D$27)*Parameters!$D$26*(Parameters!$D$24)*Parameters!$D$28*Parameters!$D$30))) + (AV47*(1-Parameters!$D$40)*(1-(1/Parameters!$D$38))*(1-ART_drop_factor)) +(AZ47*(1-Parameters!$D$40)*Parameters!$D$12*(1-('Input for base case'!$F$22*Parameters!$D$7)))+(BA47*(1-Parameters!$D$40)*(1-1/Parameters!$D$38)) + (BB47*(1-Parameters!$D$40)*(1-(1/Parameters!$D$38))*(1-ART_drop_factor))),0)</f>
        <v>0</v>
      </c>
      <c r="BB48" s="24">
        <f>IF(C48&gt;=('Input for base case'!$F$14+'Input for base case'!$F$19),((AU47*(1-Parameters!$D$40)*(1-1/Parameters!$D$38)*('Input for base case'!$F$10*Parameters!$D$20*Parameters!$D$26*(1-Parameters!$D$27)*(Parameters!$D$24)*Parameters!$D$28*Parameters!$D$30))+(AV47*(1-Parameters!$D$40)*(1-(1/Parameters!$D$38))*ART_drop_factor)+(BB47*(1-Parameters!$D$40)*(1-(1/Parameters!$D$38))*ART_drop_factor)),0)</f>
        <v>0</v>
      </c>
      <c r="BC48" s="22">
        <f>IF(C48&gt;=('Input for base case'!$F$14+'Input for base case'!$F$19),((AU47*(1-Parameters!$D$40)*(1/Parameters!$D$38)*(1-('Input for base case'!$F$10*Parameters!$D$20*(1-Parameters!$D$27)*Parameters!$D$26*(Parameters!$D$23)*Parameters!$D$28)))+(AW47*(1-Parameters!$D$40)*(1-('Input for base case'!$F$10*Parameters!$D$20*(1-Parameters!$D$27)*Parameters!$D$26*(Parameters!$D$23)*Parameters!$D$28)))+(BA47*(1-Parameters!$D$40)*(1/Parameters!$D$38))+(BC47*(1-Parameters!$D$40))),0)</f>
        <v>0</v>
      </c>
      <c r="BD48" s="24">
        <f>IF(C48&gt;=('Input for base case'!$F$14+'Input for base case'!$F$19),((AU47*(1-Parameters!$D$40)*(1/Parameters!$D$38)*'Input for base case'!$F$10*Parameters!$D$20*Parameters!$D$26*(1-Parameters!$D$27)*Parameters!$D$28*(Parameters!$D$23)*(1-Parameters!$D$30))+(AW47*(1-Parameters!$D$40)*'Input for base case'!$F$10*Parameters!$D$20*Parameters!$D$26*(1-Parameters!$D$27)*Parameters!$D$28*(Parameters!$D$23)*(1-Parameters!$D$30))+(AX47*(1-Parameters!$D$40)) + (AY47*(1-Parameters!$D$40)*(1-ART_drop_factor)) +(BD47*(1-Parameters!$D$40)) + (BE47*(1-Parameters!$D$40)*(1-ART_drop_factor))),0)</f>
        <v>0</v>
      </c>
      <c r="BE48" s="25">
        <f>IF(C48&gt;=('Input for base case'!$F$14+'Input for base case'!$F$19),((AU47*(1-Parameters!$D$40)*(1/Parameters!$D$38)*('Input for base case'!$F$10*Parameters!$D$20*(Parameters!$D$23)*Parameters!$D$26*(1-Parameters!$D$27)*Parameters!$D$28*Parameters!$D$30))+(AV47*(1-Parameters!$D$40)*(1/Parameters!$D$38))+(AW47*(1-Parameters!$D$40)*('Input for base case'!$F$10*Parameters!$D$20*(Parameters!$D$23)*Parameters!$D$26*(1-Parameters!$D$27)*Parameters!$D$28*Parameters!$D$30))+(BE47*(1-Parameters!$D$40)*ART_drop_factor)+(BB47*(1-Parameters!$D$40)*(1/Parameters!$D$38))+(AY47*(1-Parameters!$D$40)*ART_drop_factor)),0)</f>
        <v>0</v>
      </c>
      <c r="BF48" s="135">
        <f>(Parameters!$D$40*(SUM(Model!D47:U47,Model!AH47:BE47)))+(Parameters!$D$41*(SUM(Model!V47:AG47)))</f>
        <v>925.84097136867206</v>
      </c>
      <c r="BG48" s="60"/>
    </row>
    <row r="49" spans="3:59" x14ac:dyDescent="0.2">
      <c r="C49" s="20">
        <v>44</v>
      </c>
      <c r="D49" s="21">
        <f>IF((C49&gt;='Input for base case'!$F$12),0,(D48*(1-Parameters!$D$40)*(1-(Parameters!$D$8*(1-('Input for base case'!$F$22*Parameters!$D$7))))))</f>
        <v>0</v>
      </c>
      <c r="E49" s="21">
        <f>IF((C49&gt;='Input for base case'!$F$12),0,(D48*(1-Parameters!$D$40)*Parameters!$D$8*(1-('Input for base case'!$F$22*Parameters!$D$7))+(E48*(1-Parameters!$D$40)*(1-1/Parameters!$D$38)) + (F48*(1-Parameters!$D$40)*(1-(1/Parameters!$D$38))*(1-ART_drop_factor))))</f>
        <v>0</v>
      </c>
      <c r="F49" s="26">
        <f>IF((C49&gt;='Input for base case'!$F$12),0,(F48*(1-Parameters!$D$40)*(1-(1/Parameters!$D$38))*ART_drop_factor))</f>
        <v>0</v>
      </c>
      <c r="G49" s="21">
        <f>IF((C49&gt;='Input for base case'!$F$12),0,((G48*(1-Parameters!$D$40)+(E48*(1-Parameters!$D$40)*(1/Parameters!$D$38)))))</f>
        <v>0</v>
      </c>
      <c r="H49" s="21">
        <f>IF((C49&gt;='Input for base case'!$F$12),0,(H48*(1-Parameters!$D$40) + I48*(1-Parameters!$D$40)*(1-ART_drop_factor)))</f>
        <v>0</v>
      </c>
      <c r="I49" s="21">
        <f>IF((C49&gt;='Input for base case'!$F$12),0,(((F48*(1-Parameters!$D$40)*(1/Parameters!$D$38)) + I48*(1-Parameters!$D$40)*ART_drop_factor)))</f>
        <v>0</v>
      </c>
      <c r="J49" s="23">
        <f>IF(AND(C49&gt;='Input for base case'!$F$12,C49&lt;'Input for base case'!$F$13),((D48*(1-Parameters!$D$40)*(1-(Parameters!$D$8*(1-('Input for base case'!$F$22*Parameters!$D$7))))) + (J48*(1-Parameters!$D$40)*(1-(Parameters!$D$9*(1-('Input for base case'!$F$22*Parameters!$D$7)))))),0)</f>
        <v>0</v>
      </c>
      <c r="K49" s="23">
        <f>IF(AND(C49&gt;='Input for base case'!$F$12,C49&lt;'Input for base case'!$F$13),((D48*(1-Parameters!$D$40)*(Parameters!$D$8*(1-('Input for base case'!$F$22*Parameters!$D$7))))+(E48*(1-Parameters!$D$40)*(1-1/Parameters!$D$38)*(1-('Input for base case'!$F$5*Parameters!$D$14*(1-Parameters!$D$27)*Parameters!$D$26*(Parameters!$D$24))*Parameters!$D$28*Parameters!$D$30)))+ (F48*(1-Parameters!$D$40)*(1-(1/Parameters!$D$38))*(1-ART_drop_factor)) + (J48*(1-Parameters!$D$40)*Parameters!$D$9*(1-('Input for base case'!$F$22*Parameters!$D$7)))+(K48*(1-Parameters!$D$40)*(1-1/Parameters!$D$38)) + (L48*(1-Parameters!$D$40)*(1-(1/Parameters!$D$38))*(1-ART_drop_factor)),0)</f>
        <v>0</v>
      </c>
      <c r="L49" s="23">
        <f>IF(AND(C49&gt;='Input for base case'!$F$12,C49&lt;'Input for base case'!$F$13),((E48*(1-Parameters!$D$40)*(1-1/Parameters!$D$38)*('Input for base case'!$F$5*Parameters!$D$14*Parameters!$D$26*(1-Parameters!$D$27)*(Parameters!$D$24)*Parameters!$D$28*Parameters!$D$30))+(F48*(1-Parameters!$D$40)*(1-(1/Parameters!$D$38))*ART_drop_factor)+(L48*(1-Parameters!$D$40)*(1-(1/Parameters!$D$38))*ART_drop_factor)),0)</f>
        <v>0</v>
      </c>
      <c r="M49" s="23">
        <f>IF(AND(C49&gt;='Input for base case'!$F$12,C49&lt;'Input for base case'!$F$13),((E48*(1-Parameters!$D$40)*(1/Parameters!$D$38)*(1-('Input for base case'!$F$5*Parameters!$D$14*(1-Parameters!$D$27)*Parameters!$D$26*(Parameters!$D$23))*Parameters!$D$28))+(G48*(1-Parameters!$D$40)*(1-('Input for base case'!$F$5*Parameters!$D$14*(1-Parameters!$D$27)*Parameters!$D$26*(Parameters!$D$23)*Parameters!$D$28)))+(K48*(1-Parameters!$D$40)*(1/Parameters!$D$38))+(M48*(1-Parameters!$D$40))),0)</f>
        <v>0</v>
      </c>
      <c r="N49" s="23">
        <f>IF(AND(C49&gt;='Input for base case'!$F$12,C49&lt;'Input for base case'!$F$13),((E48*(1-Parameters!$D$40)*(1/Parameters!$D$38)*'Input for base case'!$F$5*Parameters!$D$14*Parameters!$D$26*(1-Parameters!$D$27)*Parameters!$D$28*(Parameters!$D$23)*(1-Parameters!$D$30))+(G48*(1-Parameters!$D$40)*'Input for base case'!$F$5*Parameters!$D$14*Parameters!$D$26*(1-Parameters!$D$27)*Parameters!$D$28*(Parameters!$D$23)*(1-Parameters!$D$30))+(H48*(1-Parameters!$D$40)) +(N48*(1-Parameters!$D$40)) + (O48*(1-Parameters!$D$40)*(1-ART_drop_factor)) + (I48*(1-Parameters!$D$40)*(1-ART_drop_factor))),0)</f>
        <v>0</v>
      </c>
      <c r="O49" s="23">
        <f>IF(AND(C49&gt;='Input for base case'!$F$12,C49&lt;'Input for base case'!$F$13),((E48*(1-Parameters!$D$40)*(1/Parameters!$D$38)*('Input for base case'!$F$5*Parameters!$D$14*(Parameters!$D$23)*Parameters!$D$26*(1-Parameters!$D$27)*Parameters!$D$28*Parameters!$D$30))+(F48*(1-Parameters!$D$40)*(1/Parameters!$D$38))+(G48*(1-Parameters!$D$40)*('Input for base case'!$F$5*Parameters!$D$14*(Parameters!$D$23)*Parameters!$D$26*(1-Parameters!$D$27)*Parameters!$D$28*Parameters!$D$30))+(O48*(1-Parameters!$D$40)*ART_drop_factor)+(L48*(1-Parameters!$D$40)*(1/Parameters!$D$38))+(I48*(1-Parameters!$D$40)*ART_drop_factor)),0)</f>
        <v>0</v>
      </c>
      <c r="P49" s="24">
        <f>IF(AND(C49&gt;='Input for base case'!$F$13,C49&lt;'Input for base case'!$F$14),((J48*(1-Parameters!$D$40)*(1-(Parameters!$D$9*(1-('Input for base case'!$F$22*Parameters!$D$7))))) + (P48*(1-Parameters!$D$40)*(1-(Parameters!$D$9*(1-('Input for base case'!$F$22*Parameters!$D$7)))))),0)</f>
        <v>0</v>
      </c>
      <c r="Q49" s="22">
        <f>IF(AND(C49&gt;='Input for base case'!$F$13,C49&lt;'Input for base case'!$F$14),((J48*(1-Parameters!$D$40)*Parameters!$D$9*(1-('Input for base case'!$F$22*Parameters!$D$7)))+(K48*(1-Parameters!$D$40)*(1-1/Parameters!$D$38)*(1-('Input for base case'!$F$6*Parameters!$D$15*(1-Parameters!$D$27)*Parameters!$D$26*(Parameters!$D$24))*Parameters!$D$28*Parameters!$D$30))) + (L48*(1-Parameters!$D$40)*(1-(1/Parameters!$D$38))*(1-ART_drop_factor)) +(P48*(1-Parameters!$D$40)*Parameters!$D$9*(1-('Input for base case'!$F$22*Parameters!$D$7)))+(Q48*(1-Parameters!$D$40)*(1-1/Parameters!$D$38)) + (R48*(1-Parameters!$D$40)*(1-(1/Parameters!$D$38))*(1-ART_drop_factor)),0)</f>
        <v>0</v>
      </c>
      <c r="R49" s="24">
        <f>IF(AND(C49&gt;='Input for base case'!$F$13,C49&lt;'Input for base case'!$F$14),((K48*(1-Parameters!$D$40)*(1-1/Parameters!$D$38)*('Input for base case'!$F$6*Parameters!$D$15*Parameters!$D$26*(1-Parameters!$D$27)*(Parameters!$D$24)*Parameters!$D$28*Parameters!$D$30))+(L48*(1-Parameters!$D$40)*(1-(1/Parameters!$D$38))*ART_drop_factor)+(R48*(1-Parameters!$D$40)*(1-(1/Parameters!$D$38))*ART_drop_factor)),0)</f>
        <v>0</v>
      </c>
      <c r="S49" s="22">
        <f>IF(AND(C49&gt;='Input for base case'!$F$13,C49&lt;'Input for base case'!$F$14),((K48*(1-Parameters!$D$40)*(1/Parameters!$D$38)*(1-('Input for base case'!$F$6*Parameters!$D$15*(1-Parameters!$D$27)*Parameters!$D$26*(Parameters!$D$23)*Parameters!$D$28)))+(M48*(1-Parameters!$D$40)*(1-('Input for base case'!$F$6*Parameters!$D$15*(1-Parameters!$D$27)*Parameters!$D$26*(Parameters!$D$23)*Parameters!$D$28)))+(Q48*(1-Parameters!$D$40)*(1/Parameters!$D$38))+(S48*(1-Parameters!$D$40))),0)</f>
        <v>0</v>
      </c>
      <c r="T49" s="24">
        <f>IF(AND(C49&gt;='Input for base case'!$F$13,C49&lt;'Input for base case'!$F$14),((K48*(1-Parameters!$D$40)*(1/Parameters!$D$38)*'Input for base case'!$F$6*Parameters!$D$15*Parameters!$D$26*(1-Parameters!$D$27)*Parameters!$D$28*(Parameters!$D$23)*(1-Parameters!$D$30))+(M48*(1-Parameters!$D$40)*'Input for base case'!$F$6*Parameters!$D$15*Parameters!$D$26*(1-Parameters!$D$27)*Parameters!$D$28*(Parameters!$D$23)*(1-Parameters!$D$30))+(N48*(1-Parameters!$D$40))+(T48*(1-Parameters!$D$40)) + (U48*(1-Parameters!$D$40)*(1-ART_drop_factor)) + (O48*(1-Parameters!$D$40)*(1-ART_drop_factor))),0)</f>
        <v>0</v>
      </c>
      <c r="U49" s="22">
        <f>IF(AND(C49&gt;='Input for base case'!$F$13,C49&lt;'Input for base case'!$F$14),((K48*(1-Parameters!$D$40)*(1/Parameters!$D$38)*('Input for base case'!$F$6*Parameters!$D$15*(Parameters!$D$23)*Parameters!$D$26*(1-Parameters!$D$27)*Parameters!$D$28*Parameters!$D$30))+(L48*(1-Parameters!$D$40)*(1/Parameters!$D$38))+(M48*(1-Parameters!$D$40)*('Input for base case'!$F$6*Parameters!$D$15*(Parameters!$D$23)*Parameters!$D$26*(1-Parameters!$D$27)*Parameters!$D$28*Parameters!$D$30))+(U48*(1-Parameters!$D$40)*ART_drop_factor)+(R48*(1-Parameters!$D$40)*(1/Parameters!$D$38))+(O48*(1-Parameters!$D$40))*ART_drop_factor),0)</f>
        <v>0</v>
      </c>
      <c r="V49" s="24">
        <f>IF(C49='Input for base case'!$F$14,((P48*(1-Parameters!$D$41)*(1-(Parameters!$D$9*(1-('Input for base case'!$F$22*Parameters!$D$7))))) + (V48*(1-Parameters!$D$41)*(1-(Parameters!$D$9*(1-('Input for base case'!$F$22*Parameters!$D$7)))))),0)</f>
        <v>0</v>
      </c>
      <c r="W49" s="22">
        <f>IF(C49='Input for base case'!$F$14,((P48*(1-Parameters!$D$41)*Parameters!$D$9*(1-('Input for base case'!$F$22*Parameters!$D$7)))+(Q48*(1-Parameters!$D$41)*(1-1/Parameters!$D$38)*(1-('Input for base case'!$F$6*Parameters!$D$16*(1-Parameters!$D$27)*Parameters!$D$26*(1-Parameters!$B$94)*(Parameters!$D$24))*Parameters!$D$28*Parameters!$D$30)))+(V48*(1-Parameters!$D$41)*Parameters!$D$9*(1-('Input for base case'!$F$22*Parameters!$D$7)))+ (R48*(1-Parameters!$D$41)*(1-(1/Parameters!$D$38))*(1-ART_drop_factor)) + (W48*(1-Parameters!$D$41)*(1-1/Parameters!$D$38)) + (X48*(1-Parameters!$D$41)*(1-(1/Parameters!$D$38))*(1-ART_drop_factor)),0)</f>
        <v>0</v>
      </c>
      <c r="X49" s="24">
        <f>IF(C49='Input for base case'!$F$14,((Q48*(1-Parameters!$D$41)*(1-1/Parameters!$D$38)*('Input for base case'!$F$6*Parameters!$D$16*Parameters!$D$26*(1-Parameters!$D$27)*(1-Parameters!$B$94)*(Parameters!$D$24)*Parameters!$D$28*Parameters!$D$30))+(R48*(1-Parameters!$D$41)*(1-(1/Parameters!$D$38))*ART_drop_factor)+(X48*(1-Parameters!$D$41)*(1-(1/Parameters!$D$38))*ART_drop_factor)),0)</f>
        <v>0</v>
      </c>
      <c r="Y49" s="22">
        <f>IF(C49='Input for base case'!$F$14,((Q48*(1-Parameters!$D$41)*(1/Parameters!$D$38)*(1-('Input for base case'!$F$6*Parameters!$D$16*(1-Parameters!$D$27)*Parameters!$D$26*(1-Parameters!$B$94)*(Parameters!$D$23)*Parameters!$D$28)))+(S48*(1-Parameters!$D$41)*(1-('Input for base case'!$F$6*Parameters!$D$16*(1-Parameters!$D$27)*Parameters!$D$26*(1-Parameters!$B$94)*(Parameters!$D$23)*Parameters!$D$28)))+(W48*(1-Parameters!$D$41)*(1/Parameters!$D$38))+(Y48*(1-Parameters!$D$41))),0)</f>
        <v>0</v>
      </c>
      <c r="Z49" s="24">
        <f>IF(C49='Input for base case'!$F$14,((Q48*(1-Parameters!$D$41)*(1/Parameters!$D$38)*'Input for base case'!$F$6*Parameters!$D$16*Parameters!$D$26*(1-Parameters!$D$27)*(1-Parameters!$B$94)*Parameters!$D$28*(Parameters!$D$23)*(1-Parameters!$D$30))+(S48*(1-Parameters!$D$41)*'Input for base case'!$F$6*Parameters!$D$16*Parameters!$D$26*(1-Parameters!$D$27)*(1-Parameters!$B$94)*Parameters!$D$28*(Parameters!$D$23)*(1-Parameters!$D$30))+(T48*(1-Parameters!$D$41)) + (U48*(1-Parameters!$D$41)*(1-ART_drop_factor)) + (Z48*(1-Parameters!$D$41)) + (AA48*(1-Parameters!$D$41)*(1-ART_drop_factor))),0)</f>
        <v>0</v>
      </c>
      <c r="AA49" s="22">
        <f>IF(C49='Input for base case'!$F$14,((Q48*(1-Parameters!$D$41)*(1/Parameters!$D$38)*('Input for base case'!$F$6*Parameters!$D$16*(Parameters!$D$23)*Parameters!$D$26*(1-Parameters!$D$27)*(1-Parameters!$B$94)*Parameters!$D$28*Parameters!$D$30))+(R48*(1-Parameters!$D$41)*(1/Parameters!$D$38))+(S48*(1-Parameters!$D$41)*('Input for base case'!$F$6*Parameters!$D$16*(1-Parameters!$B$94)*(Parameters!$D$23)*Parameters!$D$26*(1-Parameters!$D$27)*Parameters!$D$28*Parameters!$D$30))+(AA48*(1-Parameters!$D$41)*ART_drop_factor)+(X48*(1-Parameters!$D$41)*(1/Parameters!$D$38))+(U48*(1-Parameters!$D$41)*ART_drop_factor)),0)</f>
        <v>0</v>
      </c>
      <c r="AB49" s="24">
        <f>IF(AND(C49&gt;'Input for base case'!$F$14,C49&lt;('Input for base case'!$F$14+'Input for base case'!$F$16)),((V48*(1-Parameters!$D$41)*(1-(Parameters!$D$9*(1-('Input for base case'!$F$22*Parameters!$D$7)))))+(AB48*(1-Parameters!$D$41)*(1-(Parameters!$D$10*(1-('Input for base case'!$F$22*Parameters!$D$7)))))),0)</f>
        <v>1499165.3425732907</v>
      </c>
      <c r="AC49" s="24">
        <f>IF(AND(C49&gt;'Input for base case'!$F$14, C49&lt;('Input for base case'!$F$14+'Input for base case'!$F$16)),((V48*(1-Parameters!$D$41)*Parameters!$D$9*(1-('Input for base case'!$F$22*Parameters!$D$7)))+(W48*(1-Parameters!$D$41)*(1-1/Parameters!$D$38)) + (X48*(1-Parameters!$D$41)*(1-(1/Parameters!$D$38))*(1-ART_drop_factor)) +(AB48*(1-Parameters!$D$41)*Parameters!$D$10*(1-('Input for base case'!$F$22*Parameters!$D$7))))+(AC48*(1-Parameters!$D$41)*(1-1/Parameters!$D$38)) + (AD48*(1-Parameters!$D$41)*(1-(1/Parameters!$D$38))*(1-ART_drop_factor)),0)</f>
        <v>2668.9321344990258</v>
      </c>
      <c r="AD49" s="24">
        <f>IF(AND(C49&gt;'Input for base case'!$F$14, C49&lt;('Input for base case'!$F$14+'Input for base case'!$F$16)),((X48*(1-Parameters!$D$41)*(1-(1/Parameters!$D$38))*ART_drop_factor)+(AD48*(1-Parameters!$D$41)*(1-(1/Parameters!$D$38))*ART_drop_factor)),0)</f>
        <v>127.41965295768095</v>
      </c>
      <c r="AE49" s="24">
        <f>IF(AND(C49&gt;'Input for base case'!$F$14, C49&lt;('Input for base case'!$F$14+'Input for base case'!$F$16)),((W48*(1-Parameters!$D$41)*(1/Parameters!$D$38))+(Y48*(1-Parameters!$D$41))+(AC48*(1-Parameters!$D$41)*(1/Parameters!$D$38))+(AE48*(1-Parameters!$D$41))),0)</f>
        <v>22434.758507949329</v>
      </c>
      <c r="AF49" s="24">
        <f>IF(AND(C49&gt;'Input for base case'!$F$14, C49&lt;('Input for base case'!$F$14+'Input for base case'!$F$16)),((Z48*(1-Parameters!$D$41)) + (AA48*(1-Parameters!$D$41)*(1-ART_drop_factor)) +(AF48*(1-Parameters!$D$41)) + (AG48*(1-Parameters!$D$41)*(1-ART_drop_factor))),0)</f>
        <v>6252.3313466849168</v>
      </c>
      <c r="AG49" s="24">
        <f>IF(AND(C49&gt;'Input for base case'!$F$14, C49&lt;('Input for base case'!$F$14+'Input for base case'!$F$16)),((X48*(1-Parameters!$D$41)*(1/Parameters!$D$38))+(AG48*(1-Parameters!$D$41)*ART_drop_factor)+(AD48*(1-Parameters!$D$41)*(1/Parameters!$D$38))+(AA48*(1-Parameters!$D$41)*ART_drop_factor)),0)</f>
        <v>35370.532859696075</v>
      </c>
      <c r="AH49" s="24">
        <f>IF(AND(C49&gt;=('Input for base case'!$F$14+'Input for base case'!$F$16),C49&lt;('Input for base case'!$F$14+'Input for base case'!$F$17)),((AB48*(1-Parameters!$D$40)*(1-(Parameters!$D$10*(1-('Input for base case'!$F$22*Parameters!$D$7)))))+(AH48*(1-Parameters!$D$40)*(1-(Parameters!$D$11*(1-('Input for base case'!$F$22*Parameters!$D$7)))))),0)</f>
        <v>0</v>
      </c>
      <c r="AI49" s="24">
        <f>IF(AND(C49&gt;=('Input for base case'!$F$14+'Input for base case'!$F$16), C49&lt;('Input for base case'!$F$14+'Input for base case'!$F$17)),((AB48*(1-Parameters!$D$40)*Parameters!$D$10*(1-('Input for base case'!$F$22*Parameters!$D$7)))+(AC48*(1-Parameters!$D$40)*(1-1/Parameters!$D$38)*(1-('Input for base case'!$F$7*Parameters!$D$17*(1-Parameters!$D$27)*Parameters!$D$26*(1-(Parameters!$B$94 + Parameters!$B$95))*(Parameters!$D$24)*Parameters!$D$28*Parameters!$D$30))) + (AD48*(1-Parameters!$D$40)*(1-(1/Parameters!$D$38))*(1-ART_drop_factor)) +(AH48*(1-Parameters!$D$40)*Parameters!$D$11*(1-('Input for base case'!$F$22*Parameters!$D$7)))+(AI48*(1-Parameters!$D$40)*(1-1/Parameters!$D$38)) + (AJ48*(1-Parameters!$D$40)*(1-(1/Parameters!$D$38))*(1-ART_drop_factor))),0)</f>
        <v>0</v>
      </c>
      <c r="AJ49" s="24">
        <f>IF(AND(C49&gt;=('Input for base case'!$F$14+'Input for base case'!$F$16), C49&lt;('Input for base case'!$F$14+'Input for base case'!$F$17)),((AC48*(1-Parameters!$D$40)*(1-1/Parameters!$D$38)*('Input for base case'!$F$7*Parameters!$D$17*Parameters!$D$26*(1-Parameters!$D$27)*(1-(Parameters!$B$94 + Parameters!$B$95))*(Parameters!$D$24)*Parameters!$D$28*Parameters!$D$30))+(AD48*(1-Parameters!$D$40)*(1-(1/Parameters!$D$38))*ART_drop_factor)+(AJ48*(1-Parameters!$D$40)*(1-(1/Parameters!$D$38))*ART_drop_factor)),0)</f>
        <v>0</v>
      </c>
      <c r="AK49" s="22">
        <f>IF(AND(C49&gt;=('Input for base case'!$F$14+'Input for base case'!$F$16), C49&lt;('Input for base case'!$F$14+'Input for base case'!$F$17)),((AC48*(1-Parameters!$D$40)*(1/Parameters!$D$38)*(1-('Input for base case'!$F$7*Parameters!$D$17*(1-Parameters!$D$27)*Parameters!$D$26*(1-(Parameters!$B$94 + Parameters!$B$95))*(Parameters!$D$23)*Parameters!$D$28)))+(AE48*(1-Parameters!$D$40)*(1-('Input for base case'!$F$7*Parameters!$D$17*(1-Parameters!$D$27)*Parameters!$D$26*(1-(Parameters!$B$94 + Parameters!$B$95))*(Parameters!$D$23)*Parameters!$D$28)))+(AI48*(1-Parameters!$D$40)*(1/Parameters!$D$38))+(AK48*(1-Parameters!$D$40))),0)</f>
        <v>0</v>
      </c>
      <c r="AL49" s="24">
        <f>IF(AND(C49&gt;=('Input for base case'!$F$14+'Input for base case'!$F$16), C49&lt;('Input for base case'!$F$14+'Input for base case'!$F$17)),((AC48*(1-Parameters!$D$40)*(1/Parameters!$D$38)*'Input for base case'!$F$7*Parameters!$D$17*Parameters!$D$26*(1-Parameters!$D$27)*(1-(Parameters!$B$94 + Parameters!$B$95))*Parameters!$D$28*(Parameters!$D$23)*(1-Parameters!$D$30))+(AE48*(1-Parameters!$D$40)*'Input for base case'!$F$7*Parameters!$D$17*Parameters!$D$26*(1-Parameters!$D$27)*(1-(Parameters!$B$94 + Parameters!$B$95))*Parameters!$D$28*(Parameters!$D$23)*(1-Parameters!$D$30))+(AF48*(1-Parameters!$D$40)) + (AG48*(1-Parameters!$D$40)*(1-ART_drop_factor)) +(AL48*(1-Parameters!$D$40)) + (AM48*(1-Parameters!$D$40)*(1-ART_drop_factor))),0)</f>
        <v>0</v>
      </c>
      <c r="AM49" s="22">
        <f>IF(AND(C49&gt;=('Input for base case'!$F$14+'Input for base case'!$F$16), C49&lt;('Input for base case'!$F$14+'Input for base case'!$F$17)),((AC48*(1-Parameters!$D$40)*(1/Parameters!$D$38)*('Input for base case'!$F$7*Parameters!$D$17*(Parameters!$D$23)*Parameters!$D$26*(1-Parameters!$D$27)*(1-(Parameters!$B$94 + Parameters!$B$95))*Parameters!$D$28*Parameters!$D$30))+(AD48*(1-Parameters!$D$40)*(1/Parameters!$D$38))+(AE48*(1-Parameters!$D$40)*('Input for base case'!$F$7*Parameters!$D$17*(Parameters!$D$23)*Parameters!$D$26*(1-Parameters!$D$27)*(1-(Parameters!$B$94 + Parameters!$B$95))*Parameters!$D$28*Parameters!$D$30))+(AM48*(1-Parameters!$D$40)*ART_drop_factor)+(AJ48*(1-Parameters!$D$40)*(1/Parameters!$D$38))+(AG48*(1-Parameters!$D$40)*ART_drop_factor)),0)</f>
        <v>0</v>
      </c>
      <c r="AN49" s="24">
        <f>IF(AND(C49&gt;=('Input for base case'!$F$14+'Input for base case'!$F$17), C49&lt;('Input for base case'!$F$14+'Input for base case'!$F$18)),((AH48*(1-Parameters!$D$40)*(1-(Parameters!$D$11*(1-('Input for base case'!$F$22*Parameters!$D$7))))) + (AN48*(1-Parameters!$D$40)*(1-(Parameters!$D$11*(1-('Input for base case'!$F$22*Parameters!$D$7)))))),0)</f>
        <v>0</v>
      </c>
      <c r="AO49" s="22">
        <f>IF(AND(C49&gt;=('Input for base case'!$F$14+'Input for base case'!$F$17), C49&lt;('Input for base case'!$F$14+'Input for base case'!$F$18)),((AH48*(1-Parameters!$D$40)*Parameters!$D$11*(1-('Input for base case'!$F$22*Parameters!$D$7)))+(AI48*(1-Parameters!$D$40)*(1-1/Parameters!$D$38)*(1-('Input for base case'!$F$8*Parameters!$D$18*(1-Parameters!$D$27)*Parameters!$D$26*(Parameters!$D$24)*Parameters!$D$28*Parameters!$D$30))) + (AJ48*(1-Parameters!$D$40)*(1-(1/Parameters!$D$38))*(1-ART_drop_factor)) +(AN48*(1-Parameters!$D$40)*Parameters!$D$11*(1-('Input for base case'!$F$22*Parameters!$D$7)))+(AO48*(1-Parameters!$D$40)*(1-1/Parameters!$D$38)) + (AP48*(1-Parameters!$D$40)*(1-(1/Parameters!$D$38))*(1-ART_drop_factor))),0)</f>
        <v>0</v>
      </c>
      <c r="AP49" s="24">
        <f>IF(AND(C49&gt;=('Input for base case'!$F$14+'Input for base case'!$F$17), C49&lt;('Input for base case'!$F$14+'Input for base case'!$F$18)),((AI48*(1-Parameters!$D$40)*(1-1/Parameters!$D$38)*('Input for base case'!$F$8*Parameters!$D$18*Parameters!$D$26*(1-Parameters!$D$27)*(Parameters!$D$24)*Parameters!$D$28*Parameters!$D$30))+(AJ48*(1-Parameters!$D$40)*(1-(1/Parameters!$D$38))*ART_drop_factor)+(AP48*(1-Parameters!$D$40)*(1-(1/Parameters!$D$38))*ART_drop_factor)),0)</f>
        <v>0</v>
      </c>
      <c r="AQ49" s="22">
        <f>IF(AND(C49&gt;=('Input for base case'!$F$14+'Input for base case'!$F$17), C49&lt;('Input for base case'!$F$14+'Input for base case'!$F$18)),((AI48*(1-Parameters!$D$40)*(1/Parameters!$D$38)*(1-('Input for base case'!$F$8*Parameters!$D$18*(1-Parameters!$D$27)*Parameters!$D$26*(Parameters!$D$23)*Parameters!$D$28)))+(AK48*(1-Parameters!$D$40)*(1-('Input for base case'!$F$8*Parameters!$D$18*(1-Parameters!$D$27)*Parameters!$D$26*(Parameters!$D$23)*Parameters!$D$28)))+(AO48*(1-Parameters!$D$40)*(1/Parameters!$D$38))+(AQ48*(1-Parameters!$D$40))),0)</f>
        <v>0</v>
      </c>
      <c r="AR49" s="24">
        <f>IF(AND(C49&gt;=('Input for base case'!$F$14+'Input for base case'!$F$17), C49&lt;('Input for base case'!$F$14+'Input for base case'!$F$18)),((AI48*(1-Parameters!$D$40)*(1/Parameters!$D$38)*'Input for base case'!$F$8*Parameters!$D$18*Parameters!$D$26*(1-Parameters!$D$27)*Parameters!$D$28*(Parameters!$D$23)*(1-Parameters!$D$30))+(AK48*(1-Parameters!$D$40)*'Input for base case'!$F$8*Parameters!$D$18*Parameters!$D$26*(1-Parameters!$D$27)*Parameters!$D$28*(Parameters!$D$23)*(1-Parameters!$D$30))+(AL48*(1-Parameters!$D$40)) + (AM48*(1-Parameters!$D$40)*(1-ART_drop_factor)) +(AR48*(1-Parameters!$D$40)) + (AS48*(1-Parameters!$D$40)*(1-ART_drop_factor))),0)</f>
        <v>0</v>
      </c>
      <c r="AS49" s="22">
        <f>IF(AND(C49&gt;=('Input for base case'!$F$14+'Input for base case'!$F$17), C49&lt;('Input for base case'!$F$14+'Input for base case'!$F$18)),((AI48*(1-Parameters!$D$40)*(1/Parameters!$D$38)*('Input for base case'!$F$8*Parameters!$D$18*(Parameters!$D$23)*Parameters!$D$26*(1-Parameters!$D$27)*Parameters!$D$28*Parameters!$D$30))+(AJ48*(1-Parameters!$D$40)*(1/Parameters!$D$38))+(AK48*(1-Parameters!$D$40)*('Input for base case'!$F$8*Parameters!$D$18*(Parameters!$D$23)*Parameters!$D$26*(1-Parameters!$D$27)*Parameters!$D$28*Parameters!$D$30))+(AS48*(1-Parameters!$D$40)*ART_drop_factor)+(AP48*(1-Parameters!$D$40)*(1/Parameters!$D$38))+(AM48*(1-Parameters!$D$40)*ART_drop_factor)),0)</f>
        <v>0</v>
      </c>
      <c r="AT49" s="24">
        <f>IF(AND(C49&gt;=('Input for base case'!$F$14+'Input for base case'!$F$18), C49&lt;('Input for base case'!$F$14+'Input for base case'!$F$19)),((AN48*(1-Parameters!$D$40)*(1-(Parameters!$D$11*(1-('Input for base case'!$F$22*Parameters!$D$7))))) + (AT48*(1-Parameters!$D$40)*(1-(Parameters!$D$12*(1-('Input for base case'!$F$22*Parameters!$D$7)))))),0)</f>
        <v>0</v>
      </c>
      <c r="AU49" s="22">
        <f>IF(AND(C49&gt;=('Input for base case'!$F$14+'Input for base case'!$F$18), C49&lt;('Input for base case'!$F$14+'Input for base case'!$F$19)),((AN48*(1-Parameters!$D$40)*Parameters!$D$11*(1-('Input for base case'!$F$22*Parameters!$D$7)))+(AO48*(1-Parameters!$D$40)*(1-1/Parameters!$D$38)*(1-('Input for base case'!$F$9*Parameters!$D$19*(1-Parameters!$D$27)*Parameters!$D$26*(Parameters!$D$24)*Parameters!$D$28*Parameters!$D$30))) + (AP48*(1-Parameters!$D$40)*(1-(1/Parameters!$D$38))*(1-ART_drop_factor)) +(AT48*(1-Parameters!$D$40)*Parameters!$D$12*(1-('Input for base case'!$F$22*Parameters!$D$7)))+(AU48*(1-Parameters!$D$40)*(1-1/Parameters!$D$38)) + (AV48*(1-Parameters!$D$40)*(1-(1/Parameters!$D$38))*(1-ART_drop_factor))),0)</f>
        <v>0</v>
      </c>
      <c r="AV49" s="24">
        <f>IF(AND(C49&gt;=('Input for base case'!$F$14+'Input for base case'!$F$18), C49&lt;('Input for base case'!$F$14+'Input for base case'!$F$19)),((AO48*(1-Parameters!$D$40)*(1-1/Parameters!$D$38)*('Input for base case'!$F$9*Parameters!$D$19*Parameters!$D$26*(1-Parameters!$D$27)*(Parameters!$D$24)*Parameters!$D$28*Parameters!$D$30))+(AP48*(1-Parameters!$D$40)*(1-(1/Parameters!$D$38))*ART_drop_factor)+(AV48*(1-Parameters!$D$40)*(1-(1/Parameters!$D$38))*ART_drop_factor)),0)</f>
        <v>0</v>
      </c>
      <c r="AW49" s="22">
        <f>IF(AND(C49&gt;=('Input for base case'!$F$14+'Input for base case'!$F$18), C49&lt;('Input for base case'!$F$14+'Input for base case'!$F$19)),((AO48*(1-Parameters!$D$40)*(1/Parameters!$D$38)*(1-('Input for base case'!$F$9*Parameters!$D$19*(1-Parameters!$D$27)*Parameters!$D$26*(Parameters!$D$23)*Parameters!$D$28)))+(AQ48*(1-Parameters!$D$40)*(1-('Input for base case'!$F$9*Parameters!$D$19*(1-Parameters!$D$27)*Parameters!$D$26*(Parameters!$D$23)*Parameters!$D$28)))+(AU48*(1-Parameters!$D$40)*(1/Parameters!$D$38))+(AW48*(1-Parameters!$D$40))),0)</f>
        <v>0</v>
      </c>
      <c r="AX49" s="24">
        <f>IF(AND(C49&gt;=('Input for base case'!$F$14+'Input for base case'!$F$18), C49&lt;('Input for base case'!$F$14+'Input for base case'!$F$19)),((AO48*(1-Parameters!$D$40)*(1/Parameters!$D$38)*'Input for base case'!$F$9*Parameters!$D$19*Parameters!$D$26*(1-Parameters!$D$27)*Parameters!$D$28*(Parameters!$D$23)*(1-Parameters!$D$30))+(AQ48*(1-Parameters!$D$40)*'Input for base case'!$F$9*Parameters!$D$19*Parameters!$D$26*(1-Parameters!$D$27)*Parameters!$D$28*(Parameters!$D$23)*(1-Parameters!$D$30)) + (AS48*(1-Parameters!$D$40)*(1-ART_drop_factor)) +(AR48*(1-Parameters!$D$40))+ (AY48*(1-Parameters!$D$40)*(1-ART_drop_factor)) + (AX48*(1-Parameters!$D$40))),0)</f>
        <v>0</v>
      </c>
      <c r="AY49" s="22">
        <f>IF(AND(C49&gt;=('Input for base case'!$F$14+'Input for base case'!$F$18), C49&lt;('Input for base case'!$F$14+'Input for base case'!$F$19)),((AO48*(1-Parameters!$D$40)*(1/Parameters!$D$38)*('Input for base case'!$F$9*Parameters!$D$19*(Parameters!$D$23)*Parameters!$D$26*(1-Parameters!$D$27)*Parameters!$D$28*Parameters!$D$30))+(AP48*(1-Parameters!$D$40)*(1/Parameters!$D$38))+(AQ48*(1-Parameters!$D$40)*('Input for base case'!$F$9*Parameters!$D$19*(Parameters!$D$23)*Parameters!$D$26*(1-Parameters!$D$27)*Parameters!$D$28*Parameters!$D$30))+(AY48*(1-Parameters!$D$40)*ART_drop_factor)+(AV48*(1-Parameters!$D$40)*(1/Parameters!$D$38))+(AS48*(1-Parameters!$D$40)*ART_drop_factor)),0)</f>
        <v>0</v>
      </c>
      <c r="AZ49" s="24">
        <f>IF(C49&gt;=('Input for base case'!$F$14+'Input for base case'!$F$19),((AT48*(1-Parameters!$D$40)*(1-(Parameters!$D$12*(1-('Input for base case'!$F$22*Parameters!$D$7))))) + (AZ48*(1-Parameters!$D$40)*(1-(Parameters!$D$12*(1-('Input for base case'!$F$22*Parameters!$D$7)))))),0)</f>
        <v>0</v>
      </c>
      <c r="BA49" s="22">
        <f>IF(C49&gt;=('Input for base case'!$F$14+'Input for base case'!$F$19),((AT48*(1-Parameters!$D$40)*Parameters!$D$12*(1-('Input for base case'!$F$22*Parameters!$D$7)))+(AU48*(1-Parameters!$D$40)*(1-1/Parameters!$D$38)*(1-('Input for base case'!$F$10*Parameters!$D$20*(1-Parameters!$D$27)*Parameters!$D$26*(Parameters!$D$24)*Parameters!$D$28*Parameters!$D$30))) + (AV48*(1-Parameters!$D$40)*(1-(1/Parameters!$D$38))*(1-ART_drop_factor)) +(AZ48*(1-Parameters!$D$40)*Parameters!$D$12*(1-('Input for base case'!$F$22*Parameters!$D$7)))+(BA48*(1-Parameters!$D$40)*(1-1/Parameters!$D$38)) + (BB48*(1-Parameters!$D$40)*(1-(1/Parameters!$D$38))*(1-ART_drop_factor))),0)</f>
        <v>0</v>
      </c>
      <c r="BB49" s="24">
        <f>IF(C49&gt;=('Input for base case'!$F$14+'Input for base case'!$F$19),((AU48*(1-Parameters!$D$40)*(1-1/Parameters!$D$38)*('Input for base case'!$F$10*Parameters!$D$20*Parameters!$D$26*(1-Parameters!$D$27)*(Parameters!$D$24)*Parameters!$D$28*Parameters!$D$30))+(AV48*(1-Parameters!$D$40)*(1-(1/Parameters!$D$38))*ART_drop_factor)+(BB48*(1-Parameters!$D$40)*(1-(1/Parameters!$D$38))*ART_drop_factor)),0)</f>
        <v>0</v>
      </c>
      <c r="BC49" s="22">
        <f>IF(C49&gt;=('Input for base case'!$F$14+'Input for base case'!$F$19),((AU48*(1-Parameters!$D$40)*(1/Parameters!$D$38)*(1-('Input for base case'!$F$10*Parameters!$D$20*(1-Parameters!$D$27)*Parameters!$D$26*(Parameters!$D$23)*Parameters!$D$28)))+(AW48*(1-Parameters!$D$40)*(1-('Input for base case'!$F$10*Parameters!$D$20*(1-Parameters!$D$27)*Parameters!$D$26*(Parameters!$D$23)*Parameters!$D$28)))+(BA48*(1-Parameters!$D$40)*(1/Parameters!$D$38))+(BC48*(1-Parameters!$D$40))),0)</f>
        <v>0</v>
      </c>
      <c r="BD49" s="24">
        <f>IF(C49&gt;=('Input for base case'!$F$14+'Input for base case'!$F$19),((AU48*(1-Parameters!$D$40)*(1/Parameters!$D$38)*'Input for base case'!$F$10*Parameters!$D$20*Parameters!$D$26*(1-Parameters!$D$27)*Parameters!$D$28*(Parameters!$D$23)*(1-Parameters!$D$30))+(AW48*(1-Parameters!$D$40)*'Input for base case'!$F$10*Parameters!$D$20*Parameters!$D$26*(1-Parameters!$D$27)*Parameters!$D$28*(Parameters!$D$23)*(1-Parameters!$D$30))+(AX48*(1-Parameters!$D$40)) + (AY48*(1-Parameters!$D$40)*(1-ART_drop_factor)) +(BD48*(1-Parameters!$D$40)) + (BE48*(1-Parameters!$D$40)*(1-ART_drop_factor))),0)</f>
        <v>0</v>
      </c>
      <c r="BE49" s="25">
        <f>IF(C49&gt;=('Input for base case'!$F$14+'Input for base case'!$F$19),((AU48*(1-Parameters!$D$40)*(1/Parameters!$D$38)*('Input for base case'!$F$10*Parameters!$D$20*(Parameters!$D$23)*Parameters!$D$26*(1-Parameters!$D$27)*Parameters!$D$28*Parameters!$D$30))+(AV48*(1-Parameters!$D$40)*(1/Parameters!$D$38))+(AW48*(1-Parameters!$D$40)*('Input for base case'!$F$10*Parameters!$D$20*(Parameters!$D$23)*Parameters!$D$26*(1-Parameters!$D$27)*Parameters!$D$28*Parameters!$D$30))+(BE48*(1-Parameters!$D$40)*ART_drop_factor)+(BB48*(1-Parameters!$D$40)*(1/Parameters!$D$38))+(AY48*(1-Parameters!$D$40)*ART_drop_factor)),0)</f>
        <v>0</v>
      </c>
      <c r="BF49" s="135">
        <f>(Parameters!$D$40*(SUM(Model!D48:U48,Model!AH48:BE48)))+(Parameters!$D$41*(SUM(Model!V48:AG48)))</f>
        <v>925.31324201499183</v>
      </c>
      <c r="BG49" s="60"/>
    </row>
    <row r="50" spans="3:59" x14ac:dyDescent="0.2">
      <c r="C50" s="20">
        <v>45</v>
      </c>
      <c r="D50" s="21">
        <f>IF((C50&gt;='Input for base case'!$F$12),0,(D49*(1-Parameters!$D$40)*(1-(Parameters!$D$8*(1-('Input for base case'!$F$22*Parameters!$D$7))))))</f>
        <v>0</v>
      </c>
      <c r="E50" s="21">
        <f>IF((C50&gt;='Input for base case'!$F$12),0,(D49*(1-Parameters!$D$40)*Parameters!$D$8*(1-('Input for base case'!$F$22*Parameters!$D$7))+(E49*(1-Parameters!$D$40)*(1-1/Parameters!$D$38)) + (F49*(1-Parameters!$D$40)*(1-(1/Parameters!$D$38))*(1-ART_drop_factor))))</f>
        <v>0</v>
      </c>
      <c r="F50" s="26">
        <f>IF((C50&gt;='Input for base case'!$F$12),0,(F49*(1-Parameters!$D$40)*(1-(1/Parameters!$D$38))*ART_drop_factor))</f>
        <v>0</v>
      </c>
      <c r="G50" s="21">
        <f>IF((C50&gt;='Input for base case'!$F$12),0,((G49*(1-Parameters!$D$40)+(E49*(1-Parameters!$D$40)*(1/Parameters!$D$38)))))</f>
        <v>0</v>
      </c>
      <c r="H50" s="21">
        <f>IF((C50&gt;='Input for base case'!$F$12),0,(H49*(1-Parameters!$D$40) + I49*(1-Parameters!$D$40)*(1-ART_drop_factor)))</f>
        <v>0</v>
      </c>
      <c r="I50" s="21">
        <f>IF((C50&gt;='Input for base case'!$F$12),0,(((F49*(1-Parameters!$D$40)*(1/Parameters!$D$38)) + I49*(1-Parameters!$D$40)*ART_drop_factor)))</f>
        <v>0</v>
      </c>
      <c r="J50" s="23">
        <f>IF(AND(C50&gt;='Input for base case'!$F$12,C50&lt;'Input for base case'!$F$13),((D49*(1-Parameters!$D$40)*(1-(Parameters!$D$8*(1-('Input for base case'!$F$22*Parameters!$D$7))))) + (J49*(1-Parameters!$D$40)*(1-(Parameters!$D$9*(1-('Input for base case'!$F$22*Parameters!$D$7)))))),0)</f>
        <v>0</v>
      </c>
      <c r="K50" s="23">
        <f>IF(AND(C50&gt;='Input for base case'!$F$12,C50&lt;'Input for base case'!$F$13),((D49*(1-Parameters!$D$40)*(Parameters!$D$8*(1-('Input for base case'!$F$22*Parameters!$D$7))))+(E49*(1-Parameters!$D$40)*(1-1/Parameters!$D$38)*(1-('Input for base case'!$F$5*Parameters!$D$14*(1-Parameters!$D$27)*Parameters!$D$26*(Parameters!$D$24))*Parameters!$D$28*Parameters!$D$30)))+ (F49*(1-Parameters!$D$40)*(1-(1/Parameters!$D$38))*(1-ART_drop_factor)) + (J49*(1-Parameters!$D$40)*Parameters!$D$9*(1-('Input for base case'!$F$22*Parameters!$D$7)))+(K49*(1-Parameters!$D$40)*(1-1/Parameters!$D$38)) + (L49*(1-Parameters!$D$40)*(1-(1/Parameters!$D$38))*(1-ART_drop_factor)),0)</f>
        <v>0</v>
      </c>
      <c r="L50" s="23">
        <f>IF(AND(C50&gt;='Input for base case'!$F$12,C50&lt;'Input for base case'!$F$13),((E49*(1-Parameters!$D$40)*(1-1/Parameters!$D$38)*('Input for base case'!$F$5*Parameters!$D$14*Parameters!$D$26*(1-Parameters!$D$27)*(Parameters!$D$24)*Parameters!$D$28*Parameters!$D$30))+(F49*(1-Parameters!$D$40)*(1-(1/Parameters!$D$38))*ART_drop_factor)+(L49*(1-Parameters!$D$40)*(1-(1/Parameters!$D$38))*ART_drop_factor)),0)</f>
        <v>0</v>
      </c>
      <c r="M50" s="23">
        <f>IF(AND(C50&gt;='Input for base case'!$F$12,C50&lt;'Input for base case'!$F$13),((E49*(1-Parameters!$D$40)*(1/Parameters!$D$38)*(1-('Input for base case'!$F$5*Parameters!$D$14*(1-Parameters!$D$27)*Parameters!$D$26*(Parameters!$D$23))*Parameters!$D$28))+(G49*(1-Parameters!$D$40)*(1-('Input for base case'!$F$5*Parameters!$D$14*(1-Parameters!$D$27)*Parameters!$D$26*(Parameters!$D$23)*Parameters!$D$28)))+(K49*(1-Parameters!$D$40)*(1/Parameters!$D$38))+(M49*(1-Parameters!$D$40))),0)</f>
        <v>0</v>
      </c>
      <c r="N50" s="23">
        <f>IF(AND(C50&gt;='Input for base case'!$F$12,C50&lt;'Input for base case'!$F$13),((E49*(1-Parameters!$D$40)*(1/Parameters!$D$38)*'Input for base case'!$F$5*Parameters!$D$14*Parameters!$D$26*(1-Parameters!$D$27)*Parameters!$D$28*(Parameters!$D$23)*(1-Parameters!$D$30))+(G49*(1-Parameters!$D$40)*'Input for base case'!$F$5*Parameters!$D$14*Parameters!$D$26*(1-Parameters!$D$27)*Parameters!$D$28*(Parameters!$D$23)*(1-Parameters!$D$30))+(H49*(1-Parameters!$D$40)) +(N49*(1-Parameters!$D$40)) + (O49*(1-Parameters!$D$40)*(1-ART_drop_factor)) + (I49*(1-Parameters!$D$40)*(1-ART_drop_factor))),0)</f>
        <v>0</v>
      </c>
      <c r="O50" s="23">
        <f>IF(AND(C50&gt;='Input for base case'!$F$12,C50&lt;'Input for base case'!$F$13),((E49*(1-Parameters!$D$40)*(1/Parameters!$D$38)*('Input for base case'!$F$5*Parameters!$D$14*(Parameters!$D$23)*Parameters!$D$26*(1-Parameters!$D$27)*Parameters!$D$28*Parameters!$D$30))+(F49*(1-Parameters!$D$40)*(1/Parameters!$D$38))+(G49*(1-Parameters!$D$40)*('Input for base case'!$F$5*Parameters!$D$14*(Parameters!$D$23)*Parameters!$D$26*(1-Parameters!$D$27)*Parameters!$D$28*Parameters!$D$30))+(O49*(1-Parameters!$D$40)*ART_drop_factor)+(L49*(1-Parameters!$D$40)*(1/Parameters!$D$38))+(I49*(1-Parameters!$D$40)*ART_drop_factor)),0)</f>
        <v>0</v>
      </c>
      <c r="P50" s="24">
        <f>IF(AND(C50&gt;='Input for base case'!$F$13,C50&lt;'Input for base case'!$F$14),((J49*(1-Parameters!$D$40)*(1-(Parameters!$D$9*(1-('Input for base case'!$F$22*Parameters!$D$7))))) + (P49*(1-Parameters!$D$40)*(1-(Parameters!$D$9*(1-('Input for base case'!$F$22*Parameters!$D$7)))))),0)</f>
        <v>0</v>
      </c>
      <c r="Q50" s="22">
        <f>IF(AND(C50&gt;='Input for base case'!$F$13,C50&lt;'Input for base case'!$F$14),((J49*(1-Parameters!$D$40)*Parameters!$D$9*(1-('Input for base case'!$F$22*Parameters!$D$7)))+(K49*(1-Parameters!$D$40)*(1-1/Parameters!$D$38)*(1-('Input for base case'!$F$6*Parameters!$D$15*(1-Parameters!$D$27)*Parameters!$D$26*(Parameters!$D$24))*Parameters!$D$28*Parameters!$D$30))) + (L49*(1-Parameters!$D$40)*(1-(1/Parameters!$D$38))*(1-ART_drop_factor)) +(P49*(1-Parameters!$D$40)*Parameters!$D$9*(1-('Input for base case'!$F$22*Parameters!$D$7)))+(Q49*(1-Parameters!$D$40)*(1-1/Parameters!$D$38)) + (R49*(1-Parameters!$D$40)*(1-(1/Parameters!$D$38))*(1-ART_drop_factor)),0)</f>
        <v>0</v>
      </c>
      <c r="R50" s="24">
        <f>IF(AND(C50&gt;='Input for base case'!$F$13,C50&lt;'Input for base case'!$F$14),((K49*(1-Parameters!$D$40)*(1-1/Parameters!$D$38)*('Input for base case'!$F$6*Parameters!$D$15*Parameters!$D$26*(1-Parameters!$D$27)*(Parameters!$D$24)*Parameters!$D$28*Parameters!$D$30))+(L49*(1-Parameters!$D$40)*(1-(1/Parameters!$D$38))*ART_drop_factor)+(R49*(1-Parameters!$D$40)*(1-(1/Parameters!$D$38))*ART_drop_factor)),0)</f>
        <v>0</v>
      </c>
      <c r="S50" s="22">
        <f>IF(AND(C50&gt;='Input for base case'!$F$13,C50&lt;'Input for base case'!$F$14),((K49*(1-Parameters!$D$40)*(1/Parameters!$D$38)*(1-('Input for base case'!$F$6*Parameters!$D$15*(1-Parameters!$D$27)*Parameters!$D$26*(Parameters!$D$23)*Parameters!$D$28)))+(M49*(1-Parameters!$D$40)*(1-('Input for base case'!$F$6*Parameters!$D$15*(1-Parameters!$D$27)*Parameters!$D$26*(Parameters!$D$23)*Parameters!$D$28)))+(Q49*(1-Parameters!$D$40)*(1/Parameters!$D$38))+(S49*(1-Parameters!$D$40))),0)</f>
        <v>0</v>
      </c>
      <c r="T50" s="24">
        <f>IF(AND(C50&gt;='Input for base case'!$F$13,C50&lt;'Input for base case'!$F$14),((K49*(1-Parameters!$D$40)*(1/Parameters!$D$38)*'Input for base case'!$F$6*Parameters!$D$15*Parameters!$D$26*(1-Parameters!$D$27)*Parameters!$D$28*(Parameters!$D$23)*(1-Parameters!$D$30))+(M49*(1-Parameters!$D$40)*'Input for base case'!$F$6*Parameters!$D$15*Parameters!$D$26*(1-Parameters!$D$27)*Parameters!$D$28*(Parameters!$D$23)*(1-Parameters!$D$30))+(N49*(1-Parameters!$D$40))+(T49*(1-Parameters!$D$40)) + (U49*(1-Parameters!$D$40)*(1-ART_drop_factor)) + (O49*(1-Parameters!$D$40)*(1-ART_drop_factor))),0)</f>
        <v>0</v>
      </c>
      <c r="U50" s="22">
        <f>IF(AND(C50&gt;='Input for base case'!$F$13,C50&lt;'Input for base case'!$F$14),((K49*(1-Parameters!$D$40)*(1/Parameters!$D$38)*('Input for base case'!$F$6*Parameters!$D$15*(Parameters!$D$23)*Parameters!$D$26*(1-Parameters!$D$27)*Parameters!$D$28*Parameters!$D$30))+(L49*(1-Parameters!$D$40)*(1/Parameters!$D$38))+(M49*(1-Parameters!$D$40)*('Input for base case'!$F$6*Parameters!$D$15*(Parameters!$D$23)*Parameters!$D$26*(1-Parameters!$D$27)*Parameters!$D$28*Parameters!$D$30))+(U49*(1-Parameters!$D$40)*ART_drop_factor)+(R49*(1-Parameters!$D$40)*(1/Parameters!$D$38))+(O49*(1-Parameters!$D$40))*ART_drop_factor),0)</f>
        <v>0</v>
      </c>
      <c r="V50" s="24">
        <f>IF(C50='Input for base case'!$F$14,((P49*(1-Parameters!$D$41)*(1-(Parameters!$D$9*(1-('Input for base case'!$F$22*Parameters!$D$7))))) + (V49*(1-Parameters!$D$41)*(1-(Parameters!$D$9*(1-('Input for base case'!$F$22*Parameters!$D$7)))))),0)</f>
        <v>0</v>
      </c>
      <c r="W50" s="22">
        <f>IF(C50='Input for base case'!$F$14,((P49*(1-Parameters!$D$41)*Parameters!$D$9*(1-('Input for base case'!$F$22*Parameters!$D$7)))+(Q49*(1-Parameters!$D$41)*(1-1/Parameters!$D$38)*(1-('Input for base case'!$F$6*Parameters!$D$16*(1-Parameters!$D$27)*Parameters!$D$26*(1-Parameters!$B$94)*(Parameters!$D$24))*Parameters!$D$28*Parameters!$D$30)))+(V49*(1-Parameters!$D$41)*Parameters!$D$9*(1-('Input for base case'!$F$22*Parameters!$D$7)))+ (R49*(1-Parameters!$D$41)*(1-(1/Parameters!$D$38))*(1-ART_drop_factor)) + (W49*(1-Parameters!$D$41)*(1-1/Parameters!$D$38)) + (X49*(1-Parameters!$D$41)*(1-(1/Parameters!$D$38))*(1-ART_drop_factor)),0)</f>
        <v>0</v>
      </c>
      <c r="X50" s="24">
        <f>IF(C50='Input for base case'!$F$14,((Q49*(1-Parameters!$D$41)*(1-1/Parameters!$D$38)*('Input for base case'!$F$6*Parameters!$D$16*Parameters!$D$26*(1-Parameters!$D$27)*(1-Parameters!$B$94)*(Parameters!$D$24)*Parameters!$D$28*Parameters!$D$30))+(R49*(1-Parameters!$D$41)*(1-(1/Parameters!$D$38))*ART_drop_factor)+(X49*(1-Parameters!$D$41)*(1-(1/Parameters!$D$38))*ART_drop_factor)),0)</f>
        <v>0</v>
      </c>
      <c r="Y50" s="22">
        <f>IF(C50='Input for base case'!$F$14,((Q49*(1-Parameters!$D$41)*(1/Parameters!$D$38)*(1-('Input for base case'!$F$6*Parameters!$D$16*(1-Parameters!$D$27)*Parameters!$D$26*(1-Parameters!$B$94)*(Parameters!$D$23)*Parameters!$D$28)))+(S49*(1-Parameters!$D$41)*(1-('Input for base case'!$F$6*Parameters!$D$16*(1-Parameters!$D$27)*Parameters!$D$26*(1-Parameters!$B$94)*(Parameters!$D$23)*Parameters!$D$28)))+(W49*(1-Parameters!$D$41)*(1/Parameters!$D$38))+(Y49*(1-Parameters!$D$41))),0)</f>
        <v>0</v>
      </c>
      <c r="Z50" s="24">
        <f>IF(C50='Input for base case'!$F$14,((Q49*(1-Parameters!$D$41)*(1/Parameters!$D$38)*'Input for base case'!$F$6*Parameters!$D$16*Parameters!$D$26*(1-Parameters!$D$27)*(1-Parameters!$B$94)*Parameters!$D$28*(Parameters!$D$23)*(1-Parameters!$D$30))+(S49*(1-Parameters!$D$41)*'Input for base case'!$F$6*Parameters!$D$16*Parameters!$D$26*(1-Parameters!$D$27)*(1-Parameters!$B$94)*Parameters!$D$28*(Parameters!$D$23)*(1-Parameters!$D$30))+(T49*(1-Parameters!$D$41)) + (U49*(1-Parameters!$D$41)*(1-ART_drop_factor)) + (Z49*(1-Parameters!$D$41)) + (AA49*(1-Parameters!$D$41)*(1-ART_drop_factor))),0)</f>
        <v>0</v>
      </c>
      <c r="AA50" s="22">
        <f>IF(C50='Input for base case'!$F$14,((Q49*(1-Parameters!$D$41)*(1/Parameters!$D$38)*('Input for base case'!$F$6*Parameters!$D$16*(Parameters!$D$23)*Parameters!$D$26*(1-Parameters!$D$27)*(1-Parameters!$B$94)*Parameters!$D$28*Parameters!$D$30))+(R49*(1-Parameters!$D$41)*(1/Parameters!$D$38))+(S49*(1-Parameters!$D$41)*('Input for base case'!$F$6*Parameters!$D$16*(1-Parameters!$B$94)*(Parameters!$D$23)*Parameters!$D$26*(1-Parameters!$D$27)*Parameters!$D$28*Parameters!$D$30))+(AA49*(1-Parameters!$D$41)*ART_drop_factor)+(X49*(1-Parameters!$D$41)*(1/Parameters!$D$38))+(U49*(1-Parameters!$D$41)*ART_drop_factor)),0)</f>
        <v>0</v>
      </c>
      <c r="AB50" s="24">
        <f>IF(AND(C50&gt;'Input for base case'!$F$14,C50&lt;('Input for base case'!$F$14+'Input for base case'!$F$16)),((V49*(1-Parameters!$D$41)*(1-(Parameters!$D$9*(1-('Input for base case'!$F$22*Parameters!$D$7)))))+(AB49*(1-Parameters!$D$41)*(1-(Parameters!$D$10*(1-('Input for base case'!$F$22*Parameters!$D$7)))))),0)</f>
        <v>0</v>
      </c>
      <c r="AC50" s="24">
        <f>IF(AND(C50&gt;'Input for base case'!$F$14, C50&lt;('Input for base case'!$F$14+'Input for base case'!$F$16)),((V49*(1-Parameters!$D$41)*Parameters!$D$9*(1-('Input for base case'!$F$22*Parameters!$D$7)))+(W49*(1-Parameters!$D$41)*(1-1/Parameters!$D$38)) + (X49*(1-Parameters!$D$41)*(1-(1/Parameters!$D$38))*(1-ART_drop_factor)) +(AB49*(1-Parameters!$D$41)*Parameters!$D$10*(1-('Input for base case'!$F$22*Parameters!$D$7))))+(AC49*(1-Parameters!$D$41)*(1-1/Parameters!$D$38)) + (AD49*(1-Parameters!$D$41)*(1-(1/Parameters!$D$38))*(1-ART_drop_factor)),0)</f>
        <v>0</v>
      </c>
      <c r="AD50" s="24">
        <f>IF(AND(C50&gt;'Input for base case'!$F$14, C50&lt;('Input for base case'!$F$14+'Input for base case'!$F$16)),((X49*(1-Parameters!$D$41)*(1-(1/Parameters!$D$38))*ART_drop_factor)+(AD49*(1-Parameters!$D$41)*(1-(1/Parameters!$D$38))*ART_drop_factor)),0)</f>
        <v>0</v>
      </c>
      <c r="AE50" s="24">
        <f>IF(AND(C50&gt;'Input for base case'!$F$14, C50&lt;('Input for base case'!$F$14+'Input for base case'!$F$16)),((W49*(1-Parameters!$D$41)*(1/Parameters!$D$38))+(Y49*(1-Parameters!$D$41))+(AC49*(1-Parameters!$D$41)*(1/Parameters!$D$38))+(AE49*(1-Parameters!$D$41))),0)</f>
        <v>0</v>
      </c>
      <c r="AF50" s="24">
        <f>IF(AND(C50&gt;'Input for base case'!$F$14, C50&lt;('Input for base case'!$F$14+'Input for base case'!$F$16)),((Z49*(1-Parameters!$D$41)) + (AA49*(1-Parameters!$D$41)*(1-ART_drop_factor)) +(AF49*(1-Parameters!$D$41)) + (AG49*(1-Parameters!$D$41)*(1-ART_drop_factor))),0)</f>
        <v>0</v>
      </c>
      <c r="AG50" s="24">
        <f>IF(AND(C50&gt;'Input for base case'!$F$14, C50&lt;('Input for base case'!$F$14+'Input for base case'!$F$16)),((X49*(1-Parameters!$D$41)*(1/Parameters!$D$38))+(AG49*(1-Parameters!$D$41)*ART_drop_factor)+(AD49*(1-Parameters!$D$41)*(1/Parameters!$D$38))+(AA49*(1-Parameters!$D$41)*ART_drop_factor)),0)</f>
        <v>0</v>
      </c>
      <c r="AH50" s="24">
        <f>IF(AND(C50&gt;=('Input for base case'!$F$14+'Input for base case'!$F$16),C50&lt;('Input for base case'!$F$14+'Input for base case'!$F$17)),((AB49*(1-Parameters!$D$40)*(1-(Parameters!$D$10*(1-('Input for base case'!$F$22*Parameters!$D$7)))))+(AH49*(1-Parameters!$D$40)*(1-(Parameters!$D$11*(1-('Input for base case'!$F$22*Parameters!$D$7)))))),0)</f>
        <v>1499078.8522650653</v>
      </c>
      <c r="AI50" s="24">
        <f>IF(AND(C50&gt;=('Input for base case'!$F$14+'Input for base case'!$F$16), C50&lt;('Input for base case'!$F$14+'Input for base case'!$F$17)),((AB49*(1-Parameters!$D$40)*Parameters!$D$10*(1-('Input for base case'!$F$22*Parameters!$D$7)))+(AC49*(1-Parameters!$D$40)*(1-1/Parameters!$D$38)*(1-('Input for base case'!$F$7*Parameters!$D$17*(1-Parameters!$D$27)*Parameters!$D$26*(1-(Parameters!$B$94 + Parameters!$B$95))*(Parameters!$D$24)*Parameters!$D$28*Parameters!$D$30))) + (AD49*(1-Parameters!$D$40)*(1-(1/Parameters!$D$38))*(1-ART_drop_factor)) +(AH49*(1-Parameters!$D$40)*Parameters!$D$11*(1-('Input for base case'!$F$22*Parameters!$D$7)))+(AI49*(1-Parameters!$D$40)*(1-1/Parameters!$D$38)) + (AJ49*(1-Parameters!$D$40)*(1-(1/Parameters!$D$38))*(1-ART_drop_factor))),0)</f>
        <v>2372.6247337441741</v>
      </c>
      <c r="AJ50" s="24">
        <f>IF(AND(C50&gt;=('Input for base case'!$F$14+'Input for base case'!$F$16), C50&lt;('Input for base case'!$F$14+'Input for base case'!$F$17)),((AC49*(1-Parameters!$D$40)*(1-1/Parameters!$D$38)*('Input for base case'!$F$7*Parameters!$D$17*Parameters!$D$26*(1-Parameters!$D$27)*(1-(Parameters!$B$94 + Parameters!$B$95))*(Parameters!$D$24)*Parameters!$D$28*Parameters!$D$30))+(AD49*(1-Parameters!$D$40)*(1-(1/Parameters!$D$38))*ART_drop_factor)+(AJ49*(1-Parameters!$D$40)*(1-(1/Parameters!$D$38))*ART_drop_factor)),0)</f>
        <v>112.87789689490955</v>
      </c>
      <c r="AK50" s="22">
        <f>IF(AND(C50&gt;=('Input for base case'!$F$14+'Input for base case'!$F$16), C50&lt;('Input for base case'!$F$14+'Input for base case'!$F$17)),((AC49*(1-Parameters!$D$40)*(1/Parameters!$D$38)*(1-('Input for base case'!$F$7*Parameters!$D$17*(1-Parameters!$D$27)*Parameters!$D$26*(1-(Parameters!$B$94 + Parameters!$B$95))*(Parameters!$D$23)*Parameters!$D$28)))+(AE49*(1-Parameters!$D$40)*(1-('Input for base case'!$F$7*Parameters!$D$17*(1-Parameters!$D$27)*Parameters!$D$26*(1-(Parameters!$B$94 + Parameters!$B$95))*(Parameters!$D$23)*Parameters!$D$28)))+(AI49*(1-Parameters!$D$40)*(1/Parameters!$D$38))+(AK49*(1-Parameters!$D$40))),0)</f>
        <v>22729.9951013635</v>
      </c>
      <c r="AL50" s="24">
        <f>IF(AND(C50&gt;=('Input for base case'!$F$14+'Input for base case'!$F$16), C50&lt;('Input for base case'!$F$14+'Input for base case'!$F$17)),((AC49*(1-Parameters!$D$40)*(1/Parameters!$D$38)*'Input for base case'!$F$7*Parameters!$D$17*Parameters!$D$26*(1-Parameters!$D$27)*(1-(Parameters!$B$94 + Parameters!$B$95))*Parameters!$D$28*(Parameters!$D$23)*(1-Parameters!$D$30))+(AE49*(1-Parameters!$D$40)*'Input for base case'!$F$7*Parameters!$D$17*Parameters!$D$26*(1-Parameters!$D$27)*(1-(Parameters!$B$94 + Parameters!$B$95))*Parameters!$D$28*(Parameters!$D$23)*(1-Parameters!$D$30))+(AF49*(1-Parameters!$D$40)) + (AG49*(1-Parameters!$D$40)*(1-ART_drop_factor)) +(AL49*(1-Parameters!$D$40)) + (AM49*(1-Parameters!$D$40)*(1-ART_drop_factor))),0)</f>
        <v>6369.8545458661838</v>
      </c>
      <c r="AM50" s="22">
        <f>IF(AND(C50&gt;=('Input for base case'!$F$14+'Input for base case'!$F$16), C50&lt;('Input for base case'!$F$14+'Input for base case'!$F$17)),((AC49*(1-Parameters!$D$40)*(1/Parameters!$D$38)*('Input for base case'!$F$7*Parameters!$D$17*(Parameters!$D$23)*Parameters!$D$26*(1-Parameters!$D$27)*(1-(Parameters!$B$94 + Parameters!$B$95))*Parameters!$D$28*Parameters!$D$30))+(AD49*(1-Parameters!$D$40)*(1/Parameters!$D$38))+(AE49*(1-Parameters!$D$40)*('Input for base case'!$F$7*Parameters!$D$17*(Parameters!$D$23)*Parameters!$D$26*(1-Parameters!$D$27)*(1-(Parameters!$B$94 + Parameters!$B$95))*Parameters!$D$28*Parameters!$D$30))+(AM49*(1-Parameters!$D$40)*ART_drop_factor)+(AJ49*(1-Parameters!$D$40)*(1/Parameters!$D$38))+(AG49*(1-Parameters!$D$40)*ART_drop_factor)),0)</f>
        <v>35264.765263850852</v>
      </c>
      <c r="AN50" s="24">
        <f>IF(AND(C50&gt;=('Input for base case'!$F$14+'Input for base case'!$F$17), C50&lt;('Input for base case'!$F$14+'Input for base case'!$F$18)),((AH49*(1-Parameters!$D$40)*(1-(Parameters!$D$11*(1-('Input for base case'!$F$22*Parameters!$D$7))))) + (AN49*(1-Parameters!$D$40)*(1-(Parameters!$D$11*(1-('Input for base case'!$F$22*Parameters!$D$7)))))),0)</f>
        <v>0</v>
      </c>
      <c r="AO50" s="22">
        <f>IF(AND(C50&gt;=('Input for base case'!$F$14+'Input for base case'!$F$17), C50&lt;('Input for base case'!$F$14+'Input for base case'!$F$18)),((AH49*(1-Parameters!$D$40)*Parameters!$D$11*(1-('Input for base case'!$F$22*Parameters!$D$7)))+(AI49*(1-Parameters!$D$40)*(1-1/Parameters!$D$38)*(1-('Input for base case'!$F$8*Parameters!$D$18*(1-Parameters!$D$27)*Parameters!$D$26*(Parameters!$D$24)*Parameters!$D$28*Parameters!$D$30))) + (AJ49*(1-Parameters!$D$40)*(1-(1/Parameters!$D$38))*(1-ART_drop_factor)) +(AN49*(1-Parameters!$D$40)*Parameters!$D$11*(1-('Input for base case'!$F$22*Parameters!$D$7)))+(AO49*(1-Parameters!$D$40)*(1-1/Parameters!$D$38)) + (AP49*(1-Parameters!$D$40)*(1-(1/Parameters!$D$38))*(1-ART_drop_factor))),0)</f>
        <v>0</v>
      </c>
      <c r="AP50" s="24">
        <f>IF(AND(C50&gt;=('Input for base case'!$F$14+'Input for base case'!$F$17), C50&lt;('Input for base case'!$F$14+'Input for base case'!$F$18)),((AI49*(1-Parameters!$D$40)*(1-1/Parameters!$D$38)*('Input for base case'!$F$8*Parameters!$D$18*Parameters!$D$26*(1-Parameters!$D$27)*(Parameters!$D$24)*Parameters!$D$28*Parameters!$D$30))+(AJ49*(1-Parameters!$D$40)*(1-(1/Parameters!$D$38))*ART_drop_factor)+(AP49*(1-Parameters!$D$40)*(1-(1/Parameters!$D$38))*ART_drop_factor)),0)</f>
        <v>0</v>
      </c>
      <c r="AQ50" s="22">
        <f>IF(AND(C50&gt;=('Input for base case'!$F$14+'Input for base case'!$F$17), C50&lt;('Input for base case'!$F$14+'Input for base case'!$F$18)),((AI49*(1-Parameters!$D$40)*(1/Parameters!$D$38)*(1-('Input for base case'!$F$8*Parameters!$D$18*(1-Parameters!$D$27)*Parameters!$D$26*(Parameters!$D$23)*Parameters!$D$28)))+(AK49*(1-Parameters!$D$40)*(1-('Input for base case'!$F$8*Parameters!$D$18*(1-Parameters!$D$27)*Parameters!$D$26*(Parameters!$D$23)*Parameters!$D$28)))+(AO49*(1-Parameters!$D$40)*(1/Parameters!$D$38))+(AQ49*(1-Parameters!$D$40))),0)</f>
        <v>0</v>
      </c>
      <c r="AR50" s="24">
        <f>IF(AND(C50&gt;=('Input for base case'!$F$14+'Input for base case'!$F$17), C50&lt;('Input for base case'!$F$14+'Input for base case'!$F$18)),((AI49*(1-Parameters!$D$40)*(1/Parameters!$D$38)*'Input for base case'!$F$8*Parameters!$D$18*Parameters!$D$26*(1-Parameters!$D$27)*Parameters!$D$28*(Parameters!$D$23)*(1-Parameters!$D$30))+(AK49*(1-Parameters!$D$40)*'Input for base case'!$F$8*Parameters!$D$18*Parameters!$D$26*(1-Parameters!$D$27)*Parameters!$D$28*(Parameters!$D$23)*(1-Parameters!$D$30))+(AL49*(1-Parameters!$D$40)) + (AM49*(1-Parameters!$D$40)*(1-ART_drop_factor)) +(AR49*(1-Parameters!$D$40)) + (AS49*(1-Parameters!$D$40)*(1-ART_drop_factor))),0)</f>
        <v>0</v>
      </c>
      <c r="AS50" s="22">
        <f>IF(AND(C50&gt;=('Input for base case'!$F$14+'Input for base case'!$F$17), C50&lt;('Input for base case'!$F$14+'Input for base case'!$F$18)),((AI49*(1-Parameters!$D$40)*(1/Parameters!$D$38)*('Input for base case'!$F$8*Parameters!$D$18*(Parameters!$D$23)*Parameters!$D$26*(1-Parameters!$D$27)*Parameters!$D$28*Parameters!$D$30))+(AJ49*(1-Parameters!$D$40)*(1/Parameters!$D$38))+(AK49*(1-Parameters!$D$40)*('Input for base case'!$F$8*Parameters!$D$18*(Parameters!$D$23)*Parameters!$D$26*(1-Parameters!$D$27)*Parameters!$D$28*Parameters!$D$30))+(AS49*(1-Parameters!$D$40)*ART_drop_factor)+(AP49*(1-Parameters!$D$40)*(1/Parameters!$D$38))+(AM49*(1-Parameters!$D$40)*ART_drop_factor)),0)</f>
        <v>0</v>
      </c>
      <c r="AT50" s="24">
        <f>IF(AND(C50&gt;=('Input for base case'!$F$14+'Input for base case'!$F$18), C50&lt;('Input for base case'!$F$14+'Input for base case'!$F$19)),((AN49*(1-Parameters!$D$40)*(1-(Parameters!$D$11*(1-('Input for base case'!$F$22*Parameters!$D$7))))) + (AT49*(1-Parameters!$D$40)*(1-(Parameters!$D$12*(1-('Input for base case'!$F$22*Parameters!$D$7)))))),0)</f>
        <v>0</v>
      </c>
      <c r="AU50" s="22">
        <f>IF(AND(C50&gt;=('Input for base case'!$F$14+'Input for base case'!$F$18), C50&lt;('Input for base case'!$F$14+'Input for base case'!$F$19)),((AN49*(1-Parameters!$D$40)*Parameters!$D$11*(1-('Input for base case'!$F$22*Parameters!$D$7)))+(AO49*(1-Parameters!$D$40)*(1-1/Parameters!$D$38)*(1-('Input for base case'!$F$9*Parameters!$D$19*(1-Parameters!$D$27)*Parameters!$D$26*(Parameters!$D$24)*Parameters!$D$28*Parameters!$D$30))) + (AP49*(1-Parameters!$D$40)*(1-(1/Parameters!$D$38))*(1-ART_drop_factor)) +(AT49*(1-Parameters!$D$40)*Parameters!$D$12*(1-('Input for base case'!$F$22*Parameters!$D$7)))+(AU49*(1-Parameters!$D$40)*(1-1/Parameters!$D$38)) + (AV49*(1-Parameters!$D$40)*(1-(1/Parameters!$D$38))*(1-ART_drop_factor))),0)</f>
        <v>0</v>
      </c>
      <c r="AV50" s="24">
        <f>IF(AND(C50&gt;=('Input for base case'!$F$14+'Input for base case'!$F$18), C50&lt;('Input for base case'!$F$14+'Input for base case'!$F$19)),((AO49*(1-Parameters!$D$40)*(1-1/Parameters!$D$38)*('Input for base case'!$F$9*Parameters!$D$19*Parameters!$D$26*(1-Parameters!$D$27)*(Parameters!$D$24)*Parameters!$D$28*Parameters!$D$30))+(AP49*(1-Parameters!$D$40)*(1-(1/Parameters!$D$38))*ART_drop_factor)+(AV49*(1-Parameters!$D$40)*(1-(1/Parameters!$D$38))*ART_drop_factor)),0)</f>
        <v>0</v>
      </c>
      <c r="AW50" s="22">
        <f>IF(AND(C50&gt;=('Input for base case'!$F$14+'Input for base case'!$F$18), C50&lt;('Input for base case'!$F$14+'Input for base case'!$F$19)),((AO49*(1-Parameters!$D$40)*(1/Parameters!$D$38)*(1-('Input for base case'!$F$9*Parameters!$D$19*(1-Parameters!$D$27)*Parameters!$D$26*(Parameters!$D$23)*Parameters!$D$28)))+(AQ49*(1-Parameters!$D$40)*(1-('Input for base case'!$F$9*Parameters!$D$19*(1-Parameters!$D$27)*Parameters!$D$26*(Parameters!$D$23)*Parameters!$D$28)))+(AU49*(1-Parameters!$D$40)*(1/Parameters!$D$38))+(AW49*(1-Parameters!$D$40))),0)</f>
        <v>0</v>
      </c>
      <c r="AX50" s="24">
        <f>IF(AND(C50&gt;=('Input for base case'!$F$14+'Input for base case'!$F$18), C50&lt;('Input for base case'!$F$14+'Input for base case'!$F$19)),((AO49*(1-Parameters!$D$40)*(1/Parameters!$D$38)*'Input for base case'!$F$9*Parameters!$D$19*Parameters!$D$26*(1-Parameters!$D$27)*Parameters!$D$28*(Parameters!$D$23)*(1-Parameters!$D$30))+(AQ49*(1-Parameters!$D$40)*'Input for base case'!$F$9*Parameters!$D$19*Parameters!$D$26*(1-Parameters!$D$27)*Parameters!$D$28*(Parameters!$D$23)*(1-Parameters!$D$30)) + (AS49*(1-Parameters!$D$40)*(1-ART_drop_factor)) +(AR49*(1-Parameters!$D$40))+ (AY49*(1-Parameters!$D$40)*(1-ART_drop_factor)) + (AX49*(1-Parameters!$D$40))),0)</f>
        <v>0</v>
      </c>
      <c r="AY50" s="22">
        <f>IF(AND(C50&gt;=('Input for base case'!$F$14+'Input for base case'!$F$18), C50&lt;('Input for base case'!$F$14+'Input for base case'!$F$19)),((AO49*(1-Parameters!$D$40)*(1/Parameters!$D$38)*('Input for base case'!$F$9*Parameters!$D$19*(Parameters!$D$23)*Parameters!$D$26*(1-Parameters!$D$27)*Parameters!$D$28*Parameters!$D$30))+(AP49*(1-Parameters!$D$40)*(1/Parameters!$D$38))+(AQ49*(1-Parameters!$D$40)*('Input for base case'!$F$9*Parameters!$D$19*(Parameters!$D$23)*Parameters!$D$26*(1-Parameters!$D$27)*Parameters!$D$28*Parameters!$D$30))+(AY49*(1-Parameters!$D$40)*ART_drop_factor)+(AV49*(1-Parameters!$D$40)*(1/Parameters!$D$38))+(AS49*(1-Parameters!$D$40)*ART_drop_factor)),0)</f>
        <v>0</v>
      </c>
      <c r="AZ50" s="24">
        <f>IF(C50&gt;=('Input for base case'!$F$14+'Input for base case'!$F$19),((AT49*(1-Parameters!$D$40)*(1-(Parameters!$D$12*(1-('Input for base case'!$F$22*Parameters!$D$7))))) + (AZ49*(1-Parameters!$D$40)*(1-(Parameters!$D$12*(1-('Input for base case'!$F$22*Parameters!$D$7)))))),0)</f>
        <v>0</v>
      </c>
      <c r="BA50" s="22">
        <f>IF(C50&gt;=('Input for base case'!$F$14+'Input for base case'!$F$19),((AT49*(1-Parameters!$D$40)*Parameters!$D$12*(1-('Input for base case'!$F$22*Parameters!$D$7)))+(AU49*(1-Parameters!$D$40)*(1-1/Parameters!$D$38)*(1-('Input for base case'!$F$10*Parameters!$D$20*(1-Parameters!$D$27)*Parameters!$D$26*(Parameters!$D$24)*Parameters!$D$28*Parameters!$D$30))) + (AV49*(1-Parameters!$D$40)*(1-(1/Parameters!$D$38))*(1-ART_drop_factor)) +(AZ49*(1-Parameters!$D$40)*Parameters!$D$12*(1-('Input for base case'!$F$22*Parameters!$D$7)))+(BA49*(1-Parameters!$D$40)*(1-1/Parameters!$D$38)) + (BB49*(1-Parameters!$D$40)*(1-(1/Parameters!$D$38))*(1-ART_drop_factor))),0)</f>
        <v>0</v>
      </c>
      <c r="BB50" s="24">
        <f>IF(C50&gt;=('Input for base case'!$F$14+'Input for base case'!$F$19),((AU49*(1-Parameters!$D$40)*(1-1/Parameters!$D$38)*('Input for base case'!$F$10*Parameters!$D$20*Parameters!$D$26*(1-Parameters!$D$27)*(Parameters!$D$24)*Parameters!$D$28*Parameters!$D$30))+(AV49*(1-Parameters!$D$40)*(1-(1/Parameters!$D$38))*ART_drop_factor)+(BB49*(1-Parameters!$D$40)*(1-(1/Parameters!$D$38))*ART_drop_factor)),0)</f>
        <v>0</v>
      </c>
      <c r="BC50" s="22">
        <f>IF(C50&gt;=('Input for base case'!$F$14+'Input for base case'!$F$19),((AU49*(1-Parameters!$D$40)*(1/Parameters!$D$38)*(1-('Input for base case'!$F$10*Parameters!$D$20*(1-Parameters!$D$27)*Parameters!$D$26*(Parameters!$D$23)*Parameters!$D$28)))+(AW49*(1-Parameters!$D$40)*(1-('Input for base case'!$F$10*Parameters!$D$20*(1-Parameters!$D$27)*Parameters!$D$26*(Parameters!$D$23)*Parameters!$D$28)))+(BA49*(1-Parameters!$D$40)*(1/Parameters!$D$38))+(BC49*(1-Parameters!$D$40))),0)</f>
        <v>0</v>
      </c>
      <c r="BD50" s="24">
        <f>IF(C50&gt;=('Input for base case'!$F$14+'Input for base case'!$F$19),((AU49*(1-Parameters!$D$40)*(1/Parameters!$D$38)*'Input for base case'!$F$10*Parameters!$D$20*Parameters!$D$26*(1-Parameters!$D$27)*Parameters!$D$28*(Parameters!$D$23)*(1-Parameters!$D$30))+(AW49*(1-Parameters!$D$40)*'Input for base case'!$F$10*Parameters!$D$20*Parameters!$D$26*(1-Parameters!$D$27)*Parameters!$D$28*(Parameters!$D$23)*(1-Parameters!$D$30))+(AX49*(1-Parameters!$D$40)) + (AY49*(1-Parameters!$D$40)*(1-ART_drop_factor)) +(BD49*(1-Parameters!$D$40)) + (BE49*(1-Parameters!$D$40)*(1-ART_drop_factor))),0)</f>
        <v>0</v>
      </c>
      <c r="BE50" s="25">
        <f>IF(C50&gt;=('Input for base case'!$F$14+'Input for base case'!$F$19),((AU49*(1-Parameters!$D$40)*(1/Parameters!$D$38)*('Input for base case'!$F$10*Parameters!$D$20*(Parameters!$D$23)*Parameters!$D$26*(1-Parameters!$D$27)*Parameters!$D$28*Parameters!$D$30))+(AV49*(1-Parameters!$D$40)*(1/Parameters!$D$38))+(AW49*(1-Parameters!$D$40)*('Input for base case'!$F$10*Parameters!$D$20*(Parameters!$D$23)*Parameters!$D$26*(1-Parameters!$D$27)*Parameters!$D$28*Parameters!$D$30))+(BE49*(1-Parameters!$D$40)*ART_drop_factor)+(BB49*(1-Parameters!$D$40)*(1/Parameters!$D$38))+(AY49*(1-Parameters!$D$40)*ART_drop_factor)),0)</f>
        <v>0</v>
      </c>
      <c r="BF50" s="135">
        <f>(Parameters!$D$40*(SUM(Model!D49:BE49)))</f>
        <v>93.601802982494291</v>
      </c>
      <c r="BG50" s="60"/>
    </row>
    <row r="51" spans="3:59" x14ac:dyDescent="0.2">
      <c r="C51" s="20">
        <v>46</v>
      </c>
      <c r="D51" s="21">
        <f>IF((C51&gt;='Input for base case'!$F$12),0,(D50*(1-Parameters!$D$40)*(1-(Parameters!$D$8*(1-('Input for base case'!$F$22*Parameters!$D$7))))))</f>
        <v>0</v>
      </c>
      <c r="E51" s="21">
        <f>IF((C51&gt;='Input for base case'!$F$12),0,(D50*(1-Parameters!$D$40)*Parameters!$D$8*(1-('Input for base case'!$F$22*Parameters!$D$7))+(E50*(1-Parameters!$D$40)*(1-1/Parameters!$D$38)) + (F50*(1-Parameters!$D$40)*(1-(1/Parameters!$D$38))*(1-ART_drop_factor))))</f>
        <v>0</v>
      </c>
      <c r="F51" s="26">
        <f>IF((C51&gt;='Input for base case'!$F$12),0,(F50*(1-Parameters!$D$40)*(1-(1/Parameters!$D$38))*ART_drop_factor))</f>
        <v>0</v>
      </c>
      <c r="G51" s="21">
        <f>IF((C51&gt;='Input for base case'!$F$12),0,((G50*(1-Parameters!$D$40)+(E50*(1-Parameters!$D$40)*(1/Parameters!$D$38)))))</f>
        <v>0</v>
      </c>
      <c r="H51" s="21">
        <f>IF((C51&gt;='Input for base case'!$F$12),0,(H50*(1-Parameters!$D$40) + I50*(1-Parameters!$D$40)*(1-ART_drop_factor)))</f>
        <v>0</v>
      </c>
      <c r="I51" s="21">
        <f>IF((C51&gt;='Input for base case'!$F$12),0,(((F50*(1-Parameters!$D$40)*(1/Parameters!$D$38)) + I50*(1-Parameters!$D$40)*ART_drop_factor)))</f>
        <v>0</v>
      </c>
      <c r="J51" s="23">
        <f>IF(AND(C51&gt;='Input for base case'!$F$12,C51&lt;'Input for base case'!$F$13),((D50*(1-Parameters!$D$40)*(1-(Parameters!$D$8*(1-('Input for base case'!$F$22*Parameters!$D$7))))) + (J50*(1-Parameters!$D$40)*(1-(Parameters!$D$9*(1-('Input for base case'!$F$22*Parameters!$D$7)))))),0)</f>
        <v>0</v>
      </c>
      <c r="K51" s="23">
        <f>IF(AND(C51&gt;='Input for base case'!$F$12,C51&lt;'Input for base case'!$F$13),((D50*(1-Parameters!$D$40)*(Parameters!$D$8*(1-('Input for base case'!$F$22*Parameters!$D$7))))+(E50*(1-Parameters!$D$40)*(1-1/Parameters!$D$38)*(1-('Input for base case'!$F$5*Parameters!$D$14*(1-Parameters!$D$27)*Parameters!$D$26*(Parameters!$D$24))*Parameters!$D$28*Parameters!$D$30)))+ (F50*(1-Parameters!$D$40)*(1-(1/Parameters!$D$38))*(1-ART_drop_factor)) + (J50*(1-Parameters!$D$40)*Parameters!$D$9*(1-('Input for base case'!$F$22*Parameters!$D$7)))+(K50*(1-Parameters!$D$40)*(1-1/Parameters!$D$38)) + (L50*(1-Parameters!$D$40)*(1-(1/Parameters!$D$38))*(1-ART_drop_factor)),0)</f>
        <v>0</v>
      </c>
      <c r="L51" s="23">
        <f>IF(AND(C51&gt;='Input for base case'!$F$12,C51&lt;'Input for base case'!$F$13),((E50*(1-Parameters!$D$40)*(1-1/Parameters!$D$38)*('Input for base case'!$F$5*Parameters!$D$14*Parameters!$D$26*(1-Parameters!$D$27)*(Parameters!$D$24)*Parameters!$D$28*Parameters!$D$30))+(F50*(1-Parameters!$D$40)*(1-(1/Parameters!$D$38))*ART_drop_factor)+(L50*(1-Parameters!$D$40)*(1-(1/Parameters!$D$38))*ART_drop_factor)),0)</f>
        <v>0</v>
      </c>
      <c r="M51" s="23">
        <f>IF(AND(C51&gt;='Input for base case'!$F$12,C51&lt;'Input for base case'!$F$13),((E50*(1-Parameters!$D$40)*(1/Parameters!$D$38)*(1-('Input for base case'!$F$5*Parameters!$D$14*(1-Parameters!$D$27)*Parameters!$D$26*(Parameters!$D$23))*Parameters!$D$28))+(G50*(1-Parameters!$D$40)*(1-('Input for base case'!$F$5*Parameters!$D$14*(1-Parameters!$D$27)*Parameters!$D$26*(Parameters!$D$23)*Parameters!$D$28)))+(K50*(1-Parameters!$D$40)*(1/Parameters!$D$38))+(M50*(1-Parameters!$D$40))),0)</f>
        <v>0</v>
      </c>
      <c r="N51" s="23">
        <f>IF(AND(C51&gt;='Input for base case'!$F$12,C51&lt;'Input for base case'!$F$13),((E50*(1-Parameters!$D$40)*(1/Parameters!$D$38)*'Input for base case'!$F$5*Parameters!$D$14*Parameters!$D$26*(1-Parameters!$D$27)*Parameters!$D$28*(Parameters!$D$23)*(1-Parameters!$D$30))+(G50*(1-Parameters!$D$40)*'Input for base case'!$F$5*Parameters!$D$14*Parameters!$D$26*(1-Parameters!$D$27)*Parameters!$D$28*(Parameters!$D$23)*(1-Parameters!$D$30))+(H50*(1-Parameters!$D$40)) +(N50*(1-Parameters!$D$40)) + (O50*(1-Parameters!$D$40)*(1-ART_drop_factor)) + (I50*(1-Parameters!$D$40)*(1-ART_drop_factor))),0)</f>
        <v>0</v>
      </c>
      <c r="O51" s="23">
        <f>IF(AND(C51&gt;='Input for base case'!$F$12,C51&lt;'Input for base case'!$F$13),((E50*(1-Parameters!$D$40)*(1/Parameters!$D$38)*('Input for base case'!$F$5*Parameters!$D$14*(Parameters!$D$23)*Parameters!$D$26*(1-Parameters!$D$27)*Parameters!$D$28*Parameters!$D$30))+(F50*(1-Parameters!$D$40)*(1/Parameters!$D$38))+(G50*(1-Parameters!$D$40)*('Input for base case'!$F$5*Parameters!$D$14*(Parameters!$D$23)*Parameters!$D$26*(1-Parameters!$D$27)*Parameters!$D$28*Parameters!$D$30))+(O50*(1-Parameters!$D$40)*ART_drop_factor)+(L50*(1-Parameters!$D$40)*(1/Parameters!$D$38))+(I50*(1-Parameters!$D$40)*ART_drop_factor)),0)</f>
        <v>0</v>
      </c>
      <c r="P51" s="24">
        <f>IF(AND(C51&gt;='Input for base case'!$F$13,C51&lt;'Input for base case'!$F$14),((J50*(1-Parameters!$D$40)*(1-(Parameters!$D$9*(1-('Input for base case'!$F$22*Parameters!$D$7))))) + (P50*(1-Parameters!$D$40)*(1-(Parameters!$D$9*(1-('Input for base case'!$F$22*Parameters!$D$7)))))),0)</f>
        <v>0</v>
      </c>
      <c r="Q51" s="22">
        <f>IF(AND(C51&gt;='Input for base case'!$F$13,C51&lt;'Input for base case'!$F$14),((J50*(1-Parameters!$D$40)*Parameters!$D$9*(1-('Input for base case'!$F$22*Parameters!$D$7)))+(K50*(1-Parameters!$D$40)*(1-1/Parameters!$D$38)*(1-('Input for base case'!$F$6*Parameters!$D$15*(1-Parameters!$D$27)*Parameters!$D$26*(Parameters!$D$24))*Parameters!$D$28*Parameters!$D$30))) + (L50*(1-Parameters!$D$40)*(1-(1/Parameters!$D$38))*(1-ART_drop_factor)) +(P50*(1-Parameters!$D$40)*Parameters!$D$9*(1-('Input for base case'!$F$22*Parameters!$D$7)))+(Q50*(1-Parameters!$D$40)*(1-1/Parameters!$D$38)) + (R50*(1-Parameters!$D$40)*(1-(1/Parameters!$D$38))*(1-ART_drop_factor)),0)</f>
        <v>0</v>
      </c>
      <c r="R51" s="24">
        <f>IF(AND(C51&gt;='Input for base case'!$F$13,C51&lt;'Input for base case'!$F$14),((K50*(1-Parameters!$D$40)*(1-1/Parameters!$D$38)*('Input for base case'!$F$6*Parameters!$D$15*Parameters!$D$26*(1-Parameters!$D$27)*(Parameters!$D$24)*Parameters!$D$28*Parameters!$D$30))+(L50*(1-Parameters!$D$40)*(1-(1/Parameters!$D$38))*ART_drop_factor)+(R50*(1-Parameters!$D$40)*(1-(1/Parameters!$D$38))*ART_drop_factor)),0)</f>
        <v>0</v>
      </c>
      <c r="S51" s="22">
        <f>IF(AND(C51&gt;='Input for base case'!$F$13,C51&lt;'Input for base case'!$F$14),((K50*(1-Parameters!$D$40)*(1/Parameters!$D$38)*(1-('Input for base case'!$F$6*Parameters!$D$15*(1-Parameters!$D$27)*Parameters!$D$26*(Parameters!$D$23)*Parameters!$D$28)))+(M50*(1-Parameters!$D$40)*(1-('Input for base case'!$F$6*Parameters!$D$15*(1-Parameters!$D$27)*Parameters!$D$26*(Parameters!$D$23)*Parameters!$D$28)))+(Q50*(1-Parameters!$D$40)*(1/Parameters!$D$38))+(S50*(1-Parameters!$D$40))),0)</f>
        <v>0</v>
      </c>
      <c r="T51" s="24">
        <f>IF(AND(C51&gt;='Input for base case'!$F$13,C51&lt;'Input for base case'!$F$14),((K50*(1-Parameters!$D$40)*(1/Parameters!$D$38)*'Input for base case'!$F$6*Parameters!$D$15*Parameters!$D$26*(1-Parameters!$D$27)*Parameters!$D$28*(Parameters!$D$23)*(1-Parameters!$D$30))+(M50*(1-Parameters!$D$40)*'Input for base case'!$F$6*Parameters!$D$15*Parameters!$D$26*(1-Parameters!$D$27)*Parameters!$D$28*(Parameters!$D$23)*(1-Parameters!$D$30))+(N50*(1-Parameters!$D$40))+(T50*(1-Parameters!$D$40)) + (U50*(1-Parameters!$D$40)*(1-ART_drop_factor)) + (O50*(1-Parameters!$D$40)*(1-ART_drop_factor))),0)</f>
        <v>0</v>
      </c>
      <c r="U51" s="22">
        <f>IF(AND(C51&gt;='Input for base case'!$F$13,C51&lt;'Input for base case'!$F$14),((K50*(1-Parameters!$D$40)*(1/Parameters!$D$38)*('Input for base case'!$F$6*Parameters!$D$15*(Parameters!$D$23)*Parameters!$D$26*(1-Parameters!$D$27)*Parameters!$D$28*Parameters!$D$30))+(L50*(1-Parameters!$D$40)*(1/Parameters!$D$38))+(M50*(1-Parameters!$D$40)*('Input for base case'!$F$6*Parameters!$D$15*(Parameters!$D$23)*Parameters!$D$26*(1-Parameters!$D$27)*Parameters!$D$28*Parameters!$D$30))+(U50*(1-Parameters!$D$40)*ART_drop_factor)+(R50*(1-Parameters!$D$40)*(1/Parameters!$D$38))+(O50*(1-Parameters!$D$40))*ART_drop_factor),0)</f>
        <v>0</v>
      </c>
      <c r="V51" s="24">
        <f>IF(C51='Input for base case'!$F$14,((P50*(1-Parameters!$D$41)*(1-(Parameters!$D$9*(1-('Input for base case'!$F$22*Parameters!$D$7))))) + (V50*(1-Parameters!$D$41)*(1-(Parameters!$D$9*(1-('Input for base case'!$F$22*Parameters!$D$7)))))),0)</f>
        <v>0</v>
      </c>
      <c r="W51" s="22">
        <f>IF(C51='Input for base case'!$F$14,((P50*(1-Parameters!$D$41)*Parameters!$D$9*(1-('Input for base case'!$F$22*Parameters!$D$7)))+(Q50*(1-Parameters!$D$41)*(1-1/Parameters!$D$38)*(1-('Input for base case'!$F$6*Parameters!$D$16*(1-Parameters!$D$27)*Parameters!$D$26*(1-Parameters!$B$94)*(Parameters!$D$24))*Parameters!$D$28*Parameters!$D$30)))+(V50*(1-Parameters!$D$41)*Parameters!$D$9*(1-('Input for base case'!$F$22*Parameters!$D$7)))+ (R50*(1-Parameters!$D$41)*(1-(1/Parameters!$D$38))*(1-ART_drop_factor)) + (W50*(1-Parameters!$D$41)*(1-1/Parameters!$D$38)) + (X50*(1-Parameters!$D$41)*(1-(1/Parameters!$D$38))*(1-ART_drop_factor)),0)</f>
        <v>0</v>
      </c>
      <c r="X51" s="24">
        <f>IF(C51='Input for base case'!$F$14,((Q50*(1-Parameters!$D$41)*(1-1/Parameters!$D$38)*('Input for base case'!$F$6*Parameters!$D$16*Parameters!$D$26*(1-Parameters!$D$27)*(1-Parameters!$B$94)*(Parameters!$D$24)*Parameters!$D$28*Parameters!$D$30))+(R50*(1-Parameters!$D$41)*(1-(1/Parameters!$D$38))*ART_drop_factor)+(X50*(1-Parameters!$D$41)*(1-(1/Parameters!$D$38))*ART_drop_factor)),0)</f>
        <v>0</v>
      </c>
      <c r="Y51" s="22">
        <f>IF(C51='Input for base case'!$F$14,((Q50*(1-Parameters!$D$41)*(1/Parameters!$D$38)*(1-('Input for base case'!$F$6*Parameters!$D$16*(1-Parameters!$D$27)*Parameters!$D$26*(1-Parameters!$B$94)*(Parameters!$D$23)*Parameters!$D$28)))+(S50*(1-Parameters!$D$41)*(1-('Input for base case'!$F$6*Parameters!$D$16*(1-Parameters!$D$27)*Parameters!$D$26*(1-Parameters!$B$94)*(Parameters!$D$23)*Parameters!$D$28)))+(W50*(1-Parameters!$D$41)*(1/Parameters!$D$38))+(Y50*(1-Parameters!$D$41))),0)</f>
        <v>0</v>
      </c>
      <c r="Z51" s="24">
        <f>IF(C51='Input for base case'!$F$14,((Q50*(1-Parameters!$D$41)*(1/Parameters!$D$38)*'Input for base case'!$F$6*Parameters!$D$16*Parameters!$D$26*(1-Parameters!$D$27)*(1-Parameters!$B$94)*Parameters!$D$28*(Parameters!$D$23)*(1-Parameters!$D$30))+(S50*(1-Parameters!$D$41)*'Input for base case'!$F$6*Parameters!$D$16*Parameters!$D$26*(1-Parameters!$D$27)*(1-Parameters!$B$94)*Parameters!$D$28*(Parameters!$D$23)*(1-Parameters!$D$30))+(T50*(1-Parameters!$D$41)) + (U50*(1-Parameters!$D$41)*(1-ART_drop_factor)) + (Z50*(1-Parameters!$D$41)) + (AA50*(1-Parameters!$D$41)*(1-ART_drop_factor))),0)</f>
        <v>0</v>
      </c>
      <c r="AA51" s="22">
        <f>IF(C51='Input for base case'!$F$14,((Q50*(1-Parameters!$D$41)*(1/Parameters!$D$38)*('Input for base case'!$F$6*Parameters!$D$16*(Parameters!$D$23)*Parameters!$D$26*(1-Parameters!$D$27)*(1-Parameters!$B$94)*Parameters!$D$28*Parameters!$D$30))+(R50*(1-Parameters!$D$41)*(1/Parameters!$D$38))+(S50*(1-Parameters!$D$41)*('Input for base case'!$F$6*Parameters!$D$16*(1-Parameters!$B$94)*(Parameters!$D$23)*Parameters!$D$26*(1-Parameters!$D$27)*Parameters!$D$28*Parameters!$D$30))+(AA50*(1-Parameters!$D$41)*ART_drop_factor)+(X50*(1-Parameters!$D$41)*(1/Parameters!$D$38))+(U50*(1-Parameters!$D$41)*ART_drop_factor)),0)</f>
        <v>0</v>
      </c>
      <c r="AB51" s="24">
        <f>IF(AND(C51&gt;'Input for base case'!$F$14,C51&lt;('Input for base case'!$F$14+'Input for base case'!$F$16)),((V50*(1-Parameters!$D$41)*(1-(Parameters!$D$9*(1-('Input for base case'!$F$22*Parameters!$D$7)))))+(AB50*(1-Parameters!$D$41)*(1-(Parameters!$D$10*(1-('Input for base case'!$F$22*Parameters!$D$7)))))),0)</f>
        <v>0</v>
      </c>
      <c r="AC51" s="24">
        <f>IF(AND(C51&gt;'Input for base case'!$F$14, C51&lt;('Input for base case'!$F$14+'Input for base case'!$F$16)),((V50*(1-Parameters!$D$41)*Parameters!$D$9*(1-('Input for base case'!$F$22*Parameters!$D$7)))+(W50*(1-Parameters!$D$41)*(1-1/Parameters!$D$38)) + (X50*(1-Parameters!$D$41)*(1-(1/Parameters!$D$38))*(1-ART_drop_factor)) +(AB50*(1-Parameters!$D$41)*Parameters!$D$10*(1-('Input for base case'!$F$22*Parameters!$D$7))))+(AC50*(1-Parameters!$D$41)*(1-1/Parameters!$D$38)) + (AD50*(1-Parameters!$D$41)*(1-(1/Parameters!$D$38))*(1-ART_drop_factor)),0)</f>
        <v>0</v>
      </c>
      <c r="AD51" s="24">
        <f>IF(AND(C51&gt;'Input for base case'!$F$14, C51&lt;('Input for base case'!$F$14+'Input for base case'!$F$16)),((X50*(1-Parameters!$D$41)*(1-(1/Parameters!$D$38))*ART_drop_factor)+(AD50*(1-Parameters!$D$41)*(1-(1/Parameters!$D$38))*ART_drop_factor)),0)</f>
        <v>0</v>
      </c>
      <c r="AE51" s="24">
        <f>IF(AND(C51&gt;'Input for base case'!$F$14, C51&lt;('Input for base case'!$F$14+'Input for base case'!$F$16)),((W50*(1-Parameters!$D$41)*(1/Parameters!$D$38))+(Y50*(1-Parameters!$D$41))+(AC50*(1-Parameters!$D$41)*(1/Parameters!$D$38))+(AE50*(1-Parameters!$D$41))),0)</f>
        <v>0</v>
      </c>
      <c r="AF51" s="24">
        <f>IF(AND(C51&gt;'Input for base case'!$F$14, C51&lt;('Input for base case'!$F$14+'Input for base case'!$F$16)),((Z50*(1-Parameters!$D$41)) + (AA50*(1-Parameters!$D$41)*(1-ART_drop_factor)) +(AF50*(1-Parameters!$D$41)) + (AG50*(1-Parameters!$D$41)*(1-ART_drop_factor))),0)</f>
        <v>0</v>
      </c>
      <c r="AG51" s="24">
        <f>IF(AND(C51&gt;'Input for base case'!$F$14, C51&lt;('Input for base case'!$F$14+'Input for base case'!$F$16)),((X50*(1-Parameters!$D$41)*(1/Parameters!$D$38))+(AG50*(1-Parameters!$D$41)*ART_drop_factor)+(AD50*(1-Parameters!$D$41)*(1/Parameters!$D$38))+(AA50*(1-Parameters!$D$41)*ART_drop_factor)),0)</f>
        <v>0</v>
      </c>
      <c r="AH51" s="24">
        <f>IF(AND(C51&gt;=('Input for base case'!$F$14+'Input for base case'!$F$16),C51&lt;('Input for base case'!$F$14+'Input for base case'!$F$17)),((AB50*(1-Parameters!$D$40)*(1-(Parameters!$D$10*(1-('Input for base case'!$F$22*Parameters!$D$7)))))+(AH50*(1-Parameters!$D$40)*(1-(Parameters!$D$11*(1-('Input for base case'!$F$22*Parameters!$D$7)))))),0)</f>
        <v>1498588.7920786415</v>
      </c>
      <c r="AI51" s="24">
        <f>IF(AND(C51&gt;=('Input for base case'!$F$14+'Input for base case'!$F$16), C51&lt;('Input for base case'!$F$14+'Input for base case'!$F$17)),((AB50*(1-Parameters!$D$40)*Parameters!$D$10*(1-('Input for base case'!$F$22*Parameters!$D$7)))+(AC50*(1-Parameters!$D$40)*(1-1/Parameters!$D$38)*(1-('Input for base case'!$F$7*Parameters!$D$17*(1-Parameters!$D$27)*Parameters!$D$26*(1-(Parameters!$B$94 + Parameters!$B$95))*(Parameters!$D$24)*Parameters!$D$28*Parameters!$D$30))) + (AD50*(1-Parameters!$D$40)*(1-(1/Parameters!$D$38))*(1-ART_drop_factor)) +(AH50*(1-Parameters!$D$40)*Parameters!$D$11*(1-('Input for base case'!$F$22*Parameters!$D$7)))+(AI50*(1-Parameters!$D$40)*(1-1/Parameters!$D$38)) + (AJ50*(1-Parameters!$D$40)*(1-(1/Parameters!$D$38))*(1-ART_drop_factor))),0)</f>
        <v>2512.7873606373341</v>
      </c>
      <c r="AJ51" s="24">
        <f>IF(AND(C51&gt;=('Input for base case'!$F$14+'Input for base case'!$F$16), C51&lt;('Input for base case'!$F$14+'Input for base case'!$F$17)),((AC50*(1-Parameters!$D$40)*(1-1/Parameters!$D$38)*('Input for base case'!$F$7*Parameters!$D$17*Parameters!$D$26*(1-Parameters!$D$27)*(1-(Parameters!$B$94 + Parameters!$B$95))*(Parameters!$D$24)*Parameters!$D$28*Parameters!$D$30))+(AD50*(1-Parameters!$D$40)*(1-(1/Parameters!$D$38))*ART_drop_factor)+(AJ50*(1-Parameters!$D$40)*(1-(1/Parameters!$D$38))*ART_drop_factor)),0)</f>
        <v>99.995717392587423</v>
      </c>
      <c r="AK51" s="22">
        <f>IF(AND(C51&gt;=('Input for base case'!$F$14+'Input for base case'!$F$16), C51&lt;('Input for base case'!$F$14+'Input for base case'!$F$17)),((AC50*(1-Parameters!$D$40)*(1/Parameters!$D$38)*(1-('Input for base case'!$F$7*Parameters!$D$17*(1-Parameters!$D$27)*Parameters!$D$26*(1-(Parameters!$B$94 + Parameters!$B$95))*(Parameters!$D$23)*Parameters!$D$28)))+(AE50*(1-Parameters!$D$40)*(1-('Input for base case'!$F$7*Parameters!$D$17*(1-Parameters!$D$27)*Parameters!$D$26*(1-(Parameters!$B$94 + Parameters!$B$95))*(Parameters!$D$23)*Parameters!$D$28)))+(AI50*(1-Parameters!$D$40)*(1/Parameters!$D$38))+(AK50*(1-Parameters!$D$40))),0)</f>
        <v>22992.293516775379</v>
      </c>
      <c r="AL51" s="24">
        <f>IF(AND(C51&gt;=('Input for base case'!$F$14+'Input for base case'!$F$16), C51&lt;('Input for base case'!$F$14+'Input for base case'!$F$17)),((AC50*(1-Parameters!$D$40)*(1/Parameters!$D$38)*'Input for base case'!$F$7*Parameters!$D$17*Parameters!$D$26*(1-Parameters!$D$27)*(1-(Parameters!$B$94 + Parameters!$B$95))*Parameters!$D$28*(Parameters!$D$23)*(1-Parameters!$D$30))+(AE50*(1-Parameters!$D$40)*'Input for base case'!$F$7*Parameters!$D$17*Parameters!$D$26*(1-Parameters!$D$27)*(1-(Parameters!$B$94 + Parameters!$B$95))*Parameters!$D$28*(Parameters!$D$23)*(1-Parameters!$D$30))+(AF50*(1-Parameters!$D$40)) + (AG50*(1-Parameters!$D$40)*(1-ART_drop_factor)) +(AL50*(1-Parameters!$D$40)) + (AM50*(1-Parameters!$D$40)*(1-ART_drop_factor))),0)</f>
        <v>6487.0184596330919</v>
      </c>
      <c r="AM51" s="22">
        <f>IF(AND(C51&gt;=('Input for base case'!$F$14+'Input for base case'!$F$16), C51&lt;('Input for base case'!$F$14+'Input for base case'!$F$17)),((AC50*(1-Parameters!$D$40)*(1/Parameters!$D$38)*('Input for base case'!$F$7*Parameters!$D$17*(Parameters!$D$23)*Parameters!$D$26*(1-Parameters!$D$27)*(1-(Parameters!$B$94 + Parameters!$B$95))*Parameters!$D$28*Parameters!$D$30))+(AD50*(1-Parameters!$D$40)*(1/Parameters!$D$38))+(AE50*(1-Parameters!$D$40)*('Input for base case'!$F$7*Parameters!$D$17*(Parameters!$D$23)*Parameters!$D$26*(1-Parameters!$D$27)*(1-(Parameters!$B$94 + Parameters!$B$95))*Parameters!$D$28*Parameters!$D$30))+(AM50*(1-Parameters!$D$40)*ART_drop_factor)+(AJ50*(1-Parameters!$D$40)*(1/Parameters!$D$38))+(AG50*(1-Parameters!$D$40)*ART_drop_factor)),0)</f>
        <v>35157.740617754847</v>
      </c>
      <c r="AN51" s="24">
        <f>IF(AND(C51&gt;=('Input for base case'!$F$14+'Input for base case'!$F$17), C51&lt;('Input for base case'!$F$14+'Input for base case'!$F$18)),((AH50*(1-Parameters!$D$40)*(1-(Parameters!$D$11*(1-('Input for base case'!$F$22*Parameters!$D$7))))) + (AN50*(1-Parameters!$D$40)*(1-(Parameters!$D$11*(1-('Input for base case'!$F$22*Parameters!$D$7)))))),0)</f>
        <v>0</v>
      </c>
      <c r="AO51" s="22">
        <f>IF(AND(C51&gt;=('Input for base case'!$F$14+'Input for base case'!$F$17), C51&lt;('Input for base case'!$F$14+'Input for base case'!$F$18)),((AH50*(1-Parameters!$D$40)*Parameters!$D$11*(1-('Input for base case'!$F$22*Parameters!$D$7)))+(AI50*(1-Parameters!$D$40)*(1-1/Parameters!$D$38)*(1-('Input for base case'!$F$8*Parameters!$D$18*(1-Parameters!$D$27)*Parameters!$D$26*(Parameters!$D$24)*Parameters!$D$28*Parameters!$D$30))) + (AJ50*(1-Parameters!$D$40)*(1-(1/Parameters!$D$38))*(1-ART_drop_factor)) +(AN50*(1-Parameters!$D$40)*Parameters!$D$11*(1-('Input for base case'!$F$22*Parameters!$D$7)))+(AO50*(1-Parameters!$D$40)*(1-1/Parameters!$D$38)) + (AP50*(1-Parameters!$D$40)*(1-(1/Parameters!$D$38))*(1-ART_drop_factor))),0)</f>
        <v>0</v>
      </c>
      <c r="AP51" s="24">
        <f>IF(AND(C51&gt;=('Input for base case'!$F$14+'Input for base case'!$F$17), C51&lt;('Input for base case'!$F$14+'Input for base case'!$F$18)),((AI50*(1-Parameters!$D$40)*(1-1/Parameters!$D$38)*('Input for base case'!$F$8*Parameters!$D$18*Parameters!$D$26*(1-Parameters!$D$27)*(Parameters!$D$24)*Parameters!$D$28*Parameters!$D$30))+(AJ50*(1-Parameters!$D$40)*(1-(1/Parameters!$D$38))*ART_drop_factor)+(AP50*(1-Parameters!$D$40)*(1-(1/Parameters!$D$38))*ART_drop_factor)),0)</f>
        <v>0</v>
      </c>
      <c r="AQ51" s="22">
        <f>IF(AND(C51&gt;=('Input for base case'!$F$14+'Input for base case'!$F$17), C51&lt;('Input for base case'!$F$14+'Input for base case'!$F$18)),((AI50*(1-Parameters!$D$40)*(1/Parameters!$D$38)*(1-('Input for base case'!$F$8*Parameters!$D$18*(1-Parameters!$D$27)*Parameters!$D$26*(Parameters!$D$23)*Parameters!$D$28)))+(AK50*(1-Parameters!$D$40)*(1-('Input for base case'!$F$8*Parameters!$D$18*(1-Parameters!$D$27)*Parameters!$D$26*(Parameters!$D$23)*Parameters!$D$28)))+(AO50*(1-Parameters!$D$40)*(1/Parameters!$D$38))+(AQ50*(1-Parameters!$D$40))),0)</f>
        <v>0</v>
      </c>
      <c r="AR51" s="24">
        <f>IF(AND(C51&gt;=('Input for base case'!$F$14+'Input for base case'!$F$17), C51&lt;('Input for base case'!$F$14+'Input for base case'!$F$18)),((AI50*(1-Parameters!$D$40)*(1/Parameters!$D$38)*'Input for base case'!$F$8*Parameters!$D$18*Parameters!$D$26*(1-Parameters!$D$27)*Parameters!$D$28*(Parameters!$D$23)*(1-Parameters!$D$30))+(AK50*(1-Parameters!$D$40)*'Input for base case'!$F$8*Parameters!$D$18*Parameters!$D$26*(1-Parameters!$D$27)*Parameters!$D$28*(Parameters!$D$23)*(1-Parameters!$D$30))+(AL50*(1-Parameters!$D$40)) + (AM50*(1-Parameters!$D$40)*(1-ART_drop_factor)) +(AR50*(1-Parameters!$D$40)) + (AS50*(1-Parameters!$D$40)*(1-ART_drop_factor))),0)</f>
        <v>0</v>
      </c>
      <c r="AS51" s="22">
        <f>IF(AND(C51&gt;=('Input for base case'!$F$14+'Input for base case'!$F$17), C51&lt;('Input for base case'!$F$14+'Input for base case'!$F$18)),((AI50*(1-Parameters!$D$40)*(1/Parameters!$D$38)*('Input for base case'!$F$8*Parameters!$D$18*(Parameters!$D$23)*Parameters!$D$26*(1-Parameters!$D$27)*Parameters!$D$28*Parameters!$D$30))+(AJ50*(1-Parameters!$D$40)*(1/Parameters!$D$38))+(AK50*(1-Parameters!$D$40)*('Input for base case'!$F$8*Parameters!$D$18*(Parameters!$D$23)*Parameters!$D$26*(1-Parameters!$D$27)*Parameters!$D$28*Parameters!$D$30))+(AS50*(1-Parameters!$D$40)*ART_drop_factor)+(AP50*(1-Parameters!$D$40)*(1/Parameters!$D$38))+(AM50*(1-Parameters!$D$40)*ART_drop_factor)),0)</f>
        <v>0</v>
      </c>
      <c r="AT51" s="24">
        <f>IF(AND(C51&gt;=('Input for base case'!$F$14+'Input for base case'!$F$18), C51&lt;('Input for base case'!$F$14+'Input for base case'!$F$19)),((AN50*(1-Parameters!$D$40)*(1-(Parameters!$D$11*(1-('Input for base case'!$F$22*Parameters!$D$7))))) + (AT50*(1-Parameters!$D$40)*(1-(Parameters!$D$12*(1-('Input for base case'!$F$22*Parameters!$D$7)))))),0)</f>
        <v>0</v>
      </c>
      <c r="AU51" s="22">
        <f>IF(AND(C51&gt;=('Input for base case'!$F$14+'Input for base case'!$F$18), C51&lt;('Input for base case'!$F$14+'Input for base case'!$F$19)),((AN50*(1-Parameters!$D$40)*Parameters!$D$11*(1-('Input for base case'!$F$22*Parameters!$D$7)))+(AO50*(1-Parameters!$D$40)*(1-1/Parameters!$D$38)*(1-('Input for base case'!$F$9*Parameters!$D$19*(1-Parameters!$D$27)*Parameters!$D$26*(Parameters!$D$24)*Parameters!$D$28*Parameters!$D$30))) + (AP50*(1-Parameters!$D$40)*(1-(1/Parameters!$D$38))*(1-ART_drop_factor)) +(AT50*(1-Parameters!$D$40)*Parameters!$D$12*(1-('Input for base case'!$F$22*Parameters!$D$7)))+(AU50*(1-Parameters!$D$40)*(1-1/Parameters!$D$38)) + (AV50*(1-Parameters!$D$40)*(1-(1/Parameters!$D$38))*(1-ART_drop_factor))),0)</f>
        <v>0</v>
      </c>
      <c r="AV51" s="24">
        <f>IF(AND(C51&gt;=('Input for base case'!$F$14+'Input for base case'!$F$18), C51&lt;('Input for base case'!$F$14+'Input for base case'!$F$19)),((AO50*(1-Parameters!$D$40)*(1-1/Parameters!$D$38)*('Input for base case'!$F$9*Parameters!$D$19*Parameters!$D$26*(1-Parameters!$D$27)*(Parameters!$D$24)*Parameters!$D$28*Parameters!$D$30))+(AP50*(1-Parameters!$D$40)*(1-(1/Parameters!$D$38))*ART_drop_factor)+(AV50*(1-Parameters!$D$40)*(1-(1/Parameters!$D$38))*ART_drop_factor)),0)</f>
        <v>0</v>
      </c>
      <c r="AW51" s="22">
        <f>IF(AND(C51&gt;=('Input for base case'!$F$14+'Input for base case'!$F$18), C51&lt;('Input for base case'!$F$14+'Input for base case'!$F$19)),((AO50*(1-Parameters!$D$40)*(1/Parameters!$D$38)*(1-('Input for base case'!$F$9*Parameters!$D$19*(1-Parameters!$D$27)*Parameters!$D$26*(Parameters!$D$23)*Parameters!$D$28)))+(AQ50*(1-Parameters!$D$40)*(1-('Input for base case'!$F$9*Parameters!$D$19*(1-Parameters!$D$27)*Parameters!$D$26*(Parameters!$D$23)*Parameters!$D$28)))+(AU50*(1-Parameters!$D$40)*(1/Parameters!$D$38))+(AW50*(1-Parameters!$D$40))),0)</f>
        <v>0</v>
      </c>
      <c r="AX51" s="24">
        <f>IF(AND(C51&gt;=('Input for base case'!$F$14+'Input for base case'!$F$18), C51&lt;('Input for base case'!$F$14+'Input for base case'!$F$19)),((AO50*(1-Parameters!$D$40)*(1/Parameters!$D$38)*'Input for base case'!$F$9*Parameters!$D$19*Parameters!$D$26*(1-Parameters!$D$27)*Parameters!$D$28*(Parameters!$D$23)*(1-Parameters!$D$30))+(AQ50*(1-Parameters!$D$40)*'Input for base case'!$F$9*Parameters!$D$19*Parameters!$D$26*(1-Parameters!$D$27)*Parameters!$D$28*(Parameters!$D$23)*(1-Parameters!$D$30)) + (AS50*(1-Parameters!$D$40)*(1-ART_drop_factor)) +(AR50*(1-Parameters!$D$40))+ (AY50*(1-Parameters!$D$40)*(1-ART_drop_factor)) + (AX50*(1-Parameters!$D$40))),0)</f>
        <v>0</v>
      </c>
      <c r="AY51" s="22">
        <f>IF(AND(C51&gt;=('Input for base case'!$F$14+'Input for base case'!$F$18), C51&lt;('Input for base case'!$F$14+'Input for base case'!$F$19)),((AO50*(1-Parameters!$D$40)*(1/Parameters!$D$38)*('Input for base case'!$F$9*Parameters!$D$19*(Parameters!$D$23)*Parameters!$D$26*(1-Parameters!$D$27)*Parameters!$D$28*Parameters!$D$30))+(AP50*(1-Parameters!$D$40)*(1/Parameters!$D$38))+(AQ50*(1-Parameters!$D$40)*('Input for base case'!$F$9*Parameters!$D$19*(Parameters!$D$23)*Parameters!$D$26*(1-Parameters!$D$27)*Parameters!$D$28*Parameters!$D$30))+(AY50*(1-Parameters!$D$40)*ART_drop_factor)+(AV50*(1-Parameters!$D$40)*(1/Parameters!$D$38))+(AS50*(1-Parameters!$D$40)*ART_drop_factor)),0)</f>
        <v>0</v>
      </c>
      <c r="AZ51" s="24">
        <f>IF(C51&gt;=('Input for base case'!$F$14+'Input for base case'!$F$19),((AT50*(1-Parameters!$D$40)*(1-(Parameters!$D$12*(1-('Input for base case'!$F$22*Parameters!$D$7))))) + (AZ50*(1-Parameters!$D$40)*(1-(Parameters!$D$12*(1-('Input for base case'!$F$22*Parameters!$D$7)))))),0)</f>
        <v>0</v>
      </c>
      <c r="BA51" s="22">
        <f>IF(C51&gt;=('Input for base case'!$F$14+'Input for base case'!$F$19),((AT50*(1-Parameters!$D$40)*Parameters!$D$12*(1-('Input for base case'!$F$22*Parameters!$D$7)))+(AU50*(1-Parameters!$D$40)*(1-1/Parameters!$D$38)*(1-('Input for base case'!$F$10*Parameters!$D$20*(1-Parameters!$D$27)*Parameters!$D$26*(Parameters!$D$24)*Parameters!$D$28*Parameters!$D$30))) + (AV50*(1-Parameters!$D$40)*(1-(1/Parameters!$D$38))*(1-ART_drop_factor)) +(AZ50*(1-Parameters!$D$40)*Parameters!$D$12*(1-('Input for base case'!$F$22*Parameters!$D$7)))+(BA50*(1-Parameters!$D$40)*(1-1/Parameters!$D$38)) + (BB50*(1-Parameters!$D$40)*(1-(1/Parameters!$D$38))*(1-ART_drop_factor))),0)</f>
        <v>0</v>
      </c>
      <c r="BB51" s="24">
        <f>IF(C51&gt;=('Input for base case'!$F$14+'Input for base case'!$F$19),((AU50*(1-Parameters!$D$40)*(1-1/Parameters!$D$38)*('Input for base case'!$F$10*Parameters!$D$20*Parameters!$D$26*(1-Parameters!$D$27)*(Parameters!$D$24)*Parameters!$D$28*Parameters!$D$30))+(AV50*(1-Parameters!$D$40)*(1-(1/Parameters!$D$38))*ART_drop_factor)+(BB50*(1-Parameters!$D$40)*(1-(1/Parameters!$D$38))*ART_drop_factor)),0)</f>
        <v>0</v>
      </c>
      <c r="BC51" s="22">
        <f>IF(C51&gt;=('Input for base case'!$F$14+'Input for base case'!$F$19),((AU50*(1-Parameters!$D$40)*(1/Parameters!$D$38)*(1-('Input for base case'!$F$10*Parameters!$D$20*(1-Parameters!$D$27)*Parameters!$D$26*(Parameters!$D$23)*Parameters!$D$28)))+(AW50*(1-Parameters!$D$40)*(1-('Input for base case'!$F$10*Parameters!$D$20*(1-Parameters!$D$27)*Parameters!$D$26*(Parameters!$D$23)*Parameters!$D$28)))+(BA50*(1-Parameters!$D$40)*(1/Parameters!$D$38))+(BC50*(1-Parameters!$D$40))),0)</f>
        <v>0</v>
      </c>
      <c r="BD51" s="24">
        <f>IF(C51&gt;=('Input for base case'!$F$14+'Input for base case'!$F$19),((AU50*(1-Parameters!$D$40)*(1/Parameters!$D$38)*'Input for base case'!$F$10*Parameters!$D$20*Parameters!$D$26*(1-Parameters!$D$27)*Parameters!$D$28*(Parameters!$D$23)*(1-Parameters!$D$30))+(AW50*(1-Parameters!$D$40)*'Input for base case'!$F$10*Parameters!$D$20*Parameters!$D$26*(1-Parameters!$D$27)*Parameters!$D$28*(Parameters!$D$23)*(1-Parameters!$D$30))+(AX50*(1-Parameters!$D$40)) + (AY50*(1-Parameters!$D$40)*(1-ART_drop_factor)) +(BD50*(1-Parameters!$D$40)) + (BE50*(1-Parameters!$D$40)*(1-ART_drop_factor))),0)</f>
        <v>0</v>
      </c>
      <c r="BE51" s="25">
        <f>IF(C51&gt;=('Input for base case'!$F$14+'Input for base case'!$F$19),((AU50*(1-Parameters!$D$40)*(1/Parameters!$D$38)*('Input for base case'!$F$10*Parameters!$D$20*(Parameters!$D$23)*Parameters!$D$26*(1-Parameters!$D$27)*Parameters!$D$28*Parameters!$D$30))+(AV50*(1-Parameters!$D$40)*(1/Parameters!$D$38))+(AW50*(1-Parameters!$D$40)*('Input for base case'!$F$10*Parameters!$D$20*(Parameters!$D$23)*Parameters!$D$26*(1-Parameters!$D$27)*Parameters!$D$28*Parameters!$D$30))+(BE50*(1-Parameters!$D$40)*ART_drop_factor)+(BB50*(1-Parameters!$D$40)*(1/Parameters!$D$38))+(AY50*(1-Parameters!$D$40)*ART_drop_factor)),0)</f>
        <v>0</v>
      </c>
      <c r="BF51" s="135">
        <f>(Parameters!$D$40*(SUM(Model!D50:U50,Model!AH50:BE50)))+(Parameters!$D$41*(SUM(Model!V50:AG50)))</f>
        <v>93.59640287847607</v>
      </c>
      <c r="BG51" s="60"/>
    </row>
    <row r="52" spans="3:59" x14ac:dyDescent="0.2">
      <c r="C52" s="20">
        <v>47</v>
      </c>
      <c r="D52" s="21">
        <f>IF((C52&gt;='Input for base case'!$F$12),0,(D51*(1-Parameters!$D$40)*(1-(Parameters!$D$8*(1-('Input for base case'!$F$22*Parameters!$D$7))))))</f>
        <v>0</v>
      </c>
      <c r="E52" s="21">
        <f>IF((C52&gt;='Input for base case'!$F$12),0,(D51*(1-Parameters!$D$40)*Parameters!$D$8*(1-('Input for base case'!$F$22*Parameters!$D$7))+(E51*(1-Parameters!$D$40)*(1-1/Parameters!$D$38)) + (F51*(1-Parameters!$D$40)*(1-(1/Parameters!$D$38))*(1-ART_drop_factor))))</f>
        <v>0</v>
      </c>
      <c r="F52" s="26">
        <f>IF((C52&gt;='Input for base case'!$F$12),0,(F51*(1-Parameters!$D$40)*(1-(1/Parameters!$D$38))*ART_drop_factor))</f>
        <v>0</v>
      </c>
      <c r="G52" s="21">
        <f>IF((C52&gt;='Input for base case'!$F$12),0,((G51*(1-Parameters!$D$40)+(E51*(1-Parameters!$D$40)*(1/Parameters!$D$38)))))</f>
        <v>0</v>
      </c>
      <c r="H52" s="21">
        <f>IF((C52&gt;='Input for base case'!$F$12),0,(H51*(1-Parameters!$D$40) + I51*(1-Parameters!$D$40)*(1-ART_drop_factor)))</f>
        <v>0</v>
      </c>
      <c r="I52" s="21">
        <f>IF((C52&gt;='Input for base case'!$F$12),0,(((F51*(1-Parameters!$D$40)*(1/Parameters!$D$38)) + I51*(1-Parameters!$D$40)*ART_drop_factor)))</f>
        <v>0</v>
      </c>
      <c r="J52" s="23">
        <f>IF(AND(C52&gt;='Input for base case'!$F$12,C52&lt;'Input for base case'!$F$13),((D51*(1-Parameters!$D$40)*(1-(Parameters!$D$8*(1-('Input for base case'!$F$22*Parameters!$D$7))))) + (J51*(1-Parameters!$D$40)*(1-(Parameters!$D$9*(1-('Input for base case'!$F$22*Parameters!$D$7)))))),0)</f>
        <v>0</v>
      </c>
      <c r="K52" s="23">
        <f>IF(AND(C52&gt;='Input for base case'!$F$12,C52&lt;'Input for base case'!$F$13),((D51*(1-Parameters!$D$40)*(Parameters!$D$8*(1-('Input for base case'!$F$22*Parameters!$D$7))))+(E51*(1-Parameters!$D$40)*(1-1/Parameters!$D$38)*(1-('Input for base case'!$F$5*Parameters!$D$14*(1-Parameters!$D$27)*Parameters!$D$26*(Parameters!$D$24))*Parameters!$D$28*Parameters!$D$30)))+ (F51*(1-Parameters!$D$40)*(1-(1/Parameters!$D$38))*(1-ART_drop_factor)) + (J51*(1-Parameters!$D$40)*Parameters!$D$9*(1-('Input for base case'!$F$22*Parameters!$D$7)))+(K51*(1-Parameters!$D$40)*(1-1/Parameters!$D$38)) + (L51*(1-Parameters!$D$40)*(1-(1/Parameters!$D$38))*(1-ART_drop_factor)),0)</f>
        <v>0</v>
      </c>
      <c r="L52" s="23">
        <f>IF(AND(C52&gt;='Input for base case'!$F$12,C52&lt;'Input for base case'!$F$13),((E51*(1-Parameters!$D$40)*(1-1/Parameters!$D$38)*('Input for base case'!$F$5*Parameters!$D$14*Parameters!$D$26*(1-Parameters!$D$27)*(Parameters!$D$24)*Parameters!$D$28*Parameters!$D$30))+(F51*(1-Parameters!$D$40)*(1-(1/Parameters!$D$38))*ART_drop_factor)+(L51*(1-Parameters!$D$40)*(1-(1/Parameters!$D$38))*ART_drop_factor)),0)</f>
        <v>0</v>
      </c>
      <c r="M52" s="23">
        <f>IF(AND(C52&gt;='Input for base case'!$F$12,C52&lt;'Input for base case'!$F$13),((E51*(1-Parameters!$D$40)*(1/Parameters!$D$38)*(1-('Input for base case'!$F$5*Parameters!$D$14*(1-Parameters!$D$27)*Parameters!$D$26*(Parameters!$D$23))*Parameters!$D$28))+(G51*(1-Parameters!$D$40)*(1-('Input for base case'!$F$5*Parameters!$D$14*(1-Parameters!$D$27)*Parameters!$D$26*(Parameters!$D$23)*Parameters!$D$28)))+(K51*(1-Parameters!$D$40)*(1/Parameters!$D$38))+(M51*(1-Parameters!$D$40))),0)</f>
        <v>0</v>
      </c>
      <c r="N52" s="23">
        <f>IF(AND(C52&gt;='Input for base case'!$F$12,C52&lt;'Input for base case'!$F$13),((E51*(1-Parameters!$D$40)*(1/Parameters!$D$38)*'Input for base case'!$F$5*Parameters!$D$14*Parameters!$D$26*(1-Parameters!$D$27)*Parameters!$D$28*(Parameters!$D$23)*(1-Parameters!$D$30))+(G51*(1-Parameters!$D$40)*'Input for base case'!$F$5*Parameters!$D$14*Parameters!$D$26*(1-Parameters!$D$27)*Parameters!$D$28*(Parameters!$D$23)*(1-Parameters!$D$30))+(H51*(1-Parameters!$D$40)) +(N51*(1-Parameters!$D$40)) + (O51*(1-Parameters!$D$40)*(1-ART_drop_factor)) + (I51*(1-Parameters!$D$40)*(1-ART_drop_factor))),0)</f>
        <v>0</v>
      </c>
      <c r="O52" s="23">
        <f>IF(AND(C52&gt;='Input for base case'!$F$12,C52&lt;'Input for base case'!$F$13),((E51*(1-Parameters!$D$40)*(1/Parameters!$D$38)*('Input for base case'!$F$5*Parameters!$D$14*(Parameters!$D$23)*Parameters!$D$26*(1-Parameters!$D$27)*Parameters!$D$28*Parameters!$D$30))+(F51*(1-Parameters!$D$40)*(1/Parameters!$D$38))+(G51*(1-Parameters!$D$40)*('Input for base case'!$F$5*Parameters!$D$14*(Parameters!$D$23)*Parameters!$D$26*(1-Parameters!$D$27)*Parameters!$D$28*Parameters!$D$30))+(O51*(1-Parameters!$D$40)*ART_drop_factor)+(L51*(1-Parameters!$D$40)*(1/Parameters!$D$38))+(I51*(1-Parameters!$D$40)*ART_drop_factor)),0)</f>
        <v>0</v>
      </c>
      <c r="P52" s="24">
        <f>IF(AND(C52&gt;='Input for base case'!$F$13,C52&lt;'Input for base case'!$F$14),((J51*(1-Parameters!$D$40)*(1-(Parameters!$D$9*(1-('Input for base case'!$F$22*Parameters!$D$7))))) + (P51*(1-Parameters!$D$40)*(1-(Parameters!$D$9*(1-('Input for base case'!$F$22*Parameters!$D$7)))))),0)</f>
        <v>0</v>
      </c>
      <c r="Q52" s="22">
        <f>IF(AND(C52&gt;='Input for base case'!$F$13,C52&lt;'Input for base case'!$F$14),((J51*(1-Parameters!$D$40)*Parameters!$D$9*(1-('Input for base case'!$F$22*Parameters!$D$7)))+(K51*(1-Parameters!$D$40)*(1-1/Parameters!$D$38)*(1-('Input for base case'!$F$6*Parameters!$D$15*(1-Parameters!$D$27)*Parameters!$D$26*(Parameters!$D$24))*Parameters!$D$28*Parameters!$D$30))) + (L51*(1-Parameters!$D$40)*(1-(1/Parameters!$D$38))*(1-ART_drop_factor)) +(P51*(1-Parameters!$D$40)*Parameters!$D$9*(1-('Input for base case'!$F$22*Parameters!$D$7)))+(Q51*(1-Parameters!$D$40)*(1-1/Parameters!$D$38)) + (R51*(1-Parameters!$D$40)*(1-(1/Parameters!$D$38))*(1-ART_drop_factor)),0)</f>
        <v>0</v>
      </c>
      <c r="R52" s="24">
        <f>IF(AND(C52&gt;='Input for base case'!$F$13,C52&lt;'Input for base case'!$F$14),((K51*(1-Parameters!$D$40)*(1-1/Parameters!$D$38)*('Input for base case'!$F$6*Parameters!$D$15*Parameters!$D$26*(1-Parameters!$D$27)*(Parameters!$D$24)*Parameters!$D$28*Parameters!$D$30))+(L51*(1-Parameters!$D$40)*(1-(1/Parameters!$D$38))*ART_drop_factor)+(R51*(1-Parameters!$D$40)*(1-(1/Parameters!$D$38))*ART_drop_factor)),0)</f>
        <v>0</v>
      </c>
      <c r="S52" s="22">
        <f>IF(AND(C52&gt;='Input for base case'!$F$13,C52&lt;'Input for base case'!$F$14),((K51*(1-Parameters!$D$40)*(1/Parameters!$D$38)*(1-('Input for base case'!$F$6*Parameters!$D$15*(1-Parameters!$D$27)*Parameters!$D$26*(Parameters!$D$23)*Parameters!$D$28)))+(M51*(1-Parameters!$D$40)*(1-('Input for base case'!$F$6*Parameters!$D$15*(1-Parameters!$D$27)*Parameters!$D$26*(Parameters!$D$23)*Parameters!$D$28)))+(Q51*(1-Parameters!$D$40)*(1/Parameters!$D$38))+(S51*(1-Parameters!$D$40))),0)</f>
        <v>0</v>
      </c>
      <c r="T52" s="24">
        <f>IF(AND(C52&gt;='Input for base case'!$F$13,C52&lt;'Input for base case'!$F$14),((K51*(1-Parameters!$D$40)*(1/Parameters!$D$38)*'Input for base case'!$F$6*Parameters!$D$15*Parameters!$D$26*(1-Parameters!$D$27)*Parameters!$D$28*(Parameters!$D$23)*(1-Parameters!$D$30))+(M51*(1-Parameters!$D$40)*'Input for base case'!$F$6*Parameters!$D$15*Parameters!$D$26*(1-Parameters!$D$27)*Parameters!$D$28*(Parameters!$D$23)*(1-Parameters!$D$30))+(N51*(1-Parameters!$D$40))+(T51*(1-Parameters!$D$40)) + (U51*(1-Parameters!$D$40)*(1-ART_drop_factor)) + (O51*(1-Parameters!$D$40)*(1-ART_drop_factor))),0)</f>
        <v>0</v>
      </c>
      <c r="U52" s="22">
        <f>IF(AND(C52&gt;='Input for base case'!$F$13,C52&lt;'Input for base case'!$F$14),((K51*(1-Parameters!$D$40)*(1/Parameters!$D$38)*('Input for base case'!$F$6*Parameters!$D$15*(Parameters!$D$23)*Parameters!$D$26*(1-Parameters!$D$27)*Parameters!$D$28*Parameters!$D$30))+(L51*(1-Parameters!$D$40)*(1/Parameters!$D$38))+(M51*(1-Parameters!$D$40)*('Input for base case'!$F$6*Parameters!$D$15*(Parameters!$D$23)*Parameters!$D$26*(1-Parameters!$D$27)*Parameters!$D$28*Parameters!$D$30))+(U51*(1-Parameters!$D$40)*ART_drop_factor)+(R51*(1-Parameters!$D$40)*(1/Parameters!$D$38))+(O51*(1-Parameters!$D$40))*ART_drop_factor),0)</f>
        <v>0</v>
      </c>
      <c r="V52" s="24">
        <f>IF(C52='Input for base case'!$F$14,((P51*(1-Parameters!$D$41)*(1-(Parameters!$D$9*(1-('Input for base case'!$F$22*Parameters!$D$7))))) + (V51*(1-Parameters!$D$41)*(1-(Parameters!$D$9*(1-('Input for base case'!$F$22*Parameters!$D$7)))))),0)</f>
        <v>0</v>
      </c>
      <c r="W52" s="22">
        <f>IF(C52='Input for base case'!$F$14,((P51*(1-Parameters!$D$41)*Parameters!$D$9*(1-('Input for base case'!$F$22*Parameters!$D$7)))+(Q51*(1-Parameters!$D$41)*(1-1/Parameters!$D$38)*(1-('Input for base case'!$F$6*Parameters!$D$16*(1-Parameters!$D$27)*Parameters!$D$26*(1-Parameters!$B$94)*(Parameters!$D$24))*Parameters!$D$28*Parameters!$D$30)))+(V51*(1-Parameters!$D$41)*Parameters!$D$9*(1-('Input for base case'!$F$22*Parameters!$D$7)))+ (R51*(1-Parameters!$D$41)*(1-(1/Parameters!$D$38))*(1-ART_drop_factor)) + (W51*(1-Parameters!$D$41)*(1-1/Parameters!$D$38)) + (X51*(1-Parameters!$D$41)*(1-(1/Parameters!$D$38))*(1-ART_drop_factor)),0)</f>
        <v>0</v>
      </c>
      <c r="X52" s="24">
        <f>IF(C52='Input for base case'!$F$14,((Q51*(1-Parameters!$D$41)*(1-1/Parameters!$D$38)*('Input for base case'!$F$6*Parameters!$D$16*Parameters!$D$26*(1-Parameters!$D$27)*(1-Parameters!$B$94)*(Parameters!$D$24)*Parameters!$D$28*Parameters!$D$30))+(R51*(1-Parameters!$D$41)*(1-(1/Parameters!$D$38))*ART_drop_factor)+(X51*(1-Parameters!$D$41)*(1-(1/Parameters!$D$38))*ART_drop_factor)),0)</f>
        <v>0</v>
      </c>
      <c r="Y52" s="22">
        <f>IF(C52='Input for base case'!$F$14,((Q51*(1-Parameters!$D$41)*(1/Parameters!$D$38)*(1-('Input for base case'!$F$6*Parameters!$D$16*(1-Parameters!$D$27)*Parameters!$D$26*(1-Parameters!$B$94)*(Parameters!$D$23)*Parameters!$D$28)))+(S51*(1-Parameters!$D$41)*(1-('Input for base case'!$F$6*Parameters!$D$16*(1-Parameters!$D$27)*Parameters!$D$26*(1-Parameters!$B$94)*(Parameters!$D$23)*Parameters!$D$28)))+(W51*(1-Parameters!$D$41)*(1/Parameters!$D$38))+(Y51*(1-Parameters!$D$41))),0)</f>
        <v>0</v>
      </c>
      <c r="Z52" s="24">
        <f>IF(C52='Input for base case'!$F$14,((Q51*(1-Parameters!$D$41)*(1/Parameters!$D$38)*'Input for base case'!$F$6*Parameters!$D$16*Parameters!$D$26*(1-Parameters!$D$27)*(1-Parameters!$B$94)*Parameters!$D$28*(Parameters!$D$23)*(1-Parameters!$D$30))+(S51*(1-Parameters!$D$41)*'Input for base case'!$F$6*Parameters!$D$16*Parameters!$D$26*(1-Parameters!$D$27)*(1-Parameters!$B$94)*Parameters!$D$28*(Parameters!$D$23)*(1-Parameters!$D$30))+(T51*(1-Parameters!$D$41)) + (U51*(1-Parameters!$D$41)*(1-ART_drop_factor)) + (Z51*(1-Parameters!$D$41)) + (AA51*(1-Parameters!$D$41)*(1-ART_drop_factor))),0)</f>
        <v>0</v>
      </c>
      <c r="AA52" s="22">
        <f>IF(C52='Input for base case'!$F$14,((Q51*(1-Parameters!$D$41)*(1/Parameters!$D$38)*('Input for base case'!$F$6*Parameters!$D$16*(Parameters!$D$23)*Parameters!$D$26*(1-Parameters!$D$27)*(1-Parameters!$B$94)*Parameters!$D$28*Parameters!$D$30))+(R51*(1-Parameters!$D$41)*(1/Parameters!$D$38))+(S51*(1-Parameters!$D$41)*('Input for base case'!$F$6*Parameters!$D$16*(1-Parameters!$B$94)*(Parameters!$D$23)*Parameters!$D$26*(1-Parameters!$D$27)*Parameters!$D$28*Parameters!$D$30))+(AA51*(1-Parameters!$D$41)*ART_drop_factor)+(X51*(1-Parameters!$D$41)*(1/Parameters!$D$38))+(U51*(1-Parameters!$D$41)*ART_drop_factor)),0)</f>
        <v>0</v>
      </c>
      <c r="AB52" s="24">
        <f>IF(AND(C52&gt;'Input for base case'!$F$14,C52&lt;('Input for base case'!$F$14+'Input for base case'!$F$16)),((V51*(1-Parameters!$D$41)*(1-(Parameters!$D$9*(1-('Input for base case'!$F$22*Parameters!$D$7)))))+(AB51*(1-Parameters!$D$41)*(1-(Parameters!$D$10*(1-('Input for base case'!$F$22*Parameters!$D$7)))))),0)</f>
        <v>0</v>
      </c>
      <c r="AC52" s="24">
        <f>IF(AND(C52&gt;'Input for base case'!$F$14, C52&lt;('Input for base case'!$F$14+'Input for base case'!$F$16)),((V51*(1-Parameters!$D$41)*Parameters!$D$9*(1-('Input for base case'!$F$22*Parameters!$D$7)))+(W51*(1-Parameters!$D$41)*(1-1/Parameters!$D$38)) + (X51*(1-Parameters!$D$41)*(1-(1/Parameters!$D$38))*(1-ART_drop_factor)) +(AB51*(1-Parameters!$D$41)*Parameters!$D$10*(1-('Input for base case'!$F$22*Parameters!$D$7))))+(AC51*(1-Parameters!$D$41)*(1-1/Parameters!$D$38)) + (AD51*(1-Parameters!$D$41)*(1-(1/Parameters!$D$38))*(1-ART_drop_factor)),0)</f>
        <v>0</v>
      </c>
      <c r="AD52" s="24">
        <f>IF(AND(C52&gt;'Input for base case'!$F$14, C52&lt;('Input for base case'!$F$14+'Input for base case'!$F$16)),((X51*(1-Parameters!$D$41)*(1-(1/Parameters!$D$38))*ART_drop_factor)+(AD51*(1-Parameters!$D$41)*(1-(1/Parameters!$D$38))*ART_drop_factor)),0)</f>
        <v>0</v>
      </c>
      <c r="AE52" s="24">
        <f>IF(AND(C52&gt;'Input for base case'!$F$14, C52&lt;('Input for base case'!$F$14+'Input for base case'!$F$16)),((W51*(1-Parameters!$D$41)*(1/Parameters!$D$38))+(Y51*(1-Parameters!$D$41))+(AC51*(1-Parameters!$D$41)*(1/Parameters!$D$38))+(AE51*(1-Parameters!$D$41))),0)</f>
        <v>0</v>
      </c>
      <c r="AF52" s="24">
        <f>IF(AND(C52&gt;'Input for base case'!$F$14, C52&lt;('Input for base case'!$F$14+'Input for base case'!$F$16)),((Z51*(1-Parameters!$D$41)) + (AA51*(1-Parameters!$D$41)*(1-ART_drop_factor)) +(AF51*(1-Parameters!$D$41)) + (AG51*(1-Parameters!$D$41)*(1-ART_drop_factor))),0)</f>
        <v>0</v>
      </c>
      <c r="AG52" s="24">
        <f>IF(AND(C52&gt;'Input for base case'!$F$14, C52&lt;('Input for base case'!$F$14+'Input for base case'!$F$16)),((X51*(1-Parameters!$D$41)*(1/Parameters!$D$38))+(AG51*(1-Parameters!$D$41)*ART_drop_factor)+(AD51*(1-Parameters!$D$41)*(1/Parameters!$D$38))+(AA51*(1-Parameters!$D$41)*ART_drop_factor)),0)</f>
        <v>0</v>
      </c>
      <c r="AH52" s="24">
        <f>IF(AND(C52&gt;=('Input for base case'!$F$14+'Input for base case'!$F$16),C52&lt;('Input for base case'!$F$14+'Input for base case'!$F$17)),((AB51*(1-Parameters!$D$40)*(1-(Parameters!$D$10*(1-('Input for base case'!$F$22*Parameters!$D$7)))))+(AH51*(1-Parameters!$D$40)*(1-(Parameters!$D$11*(1-('Input for base case'!$F$22*Parameters!$D$7)))))),0)</f>
        <v>1498098.8920965898</v>
      </c>
      <c r="AI52" s="24">
        <f>IF(AND(C52&gt;=('Input for base case'!$F$14+'Input for base case'!$F$16), C52&lt;('Input for base case'!$F$14+'Input for base case'!$F$17)),((AB51*(1-Parameters!$D$40)*Parameters!$D$10*(1-('Input for base case'!$F$22*Parameters!$D$7)))+(AC51*(1-Parameters!$D$40)*(1-1/Parameters!$D$38)*(1-('Input for base case'!$F$7*Parameters!$D$17*(1-Parameters!$D$27)*Parameters!$D$26*(1-(Parameters!$B$94 + Parameters!$B$95))*(Parameters!$D$24)*Parameters!$D$28*Parameters!$D$30))) + (AD51*(1-Parameters!$D$40)*(1-(1/Parameters!$D$38))*(1-ART_drop_factor)) +(AH51*(1-Parameters!$D$40)*Parameters!$D$11*(1-('Input for base case'!$F$22*Parameters!$D$7)))+(AI51*(1-Parameters!$D$40)*(1-1/Parameters!$D$38)) + (AJ51*(1-Parameters!$D$40)*(1-(1/Parameters!$D$38))*(1-ART_drop_factor))),0)</f>
        <v>2637.199079187089</v>
      </c>
      <c r="AJ52" s="24">
        <f>IF(AND(C52&gt;=('Input for base case'!$F$14+'Input for base case'!$F$16), C52&lt;('Input for base case'!$F$14+'Input for base case'!$F$17)),((AC51*(1-Parameters!$D$40)*(1-1/Parameters!$D$38)*('Input for base case'!$F$7*Parameters!$D$17*Parameters!$D$26*(1-Parameters!$D$27)*(1-(Parameters!$B$94 + Parameters!$B$95))*(Parameters!$D$24)*Parameters!$D$28*Parameters!$D$30))+(AD51*(1-Parameters!$D$40)*(1-(1/Parameters!$D$38))*ART_drop_factor)+(AJ51*(1-Parameters!$D$40)*(1-(1/Parameters!$D$38))*ART_drop_factor)),0)</f>
        <v>88.583715429846407</v>
      </c>
      <c r="AK52" s="22">
        <f>IF(AND(C52&gt;=('Input for base case'!$F$14+'Input for base case'!$F$16), C52&lt;('Input for base case'!$F$14+'Input for base case'!$F$17)),((AC51*(1-Parameters!$D$40)*(1/Parameters!$D$38)*(1-('Input for base case'!$F$7*Parameters!$D$17*(1-Parameters!$D$27)*Parameters!$D$26*(1-(Parameters!$B$94 + Parameters!$B$95))*(Parameters!$D$23)*Parameters!$D$28)))+(AE51*(1-Parameters!$D$40)*(1-('Input for base case'!$F$7*Parameters!$D$17*(1-Parameters!$D$27)*Parameters!$D$26*(1-(Parameters!$B$94 + Parameters!$B$95))*(Parameters!$D$23)*Parameters!$D$28)))+(AI51*(1-Parameters!$D$40)*(1/Parameters!$D$38))+(AK51*(1-Parameters!$D$40))),0)</f>
        <v>23270.149526318342</v>
      </c>
      <c r="AL52" s="24">
        <f>IF(AND(C52&gt;=('Input for base case'!$F$14+'Input for base case'!$F$16), C52&lt;('Input for base case'!$F$14+'Input for base case'!$F$17)),((AC51*(1-Parameters!$D$40)*(1/Parameters!$D$38)*'Input for base case'!$F$7*Parameters!$D$17*Parameters!$D$26*(1-Parameters!$D$27)*(1-(Parameters!$B$94 + Parameters!$B$95))*Parameters!$D$28*(Parameters!$D$23)*(1-Parameters!$D$30))+(AE51*(1-Parameters!$D$40)*'Input for base case'!$F$7*Parameters!$D$17*Parameters!$D$26*(1-Parameters!$D$27)*(1-(Parameters!$B$94 + Parameters!$B$95))*Parameters!$D$28*(Parameters!$D$23)*(1-Parameters!$D$30))+(AF51*(1-Parameters!$D$40)) + (AG51*(1-Parameters!$D$40)*(1-ART_drop_factor)) +(AL51*(1-Parameters!$D$40)) + (AM51*(1-Parameters!$D$40)*(1-ART_drop_factor))),0)</f>
        <v>6603.8189191810761</v>
      </c>
      <c r="AM52" s="22">
        <f>IF(AND(C52&gt;=('Input for base case'!$F$14+'Input for base case'!$F$16), C52&lt;('Input for base case'!$F$14+'Input for base case'!$F$17)),((AC51*(1-Parameters!$D$40)*(1/Parameters!$D$38)*('Input for base case'!$F$7*Parameters!$D$17*(Parameters!$D$23)*Parameters!$D$26*(1-Parameters!$D$27)*(1-(Parameters!$B$94 + Parameters!$B$95))*Parameters!$D$28*Parameters!$D$30))+(AD51*(1-Parameters!$D$40)*(1/Parameters!$D$38))+(AE51*(1-Parameters!$D$40)*('Input for base case'!$F$7*Parameters!$D$17*(Parameters!$D$23)*Parameters!$D$26*(1-Parameters!$D$27)*(1-(Parameters!$B$94 + Parameters!$B$95))*Parameters!$D$28*Parameters!$D$30))+(AM51*(1-Parameters!$D$40)*ART_drop_factor)+(AJ51*(1-Parameters!$D$40)*(1/Parameters!$D$38))+(AG51*(1-Parameters!$D$40)*ART_drop_factor)),0)</f>
        <v>35049.647570220055</v>
      </c>
      <c r="AN52" s="24">
        <f>IF(AND(C52&gt;=('Input for base case'!$F$14+'Input for base case'!$F$17), C52&lt;('Input for base case'!$F$14+'Input for base case'!$F$18)),((AH51*(1-Parameters!$D$40)*(1-(Parameters!$D$11*(1-('Input for base case'!$F$22*Parameters!$D$7))))) + (AN51*(1-Parameters!$D$40)*(1-(Parameters!$D$11*(1-('Input for base case'!$F$22*Parameters!$D$7)))))),0)</f>
        <v>0</v>
      </c>
      <c r="AO52" s="22">
        <f>IF(AND(C52&gt;=('Input for base case'!$F$14+'Input for base case'!$F$17), C52&lt;('Input for base case'!$F$14+'Input for base case'!$F$18)),((AH51*(1-Parameters!$D$40)*Parameters!$D$11*(1-('Input for base case'!$F$22*Parameters!$D$7)))+(AI51*(1-Parameters!$D$40)*(1-1/Parameters!$D$38)*(1-('Input for base case'!$F$8*Parameters!$D$18*(1-Parameters!$D$27)*Parameters!$D$26*(Parameters!$D$24)*Parameters!$D$28*Parameters!$D$30))) + (AJ51*(1-Parameters!$D$40)*(1-(1/Parameters!$D$38))*(1-ART_drop_factor)) +(AN51*(1-Parameters!$D$40)*Parameters!$D$11*(1-('Input for base case'!$F$22*Parameters!$D$7)))+(AO51*(1-Parameters!$D$40)*(1-1/Parameters!$D$38)) + (AP51*(1-Parameters!$D$40)*(1-(1/Parameters!$D$38))*(1-ART_drop_factor))),0)</f>
        <v>0</v>
      </c>
      <c r="AP52" s="24">
        <f>IF(AND(C52&gt;=('Input for base case'!$F$14+'Input for base case'!$F$17), C52&lt;('Input for base case'!$F$14+'Input for base case'!$F$18)),((AI51*(1-Parameters!$D$40)*(1-1/Parameters!$D$38)*('Input for base case'!$F$8*Parameters!$D$18*Parameters!$D$26*(1-Parameters!$D$27)*(Parameters!$D$24)*Parameters!$D$28*Parameters!$D$30))+(AJ51*(1-Parameters!$D$40)*(1-(1/Parameters!$D$38))*ART_drop_factor)+(AP51*(1-Parameters!$D$40)*(1-(1/Parameters!$D$38))*ART_drop_factor)),0)</f>
        <v>0</v>
      </c>
      <c r="AQ52" s="22">
        <f>IF(AND(C52&gt;=('Input for base case'!$F$14+'Input for base case'!$F$17), C52&lt;('Input for base case'!$F$14+'Input for base case'!$F$18)),((AI51*(1-Parameters!$D$40)*(1/Parameters!$D$38)*(1-('Input for base case'!$F$8*Parameters!$D$18*(1-Parameters!$D$27)*Parameters!$D$26*(Parameters!$D$23)*Parameters!$D$28)))+(AK51*(1-Parameters!$D$40)*(1-('Input for base case'!$F$8*Parameters!$D$18*(1-Parameters!$D$27)*Parameters!$D$26*(Parameters!$D$23)*Parameters!$D$28)))+(AO51*(1-Parameters!$D$40)*(1/Parameters!$D$38))+(AQ51*(1-Parameters!$D$40))),0)</f>
        <v>0</v>
      </c>
      <c r="AR52" s="24">
        <f>IF(AND(C52&gt;=('Input for base case'!$F$14+'Input for base case'!$F$17), C52&lt;('Input for base case'!$F$14+'Input for base case'!$F$18)),((AI51*(1-Parameters!$D$40)*(1/Parameters!$D$38)*'Input for base case'!$F$8*Parameters!$D$18*Parameters!$D$26*(1-Parameters!$D$27)*Parameters!$D$28*(Parameters!$D$23)*(1-Parameters!$D$30))+(AK51*(1-Parameters!$D$40)*'Input for base case'!$F$8*Parameters!$D$18*Parameters!$D$26*(1-Parameters!$D$27)*Parameters!$D$28*(Parameters!$D$23)*(1-Parameters!$D$30))+(AL51*(1-Parameters!$D$40)) + (AM51*(1-Parameters!$D$40)*(1-ART_drop_factor)) +(AR51*(1-Parameters!$D$40)) + (AS51*(1-Parameters!$D$40)*(1-ART_drop_factor))),0)</f>
        <v>0</v>
      </c>
      <c r="AS52" s="22">
        <f>IF(AND(C52&gt;=('Input for base case'!$F$14+'Input for base case'!$F$17), C52&lt;('Input for base case'!$F$14+'Input for base case'!$F$18)),((AI51*(1-Parameters!$D$40)*(1/Parameters!$D$38)*('Input for base case'!$F$8*Parameters!$D$18*(Parameters!$D$23)*Parameters!$D$26*(1-Parameters!$D$27)*Parameters!$D$28*Parameters!$D$30))+(AJ51*(1-Parameters!$D$40)*(1/Parameters!$D$38))+(AK51*(1-Parameters!$D$40)*('Input for base case'!$F$8*Parameters!$D$18*(Parameters!$D$23)*Parameters!$D$26*(1-Parameters!$D$27)*Parameters!$D$28*Parameters!$D$30))+(AS51*(1-Parameters!$D$40)*ART_drop_factor)+(AP51*(1-Parameters!$D$40)*(1/Parameters!$D$38))+(AM51*(1-Parameters!$D$40)*ART_drop_factor)),0)</f>
        <v>0</v>
      </c>
      <c r="AT52" s="24">
        <f>IF(AND(C52&gt;=('Input for base case'!$F$14+'Input for base case'!$F$18), C52&lt;('Input for base case'!$F$14+'Input for base case'!$F$19)),((AN51*(1-Parameters!$D$40)*(1-(Parameters!$D$11*(1-('Input for base case'!$F$22*Parameters!$D$7))))) + (AT51*(1-Parameters!$D$40)*(1-(Parameters!$D$12*(1-('Input for base case'!$F$22*Parameters!$D$7)))))),0)</f>
        <v>0</v>
      </c>
      <c r="AU52" s="22">
        <f>IF(AND(C52&gt;=('Input for base case'!$F$14+'Input for base case'!$F$18), C52&lt;('Input for base case'!$F$14+'Input for base case'!$F$19)),((AN51*(1-Parameters!$D$40)*Parameters!$D$11*(1-('Input for base case'!$F$22*Parameters!$D$7)))+(AO51*(1-Parameters!$D$40)*(1-1/Parameters!$D$38)*(1-('Input for base case'!$F$9*Parameters!$D$19*(1-Parameters!$D$27)*Parameters!$D$26*(Parameters!$D$24)*Parameters!$D$28*Parameters!$D$30))) + (AP51*(1-Parameters!$D$40)*(1-(1/Parameters!$D$38))*(1-ART_drop_factor)) +(AT51*(1-Parameters!$D$40)*Parameters!$D$12*(1-('Input for base case'!$F$22*Parameters!$D$7)))+(AU51*(1-Parameters!$D$40)*(1-1/Parameters!$D$38)) + (AV51*(1-Parameters!$D$40)*(1-(1/Parameters!$D$38))*(1-ART_drop_factor))),0)</f>
        <v>0</v>
      </c>
      <c r="AV52" s="24">
        <f>IF(AND(C52&gt;=('Input for base case'!$F$14+'Input for base case'!$F$18), C52&lt;('Input for base case'!$F$14+'Input for base case'!$F$19)),((AO51*(1-Parameters!$D$40)*(1-1/Parameters!$D$38)*('Input for base case'!$F$9*Parameters!$D$19*Parameters!$D$26*(1-Parameters!$D$27)*(Parameters!$D$24)*Parameters!$D$28*Parameters!$D$30))+(AP51*(1-Parameters!$D$40)*(1-(1/Parameters!$D$38))*ART_drop_factor)+(AV51*(1-Parameters!$D$40)*(1-(1/Parameters!$D$38))*ART_drop_factor)),0)</f>
        <v>0</v>
      </c>
      <c r="AW52" s="22">
        <f>IF(AND(C52&gt;=('Input for base case'!$F$14+'Input for base case'!$F$18), C52&lt;('Input for base case'!$F$14+'Input for base case'!$F$19)),((AO51*(1-Parameters!$D$40)*(1/Parameters!$D$38)*(1-('Input for base case'!$F$9*Parameters!$D$19*(1-Parameters!$D$27)*Parameters!$D$26*(Parameters!$D$23)*Parameters!$D$28)))+(AQ51*(1-Parameters!$D$40)*(1-('Input for base case'!$F$9*Parameters!$D$19*(1-Parameters!$D$27)*Parameters!$D$26*(Parameters!$D$23)*Parameters!$D$28)))+(AU51*(1-Parameters!$D$40)*(1/Parameters!$D$38))+(AW51*(1-Parameters!$D$40))),0)</f>
        <v>0</v>
      </c>
      <c r="AX52" s="24">
        <f>IF(AND(C52&gt;=('Input for base case'!$F$14+'Input for base case'!$F$18), C52&lt;('Input for base case'!$F$14+'Input for base case'!$F$19)),((AO51*(1-Parameters!$D$40)*(1/Parameters!$D$38)*'Input for base case'!$F$9*Parameters!$D$19*Parameters!$D$26*(1-Parameters!$D$27)*Parameters!$D$28*(Parameters!$D$23)*(1-Parameters!$D$30))+(AQ51*(1-Parameters!$D$40)*'Input for base case'!$F$9*Parameters!$D$19*Parameters!$D$26*(1-Parameters!$D$27)*Parameters!$D$28*(Parameters!$D$23)*(1-Parameters!$D$30)) + (AS51*(1-Parameters!$D$40)*(1-ART_drop_factor)) +(AR51*(1-Parameters!$D$40))+ (AY51*(1-Parameters!$D$40)*(1-ART_drop_factor)) + (AX51*(1-Parameters!$D$40))),0)</f>
        <v>0</v>
      </c>
      <c r="AY52" s="22">
        <f>IF(AND(C52&gt;=('Input for base case'!$F$14+'Input for base case'!$F$18), C52&lt;('Input for base case'!$F$14+'Input for base case'!$F$19)),((AO51*(1-Parameters!$D$40)*(1/Parameters!$D$38)*('Input for base case'!$F$9*Parameters!$D$19*(Parameters!$D$23)*Parameters!$D$26*(1-Parameters!$D$27)*Parameters!$D$28*Parameters!$D$30))+(AP51*(1-Parameters!$D$40)*(1/Parameters!$D$38))+(AQ51*(1-Parameters!$D$40)*('Input for base case'!$F$9*Parameters!$D$19*(Parameters!$D$23)*Parameters!$D$26*(1-Parameters!$D$27)*Parameters!$D$28*Parameters!$D$30))+(AY51*(1-Parameters!$D$40)*ART_drop_factor)+(AV51*(1-Parameters!$D$40)*(1/Parameters!$D$38))+(AS51*(1-Parameters!$D$40)*ART_drop_factor)),0)</f>
        <v>0</v>
      </c>
      <c r="AZ52" s="24">
        <f>IF(C52&gt;=('Input for base case'!$F$14+'Input for base case'!$F$19),((AT51*(1-Parameters!$D$40)*(1-(Parameters!$D$12*(1-('Input for base case'!$F$22*Parameters!$D$7))))) + (AZ51*(1-Parameters!$D$40)*(1-(Parameters!$D$12*(1-('Input for base case'!$F$22*Parameters!$D$7)))))),0)</f>
        <v>0</v>
      </c>
      <c r="BA52" s="22">
        <f>IF(C52&gt;=('Input for base case'!$F$14+'Input for base case'!$F$19),((AT51*(1-Parameters!$D$40)*Parameters!$D$12*(1-('Input for base case'!$F$22*Parameters!$D$7)))+(AU51*(1-Parameters!$D$40)*(1-1/Parameters!$D$38)*(1-('Input for base case'!$F$10*Parameters!$D$20*(1-Parameters!$D$27)*Parameters!$D$26*(Parameters!$D$24)*Parameters!$D$28*Parameters!$D$30))) + (AV51*(1-Parameters!$D$40)*(1-(1/Parameters!$D$38))*(1-ART_drop_factor)) +(AZ51*(1-Parameters!$D$40)*Parameters!$D$12*(1-('Input for base case'!$F$22*Parameters!$D$7)))+(BA51*(1-Parameters!$D$40)*(1-1/Parameters!$D$38)) + (BB51*(1-Parameters!$D$40)*(1-(1/Parameters!$D$38))*(1-ART_drop_factor))),0)</f>
        <v>0</v>
      </c>
      <c r="BB52" s="24">
        <f>IF(C52&gt;=('Input for base case'!$F$14+'Input for base case'!$F$19),((AU51*(1-Parameters!$D$40)*(1-1/Parameters!$D$38)*('Input for base case'!$F$10*Parameters!$D$20*Parameters!$D$26*(1-Parameters!$D$27)*(Parameters!$D$24)*Parameters!$D$28*Parameters!$D$30))+(AV51*(1-Parameters!$D$40)*(1-(1/Parameters!$D$38))*ART_drop_factor)+(BB51*(1-Parameters!$D$40)*(1-(1/Parameters!$D$38))*ART_drop_factor)),0)</f>
        <v>0</v>
      </c>
      <c r="BC52" s="22">
        <f>IF(C52&gt;=('Input for base case'!$F$14+'Input for base case'!$F$19),((AU51*(1-Parameters!$D$40)*(1/Parameters!$D$38)*(1-('Input for base case'!$F$10*Parameters!$D$20*(1-Parameters!$D$27)*Parameters!$D$26*(Parameters!$D$23)*Parameters!$D$28)))+(AW51*(1-Parameters!$D$40)*(1-('Input for base case'!$F$10*Parameters!$D$20*(1-Parameters!$D$27)*Parameters!$D$26*(Parameters!$D$23)*Parameters!$D$28)))+(BA51*(1-Parameters!$D$40)*(1/Parameters!$D$38))+(BC51*(1-Parameters!$D$40))),0)</f>
        <v>0</v>
      </c>
      <c r="BD52" s="24">
        <f>IF(C52&gt;=('Input for base case'!$F$14+'Input for base case'!$F$19),((AU51*(1-Parameters!$D$40)*(1/Parameters!$D$38)*'Input for base case'!$F$10*Parameters!$D$20*Parameters!$D$26*(1-Parameters!$D$27)*Parameters!$D$28*(Parameters!$D$23)*(1-Parameters!$D$30))+(AW51*(1-Parameters!$D$40)*'Input for base case'!$F$10*Parameters!$D$20*Parameters!$D$26*(1-Parameters!$D$27)*Parameters!$D$28*(Parameters!$D$23)*(1-Parameters!$D$30))+(AX51*(1-Parameters!$D$40)) + (AY51*(1-Parameters!$D$40)*(1-ART_drop_factor)) +(BD51*(1-Parameters!$D$40)) + (BE51*(1-Parameters!$D$40)*(1-ART_drop_factor))),0)</f>
        <v>0</v>
      </c>
      <c r="BE52" s="25">
        <f>IF(C52&gt;=('Input for base case'!$F$14+'Input for base case'!$F$19),((AU51*(1-Parameters!$D$40)*(1/Parameters!$D$38)*('Input for base case'!$F$10*Parameters!$D$20*(Parameters!$D$23)*Parameters!$D$26*(1-Parameters!$D$27)*Parameters!$D$28*Parameters!$D$30))+(AV51*(1-Parameters!$D$40)*(1/Parameters!$D$38))+(AW51*(1-Parameters!$D$40)*('Input for base case'!$F$10*Parameters!$D$20*(Parameters!$D$23)*Parameters!$D$26*(1-Parameters!$D$27)*Parameters!$D$28*Parameters!$D$30))+(BE51*(1-Parameters!$D$40)*ART_drop_factor)+(BB51*(1-Parameters!$D$40)*(1/Parameters!$D$38))+(AY51*(1-Parameters!$D$40)*ART_drop_factor)),0)</f>
        <v>0</v>
      </c>
      <c r="BF52" s="135">
        <f>(Parameters!$D$40*(SUM(Model!D51:U51,Model!AH51:BE51)))+(Parameters!$D$41*(SUM(Model!V51:AG51)))</f>
        <v>93.591003086002331</v>
      </c>
      <c r="BG52" s="60"/>
    </row>
    <row r="53" spans="3:59" x14ac:dyDescent="0.2">
      <c r="C53" s="20">
        <v>48</v>
      </c>
      <c r="D53" s="21">
        <f>IF((C53&gt;='Input for base case'!$F$12),0,(D52*(1-Parameters!$D$40)*(1-(Parameters!$D$8*(1-('Input for base case'!$F$22*Parameters!$D$7))))))</f>
        <v>0</v>
      </c>
      <c r="E53" s="21">
        <f>IF((C53&gt;='Input for base case'!$F$12),0,(D52*(1-Parameters!$D$40)*Parameters!$D$8*(1-('Input for base case'!$F$22*Parameters!$D$7))+(E52*(1-Parameters!$D$40)*(1-1/Parameters!$D$38)) + (F52*(1-Parameters!$D$40)*(1-(1/Parameters!$D$38))*(1-ART_drop_factor))))</f>
        <v>0</v>
      </c>
      <c r="F53" s="26">
        <f>IF((C53&gt;='Input for base case'!$F$12),0,(F52*(1-Parameters!$D$40)*(1-(1/Parameters!$D$38))*ART_drop_factor))</f>
        <v>0</v>
      </c>
      <c r="G53" s="21">
        <f>IF((C53&gt;='Input for base case'!$F$12),0,((G52*(1-Parameters!$D$40)+(E52*(1-Parameters!$D$40)*(1/Parameters!$D$38)))))</f>
        <v>0</v>
      </c>
      <c r="H53" s="21">
        <f>IF((C53&gt;='Input for base case'!$F$12),0,(H52*(1-Parameters!$D$40) + I52*(1-Parameters!$D$40)*(1-ART_drop_factor)))</f>
        <v>0</v>
      </c>
      <c r="I53" s="21">
        <f>IF((C53&gt;='Input for base case'!$F$12),0,(((F52*(1-Parameters!$D$40)*(1/Parameters!$D$38)) + I52*(1-Parameters!$D$40)*ART_drop_factor)))</f>
        <v>0</v>
      </c>
      <c r="J53" s="23">
        <f>IF(AND(C53&gt;='Input for base case'!$F$12,C53&lt;'Input for base case'!$F$13),((D52*(1-Parameters!$D$40)*(1-(Parameters!$D$8*(1-('Input for base case'!$F$22*Parameters!$D$7))))) + (J52*(1-Parameters!$D$40)*(1-(Parameters!$D$9*(1-('Input for base case'!$F$22*Parameters!$D$7)))))),0)</f>
        <v>0</v>
      </c>
      <c r="K53" s="23">
        <f>IF(AND(C53&gt;='Input for base case'!$F$12,C53&lt;'Input for base case'!$F$13),((D52*(1-Parameters!$D$40)*(Parameters!$D$8*(1-('Input for base case'!$F$22*Parameters!$D$7))))+(E52*(1-Parameters!$D$40)*(1-1/Parameters!$D$38)*(1-('Input for base case'!$F$5*Parameters!$D$14*(1-Parameters!$D$27)*Parameters!$D$26*(Parameters!$D$24))*Parameters!$D$28*Parameters!$D$30)))+ (F52*(1-Parameters!$D$40)*(1-(1/Parameters!$D$38))*(1-ART_drop_factor)) + (J52*(1-Parameters!$D$40)*Parameters!$D$9*(1-('Input for base case'!$F$22*Parameters!$D$7)))+(K52*(1-Parameters!$D$40)*(1-1/Parameters!$D$38)) + (L52*(1-Parameters!$D$40)*(1-(1/Parameters!$D$38))*(1-ART_drop_factor)),0)</f>
        <v>0</v>
      </c>
      <c r="L53" s="23">
        <f>IF(AND(C53&gt;='Input for base case'!$F$12,C53&lt;'Input for base case'!$F$13),((E52*(1-Parameters!$D$40)*(1-1/Parameters!$D$38)*('Input for base case'!$F$5*Parameters!$D$14*Parameters!$D$26*(1-Parameters!$D$27)*(Parameters!$D$24)*Parameters!$D$28*Parameters!$D$30))+(F52*(1-Parameters!$D$40)*(1-(1/Parameters!$D$38))*ART_drop_factor)+(L52*(1-Parameters!$D$40)*(1-(1/Parameters!$D$38))*ART_drop_factor)),0)</f>
        <v>0</v>
      </c>
      <c r="M53" s="23">
        <f>IF(AND(C53&gt;='Input for base case'!$F$12,C53&lt;'Input for base case'!$F$13),((E52*(1-Parameters!$D$40)*(1/Parameters!$D$38)*(1-('Input for base case'!$F$5*Parameters!$D$14*(1-Parameters!$D$27)*Parameters!$D$26*(Parameters!$D$23))*Parameters!$D$28))+(G52*(1-Parameters!$D$40)*(1-('Input for base case'!$F$5*Parameters!$D$14*(1-Parameters!$D$27)*Parameters!$D$26*(Parameters!$D$23)*Parameters!$D$28)))+(K52*(1-Parameters!$D$40)*(1/Parameters!$D$38))+(M52*(1-Parameters!$D$40))),0)</f>
        <v>0</v>
      </c>
      <c r="N53" s="23">
        <f>IF(AND(C53&gt;='Input for base case'!$F$12,C53&lt;'Input for base case'!$F$13),((E52*(1-Parameters!$D$40)*(1/Parameters!$D$38)*'Input for base case'!$F$5*Parameters!$D$14*Parameters!$D$26*(1-Parameters!$D$27)*Parameters!$D$28*(Parameters!$D$23)*(1-Parameters!$D$30))+(G52*(1-Parameters!$D$40)*'Input for base case'!$F$5*Parameters!$D$14*Parameters!$D$26*(1-Parameters!$D$27)*Parameters!$D$28*(Parameters!$D$23)*(1-Parameters!$D$30))+(H52*(1-Parameters!$D$40)) +(N52*(1-Parameters!$D$40)) + (O52*(1-Parameters!$D$40)*(1-ART_drop_factor)) + (I52*(1-Parameters!$D$40)*(1-ART_drop_factor))),0)</f>
        <v>0</v>
      </c>
      <c r="O53" s="23">
        <f>IF(AND(C53&gt;='Input for base case'!$F$12,C53&lt;'Input for base case'!$F$13),((E52*(1-Parameters!$D$40)*(1/Parameters!$D$38)*('Input for base case'!$F$5*Parameters!$D$14*(Parameters!$D$23)*Parameters!$D$26*(1-Parameters!$D$27)*Parameters!$D$28*Parameters!$D$30))+(F52*(1-Parameters!$D$40)*(1/Parameters!$D$38))+(G52*(1-Parameters!$D$40)*('Input for base case'!$F$5*Parameters!$D$14*(Parameters!$D$23)*Parameters!$D$26*(1-Parameters!$D$27)*Parameters!$D$28*Parameters!$D$30))+(O52*(1-Parameters!$D$40)*ART_drop_factor)+(L52*(1-Parameters!$D$40)*(1/Parameters!$D$38))+(I52*(1-Parameters!$D$40)*ART_drop_factor)),0)</f>
        <v>0</v>
      </c>
      <c r="P53" s="24">
        <f>IF(AND(C53&gt;='Input for base case'!$F$13,C53&lt;'Input for base case'!$F$14),((J52*(1-Parameters!$D$40)*(1-(Parameters!$D$9*(1-('Input for base case'!$F$22*Parameters!$D$7))))) + (P52*(1-Parameters!$D$40)*(1-(Parameters!$D$9*(1-('Input for base case'!$F$22*Parameters!$D$7)))))),0)</f>
        <v>0</v>
      </c>
      <c r="Q53" s="22">
        <f>IF(AND(C53&gt;='Input for base case'!$F$13,C53&lt;'Input for base case'!$F$14),((J52*(1-Parameters!$D$40)*Parameters!$D$9*(1-('Input for base case'!$F$22*Parameters!$D$7)))+(K52*(1-Parameters!$D$40)*(1-1/Parameters!$D$38)*(1-('Input for base case'!$F$6*Parameters!$D$15*(1-Parameters!$D$27)*Parameters!$D$26*(Parameters!$D$24))*Parameters!$D$28*Parameters!$D$30))) + (L52*(1-Parameters!$D$40)*(1-(1/Parameters!$D$38))*(1-ART_drop_factor)) +(P52*(1-Parameters!$D$40)*Parameters!$D$9*(1-('Input for base case'!$F$22*Parameters!$D$7)))+(Q52*(1-Parameters!$D$40)*(1-1/Parameters!$D$38)) + (R52*(1-Parameters!$D$40)*(1-(1/Parameters!$D$38))*(1-ART_drop_factor)),0)</f>
        <v>0</v>
      </c>
      <c r="R53" s="24">
        <f>IF(AND(C53&gt;='Input for base case'!$F$13,C53&lt;'Input for base case'!$F$14),((K52*(1-Parameters!$D$40)*(1-1/Parameters!$D$38)*('Input for base case'!$F$6*Parameters!$D$15*Parameters!$D$26*(1-Parameters!$D$27)*(Parameters!$D$24)*Parameters!$D$28*Parameters!$D$30))+(L52*(1-Parameters!$D$40)*(1-(1/Parameters!$D$38))*ART_drop_factor)+(R52*(1-Parameters!$D$40)*(1-(1/Parameters!$D$38))*ART_drop_factor)),0)</f>
        <v>0</v>
      </c>
      <c r="S53" s="22">
        <f>IF(AND(C53&gt;='Input for base case'!$F$13,C53&lt;'Input for base case'!$F$14),((K52*(1-Parameters!$D$40)*(1/Parameters!$D$38)*(1-('Input for base case'!$F$6*Parameters!$D$15*(1-Parameters!$D$27)*Parameters!$D$26*(Parameters!$D$23)*Parameters!$D$28)))+(M52*(1-Parameters!$D$40)*(1-('Input for base case'!$F$6*Parameters!$D$15*(1-Parameters!$D$27)*Parameters!$D$26*(Parameters!$D$23)*Parameters!$D$28)))+(Q52*(1-Parameters!$D$40)*(1/Parameters!$D$38))+(S52*(1-Parameters!$D$40))),0)</f>
        <v>0</v>
      </c>
      <c r="T53" s="24">
        <f>IF(AND(C53&gt;='Input for base case'!$F$13,C53&lt;'Input for base case'!$F$14),((K52*(1-Parameters!$D$40)*(1/Parameters!$D$38)*'Input for base case'!$F$6*Parameters!$D$15*Parameters!$D$26*(1-Parameters!$D$27)*Parameters!$D$28*(Parameters!$D$23)*(1-Parameters!$D$30))+(M52*(1-Parameters!$D$40)*'Input for base case'!$F$6*Parameters!$D$15*Parameters!$D$26*(1-Parameters!$D$27)*Parameters!$D$28*(Parameters!$D$23)*(1-Parameters!$D$30))+(N52*(1-Parameters!$D$40))+(T52*(1-Parameters!$D$40)) + (U52*(1-Parameters!$D$40)*(1-ART_drop_factor)) + (O52*(1-Parameters!$D$40)*(1-ART_drop_factor))),0)</f>
        <v>0</v>
      </c>
      <c r="U53" s="22">
        <f>IF(AND(C53&gt;='Input for base case'!$F$13,C53&lt;'Input for base case'!$F$14),((K52*(1-Parameters!$D$40)*(1/Parameters!$D$38)*('Input for base case'!$F$6*Parameters!$D$15*(Parameters!$D$23)*Parameters!$D$26*(1-Parameters!$D$27)*Parameters!$D$28*Parameters!$D$30))+(L52*(1-Parameters!$D$40)*(1/Parameters!$D$38))+(M52*(1-Parameters!$D$40)*('Input for base case'!$F$6*Parameters!$D$15*(Parameters!$D$23)*Parameters!$D$26*(1-Parameters!$D$27)*Parameters!$D$28*Parameters!$D$30))+(U52*(1-Parameters!$D$40)*ART_drop_factor)+(R52*(1-Parameters!$D$40)*(1/Parameters!$D$38))+(O52*(1-Parameters!$D$40))*ART_drop_factor),0)</f>
        <v>0</v>
      </c>
      <c r="V53" s="24">
        <f>IF(C53='Input for base case'!$F$14,((P52*(1-Parameters!$D$41)*(1-(Parameters!$D$9*(1-('Input for base case'!$F$22*Parameters!$D$7))))) + (V52*(1-Parameters!$D$41)*(1-(Parameters!$D$9*(1-('Input for base case'!$F$22*Parameters!$D$7)))))),0)</f>
        <v>0</v>
      </c>
      <c r="W53" s="22">
        <f>IF(C53='Input for base case'!$F$14,((P52*(1-Parameters!$D$41)*Parameters!$D$9*(1-('Input for base case'!$F$22*Parameters!$D$7)))+(Q52*(1-Parameters!$D$41)*(1-1/Parameters!$D$38)*(1-('Input for base case'!$F$6*Parameters!$D$16*(1-Parameters!$D$27)*Parameters!$D$26*(1-Parameters!$B$94)*(Parameters!$D$24))*Parameters!$D$28*Parameters!$D$30)))+(V52*(1-Parameters!$D$41)*Parameters!$D$9*(1-('Input for base case'!$F$22*Parameters!$D$7)))+ (R52*(1-Parameters!$D$41)*(1-(1/Parameters!$D$38))*(1-ART_drop_factor)) + (W52*(1-Parameters!$D$41)*(1-1/Parameters!$D$38)) + (X52*(1-Parameters!$D$41)*(1-(1/Parameters!$D$38))*(1-ART_drop_factor)),0)</f>
        <v>0</v>
      </c>
      <c r="X53" s="24">
        <f>IF(C53='Input for base case'!$F$14,((Q52*(1-Parameters!$D$41)*(1-1/Parameters!$D$38)*('Input for base case'!$F$6*Parameters!$D$16*Parameters!$D$26*(1-Parameters!$D$27)*(1-Parameters!$B$94)*(Parameters!$D$24)*Parameters!$D$28*Parameters!$D$30))+(R52*(1-Parameters!$D$41)*(1-(1/Parameters!$D$38))*ART_drop_factor)+(X52*(1-Parameters!$D$41)*(1-(1/Parameters!$D$38))*ART_drop_factor)),0)</f>
        <v>0</v>
      </c>
      <c r="Y53" s="22">
        <f>IF(C53='Input for base case'!$F$14,((Q52*(1-Parameters!$D$41)*(1/Parameters!$D$38)*(1-('Input for base case'!$F$6*Parameters!$D$16*(1-Parameters!$D$27)*Parameters!$D$26*(1-Parameters!$B$94)*(Parameters!$D$23)*Parameters!$D$28)))+(S52*(1-Parameters!$D$41)*(1-('Input for base case'!$F$6*Parameters!$D$16*(1-Parameters!$D$27)*Parameters!$D$26*(1-Parameters!$B$94)*(Parameters!$D$23)*Parameters!$D$28)))+(W52*(1-Parameters!$D$41)*(1/Parameters!$D$38))+(Y52*(1-Parameters!$D$41))),0)</f>
        <v>0</v>
      </c>
      <c r="Z53" s="24">
        <f>IF(C53='Input for base case'!$F$14,((Q52*(1-Parameters!$D$41)*(1/Parameters!$D$38)*'Input for base case'!$F$6*Parameters!$D$16*Parameters!$D$26*(1-Parameters!$D$27)*(1-Parameters!$B$94)*Parameters!$D$28*(Parameters!$D$23)*(1-Parameters!$D$30))+(S52*(1-Parameters!$D$41)*'Input for base case'!$F$6*Parameters!$D$16*Parameters!$D$26*(1-Parameters!$D$27)*(1-Parameters!$B$94)*Parameters!$D$28*(Parameters!$D$23)*(1-Parameters!$D$30))+(T52*(1-Parameters!$D$41)) + (U52*(1-Parameters!$D$41)*(1-ART_drop_factor)) + (Z52*(1-Parameters!$D$41)) + (AA52*(1-Parameters!$D$41)*(1-ART_drop_factor))),0)</f>
        <v>0</v>
      </c>
      <c r="AA53" s="22">
        <f>IF(C53='Input for base case'!$F$14,((Q52*(1-Parameters!$D$41)*(1/Parameters!$D$38)*('Input for base case'!$F$6*Parameters!$D$16*(Parameters!$D$23)*Parameters!$D$26*(1-Parameters!$D$27)*(1-Parameters!$B$94)*Parameters!$D$28*Parameters!$D$30))+(R52*(1-Parameters!$D$41)*(1/Parameters!$D$38))+(S52*(1-Parameters!$D$41)*('Input for base case'!$F$6*Parameters!$D$16*(1-Parameters!$B$94)*(Parameters!$D$23)*Parameters!$D$26*(1-Parameters!$D$27)*Parameters!$D$28*Parameters!$D$30))+(AA52*(1-Parameters!$D$41)*ART_drop_factor)+(X52*(1-Parameters!$D$41)*(1/Parameters!$D$38))+(U52*(1-Parameters!$D$41)*ART_drop_factor)),0)</f>
        <v>0</v>
      </c>
      <c r="AB53" s="24">
        <f>IF(AND(C53&gt;'Input for base case'!$F$14,C53&lt;('Input for base case'!$F$14+'Input for base case'!$F$16)),((V52*(1-Parameters!$D$41)*(1-(Parameters!$D$9*(1-('Input for base case'!$F$22*Parameters!$D$7)))))+(AB52*(1-Parameters!$D$41)*(1-(Parameters!$D$10*(1-('Input for base case'!$F$22*Parameters!$D$7)))))),0)</f>
        <v>0</v>
      </c>
      <c r="AC53" s="24">
        <f>IF(AND(C53&gt;'Input for base case'!$F$14, C53&lt;('Input for base case'!$F$14+'Input for base case'!$F$16)),((V52*(1-Parameters!$D$41)*Parameters!$D$9*(1-('Input for base case'!$F$22*Parameters!$D$7)))+(W52*(1-Parameters!$D$41)*(1-1/Parameters!$D$38)) + (X52*(1-Parameters!$D$41)*(1-(1/Parameters!$D$38))*(1-ART_drop_factor)) +(AB52*(1-Parameters!$D$41)*Parameters!$D$10*(1-('Input for base case'!$F$22*Parameters!$D$7))))+(AC52*(1-Parameters!$D$41)*(1-1/Parameters!$D$38)) + (AD52*(1-Parameters!$D$41)*(1-(1/Parameters!$D$38))*(1-ART_drop_factor)),0)</f>
        <v>0</v>
      </c>
      <c r="AD53" s="24">
        <f>IF(AND(C53&gt;'Input for base case'!$F$14, C53&lt;('Input for base case'!$F$14+'Input for base case'!$F$16)),((X52*(1-Parameters!$D$41)*(1-(1/Parameters!$D$38))*ART_drop_factor)+(AD52*(1-Parameters!$D$41)*(1-(1/Parameters!$D$38))*ART_drop_factor)),0)</f>
        <v>0</v>
      </c>
      <c r="AE53" s="24">
        <f>IF(AND(C53&gt;'Input for base case'!$F$14, C53&lt;('Input for base case'!$F$14+'Input for base case'!$F$16)),((W52*(1-Parameters!$D$41)*(1/Parameters!$D$38))+(Y52*(1-Parameters!$D$41))+(AC52*(1-Parameters!$D$41)*(1/Parameters!$D$38))+(AE52*(1-Parameters!$D$41))),0)</f>
        <v>0</v>
      </c>
      <c r="AF53" s="24">
        <f>IF(AND(C53&gt;'Input for base case'!$F$14, C53&lt;('Input for base case'!$F$14+'Input for base case'!$F$16)),((Z52*(1-Parameters!$D$41)) + (AA52*(1-Parameters!$D$41)*(1-ART_drop_factor)) +(AF52*(1-Parameters!$D$41)) + (AG52*(1-Parameters!$D$41)*(1-ART_drop_factor))),0)</f>
        <v>0</v>
      </c>
      <c r="AG53" s="24">
        <f>IF(AND(C53&gt;'Input for base case'!$F$14, C53&lt;('Input for base case'!$F$14+'Input for base case'!$F$16)),((X52*(1-Parameters!$D$41)*(1/Parameters!$D$38))+(AG52*(1-Parameters!$D$41)*ART_drop_factor)+(AD52*(1-Parameters!$D$41)*(1/Parameters!$D$38))+(AA52*(1-Parameters!$D$41)*ART_drop_factor)),0)</f>
        <v>0</v>
      </c>
      <c r="AH53" s="24">
        <f>IF(AND(C53&gt;=('Input for base case'!$F$14+'Input for base case'!$F$16),C53&lt;('Input for base case'!$F$14+'Input for base case'!$F$17)),((AB52*(1-Parameters!$D$40)*(1-(Parameters!$D$10*(1-('Input for base case'!$F$22*Parameters!$D$7)))))+(AH52*(1-Parameters!$D$40)*(1-(Parameters!$D$11*(1-('Input for base case'!$F$22*Parameters!$D$7)))))),0)</f>
        <v>1497609.152266538</v>
      </c>
      <c r="AI53" s="24">
        <f>IF(AND(C53&gt;=('Input for base case'!$F$14+'Input for base case'!$F$16), C53&lt;('Input for base case'!$F$14+'Input for base case'!$F$17)),((AB52*(1-Parameters!$D$40)*Parameters!$D$10*(1-('Input for base case'!$F$22*Parameters!$D$7)))+(AC52*(1-Parameters!$D$40)*(1-1/Parameters!$D$38)*(1-('Input for base case'!$F$7*Parameters!$D$17*(1-Parameters!$D$27)*Parameters!$D$26*(1-(Parameters!$B$94 + Parameters!$B$95))*(Parameters!$D$24)*Parameters!$D$28*Parameters!$D$30))) + (AD52*(1-Parameters!$D$40)*(1-(1/Parameters!$D$38))*(1-ART_drop_factor)) +(AH52*(1-Parameters!$D$40)*Parameters!$D$11*(1-('Input for base case'!$F$22*Parameters!$D$7)))+(AI52*(1-Parameters!$D$40)*(1-1/Parameters!$D$38)) + (AJ52*(1-Parameters!$D$40)*(1-(1/Parameters!$D$38))*(1-ART_drop_factor))),0)</f>
        <v>2747.6151966103544</v>
      </c>
      <c r="AJ53" s="24">
        <f>IF(AND(C53&gt;=('Input for base case'!$F$14+'Input for base case'!$F$16), C53&lt;('Input for base case'!$F$14+'Input for base case'!$F$17)),((AC52*(1-Parameters!$D$40)*(1-1/Parameters!$D$38)*('Input for base case'!$F$7*Parameters!$D$17*Parameters!$D$26*(1-Parameters!$D$27)*(1-(Parameters!$B$94 + Parameters!$B$95))*(Parameters!$D$24)*Parameters!$D$28*Parameters!$D$30))+(AD52*(1-Parameters!$D$40)*(1-(1/Parameters!$D$38))*ART_drop_factor)+(AJ52*(1-Parameters!$D$40)*(1-(1/Parameters!$D$38))*ART_drop_factor)),0)</f>
        <v>78.474107131489035</v>
      </c>
      <c r="AK53" s="22">
        <f>IF(AND(C53&gt;=('Input for base case'!$F$14+'Input for base case'!$F$16), C53&lt;('Input for base case'!$F$14+'Input for base case'!$F$17)),((AC52*(1-Parameters!$D$40)*(1/Parameters!$D$38)*(1-('Input for base case'!$F$7*Parameters!$D$17*(1-Parameters!$D$27)*Parameters!$D$26*(1-(Parameters!$B$94 + Parameters!$B$95))*(Parameters!$D$23)*Parameters!$D$28)))+(AE52*(1-Parameters!$D$40)*(1-('Input for base case'!$F$7*Parameters!$D$17*(1-Parameters!$D$27)*Parameters!$D$26*(1-(Parameters!$B$94 + Parameters!$B$95))*(Parameters!$D$23)*Parameters!$D$28)))+(AI52*(1-Parameters!$D$40)*(1/Parameters!$D$38))+(AK52*(1-Parameters!$D$40))),0)</f>
        <v>23561.812232479202</v>
      </c>
      <c r="AL53" s="24">
        <f>IF(AND(C53&gt;=('Input for base case'!$F$14+'Input for base case'!$F$16), C53&lt;('Input for base case'!$F$14+'Input for base case'!$F$17)),((AC52*(1-Parameters!$D$40)*(1/Parameters!$D$38)*'Input for base case'!$F$7*Parameters!$D$17*Parameters!$D$26*(1-Parameters!$D$27)*(1-(Parameters!$B$94 + Parameters!$B$95))*Parameters!$D$28*(Parameters!$D$23)*(1-Parameters!$D$30))+(AE52*(1-Parameters!$D$40)*'Input for base case'!$F$7*Parameters!$D$17*Parameters!$D$26*(1-Parameters!$D$27)*(1-(Parameters!$B$94 + Parameters!$B$95))*Parameters!$D$28*(Parameters!$D$23)*(1-Parameters!$D$30))+(AF52*(1-Parameters!$D$40)) + (AG52*(1-Parameters!$D$40)*(1-ART_drop_factor)) +(AL52*(1-Parameters!$D$40)) + (AM52*(1-Parameters!$D$40)*(1-ART_drop_factor))),0)</f>
        <v>6720.2523846801678</v>
      </c>
      <c r="AM53" s="22">
        <f>IF(AND(C53&gt;=('Input for base case'!$F$14+'Input for base case'!$F$16), C53&lt;('Input for base case'!$F$14+'Input for base case'!$F$17)),((AC52*(1-Parameters!$D$40)*(1/Parameters!$D$38)*('Input for base case'!$F$7*Parameters!$D$17*(Parameters!$D$23)*Parameters!$D$26*(1-Parameters!$D$27)*(1-(Parameters!$B$94 + Parameters!$B$95))*Parameters!$D$28*Parameters!$D$30))+(AD52*(1-Parameters!$D$40)*(1/Parameters!$D$38))+(AE52*(1-Parameters!$D$40)*('Input for base case'!$F$7*Parameters!$D$17*(Parameters!$D$23)*Parameters!$D$26*(1-Parameters!$D$27)*(1-(Parameters!$B$94 + Parameters!$B$95))*Parameters!$D$28*Parameters!$D$30))+(AM52*(1-Parameters!$D$40)*ART_drop_factor)+(AJ52*(1-Parameters!$D$40)*(1/Parameters!$D$38))+(AG52*(1-Parameters!$D$40)*ART_drop_factor)),0)</f>
        <v>34940.653087319239</v>
      </c>
      <c r="AN53" s="24">
        <f>IF(AND(C53&gt;=('Input for base case'!$F$14+'Input for base case'!$F$17), C53&lt;('Input for base case'!$F$14+'Input for base case'!$F$18)),((AH52*(1-Parameters!$D$40)*(1-(Parameters!$D$11*(1-('Input for base case'!$F$22*Parameters!$D$7))))) + (AN52*(1-Parameters!$D$40)*(1-(Parameters!$D$11*(1-('Input for base case'!$F$22*Parameters!$D$7)))))),0)</f>
        <v>0</v>
      </c>
      <c r="AO53" s="22">
        <f>IF(AND(C53&gt;=('Input for base case'!$F$14+'Input for base case'!$F$17), C53&lt;('Input for base case'!$F$14+'Input for base case'!$F$18)),((AH52*(1-Parameters!$D$40)*Parameters!$D$11*(1-('Input for base case'!$F$22*Parameters!$D$7)))+(AI52*(1-Parameters!$D$40)*(1-1/Parameters!$D$38)*(1-('Input for base case'!$F$8*Parameters!$D$18*(1-Parameters!$D$27)*Parameters!$D$26*(Parameters!$D$24)*Parameters!$D$28*Parameters!$D$30))) + (AJ52*(1-Parameters!$D$40)*(1-(1/Parameters!$D$38))*(1-ART_drop_factor)) +(AN52*(1-Parameters!$D$40)*Parameters!$D$11*(1-('Input for base case'!$F$22*Parameters!$D$7)))+(AO52*(1-Parameters!$D$40)*(1-1/Parameters!$D$38)) + (AP52*(1-Parameters!$D$40)*(1-(1/Parameters!$D$38))*(1-ART_drop_factor))),0)</f>
        <v>0</v>
      </c>
      <c r="AP53" s="24">
        <f>IF(AND(C53&gt;=('Input for base case'!$F$14+'Input for base case'!$F$17), C53&lt;('Input for base case'!$F$14+'Input for base case'!$F$18)),((AI52*(1-Parameters!$D$40)*(1-1/Parameters!$D$38)*('Input for base case'!$F$8*Parameters!$D$18*Parameters!$D$26*(1-Parameters!$D$27)*(Parameters!$D$24)*Parameters!$D$28*Parameters!$D$30))+(AJ52*(1-Parameters!$D$40)*(1-(1/Parameters!$D$38))*ART_drop_factor)+(AP52*(1-Parameters!$D$40)*(1-(1/Parameters!$D$38))*ART_drop_factor)),0)</f>
        <v>0</v>
      </c>
      <c r="AQ53" s="22">
        <f>IF(AND(C53&gt;=('Input for base case'!$F$14+'Input for base case'!$F$17), C53&lt;('Input for base case'!$F$14+'Input for base case'!$F$18)),((AI52*(1-Parameters!$D$40)*(1/Parameters!$D$38)*(1-('Input for base case'!$F$8*Parameters!$D$18*(1-Parameters!$D$27)*Parameters!$D$26*(Parameters!$D$23)*Parameters!$D$28)))+(AK52*(1-Parameters!$D$40)*(1-('Input for base case'!$F$8*Parameters!$D$18*(1-Parameters!$D$27)*Parameters!$D$26*(Parameters!$D$23)*Parameters!$D$28)))+(AO52*(1-Parameters!$D$40)*(1/Parameters!$D$38))+(AQ52*(1-Parameters!$D$40))),0)</f>
        <v>0</v>
      </c>
      <c r="AR53" s="24">
        <f>IF(AND(C53&gt;=('Input for base case'!$F$14+'Input for base case'!$F$17), C53&lt;('Input for base case'!$F$14+'Input for base case'!$F$18)),((AI52*(1-Parameters!$D$40)*(1/Parameters!$D$38)*'Input for base case'!$F$8*Parameters!$D$18*Parameters!$D$26*(1-Parameters!$D$27)*Parameters!$D$28*(Parameters!$D$23)*(1-Parameters!$D$30))+(AK52*(1-Parameters!$D$40)*'Input for base case'!$F$8*Parameters!$D$18*Parameters!$D$26*(1-Parameters!$D$27)*Parameters!$D$28*(Parameters!$D$23)*(1-Parameters!$D$30))+(AL52*(1-Parameters!$D$40)) + (AM52*(1-Parameters!$D$40)*(1-ART_drop_factor)) +(AR52*(1-Parameters!$D$40)) + (AS52*(1-Parameters!$D$40)*(1-ART_drop_factor))),0)</f>
        <v>0</v>
      </c>
      <c r="AS53" s="22">
        <f>IF(AND(C53&gt;=('Input for base case'!$F$14+'Input for base case'!$F$17), C53&lt;('Input for base case'!$F$14+'Input for base case'!$F$18)),((AI52*(1-Parameters!$D$40)*(1/Parameters!$D$38)*('Input for base case'!$F$8*Parameters!$D$18*(Parameters!$D$23)*Parameters!$D$26*(1-Parameters!$D$27)*Parameters!$D$28*Parameters!$D$30))+(AJ52*(1-Parameters!$D$40)*(1/Parameters!$D$38))+(AK52*(1-Parameters!$D$40)*('Input for base case'!$F$8*Parameters!$D$18*(Parameters!$D$23)*Parameters!$D$26*(1-Parameters!$D$27)*Parameters!$D$28*Parameters!$D$30))+(AS52*(1-Parameters!$D$40)*ART_drop_factor)+(AP52*(1-Parameters!$D$40)*(1/Parameters!$D$38))+(AM52*(1-Parameters!$D$40)*ART_drop_factor)),0)</f>
        <v>0</v>
      </c>
      <c r="AT53" s="24">
        <f>IF(AND(C53&gt;=('Input for base case'!$F$14+'Input for base case'!$F$18), C53&lt;('Input for base case'!$F$14+'Input for base case'!$F$19)),((AN52*(1-Parameters!$D$40)*(1-(Parameters!$D$11*(1-('Input for base case'!$F$22*Parameters!$D$7))))) + (AT52*(1-Parameters!$D$40)*(1-(Parameters!$D$12*(1-('Input for base case'!$F$22*Parameters!$D$7)))))),0)</f>
        <v>0</v>
      </c>
      <c r="AU53" s="22">
        <f>IF(AND(C53&gt;=('Input for base case'!$F$14+'Input for base case'!$F$18), C53&lt;('Input for base case'!$F$14+'Input for base case'!$F$19)),((AN52*(1-Parameters!$D$40)*Parameters!$D$11*(1-('Input for base case'!$F$22*Parameters!$D$7)))+(AO52*(1-Parameters!$D$40)*(1-1/Parameters!$D$38)*(1-('Input for base case'!$F$9*Parameters!$D$19*(1-Parameters!$D$27)*Parameters!$D$26*(Parameters!$D$24)*Parameters!$D$28*Parameters!$D$30))) + (AP52*(1-Parameters!$D$40)*(1-(1/Parameters!$D$38))*(1-ART_drop_factor)) +(AT52*(1-Parameters!$D$40)*Parameters!$D$12*(1-('Input for base case'!$F$22*Parameters!$D$7)))+(AU52*(1-Parameters!$D$40)*(1-1/Parameters!$D$38)) + (AV52*(1-Parameters!$D$40)*(1-(1/Parameters!$D$38))*(1-ART_drop_factor))),0)</f>
        <v>0</v>
      </c>
      <c r="AV53" s="24">
        <f>IF(AND(C53&gt;=('Input for base case'!$F$14+'Input for base case'!$F$18), C53&lt;('Input for base case'!$F$14+'Input for base case'!$F$19)),((AO52*(1-Parameters!$D$40)*(1-1/Parameters!$D$38)*('Input for base case'!$F$9*Parameters!$D$19*Parameters!$D$26*(1-Parameters!$D$27)*(Parameters!$D$24)*Parameters!$D$28*Parameters!$D$30))+(AP52*(1-Parameters!$D$40)*(1-(1/Parameters!$D$38))*ART_drop_factor)+(AV52*(1-Parameters!$D$40)*(1-(1/Parameters!$D$38))*ART_drop_factor)),0)</f>
        <v>0</v>
      </c>
      <c r="AW53" s="22">
        <f>IF(AND(C53&gt;=('Input for base case'!$F$14+'Input for base case'!$F$18), C53&lt;('Input for base case'!$F$14+'Input for base case'!$F$19)),((AO52*(1-Parameters!$D$40)*(1/Parameters!$D$38)*(1-('Input for base case'!$F$9*Parameters!$D$19*(1-Parameters!$D$27)*Parameters!$D$26*(Parameters!$D$23)*Parameters!$D$28)))+(AQ52*(1-Parameters!$D$40)*(1-('Input for base case'!$F$9*Parameters!$D$19*(1-Parameters!$D$27)*Parameters!$D$26*(Parameters!$D$23)*Parameters!$D$28)))+(AU52*(1-Parameters!$D$40)*(1/Parameters!$D$38))+(AW52*(1-Parameters!$D$40))),0)</f>
        <v>0</v>
      </c>
      <c r="AX53" s="24">
        <f>IF(AND(C53&gt;=('Input for base case'!$F$14+'Input for base case'!$F$18), C53&lt;('Input for base case'!$F$14+'Input for base case'!$F$19)),((AO52*(1-Parameters!$D$40)*(1/Parameters!$D$38)*'Input for base case'!$F$9*Parameters!$D$19*Parameters!$D$26*(1-Parameters!$D$27)*Parameters!$D$28*(Parameters!$D$23)*(1-Parameters!$D$30))+(AQ52*(1-Parameters!$D$40)*'Input for base case'!$F$9*Parameters!$D$19*Parameters!$D$26*(1-Parameters!$D$27)*Parameters!$D$28*(Parameters!$D$23)*(1-Parameters!$D$30)) + (AS52*(1-Parameters!$D$40)*(1-ART_drop_factor)) +(AR52*(1-Parameters!$D$40))+ (AY52*(1-Parameters!$D$40)*(1-ART_drop_factor)) + (AX52*(1-Parameters!$D$40))),0)</f>
        <v>0</v>
      </c>
      <c r="AY53" s="22">
        <f>IF(AND(C53&gt;=('Input for base case'!$F$14+'Input for base case'!$F$18), C53&lt;('Input for base case'!$F$14+'Input for base case'!$F$19)),((AO52*(1-Parameters!$D$40)*(1/Parameters!$D$38)*('Input for base case'!$F$9*Parameters!$D$19*(Parameters!$D$23)*Parameters!$D$26*(1-Parameters!$D$27)*Parameters!$D$28*Parameters!$D$30))+(AP52*(1-Parameters!$D$40)*(1/Parameters!$D$38))+(AQ52*(1-Parameters!$D$40)*('Input for base case'!$F$9*Parameters!$D$19*(Parameters!$D$23)*Parameters!$D$26*(1-Parameters!$D$27)*Parameters!$D$28*Parameters!$D$30))+(AY52*(1-Parameters!$D$40)*ART_drop_factor)+(AV52*(1-Parameters!$D$40)*(1/Parameters!$D$38))+(AS52*(1-Parameters!$D$40)*ART_drop_factor)),0)</f>
        <v>0</v>
      </c>
      <c r="AZ53" s="24">
        <f>IF(C53&gt;=('Input for base case'!$F$14+'Input for base case'!$F$19),((AT52*(1-Parameters!$D$40)*(1-(Parameters!$D$12*(1-('Input for base case'!$F$22*Parameters!$D$7))))) + (AZ52*(1-Parameters!$D$40)*(1-(Parameters!$D$12*(1-('Input for base case'!$F$22*Parameters!$D$7)))))),0)</f>
        <v>0</v>
      </c>
      <c r="BA53" s="22">
        <f>IF(C53&gt;=('Input for base case'!$F$14+'Input for base case'!$F$19),((AT52*(1-Parameters!$D$40)*Parameters!$D$12*(1-('Input for base case'!$F$22*Parameters!$D$7)))+(AU52*(1-Parameters!$D$40)*(1-1/Parameters!$D$38)*(1-('Input for base case'!$F$10*Parameters!$D$20*(1-Parameters!$D$27)*Parameters!$D$26*(Parameters!$D$24)*Parameters!$D$28*Parameters!$D$30))) + (AV52*(1-Parameters!$D$40)*(1-(1/Parameters!$D$38))*(1-ART_drop_factor)) +(AZ52*(1-Parameters!$D$40)*Parameters!$D$12*(1-('Input for base case'!$F$22*Parameters!$D$7)))+(BA52*(1-Parameters!$D$40)*(1-1/Parameters!$D$38)) + (BB52*(1-Parameters!$D$40)*(1-(1/Parameters!$D$38))*(1-ART_drop_factor))),0)</f>
        <v>0</v>
      </c>
      <c r="BB53" s="24">
        <f>IF(C53&gt;=('Input for base case'!$F$14+'Input for base case'!$F$19),((AU52*(1-Parameters!$D$40)*(1-1/Parameters!$D$38)*('Input for base case'!$F$10*Parameters!$D$20*Parameters!$D$26*(1-Parameters!$D$27)*(Parameters!$D$24)*Parameters!$D$28*Parameters!$D$30))+(AV52*(1-Parameters!$D$40)*(1-(1/Parameters!$D$38))*ART_drop_factor)+(BB52*(1-Parameters!$D$40)*(1-(1/Parameters!$D$38))*ART_drop_factor)),0)</f>
        <v>0</v>
      </c>
      <c r="BC53" s="22">
        <f>IF(C53&gt;=('Input for base case'!$F$14+'Input for base case'!$F$19),((AU52*(1-Parameters!$D$40)*(1/Parameters!$D$38)*(1-('Input for base case'!$F$10*Parameters!$D$20*(1-Parameters!$D$27)*Parameters!$D$26*(Parameters!$D$23)*Parameters!$D$28)))+(AW52*(1-Parameters!$D$40)*(1-('Input for base case'!$F$10*Parameters!$D$20*(1-Parameters!$D$27)*Parameters!$D$26*(Parameters!$D$23)*Parameters!$D$28)))+(BA52*(1-Parameters!$D$40)*(1/Parameters!$D$38))+(BC52*(1-Parameters!$D$40))),0)</f>
        <v>0</v>
      </c>
      <c r="BD53" s="24">
        <f>IF(C53&gt;=('Input for base case'!$F$14+'Input for base case'!$F$19),((AU52*(1-Parameters!$D$40)*(1/Parameters!$D$38)*'Input for base case'!$F$10*Parameters!$D$20*Parameters!$D$26*(1-Parameters!$D$27)*Parameters!$D$28*(Parameters!$D$23)*(1-Parameters!$D$30))+(AW52*(1-Parameters!$D$40)*'Input for base case'!$F$10*Parameters!$D$20*Parameters!$D$26*(1-Parameters!$D$27)*Parameters!$D$28*(Parameters!$D$23)*(1-Parameters!$D$30))+(AX52*(1-Parameters!$D$40)) + (AY52*(1-Parameters!$D$40)*(1-ART_drop_factor)) +(BD52*(1-Parameters!$D$40)) + (BE52*(1-Parameters!$D$40)*(1-ART_drop_factor))),0)</f>
        <v>0</v>
      </c>
      <c r="BE53" s="25">
        <f>IF(C53&gt;=('Input for base case'!$F$14+'Input for base case'!$F$19),((AU52*(1-Parameters!$D$40)*(1/Parameters!$D$38)*('Input for base case'!$F$10*Parameters!$D$20*(Parameters!$D$23)*Parameters!$D$26*(1-Parameters!$D$27)*Parameters!$D$28*Parameters!$D$30))+(AV52*(1-Parameters!$D$40)*(1/Parameters!$D$38))+(AW52*(1-Parameters!$D$40)*('Input for base case'!$F$10*Parameters!$D$20*(Parameters!$D$23)*Parameters!$D$26*(1-Parameters!$D$27)*Parameters!$D$28*Parameters!$D$30))+(BE52*(1-Parameters!$D$40)*ART_drop_factor)+(BB52*(1-Parameters!$D$40)*(1/Parameters!$D$38))+(AY52*(1-Parameters!$D$40)*ART_drop_factor)),0)</f>
        <v>0</v>
      </c>
      <c r="BF53" s="135">
        <f>(Parameters!$D$40*(SUM(Model!D52:U52,Model!AH52:BE52)))+(Parameters!$D$41*(SUM(Model!V52:AG52)))</f>
        <v>93.58560360505507</v>
      </c>
      <c r="BG53" s="60"/>
    </row>
    <row r="54" spans="3:59" x14ac:dyDescent="0.2">
      <c r="C54" s="20">
        <v>49</v>
      </c>
      <c r="D54" s="21">
        <f>IF((C54&gt;='Input for base case'!$F$12),0,(D53*(1-Parameters!$D$40)*(1-(Parameters!$D$8*(1-('Input for base case'!$F$22*Parameters!$D$7))))))</f>
        <v>0</v>
      </c>
      <c r="E54" s="21">
        <f>IF((C54&gt;='Input for base case'!$F$12),0,(D53*(1-Parameters!$D$40)*Parameters!$D$8*(1-('Input for base case'!$F$22*Parameters!$D$7))+(E53*(1-Parameters!$D$40)*(1-1/Parameters!$D$38)) + (F53*(1-Parameters!$D$40)*(1-(1/Parameters!$D$38))*(1-ART_drop_factor))))</f>
        <v>0</v>
      </c>
      <c r="F54" s="26">
        <f>IF((C54&gt;='Input for base case'!$F$12),0,(F53*(1-Parameters!$D$40)*(1-(1/Parameters!$D$38))*ART_drop_factor))</f>
        <v>0</v>
      </c>
      <c r="G54" s="21">
        <f>IF((C54&gt;='Input for base case'!$F$12),0,((G53*(1-Parameters!$D$40)+(E53*(1-Parameters!$D$40)*(1/Parameters!$D$38)))))</f>
        <v>0</v>
      </c>
      <c r="H54" s="21">
        <f>IF((C54&gt;='Input for base case'!$F$12),0,(H53*(1-Parameters!$D$40) + I53*(1-Parameters!$D$40)*(1-ART_drop_factor)))</f>
        <v>0</v>
      </c>
      <c r="I54" s="21">
        <f>IF((C54&gt;='Input for base case'!$F$12),0,(((F53*(1-Parameters!$D$40)*(1/Parameters!$D$38)) + I53*(1-Parameters!$D$40)*ART_drop_factor)))</f>
        <v>0</v>
      </c>
      <c r="J54" s="23">
        <f>IF(AND(C54&gt;='Input for base case'!$F$12,C54&lt;'Input for base case'!$F$13),((D53*(1-Parameters!$D$40)*(1-(Parameters!$D$8*(1-('Input for base case'!$F$22*Parameters!$D$7))))) + (J53*(1-Parameters!$D$40)*(1-(Parameters!$D$9*(1-('Input for base case'!$F$22*Parameters!$D$7)))))),0)</f>
        <v>0</v>
      </c>
      <c r="K54" s="23">
        <f>IF(AND(C54&gt;='Input for base case'!$F$12,C54&lt;'Input for base case'!$F$13),((D53*(1-Parameters!$D$40)*(Parameters!$D$8*(1-('Input for base case'!$F$22*Parameters!$D$7))))+(E53*(1-Parameters!$D$40)*(1-1/Parameters!$D$38)*(1-('Input for base case'!$F$5*Parameters!$D$14*(1-Parameters!$D$27)*Parameters!$D$26*(Parameters!$D$24))*Parameters!$D$28*Parameters!$D$30)))+ (F53*(1-Parameters!$D$40)*(1-(1/Parameters!$D$38))*(1-ART_drop_factor)) + (J53*(1-Parameters!$D$40)*Parameters!$D$9*(1-('Input for base case'!$F$22*Parameters!$D$7)))+(K53*(1-Parameters!$D$40)*(1-1/Parameters!$D$38)) + (L53*(1-Parameters!$D$40)*(1-(1/Parameters!$D$38))*(1-ART_drop_factor)),0)</f>
        <v>0</v>
      </c>
      <c r="L54" s="23">
        <f>IF(AND(C54&gt;='Input for base case'!$F$12,C54&lt;'Input for base case'!$F$13),((E53*(1-Parameters!$D$40)*(1-1/Parameters!$D$38)*('Input for base case'!$F$5*Parameters!$D$14*Parameters!$D$26*(1-Parameters!$D$27)*(Parameters!$D$24)*Parameters!$D$28*Parameters!$D$30))+(F53*(1-Parameters!$D$40)*(1-(1/Parameters!$D$38))*ART_drop_factor)+(L53*(1-Parameters!$D$40)*(1-(1/Parameters!$D$38))*ART_drop_factor)),0)</f>
        <v>0</v>
      </c>
      <c r="M54" s="23">
        <f>IF(AND(C54&gt;='Input for base case'!$F$12,C54&lt;'Input for base case'!$F$13),((E53*(1-Parameters!$D$40)*(1/Parameters!$D$38)*(1-('Input for base case'!$F$5*Parameters!$D$14*(1-Parameters!$D$27)*Parameters!$D$26*(Parameters!$D$23))*Parameters!$D$28))+(G53*(1-Parameters!$D$40)*(1-('Input for base case'!$F$5*Parameters!$D$14*(1-Parameters!$D$27)*Parameters!$D$26*(Parameters!$D$23)*Parameters!$D$28)))+(K53*(1-Parameters!$D$40)*(1/Parameters!$D$38))+(M53*(1-Parameters!$D$40))),0)</f>
        <v>0</v>
      </c>
      <c r="N54" s="23">
        <f>IF(AND(C54&gt;='Input for base case'!$F$12,C54&lt;'Input for base case'!$F$13),((E53*(1-Parameters!$D$40)*(1/Parameters!$D$38)*'Input for base case'!$F$5*Parameters!$D$14*Parameters!$D$26*(1-Parameters!$D$27)*Parameters!$D$28*(Parameters!$D$23)*(1-Parameters!$D$30))+(G53*(1-Parameters!$D$40)*'Input for base case'!$F$5*Parameters!$D$14*Parameters!$D$26*(1-Parameters!$D$27)*Parameters!$D$28*(Parameters!$D$23)*(1-Parameters!$D$30))+(H53*(1-Parameters!$D$40)) +(N53*(1-Parameters!$D$40)) + (O53*(1-Parameters!$D$40)*(1-ART_drop_factor)) + (I53*(1-Parameters!$D$40)*(1-ART_drop_factor))),0)</f>
        <v>0</v>
      </c>
      <c r="O54" s="23">
        <f>IF(AND(C54&gt;='Input for base case'!$F$12,C54&lt;'Input for base case'!$F$13),((E53*(1-Parameters!$D$40)*(1/Parameters!$D$38)*('Input for base case'!$F$5*Parameters!$D$14*(Parameters!$D$23)*Parameters!$D$26*(1-Parameters!$D$27)*Parameters!$D$28*Parameters!$D$30))+(F53*(1-Parameters!$D$40)*(1/Parameters!$D$38))+(G53*(1-Parameters!$D$40)*('Input for base case'!$F$5*Parameters!$D$14*(Parameters!$D$23)*Parameters!$D$26*(1-Parameters!$D$27)*Parameters!$D$28*Parameters!$D$30))+(O53*(1-Parameters!$D$40)*ART_drop_factor)+(L53*(1-Parameters!$D$40)*(1/Parameters!$D$38))+(I53*(1-Parameters!$D$40)*ART_drop_factor)),0)</f>
        <v>0</v>
      </c>
      <c r="P54" s="24">
        <f>IF(AND(C54&gt;='Input for base case'!$F$13,C54&lt;'Input for base case'!$F$14),((J53*(1-Parameters!$D$40)*(1-(Parameters!$D$9*(1-('Input for base case'!$F$22*Parameters!$D$7))))) + (P53*(1-Parameters!$D$40)*(1-(Parameters!$D$9*(1-('Input for base case'!$F$22*Parameters!$D$7)))))),0)</f>
        <v>0</v>
      </c>
      <c r="Q54" s="22">
        <f>IF(AND(C54&gt;='Input for base case'!$F$13,C54&lt;'Input for base case'!$F$14),((J53*(1-Parameters!$D$40)*Parameters!$D$9*(1-('Input for base case'!$F$22*Parameters!$D$7)))+(K53*(1-Parameters!$D$40)*(1-1/Parameters!$D$38)*(1-('Input for base case'!$F$6*Parameters!$D$15*(1-Parameters!$D$27)*Parameters!$D$26*(Parameters!$D$24))*Parameters!$D$28*Parameters!$D$30))) + (L53*(1-Parameters!$D$40)*(1-(1/Parameters!$D$38))*(1-ART_drop_factor)) +(P53*(1-Parameters!$D$40)*Parameters!$D$9*(1-('Input for base case'!$F$22*Parameters!$D$7)))+(Q53*(1-Parameters!$D$40)*(1-1/Parameters!$D$38)) + (R53*(1-Parameters!$D$40)*(1-(1/Parameters!$D$38))*(1-ART_drop_factor)),0)</f>
        <v>0</v>
      </c>
      <c r="R54" s="24">
        <f>IF(AND(C54&gt;='Input for base case'!$F$13,C54&lt;'Input for base case'!$F$14),((K53*(1-Parameters!$D$40)*(1-1/Parameters!$D$38)*('Input for base case'!$F$6*Parameters!$D$15*Parameters!$D$26*(1-Parameters!$D$27)*(Parameters!$D$24)*Parameters!$D$28*Parameters!$D$30))+(L53*(1-Parameters!$D$40)*(1-(1/Parameters!$D$38))*ART_drop_factor)+(R53*(1-Parameters!$D$40)*(1-(1/Parameters!$D$38))*ART_drop_factor)),0)</f>
        <v>0</v>
      </c>
      <c r="S54" s="22">
        <f>IF(AND(C54&gt;='Input for base case'!$F$13,C54&lt;'Input for base case'!$F$14),((K53*(1-Parameters!$D$40)*(1/Parameters!$D$38)*(1-('Input for base case'!$F$6*Parameters!$D$15*(1-Parameters!$D$27)*Parameters!$D$26*(Parameters!$D$23)*Parameters!$D$28)))+(M53*(1-Parameters!$D$40)*(1-('Input for base case'!$F$6*Parameters!$D$15*(1-Parameters!$D$27)*Parameters!$D$26*(Parameters!$D$23)*Parameters!$D$28)))+(Q53*(1-Parameters!$D$40)*(1/Parameters!$D$38))+(S53*(1-Parameters!$D$40))),0)</f>
        <v>0</v>
      </c>
      <c r="T54" s="24">
        <f>IF(AND(C54&gt;='Input for base case'!$F$13,C54&lt;'Input for base case'!$F$14),((K53*(1-Parameters!$D$40)*(1/Parameters!$D$38)*'Input for base case'!$F$6*Parameters!$D$15*Parameters!$D$26*(1-Parameters!$D$27)*Parameters!$D$28*(Parameters!$D$23)*(1-Parameters!$D$30))+(M53*(1-Parameters!$D$40)*'Input for base case'!$F$6*Parameters!$D$15*Parameters!$D$26*(1-Parameters!$D$27)*Parameters!$D$28*(Parameters!$D$23)*(1-Parameters!$D$30))+(N53*(1-Parameters!$D$40))+(T53*(1-Parameters!$D$40)) + (U53*(1-Parameters!$D$40)*(1-ART_drop_factor)) + (O53*(1-Parameters!$D$40)*(1-ART_drop_factor))),0)</f>
        <v>0</v>
      </c>
      <c r="U54" s="22">
        <f>IF(AND(C54&gt;='Input for base case'!$F$13,C54&lt;'Input for base case'!$F$14),((K53*(1-Parameters!$D$40)*(1/Parameters!$D$38)*('Input for base case'!$F$6*Parameters!$D$15*(Parameters!$D$23)*Parameters!$D$26*(1-Parameters!$D$27)*Parameters!$D$28*Parameters!$D$30))+(L53*(1-Parameters!$D$40)*(1/Parameters!$D$38))+(M53*(1-Parameters!$D$40)*('Input for base case'!$F$6*Parameters!$D$15*(Parameters!$D$23)*Parameters!$D$26*(1-Parameters!$D$27)*Parameters!$D$28*Parameters!$D$30))+(U53*(1-Parameters!$D$40)*ART_drop_factor)+(R53*(1-Parameters!$D$40)*(1/Parameters!$D$38))+(O53*(1-Parameters!$D$40))*ART_drop_factor),0)</f>
        <v>0</v>
      </c>
      <c r="V54" s="24">
        <f>IF(C54='Input for base case'!$F$14,((P53*(1-Parameters!$D$41)*(1-(Parameters!$D$9*(1-('Input for base case'!$F$22*Parameters!$D$7))))) + (V53*(1-Parameters!$D$41)*(1-(Parameters!$D$9*(1-('Input for base case'!$F$22*Parameters!$D$7)))))),0)</f>
        <v>0</v>
      </c>
      <c r="W54" s="22">
        <f>IF(C54='Input for base case'!$F$14,((P53*(1-Parameters!$D$41)*Parameters!$D$9*(1-('Input for base case'!$F$22*Parameters!$D$7)))+(Q53*(1-Parameters!$D$41)*(1-1/Parameters!$D$38)*(1-('Input for base case'!$F$6*Parameters!$D$16*(1-Parameters!$D$27)*Parameters!$D$26*(1-Parameters!$B$94)*(Parameters!$D$24))*Parameters!$D$28*Parameters!$D$30)))+(V53*(1-Parameters!$D$41)*Parameters!$D$9*(1-('Input for base case'!$F$22*Parameters!$D$7)))+ (R53*(1-Parameters!$D$41)*(1-(1/Parameters!$D$38))*(1-ART_drop_factor)) + (W53*(1-Parameters!$D$41)*(1-1/Parameters!$D$38)) + (X53*(1-Parameters!$D$41)*(1-(1/Parameters!$D$38))*(1-ART_drop_factor)),0)</f>
        <v>0</v>
      </c>
      <c r="X54" s="24">
        <f>IF(C54='Input for base case'!$F$14,((Q53*(1-Parameters!$D$41)*(1-1/Parameters!$D$38)*('Input for base case'!$F$6*Parameters!$D$16*Parameters!$D$26*(1-Parameters!$D$27)*(1-Parameters!$B$94)*(Parameters!$D$24)*Parameters!$D$28*Parameters!$D$30))+(R53*(1-Parameters!$D$41)*(1-(1/Parameters!$D$38))*ART_drop_factor)+(X53*(1-Parameters!$D$41)*(1-(1/Parameters!$D$38))*ART_drop_factor)),0)</f>
        <v>0</v>
      </c>
      <c r="Y54" s="22">
        <f>IF(C54='Input for base case'!$F$14,((Q53*(1-Parameters!$D$41)*(1/Parameters!$D$38)*(1-('Input for base case'!$F$6*Parameters!$D$16*(1-Parameters!$D$27)*Parameters!$D$26*(1-Parameters!$B$94)*(Parameters!$D$23)*Parameters!$D$28)))+(S53*(1-Parameters!$D$41)*(1-('Input for base case'!$F$6*Parameters!$D$16*(1-Parameters!$D$27)*Parameters!$D$26*(1-Parameters!$B$94)*(Parameters!$D$23)*Parameters!$D$28)))+(W53*(1-Parameters!$D$41)*(1/Parameters!$D$38))+(Y53*(1-Parameters!$D$41))),0)</f>
        <v>0</v>
      </c>
      <c r="Z54" s="24">
        <f>IF(C54='Input for base case'!$F$14,((Q53*(1-Parameters!$D$41)*(1/Parameters!$D$38)*'Input for base case'!$F$6*Parameters!$D$16*Parameters!$D$26*(1-Parameters!$D$27)*(1-Parameters!$B$94)*Parameters!$D$28*(Parameters!$D$23)*(1-Parameters!$D$30))+(S53*(1-Parameters!$D$41)*'Input for base case'!$F$6*Parameters!$D$16*Parameters!$D$26*(1-Parameters!$D$27)*(1-Parameters!$B$94)*Parameters!$D$28*(Parameters!$D$23)*(1-Parameters!$D$30))+(T53*(1-Parameters!$D$41)) + (U53*(1-Parameters!$D$41)*(1-ART_drop_factor)) + (Z53*(1-Parameters!$D$41)) + (AA53*(1-Parameters!$D$41)*(1-ART_drop_factor))),0)</f>
        <v>0</v>
      </c>
      <c r="AA54" s="22">
        <f>IF(C54='Input for base case'!$F$14,((Q53*(1-Parameters!$D$41)*(1/Parameters!$D$38)*('Input for base case'!$F$6*Parameters!$D$16*(Parameters!$D$23)*Parameters!$D$26*(1-Parameters!$D$27)*(1-Parameters!$B$94)*Parameters!$D$28*Parameters!$D$30))+(R53*(1-Parameters!$D$41)*(1/Parameters!$D$38))+(S53*(1-Parameters!$D$41)*('Input for base case'!$F$6*Parameters!$D$16*(1-Parameters!$B$94)*(Parameters!$D$23)*Parameters!$D$26*(1-Parameters!$D$27)*Parameters!$D$28*Parameters!$D$30))+(AA53*(1-Parameters!$D$41)*ART_drop_factor)+(X53*(1-Parameters!$D$41)*(1/Parameters!$D$38))+(U53*(1-Parameters!$D$41)*ART_drop_factor)),0)</f>
        <v>0</v>
      </c>
      <c r="AB54" s="24">
        <f>IF(AND(C54&gt;'Input for base case'!$F$14,C54&lt;('Input for base case'!$F$14+'Input for base case'!$F$16)),((V53*(1-Parameters!$D$41)*(1-(Parameters!$D$9*(1-('Input for base case'!$F$22*Parameters!$D$7)))))+(AB53*(1-Parameters!$D$41)*(1-(Parameters!$D$10*(1-('Input for base case'!$F$22*Parameters!$D$7)))))),0)</f>
        <v>0</v>
      </c>
      <c r="AC54" s="24">
        <f>IF(AND(C54&gt;'Input for base case'!$F$14, C54&lt;('Input for base case'!$F$14+'Input for base case'!$F$16)),((V53*(1-Parameters!$D$41)*Parameters!$D$9*(1-('Input for base case'!$F$22*Parameters!$D$7)))+(W53*(1-Parameters!$D$41)*(1-1/Parameters!$D$38)) + (X53*(1-Parameters!$D$41)*(1-(1/Parameters!$D$38))*(1-ART_drop_factor)) +(AB53*(1-Parameters!$D$41)*Parameters!$D$10*(1-('Input for base case'!$F$22*Parameters!$D$7))))+(AC53*(1-Parameters!$D$41)*(1-1/Parameters!$D$38)) + (AD53*(1-Parameters!$D$41)*(1-(1/Parameters!$D$38))*(1-ART_drop_factor)),0)</f>
        <v>0</v>
      </c>
      <c r="AD54" s="24">
        <f>IF(AND(C54&gt;'Input for base case'!$F$14, C54&lt;('Input for base case'!$F$14+'Input for base case'!$F$16)),((X53*(1-Parameters!$D$41)*(1-(1/Parameters!$D$38))*ART_drop_factor)+(AD53*(1-Parameters!$D$41)*(1-(1/Parameters!$D$38))*ART_drop_factor)),0)</f>
        <v>0</v>
      </c>
      <c r="AE54" s="24">
        <f>IF(AND(C54&gt;'Input for base case'!$F$14, C54&lt;('Input for base case'!$F$14+'Input for base case'!$F$16)),((W53*(1-Parameters!$D$41)*(1/Parameters!$D$38))+(Y53*(1-Parameters!$D$41))+(AC53*(1-Parameters!$D$41)*(1/Parameters!$D$38))+(AE53*(1-Parameters!$D$41))),0)</f>
        <v>0</v>
      </c>
      <c r="AF54" s="24">
        <f>IF(AND(C54&gt;'Input for base case'!$F$14, C54&lt;('Input for base case'!$F$14+'Input for base case'!$F$16)),((Z53*(1-Parameters!$D$41)) + (AA53*(1-Parameters!$D$41)*(1-ART_drop_factor)) +(AF53*(1-Parameters!$D$41)) + (AG53*(1-Parameters!$D$41)*(1-ART_drop_factor))),0)</f>
        <v>0</v>
      </c>
      <c r="AG54" s="24">
        <f>IF(AND(C54&gt;'Input for base case'!$F$14, C54&lt;('Input for base case'!$F$14+'Input for base case'!$F$16)),((X53*(1-Parameters!$D$41)*(1/Parameters!$D$38))+(AG53*(1-Parameters!$D$41)*ART_drop_factor)+(AD53*(1-Parameters!$D$41)*(1/Parameters!$D$38))+(AA53*(1-Parameters!$D$41)*ART_drop_factor)),0)</f>
        <v>0</v>
      </c>
      <c r="AH54" s="24">
        <f>IF(AND(C54&gt;=('Input for base case'!$F$14+'Input for base case'!$F$16),C54&lt;('Input for base case'!$F$14+'Input for base case'!$F$17)),((AB53*(1-Parameters!$D$40)*(1-(Parameters!$D$10*(1-('Input for base case'!$F$22*Parameters!$D$7)))))+(AH53*(1-Parameters!$D$40)*(1-(Parameters!$D$11*(1-('Input for base case'!$F$22*Parameters!$D$7)))))),0)</f>
        <v>1497119.5725361314</v>
      </c>
      <c r="AI54" s="24">
        <f>IF(AND(C54&gt;=('Input for base case'!$F$14+'Input for base case'!$F$16), C54&lt;('Input for base case'!$F$14+'Input for base case'!$F$17)),((AB53*(1-Parameters!$D$40)*Parameters!$D$10*(1-('Input for base case'!$F$22*Parameters!$D$7)))+(AC53*(1-Parameters!$D$40)*(1-1/Parameters!$D$38)*(1-('Input for base case'!$F$7*Parameters!$D$17*(1-Parameters!$D$27)*Parameters!$D$26*(1-(Parameters!$B$94 + Parameters!$B$95))*(Parameters!$D$24)*Parameters!$D$28*Parameters!$D$30))) + (AD53*(1-Parameters!$D$40)*(1-(1/Parameters!$D$38))*(1-ART_drop_factor)) +(AH53*(1-Parameters!$D$40)*Parameters!$D$11*(1-('Input for base case'!$F$22*Parameters!$D$7)))+(AI53*(1-Parameters!$D$40)*(1-1/Parameters!$D$38)) + (AJ53*(1-Parameters!$D$40)*(1-(1/Parameters!$D$38))*(1-ART_drop_factor))),0)</f>
        <v>2845.5953988969031</v>
      </c>
      <c r="AJ54" s="24">
        <f>IF(AND(C54&gt;=('Input for base case'!$F$14+'Input for base case'!$F$16), C54&lt;('Input for base case'!$F$14+'Input for base case'!$F$17)),((AC53*(1-Parameters!$D$40)*(1-1/Parameters!$D$38)*('Input for base case'!$F$7*Parameters!$D$17*Parameters!$D$26*(1-Parameters!$D$27)*(1-(Parameters!$B$94 + Parameters!$B$95))*(Parameters!$D$24)*Parameters!$D$28*Parameters!$D$30))+(AD53*(1-Parameters!$D$40)*(1-(1/Parameters!$D$38))*ART_drop_factor)+(AJ53*(1-Parameters!$D$40)*(1-(1/Parameters!$D$38))*ART_drop_factor)),0)</f>
        <v>69.51825694149592</v>
      </c>
      <c r="AK54" s="22">
        <f>IF(AND(C54&gt;=('Input for base case'!$F$14+'Input for base case'!$F$16), C54&lt;('Input for base case'!$F$14+'Input for base case'!$F$17)),((AC53*(1-Parameters!$D$40)*(1/Parameters!$D$38)*(1-('Input for base case'!$F$7*Parameters!$D$17*(1-Parameters!$D$27)*Parameters!$D$26*(1-(Parameters!$B$94 + Parameters!$B$95))*(Parameters!$D$23)*Parameters!$D$28)))+(AE53*(1-Parameters!$D$40)*(1-('Input for base case'!$F$7*Parameters!$D$17*(1-Parameters!$D$27)*Parameters!$D$26*(1-(Parameters!$B$94 + Parameters!$B$95))*(Parameters!$D$23)*Parameters!$D$28)))+(AI53*(1-Parameters!$D$40)*(1/Parameters!$D$38))+(AK53*(1-Parameters!$D$40))),0)</f>
        <v>23865.725861641324</v>
      </c>
      <c r="AL54" s="24">
        <f>IF(AND(C54&gt;=('Input for base case'!$F$14+'Input for base case'!$F$16), C54&lt;('Input for base case'!$F$14+'Input for base case'!$F$17)),((AC53*(1-Parameters!$D$40)*(1/Parameters!$D$38)*'Input for base case'!$F$7*Parameters!$D$17*Parameters!$D$26*(1-Parameters!$D$27)*(1-(Parameters!$B$94 + Parameters!$B$95))*Parameters!$D$28*(Parameters!$D$23)*(1-Parameters!$D$30))+(AE53*(1-Parameters!$D$40)*'Input for base case'!$F$7*Parameters!$D$17*Parameters!$D$26*(1-Parameters!$D$27)*(1-(Parameters!$B$94 + Parameters!$B$95))*Parameters!$D$28*(Parameters!$D$23)*(1-Parameters!$D$30))+(AF53*(1-Parameters!$D$40)) + (AG53*(1-Parameters!$D$40)*(1-ART_drop_factor)) +(AL53*(1-Parameters!$D$40)) + (AM53*(1-Parameters!$D$40)*(1-ART_drop_factor))),0)</f>
        <v>6836.3158729738607</v>
      </c>
      <c r="AM54" s="22">
        <f>IF(AND(C54&gt;=('Input for base case'!$F$14+'Input for base case'!$F$16), C54&lt;('Input for base case'!$F$14+'Input for base case'!$F$17)),((AC53*(1-Parameters!$D$40)*(1/Parameters!$D$38)*('Input for base case'!$F$7*Parameters!$D$17*(Parameters!$D$23)*Parameters!$D$26*(1-Parameters!$D$27)*(1-(Parameters!$B$94 + Parameters!$B$95))*Parameters!$D$28*Parameters!$D$30))+(AD53*(1-Parameters!$D$40)*(1/Parameters!$D$38))+(AE53*(1-Parameters!$D$40)*('Input for base case'!$F$7*Parameters!$D$17*(Parameters!$D$23)*Parameters!$D$26*(1-Parameters!$D$27)*(1-(Parameters!$B$94 + Parameters!$B$95))*Parameters!$D$28*Parameters!$D$30))+(AM53*(1-Parameters!$D$40)*ART_drop_factor)+(AJ53*(1-Parameters!$D$40)*(1/Parameters!$D$38))+(AG53*(1-Parameters!$D$40)*ART_drop_factor)),0)</f>
        <v>34830.904927446005</v>
      </c>
      <c r="AN54" s="24">
        <f>IF(AND(C54&gt;=('Input for base case'!$F$14+'Input for base case'!$F$17), C54&lt;('Input for base case'!$F$14+'Input for base case'!$F$18)),((AH53*(1-Parameters!$D$40)*(1-(Parameters!$D$11*(1-('Input for base case'!$F$22*Parameters!$D$7))))) + (AN53*(1-Parameters!$D$40)*(1-(Parameters!$D$11*(1-('Input for base case'!$F$22*Parameters!$D$7)))))),0)</f>
        <v>0</v>
      </c>
      <c r="AO54" s="22">
        <f>IF(AND(C54&gt;=('Input for base case'!$F$14+'Input for base case'!$F$17), C54&lt;('Input for base case'!$F$14+'Input for base case'!$F$18)),((AH53*(1-Parameters!$D$40)*Parameters!$D$11*(1-('Input for base case'!$F$22*Parameters!$D$7)))+(AI53*(1-Parameters!$D$40)*(1-1/Parameters!$D$38)*(1-('Input for base case'!$F$8*Parameters!$D$18*(1-Parameters!$D$27)*Parameters!$D$26*(Parameters!$D$24)*Parameters!$D$28*Parameters!$D$30))) + (AJ53*(1-Parameters!$D$40)*(1-(1/Parameters!$D$38))*(1-ART_drop_factor)) +(AN53*(1-Parameters!$D$40)*Parameters!$D$11*(1-('Input for base case'!$F$22*Parameters!$D$7)))+(AO53*(1-Parameters!$D$40)*(1-1/Parameters!$D$38)) + (AP53*(1-Parameters!$D$40)*(1-(1/Parameters!$D$38))*(1-ART_drop_factor))),0)</f>
        <v>0</v>
      </c>
      <c r="AP54" s="24">
        <f>IF(AND(C54&gt;=('Input for base case'!$F$14+'Input for base case'!$F$17), C54&lt;('Input for base case'!$F$14+'Input for base case'!$F$18)),((AI53*(1-Parameters!$D$40)*(1-1/Parameters!$D$38)*('Input for base case'!$F$8*Parameters!$D$18*Parameters!$D$26*(1-Parameters!$D$27)*(Parameters!$D$24)*Parameters!$D$28*Parameters!$D$30))+(AJ53*(1-Parameters!$D$40)*(1-(1/Parameters!$D$38))*ART_drop_factor)+(AP53*(1-Parameters!$D$40)*(1-(1/Parameters!$D$38))*ART_drop_factor)),0)</f>
        <v>0</v>
      </c>
      <c r="AQ54" s="22">
        <f>IF(AND(C54&gt;=('Input for base case'!$F$14+'Input for base case'!$F$17), C54&lt;('Input for base case'!$F$14+'Input for base case'!$F$18)),((AI53*(1-Parameters!$D$40)*(1/Parameters!$D$38)*(1-('Input for base case'!$F$8*Parameters!$D$18*(1-Parameters!$D$27)*Parameters!$D$26*(Parameters!$D$23)*Parameters!$D$28)))+(AK53*(1-Parameters!$D$40)*(1-('Input for base case'!$F$8*Parameters!$D$18*(1-Parameters!$D$27)*Parameters!$D$26*(Parameters!$D$23)*Parameters!$D$28)))+(AO53*(1-Parameters!$D$40)*(1/Parameters!$D$38))+(AQ53*(1-Parameters!$D$40))),0)</f>
        <v>0</v>
      </c>
      <c r="AR54" s="24">
        <f>IF(AND(C54&gt;=('Input for base case'!$F$14+'Input for base case'!$F$17), C54&lt;('Input for base case'!$F$14+'Input for base case'!$F$18)),((AI53*(1-Parameters!$D$40)*(1/Parameters!$D$38)*'Input for base case'!$F$8*Parameters!$D$18*Parameters!$D$26*(1-Parameters!$D$27)*Parameters!$D$28*(Parameters!$D$23)*(1-Parameters!$D$30))+(AK53*(1-Parameters!$D$40)*'Input for base case'!$F$8*Parameters!$D$18*Parameters!$D$26*(1-Parameters!$D$27)*Parameters!$D$28*(Parameters!$D$23)*(1-Parameters!$D$30))+(AL53*(1-Parameters!$D$40)) + (AM53*(1-Parameters!$D$40)*(1-ART_drop_factor)) +(AR53*(1-Parameters!$D$40)) + (AS53*(1-Parameters!$D$40)*(1-ART_drop_factor))),0)</f>
        <v>0</v>
      </c>
      <c r="AS54" s="22">
        <f>IF(AND(C54&gt;=('Input for base case'!$F$14+'Input for base case'!$F$17), C54&lt;('Input for base case'!$F$14+'Input for base case'!$F$18)),((AI53*(1-Parameters!$D$40)*(1/Parameters!$D$38)*('Input for base case'!$F$8*Parameters!$D$18*(Parameters!$D$23)*Parameters!$D$26*(1-Parameters!$D$27)*Parameters!$D$28*Parameters!$D$30))+(AJ53*(1-Parameters!$D$40)*(1/Parameters!$D$38))+(AK53*(1-Parameters!$D$40)*('Input for base case'!$F$8*Parameters!$D$18*(Parameters!$D$23)*Parameters!$D$26*(1-Parameters!$D$27)*Parameters!$D$28*Parameters!$D$30))+(AS53*(1-Parameters!$D$40)*ART_drop_factor)+(AP53*(1-Parameters!$D$40)*(1/Parameters!$D$38))+(AM53*(1-Parameters!$D$40)*ART_drop_factor)),0)</f>
        <v>0</v>
      </c>
      <c r="AT54" s="24">
        <f>IF(AND(C54&gt;=('Input for base case'!$F$14+'Input for base case'!$F$18), C54&lt;('Input for base case'!$F$14+'Input for base case'!$F$19)),((AN53*(1-Parameters!$D$40)*(1-(Parameters!$D$11*(1-('Input for base case'!$F$22*Parameters!$D$7))))) + (AT53*(1-Parameters!$D$40)*(1-(Parameters!$D$12*(1-('Input for base case'!$F$22*Parameters!$D$7)))))),0)</f>
        <v>0</v>
      </c>
      <c r="AU54" s="22">
        <f>IF(AND(C54&gt;=('Input for base case'!$F$14+'Input for base case'!$F$18), C54&lt;('Input for base case'!$F$14+'Input for base case'!$F$19)),((AN53*(1-Parameters!$D$40)*Parameters!$D$11*(1-('Input for base case'!$F$22*Parameters!$D$7)))+(AO53*(1-Parameters!$D$40)*(1-1/Parameters!$D$38)*(1-('Input for base case'!$F$9*Parameters!$D$19*(1-Parameters!$D$27)*Parameters!$D$26*(Parameters!$D$24)*Parameters!$D$28*Parameters!$D$30))) + (AP53*(1-Parameters!$D$40)*(1-(1/Parameters!$D$38))*(1-ART_drop_factor)) +(AT53*(1-Parameters!$D$40)*Parameters!$D$12*(1-('Input for base case'!$F$22*Parameters!$D$7)))+(AU53*(1-Parameters!$D$40)*(1-1/Parameters!$D$38)) + (AV53*(1-Parameters!$D$40)*(1-(1/Parameters!$D$38))*(1-ART_drop_factor))),0)</f>
        <v>0</v>
      </c>
      <c r="AV54" s="24">
        <f>IF(AND(C54&gt;=('Input for base case'!$F$14+'Input for base case'!$F$18), C54&lt;('Input for base case'!$F$14+'Input for base case'!$F$19)),((AO53*(1-Parameters!$D$40)*(1-1/Parameters!$D$38)*('Input for base case'!$F$9*Parameters!$D$19*Parameters!$D$26*(1-Parameters!$D$27)*(Parameters!$D$24)*Parameters!$D$28*Parameters!$D$30))+(AP53*(1-Parameters!$D$40)*(1-(1/Parameters!$D$38))*ART_drop_factor)+(AV53*(1-Parameters!$D$40)*(1-(1/Parameters!$D$38))*ART_drop_factor)),0)</f>
        <v>0</v>
      </c>
      <c r="AW54" s="22">
        <f>IF(AND(C54&gt;=('Input for base case'!$F$14+'Input for base case'!$F$18), C54&lt;('Input for base case'!$F$14+'Input for base case'!$F$19)),((AO53*(1-Parameters!$D$40)*(1/Parameters!$D$38)*(1-('Input for base case'!$F$9*Parameters!$D$19*(1-Parameters!$D$27)*Parameters!$D$26*(Parameters!$D$23)*Parameters!$D$28)))+(AQ53*(1-Parameters!$D$40)*(1-('Input for base case'!$F$9*Parameters!$D$19*(1-Parameters!$D$27)*Parameters!$D$26*(Parameters!$D$23)*Parameters!$D$28)))+(AU53*(1-Parameters!$D$40)*(1/Parameters!$D$38))+(AW53*(1-Parameters!$D$40))),0)</f>
        <v>0</v>
      </c>
      <c r="AX54" s="24">
        <f>IF(AND(C54&gt;=('Input for base case'!$F$14+'Input for base case'!$F$18), C54&lt;('Input for base case'!$F$14+'Input for base case'!$F$19)),((AO53*(1-Parameters!$D$40)*(1/Parameters!$D$38)*'Input for base case'!$F$9*Parameters!$D$19*Parameters!$D$26*(1-Parameters!$D$27)*Parameters!$D$28*(Parameters!$D$23)*(1-Parameters!$D$30))+(AQ53*(1-Parameters!$D$40)*'Input for base case'!$F$9*Parameters!$D$19*Parameters!$D$26*(1-Parameters!$D$27)*Parameters!$D$28*(Parameters!$D$23)*(1-Parameters!$D$30)) + (AS53*(1-Parameters!$D$40)*(1-ART_drop_factor)) +(AR53*(1-Parameters!$D$40))+ (AY53*(1-Parameters!$D$40)*(1-ART_drop_factor)) + (AX53*(1-Parameters!$D$40))),0)</f>
        <v>0</v>
      </c>
      <c r="AY54" s="22">
        <f>IF(AND(C54&gt;=('Input for base case'!$F$14+'Input for base case'!$F$18), C54&lt;('Input for base case'!$F$14+'Input for base case'!$F$19)),((AO53*(1-Parameters!$D$40)*(1/Parameters!$D$38)*('Input for base case'!$F$9*Parameters!$D$19*(Parameters!$D$23)*Parameters!$D$26*(1-Parameters!$D$27)*Parameters!$D$28*Parameters!$D$30))+(AP53*(1-Parameters!$D$40)*(1/Parameters!$D$38))+(AQ53*(1-Parameters!$D$40)*('Input for base case'!$F$9*Parameters!$D$19*(Parameters!$D$23)*Parameters!$D$26*(1-Parameters!$D$27)*Parameters!$D$28*Parameters!$D$30))+(AY53*(1-Parameters!$D$40)*ART_drop_factor)+(AV53*(1-Parameters!$D$40)*(1/Parameters!$D$38))+(AS53*(1-Parameters!$D$40)*ART_drop_factor)),0)</f>
        <v>0</v>
      </c>
      <c r="AZ54" s="24">
        <f>IF(C54&gt;=('Input for base case'!$F$14+'Input for base case'!$F$19),((AT53*(1-Parameters!$D$40)*(1-(Parameters!$D$12*(1-('Input for base case'!$F$22*Parameters!$D$7))))) + (AZ53*(1-Parameters!$D$40)*(1-(Parameters!$D$12*(1-('Input for base case'!$F$22*Parameters!$D$7)))))),0)</f>
        <v>0</v>
      </c>
      <c r="BA54" s="22">
        <f>IF(C54&gt;=('Input for base case'!$F$14+'Input for base case'!$F$19),((AT53*(1-Parameters!$D$40)*Parameters!$D$12*(1-('Input for base case'!$F$22*Parameters!$D$7)))+(AU53*(1-Parameters!$D$40)*(1-1/Parameters!$D$38)*(1-('Input for base case'!$F$10*Parameters!$D$20*(1-Parameters!$D$27)*Parameters!$D$26*(Parameters!$D$24)*Parameters!$D$28*Parameters!$D$30))) + (AV53*(1-Parameters!$D$40)*(1-(1/Parameters!$D$38))*(1-ART_drop_factor)) +(AZ53*(1-Parameters!$D$40)*Parameters!$D$12*(1-('Input for base case'!$F$22*Parameters!$D$7)))+(BA53*(1-Parameters!$D$40)*(1-1/Parameters!$D$38)) + (BB53*(1-Parameters!$D$40)*(1-(1/Parameters!$D$38))*(1-ART_drop_factor))),0)</f>
        <v>0</v>
      </c>
      <c r="BB54" s="24">
        <f>IF(C54&gt;=('Input for base case'!$F$14+'Input for base case'!$F$19),((AU53*(1-Parameters!$D$40)*(1-1/Parameters!$D$38)*('Input for base case'!$F$10*Parameters!$D$20*Parameters!$D$26*(1-Parameters!$D$27)*(Parameters!$D$24)*Parameters!$D$28*Parameters!$D$30))+(AV53*(1-Parameters!$D$40)*(1-(1/Parameters!$D$38))*ART_drop_factor)+(BB53*(1-Parameters!$D$40)*(1-(1/Parameters!$D$38))*ART_drop_factor)),0)</f>
        <v>0</v>
      </c>
      <c r="BC54" s="22">
        <f>IF(C54&gt;=('Input for base case'!$F$14+'Input for base case'!$F$19),((AU53*(1-Parameters!$D$40)*(1/Parameters!$D$38)*(1-('Input for base case'!$F$10*Parameters!$D$20*(1-Parameters!$D$27)*Parameters!$D$26*(Parameters!$D$23)*Parameters!$D$28)))+(AW53*(1-Parameters!$D$40)*(1-('Input for base case'!$F$10*Parameters!$D$20*(1-Parameters!$D$27)*Parameters!$D$26*(Parameters!$D$23)*Parameters!$D$28)))+(BA53*(1-Parameters!$D$40)*(1/Parameters!$D$38))+(BC53*(1-Parameters!$D$40))),0)</f>
        <v>0</v>
      </c>
      <c r="BD54" s="24">
        <f>IF(C54&gt;=('Input for base case'!$F$14+'Input for base case'!$F$19),((AU53*(1-Parameters!$D$40)*(1/Parameters!$D$38)*'Input for base case'!$F$10*Parameters!$D$20*Parameters!$D$26*(1-Parameters!$D$27)*Parameters!$D$28*(Parameters!$D$23)*(1-Parameters!$D$30))+(AW53*(1-Parameters!$D$40)*'Input for base case'!$F$10*Parameters!$D$20*Parameters!$D$26*(1-Parameters!$D$27)*Parameters!$D$28*(Parameters!$D$23)*(1-Parameters!$D$30))+(AX53*(1-Parameters!$D$40)) + (AY53*(1-Parameters!$D$40)*(1-ART_drop_factor)) +(BD53*(1-Parameters!$D$40)) + (BE53*(1-Parameters!$D$40)*(1-ART_drop_factor))),0)</f>
        <v>0</v>
      </c>
      <c r="BE54" s="25">
        <f>IF(C54&gt;=('Input for base case'!$F$14+'Input for base case'!$F$19),((AU53*(1-Parameters!$D$40)*(1/Parameters!$D$38)*('Input for base case'!$F$10*Parameters!$D$20*(Parameters!$D$23)*Parameters!$D$26*(1-Parameters!$D$27)*Parameters!$D$28*Parameters!$D$30))+(AV53*(1-Parameters!$D$40)*(1/Parameters!$D$38))+(AW53*(1-Parameters!$D$40)*('Input for base case'!$F$10*Parameters!$D$20*(Parameters!$D$23)*Parameters!$D$26*(1-Parameters!$D$27)*Parameters!$D$28*Parameters!$D$30))+(BE53*(1-Parameters!$D$40)*ART_drop_factor)+(BB53*(1-Parameters!$D$40)*(1/Parameters!$D$38))+(AY53*(1-Parameters!$D$40)*ART_drop_factor)),0)</f>
        <v>0</v>
      </c>
      <c r="BF54" s="135">
        <f>(Parameters!$D$40*(SUM(Model!D53:U53,Model!AH53:BE53)))+(Parameters!$D$41*(SUM(Model!V53:AG53)))</f>
        <v>93.580204435616324</v>
      </c>
      <c r="BG54" s="60"/>
    </row>
    <row r="55" spans="3:59" x14ac:dyDescent="0.2">
      <c r="C55" s="20">
        <v>50</v>
      </c>
      <c r="D55" s="21">
        <f>IF((C55&gt;='Input for base case'!$F$12),0,(D54*(1-Parameters!$D$40)*(1-(Parameters!$D$8*(1-('Input for base case'!$F$22*Parameters!$D$7))))))</f>
        <v>0</v>
      </c>
      <c r="E55" s="21">
        <f>IF((C55&gt;='Input for base case'!$F$12),0,(D54*(1-Parameters!$D$40)*Parameters!$D$8*(1-('Input for base case'!$F$22*Parameters!$D$7))+(E54*(1-Parameters!$D$40)*(1-1/Parameters!$D$38)) + (F54*(1-Parameters!$D$40)*(1-(1/Parameters!$D$38))*(1-ART_drop_factor))))</f>
        <v>0</v>
      </c>
      <c r="F55" s="26">
        <f>IF((C55&gt;='Input for base case'!$F$12),0,(F54*(1-Parameters!$D$40)*(1-(1/Parameters!$D$38))*ART_drop_factor))</f>
        <v>0</v>
      </c>
      <c r="G55" s="21">
        <f>IF((C55&gt;='Input for base case'!$F$12),0,((G54*(1-Parameters!$D$40)+(E54*(1-Parameters!$D$40)*(1/Parameters!$D$38)))))</f>
        <v>0</v>
      </c>
      <c r="H55" s="21">
        <f>IF((C55&gt;='Input for base case'!$F$12),0,(H54*(1-Parameters!$D$40) + I54*(1-Parameters!$D$40)*(1-ART_drop_factor)))</f>
        <v>0</v>
      </c>
      <c r="I55" s="21">
        <f>IF((C55&gt;='Input for base case'!$F$12),0,(((F54*(1-Parameters!$D$40)*(1/Parameters!$D$38)) + I54*(1-Parameters!$D$40)*ART_drop_factor)))</f>
        <v>0</v>
      </c>
      <c r="J55" s="23">
        <f>IF(AND(C55&gt;='Input for base case'!$F$12,C55&lt;'Input for base case'!$F$13),((D54*(1-Parameters!$D$40)*(1-(Parameters!$D$8*(1-('Input for base case'!$F$22*Parameters!$D$7))))) + (J54*(1-Parameters!$D$40)*(1-(Parameters!$D$9*(1-('Input for base case'!$F$22*Parameters!$D$7)))))),0)</f>
        <v>0</v>
      </c>
      <c r="K55" s="23">
        <f>IF(AND(C55&gt;='Input for base case'!$F$12,C55&lt;'Input for base case'!$F$13),((D54*(1-Parameters!$D$40)*(Parameters!$D$8*(1-('Input for base case'!$F$22*Parameters!$D$7))))+(E54*(1-Parameters!$D$40)*(1-1/Parameters!$D$38)*(1-('Input for base case'!$F$5*Parameters!$D$14*(1-Parameters!$D$27)*Parameters!$D$26*(Parameters!$D$24))*Parameters!$D$28*Parameters!$D$30)))+ (F54*(1-Parameters!$D$40)*(1-(1/Parameters!$D$38))*(1-ART_drop_factor)) + (J54*(1-Parameters!$D$40)*Parameters!$D$9*(1-('Input for base case'!$F$22*Parameters!$D$7)))+(K54*(1-Parameters!$D$40)*(1-1/Parameters!$D$38)) + (L54*(1-Parameters!$D$40)*(1-(1/Parameters!$D$38))*(1-ART_drop_factor)),0)</f>
        <v>0</v>
      </c>
      <c r="L55" s="23">
        <f>IF(AND(C55&gt;='Input for base case'!$F$12,C55&lt;'Input for base case'!$F$13),((E54*(1-Parameters!$D$40)*(1-1/Parameters!$D$38)*('Input for base case'!$F$5*Parameters!$D$14*Parameters!$D$26*(1-Parameters!$D$27)*(Parameters!$D$24)*Parameters!$D$28*Parameters!$D$30))+(F54*(1-Parameters!$D$40)*(1-(1/Parameters!$D$38))*ART_drop_factor)+(L54*(1-Parameters!$D$40)*(1-(1/Parameters!$D$38))*ART_drop_factor)),0)</f>
        <v>0</v>
      </c>
      <c r="M55" s="23">
        <f>IF(AND(C55&gt;='Input for base case'!$F$12,C55&lt;'Input for base case'!$F$13),((E54*(1-Parameters!$D$40)*(1/Parameters!$D$38)*(1-('Input for base case'!$F$5*Parameters!$D$14*(1-Parameters!$D$27)*Parameters!$D$26*(Parameters!$D$23))*Parameters!$D$28))+(G54*(1-Parameters!$D$40)*(1-('Input for base case'!$F$5*Parameters!$D$14*(1-Parameters!$D$27)*Parameters!$D$26*(Parameters!$D$23)*Parameters!$D$28)))+(K54*(1-Parameters!$D$40)*(1/Parameters!$D$38))+(M54*(1-Parameters!$D$40))),0)</f>
        <v>0</v>
      </c>
      <c r="N55" s="23">
        <f>IF(AND(C55&gt;='Input for base case'!$F$12,C55&lt;'Input for base case'!$F$13),((E54*(1-Parameters!$D$40)*(1/Parameters!$D$38)*'Input for base case'!$F$5*Parameters!$D$14*Parameters!$D$26*(1-Parameters!$D$27)*Parameters!$D$28*(Parameters!$D$23)*(1-Parameters!$D$30))+(G54*(1-Parameters!$D$40)*'Input for base case'!$F$5*Parameters!$D$14*Parameters!$D$26*(1-Parameters!$D$27)*Parameters!$D$28*(Parameters!$D$23)*(1-Parameters!$D$30))+(H54*(1-Parameters!$D$40)) +(N54*(1-Parameters!$D$40)) + (O54*(1-Parameters!$D$40)*(1-ART_drop_factor)) + (I54*(1-Parameters!$D$40)*(1-ART_drop_factor))),0)</f>
        <v>0</v>
      </c>
      <c r="O55" s="23">
        <f>IF(AND(C55&gt;='Input for base case'!$F$12,C55&lt;'Input for base case'!$F$13),((E54*(1-Parameters!$D$40)*(1/Parameters!$D$38)*('Input for base case'!$F$5*Parameters!$D$14*(Parameters!$D$23)*Parameters!$D$26*(1-Parameters!$D$27)*Parameters!$D$28*Parameters!$D$30))+(F54*(1-Parameters!$D$40)*(1/Parameters!$D$38))+(G54*(1-Parameters!$D$40)*('Input for base case'!$F$5*Parameters!$D$14*(Parameters!$D$23)*Parameters!$D$26*(1-Parameters!$D$27)*Parameters!$D$28*Parameters!$D$30))+(O54*(1-Parameters!$D$40)*ART_drop_factor)+(L54*(1-Parameters!$D$40)*(1/Parameters!$D$38))+(I54*(1-Parameters!$D$40)*ART_drop_factor)),0)</f>
        <v>0</v>
      </c>
      <c r="P55" s="24">
        <f>IF(AND(C55&gt;='Input for base case'!$F$13,C55&lt;'Input for base case'!$F$14),((J54*(1-Parameters!$D$40)*(1-(Parameters!$D$9*(1-('Input for base case'!$F$22*Parameters!$D$7))))) + (P54*(1-Parameters!$D$40)*(1-(Parameters!$D$9*(1-('Input for base case'!$F$22*Parameters!$D$7)))))),0)</f>
        <v>0</v>
      </c>
      <c r="Q55" s="22">
        <f>IF(AND(C55&gt;='Input for base case'!$F$13,C55&lt;'Input for base case'!$F$14),((J54*(1-Parameters!$D$40)*Parameters!$D$9*(1-('Input for base case'!$F$22*Parameters!$D$7)))+(K54*(1-Parameters!$D$40)*(1-1/Parameters!$D$38)*(1-('Input for base case'!$F$6*Parameters!$D$15*(1-Parameters!$D$27)*Parameters!$D$26*(Parameters!$D$24))*Parameters!$D$28*Parameters!$D$30))) + (L54*(1-Parameters!$D$40)*(1-(1/Parameters!$D$38))*(1-ART_drop_factor)) +(P54*(1-Parameters!$D$40)*Parameters!$D$9*(1-('Input for base case'!$F$22*Parameters!$D$7)))+(Q54*(1-Parameters!$D$40)*(1-1/Parameters!$D$38)) + (R54*(1-Parameters!$D$40)*(1-(1/Parameters!$D$38))*(1-ART_drop_factor)),0)</f>
        <v>0</v>
      </c>
      <c r="R55" s="24">
        <f>IF(AND(C55&gt;='Input for base case'!$F$13,C55&lt;'Input for base case'!$F$14),((K54*(1-Parameters!$D$40)*(1-1/Parameters!$D$38)*('Input for base case'!$F$6*Parameters!$D$15*Parameters!$D$26*(1-Parameters!$D$27)*(Parameters!$D$24)*Parameters!$D$28*Parameters!$D$30))+(L54*(1-Parameters!$D$40)*(1-(1/Parameters!$D$38))*ART_drop_factor)+(R54*(1-Parameters!$D$40)*(1-(1/Parameters!$D$38))*ART_drop_factor)),0)</f>
        <v>0</v>
      </c>
      <c r="S55" s="22">
        <f>IF(AND(C55&gt;='Input for base case'!$F$13,C55&lt;'Input for base case'!$F$14),((K54*(1-Parameters!$D$40)*(1/Parameters!$D$38)*(1-('Input for base case'!$F$6*Parameters!$D$15*(1-Parameters!$D$27)*Parameters!$D$26*(Parameters!$D$23)*Parameters!$D$28)))+(M54*(1-Parameters!$D$40)*(1-('Input for base case'!$F$6*Parameters!$D$15*(1-Parameters!$D$27)*Parameters!$D$26*(Parameters!$D$23)*Parameters!$D$28)))+(Q54*(1-Parameters!$D$40)*(1/Parameters!$D$38))+(S54*(1-Parameters!$D$40))),0)</f>
        <v>0</v>
      </c>
      <c r="T55" s="24">
        <f>IF(AND(C55&gt;='Input for base case'!$F$13,C55&lt;'Input for base case'!$F$14),((K54*(1-Parameters!$D$40)*(1/Parameters!$D$38)*'Input for base case'!$F$6*Parameters!$D$15*Parameters!$D$26*(1-Parameters!$D$27)*Parameters!$D$28*(Parameters!$D$23)*(1-Parameters!$D$30))+(M54*(1-Parameters!$D$40)*'Input for base case'!$F$6*Parameters!$D$15*Parameters!$D$26*(1-Parameters!$D$27)*Parameters!$D$28*(Parameters!$D$23)*(1-Parameters!$D$30))+(N54*(1-Parameters!$D$40))+(T54*(1-Parameters!$D$40)) + (U54*(1-Parameters!$D$40)*(1-ART_drop_factor)) + (O54*(1-Parameters!$D$40)*(1-ART_drop_factor))),0)</f>
        <v>0</v>
      </c>
      <c r="U55" s="22">
        <f>IF(AND(C55&gt;='Input for base case'!$F$13,C55&lt;'Input for base case'!$F$14),((K54*(1-Parameters!$D$40)*(1/Parameters!$D$38)*('Input for base case'!$F$6*Parameters!$D$15*(Parameters!$D$23)*Parameters!$D$26*(1-Parameters!$D$27)*Parameters!$D$28*Parameters!$D$30))+(L54*(1-Parameters!$D$40)*(1/Parameters!$D$38))+(M54*(1-Parameters!$D$40)*('Input for base case'!$F$6*Parameters!$D$15*(Parameters!$D$23)*Parameters!$D$26*(1-Parameters!$D$27)*Parameters!$D$28*Parameters!$D$30))+(U54*(1-Parameters!$D$40)*ART_drop_factor)+(R54*(1-Parameters!$D$40)*(1/Parameters!$D$38))+(O54*(1-Parameters!$D$40))*ART_drop_factor),0)</f>
        <v>0</v>
      </c>
      <c r="V55" s="24">
        <f>IF(C55='Input for base case'!$F$14,((P54*(1-Parameters!$D$41)*(1-(Parameters!$D$9*(1-('Input for base case'!$F$22*Parameters!$D$7))))) + (V54*(1-Parameters!$D$41)*(1-(Parameters!$D$9*(1-('Input for base case'!$F$22*Parameters!$D$7)))))),0)</f>
        <v>0</v>
      </c>
      <c r="W55" s="22">
        <f>IF(C55='Input for base case'!$F$14,((P54*(1-Parameters!$D$41)*Parameters!$D$9*(1-('Input for base case'!$F$22*Parameters!$D$7)))+(Q54*(1-Parameters!$D$41)*(1-1/Parameters!$D$38)*(1-('Input for base case'!$F$6*Parameters!$D$16*(1-Parameters!$D$27)*Parameters!$D$26*(1-Parameters!$B$94)*(Parameters!$D$24))*Parameters!$D$28*Parameters!$D$30)))+(V54*(1-Parameters!$D$41)*Parameters!$D$9*(1-('Input for base case'!$F$22*Parameters!$D$7)))+ (R54*(1-Parameters!$D$41)*(1-(1/Parameters!$D$38))*(1-ART_drop_factor)) + (W54*(1-Parameters!$D$41)*(1-1/Parameters!$D$38)) + (X54*(1-Parameters!$D$41)*(1-(1/Parameters!$D$38))*(1-ART_drop_factor)),0)</f>
        <v>0</v>
      </c>
      <c r="X55" s="24">
        <f>IF(C55='Input for base case'!$F$14,((Q54*(1-Parameters!$D$41)*(1-1/Parameters!$D$38)*('Input for base case'!$F$6*Parameters!$D$16*Parameters!$D$26*(1-Parameters!$D$27)*(1-Parameters!$B$94)*(Parameters!$D$24)*Parameters!$D$28*Parameters!$D$30))+(R54*(1-Parameters!$D$41)*(1-(1/Parameters!$D$38))*ART_drop_factor)+(X54*(1-Parameters!$D$41)*(1-(1/Parameters!$D$38))*ART_drop_factor)),0)</f>
        <v>0</v>
      </c>
      <c r="Y55" s="22">
        <f>IF(C55='Input for base case'!$F$14,((Q54*(1-Parameters!$D$41)*(1/Parameters!$D$38)*(1-('Input for base case'!$F$6*Parameters!$D$16*(1-Parameters!$D$27)*Parameters!$D$26*(1-Parameters!$B$94)*(Parameters!$D$23)*Parameters!$D$28)))+(S54*(1-Parameters!$D$41)*(1-('Input for base case'!$F$6*Parameters!$D$16*(1-Parameters!$D$27)*Parameters!$D$26*(1-Parameters!$B$94)*(Parameters!$D$23)*Parameters!$D$28)))+(W54*(1-Parameters!$D$41)*(1/Parameters!$D$38))+(Y54*(1-Parameters!$D$41))),0)</f>
        <v>0</v>
      </c>
      <c r="Z55" s="24">
        <f>IF(C55='Input for base case'!$F$14,((Q54*(1-Parameters!$D$41)*(1/Parameters!$D$38)*'Input for base case'!$F$6*Parameters!$D$16*Parameters!$D$26*(1-Parameters!$D$27)*(1-Parameters!$B$94)*Parameters!$D$28*(Parameters!$D$23)*(1-Parameters!$D$30))+(S54*(1-Parameters!$D$41)*'Input for base case'!$F$6*Parameters!$D$16*Parameters!$D$26*(1-Parameters!$D$27)*(1-Parameters!$B$94)*Parameters!$D$28*(Parameters!$D$23)*(1-Parameters!$D$30))+(T54*(1-Parameters!$D$41)) + (U54*(1-Parameters!$D$41)*(1-ART_drop_factor)) + (Z54*(1-Parameters!$D$41)) + (AA54*(1-Parameters!$D$41)*(1-ART_drop_factor))),0)</f>
        <v>0</v>
      </c>
      <c r="AA55" s="22">
        <f>IF(C55='Input for base case'!$F$14,((Q54*(1-Parameters!$D$41)*(1/Parameters!$D$38)*('Input for base case'!$F$6*Parameters!$D$16*(Parameters!$D$23)*Parameters!$D$26*(1-Parameters!$D$27)*(1-Parameters!$B$94)*Parameters!$D$28*Parameters!$D$30))+(R54*(1-Parameters!$D$41)*(1/Parameters!$D$38))+(S54*(1-Parameters!$D$41)*('Input for base case'!$F$6*Parameters!$D$16*(1-Parameters!$B$94)*(Parameters!$D$23)*Parameters!$D$26*(1-Parameters!$D$27)*Parameters!$D$28*Parameters!$D$30))+(AA54*(1-Parameters!$D$41)*ART_drop_factor)+(X54*(1-Parameters!$D$41)*(1/Parameters!$D$38))+(U54*(1-Parameters!$D$41)*ART_drop_factor)),0)</f>
        <v>0</v>
      </c>
      <c r="AB55" s="24">
        <f>IF(AND(C55&gt;'Input for base case'!$F$14,C55&lt;('Input for base case'!$F$14+'Input for base case'!$F$16)),((V54*(1-Parameters!$D$41)*(1-(Parameters!$D$9*(1-('Input for base case'!$F$22*Parameters!$D$7)))))+(AB54*(1-Parameters!$D$41)*(1-(Parameters!$D$10*(1-('Input for base case'!$F$22*Parameters!$D$7)))))),0)</f>
        <v>0</v>
      </c>
      <c r="AC55" s="24">
        <f>IF(AND(C55&gt;'Input for base case'!$F$14, C55&lt;('Input for base case'!$F$14+'Input for base case'!$F$16)),((V54*(1-Parameters!$D$41)*Parameters!$D$9*(1-('Input for base case'!$F$22*Parameters!$D$7)))+(W54*(1-Parameters!$D$41)*(1-1/Parameters!$D$38)) + (X54*(1-Parameters!$D$41)*(1-(1/Parameters!$D$38))*(1-ART_drop_factor)) +(AB54*(1-Parameters!$D$41)*Parameters!$D$10*(1-('Input for base case'!$F$22*Parameters!$D$7))))+(AC54*(1-Parameters!$D$41)*(1-1/Parameters!$D$38)) + (AD54*(1-Parameters!$D$41)*(1-(1/Parameters!$D$38))*(1-ART_drop_factor)),0)</f>
        <v>0</v>
      </c>
      <c r="AD55" s="24">
        <f>IF(AND(C55&gt;'Input for base case'!$F$14, C55&lt;('Input for base case'!$F$14+'Input for base case'!$F$16)),((X54*(1-Parameters!$D$41)*(1-(1/Parameters!$D$38))*ART_drop_factor)+(AD54*(1-Parameters!$D$41)*(1-(1/Parameters!$D$38))*ART_drop_factor)),0)</f>
        <v>0</v>
      </c>
      <c r="AE55" s="24">
        <f>IF(AND(C55&gt;'Input for base case'!$F$14, C55&lt;('Input for base case'!$F$14+'Input for base case'!$F$16)),((W54*(1-Parameters!$D$41)*(1/Parameters!$D$38))+(Y54*(1-Parameters!$D$41))+(AC54*(1-Parameters!$D$41)*(1/Parameters!$D$38))+(AE54*(1-Parameters!$D$41))),0)</f>
        <v>0</v>
      </c>
      <c r="AF55" s="24">
        <f>IF(AND(C55&gt;'Input for base case'!$F$14, C55&lt;('Input for base case'!$F$14+'Input for base case'!$F$16)),((Z54*(1-Parameters!$D$41)) + (AA54*(1-Parameters!$D$41)*(1-ART_drop_factor)) +(AF54*(1-Parameters!$D$41)) + (AG54*(1-Parameters!$D$41)*(1-ART_drop_factor))),0)</f>
        <v>0</v>
      </c>
      <c r="AG55" s="24">
        <f>IF(AND(C55&gt;'Input for base case'!$F$14, C55&lt;('Input for base case'!$F$14+'Input for base case'!$F$16)),((X54*(1-Parameters!$D$41)*(1/Parameters!$D$38))+(AG54*(1-Parameters!$D$41)*ART_drop_factor)+(AD54*(1-Parameters!$D$41)*(1/Parameters!$D$38))+(AA54*(1-Parameters!$D$41)*ART_drop_factor)),0)</f>
        <v>0</v>
      </c>
      <c r="AH55" s="24">
        <f>IF(AND(C55&gt;=('Input for base case'!$F$14+'Input for base case'!$F$16),C55&lt;('Input for base case'!$F$14+'Input for base case'!$F$17)),((AB54*(1-Parameters!$D$40)*(1-(Parameters!$D$10*(1-('Input for base case'!$F$22*Parameters!$D$7)))))+(AH54*(1-Parameters!$D$40)*(1-(Parameters!$D$11*(1-('Input for base case'!$F$22*Parameters!$D$7)))))),0)</f>
        <v>1496630.1528530323</v>
      </c>
      <c r="AI55" s="24">
        <f>IF(AND(C55&gt;=('Input for base case'!$F$14+'Input for base case'!$F$16), C55&lt;('Input for base case'!$F$14+'Input for base case'!$F$17)),((AB54*(1-Parameters!$D$40)*Parameters!$D$10*(1-('Input for base case'!$F$22*Parameters!$D$7)))+(AC54*(1-Parameters!$D$40)*(1-1/Parameters!$D$38)*(1-('Input for base case'!$F$7*Parameters!$D$17*(1-Parameters!$D$27)*Parameters!$D$26*(1-(Parameters!$B$94 + Parameters!$B$95))*(Parameters!$D$24)*Parameters!$D$28*Parameters!$D$30))) + (AD54*(1-Parameters!$D$40)*(1-(1/Parameters!$D$38))*(1-ART_drop_factor)) +(AH54*(1-Parameters!$D$40)*Parameters!$D$11*(1-('Input for base case'!$F$22*Parameters!$D$7)))+(AI54*(1-Parameters!$D$40)*(1-1/Parameters!$D$38)) + (AJ54*(1-Parameters!$D$40)*(1-(1/Parameters!$D$38))*(1-ART_drop_factor))),0)</f>
        <v>2932.5255532602951</v>
      </c>
      <c r="AJ55" s="24">
        <f>IF(AND(C55&gt;=('Input for base case'!$F$14+'Input for base case'!$F$16), C55&lt;('Input for base case'!$F$14+'Input for base case'!$F$17)),((AC54*(1-Parameters!$D$40)*(1-1/Parameters!$D$38)*('Input for base case'!$F$7*Parameters!$D$17*Parameters!$D$26*(1-Parameters!$D$27)*(1-(Parameters!$B$94 + Parameters!$B$95))*(Parameters!$D$24)*Parameters!$D$28*Parameters!$D$30))+(AD54*(1-Parameters!$D$40)*(1-(1/Parameters!$D$38))*ART_drop_factor)+(AJ54*(1-Parameters!$D$40)*(1-(1/Parameters!$D$38))*ART_drop_factor)),0)</f>
        <v>61.584492322877416</v>
      </c>
      <c r="AK55" s="22">
        <f>IF(AND(C55&gt;=('Input for base case'!$F$14+'Input for base case'!$F$16), C55&lt;('Input for base case'!$F$14+'Input for base case'!$F$17)),((AC54*(1-Parameters!$D$40)*(1/Parameters!$D$38)*(1-('Input for base case'!$F$7*Parameters!$D$17*(1-Parameters!$D$27)*Parameters!$D$26*(1-(Parameters!$B$94 + Parameters!$B$95))*(Parameters!$D$23)*Parameters!$D$28)))+(AE54*(1-Parameters!$D$40)*(1-('Input for base case'!$F$7*Parameters!$D$17*(1-Parameters!$D$27)*Parameters!$D$26*(1-(Parameters!$B$94 + Parameters!$B$95))*(Parameters!$D$23)*Parameters!$D$28)))+(AI54*(1-Parameters!$D$40)*(1/Parameters!$D$38))+(AK54*(1-Parameters!$D$40))),0)</f>
        <v>24180.50801838957</v>
      </c>
      <c r="AL55" s="24">
        <f>IF(AND(C55&gt;=('Input for base case'!$F$14+'Input for base case'!$F$16), C55&lt;('Input for base case'!$F$14+'Input for base case'!$F$17)),((AC54*(1-Parameters!$D$40)*(1/Parameters!$D$38)*'Input for base case'!$F$7*Parameters!$D$17*Parameters!$D$26*(1-Parameters!$D$27)*(1-(Parameters!$B$94 + Parameters!$B$95))*Parameters!$D$28*(Parameters!$D$23)*(1-Parameters!$D$30))+(AE54*(1-Parameters!$D$40)*'Input for base case'!$F$7*Parameters!$D$17*Parameters!$D$26*(1-Parameters!$D$27)*(1-(Parameters!$B$94 + Parameters!$B$95))*Parameters!$D$28*(Parameters!$D$23)*(1-Parameters!$D$30))+(AF54*(1-Parameters!$D$40)) + (AG54*(1-Parameters!$D$40)*(1-ART_drop_factor)) +(AL54*(1-Parameters!$D$40)) + (AM54*(1-Parameters!$D$40)*(1-ART_drop_factor))),0)</f>
        <v>6952.006893531101</v>
      </c>
      <c r="AM55" s="22">
        <f>IF(AND(C55&gt;=('Input for base case'!$F$14+'Input for base case'!$F$16), C55&lt;('Input for base case'!$F$14+'Input for base case'!$F$17)),((AC54*(1-Parameters!$D$40)*(1/Parameters!$D$38)*('Input for base case'!$F$7*Parameters!$D$17*(Parameters!$D$23)*Parameters!$D$26*(1-Parameters!$D$27)*(1-(Parameters!$B$94 + Parameters!$B$95))*Parameters!$D$28*Parameters!$D$30))+(AD54*(1-Parameters!$D$40)*(1/Parameters!$D$38))+(AE54*(1-Parameters!$D$40)*('Input for base case'!$F$7*Parameters!$D$17*(Parameters!$D$23)*Parameters!$D$26*(1-Parameters!$D$27)*(1-(Parameters!$B$94 + Parameters!$B$95))*Parameters!$D$28*Parameters!$D$30))+(AM54*(1-Parameters!$D$40)*ART_drop_factor)+(AJ54*(1-Parameters!$D$40)*(1/Parameters!$D$38))+(AG54*(1-Parameters!$D$40)*ART_drop_factor)),0)</f>
        <v>34720.533833907095</v>
      </c>
      <c r="AN55" s="24">
        <f>IF(AND(C55&gt;=('Input for base case'!$F$14+'Input for base case'!$F$17), C55&lt;('Input for base case'!$F$14+'Input for base case'!$F$18)),((AH54*(1-Parameters!$D$40)*(1-(Parameters!$D$11*(1-('Input for base case'!$F$22*Parameters!$D$7))))) + (AN54*(1-Parameters!$D$40)*(1-(Parameters!$D$11*(1-('Input for base case'!$F$22*Parameters!$D$7)))))),0)</f>
        <v>0</v>
      </c>
      <c r="AO55" s="22">
        <f>IF(AND(C55&gt;=('Input for base case'!$F$14+'Input for base case'!$F$17), C55&lt;('Input for base case'!$F$14+'Input for base case'!$F$18)),((AH54*(1-Parameters!$D$40)*Parameters!$D$11*(1-('Input for base case'!$F$22*Parameters!$D$7)))+(AI54*(1-Parameters!$D$40)*(1-1/Parameters!$D$38)*(1-('Input for base case'!$F$8*Parameters!$D$18*(1-Parameters!$D$27)*Parameters!$D$26*(Parameters!$D$24)*Parameters!$D$28*Parameters!$D$30))) + (AJ54*(1-Parameters!$D$40)*(1-(1/Parameters!$D$38))*(1-ART_drop_factor)) +(AN54*(1-Parameters!$D$40)*Parameters!$D$11*(1-('Input for base case'!$F$22*Parameters!$D$7)))+(AO54*(1-Parameters!$D$40)*(1-1/Parameters!$D$38)) + (AP54*(1-Parameters!$D$40)*(1-(1/Parameters!$D$38))*(1-ART_drop_factor))),0)</f>
        <v>0</v>
      </c>
      <c r="AP55" s="24">
        <f>IF(AND(C55&gt;=('Input for base case'!$F$14+'Input for base case'!$F$17), C55&lt;('Input for base case'!$F$14+'Input for base case'!$F$18)),((AI54*(1-Parameters!$D$40)*(1-1/Parameters!$D$38)*('Input for base case'!$F$8*Parameters!$D$18*Parameters!$D$26*(1-Parameters!$D$27)*(Parameters!$D$24)*Parameters!$D$28*Parameters!$D$30))+(AJ54*(1-Parameters!$D$40)*(1-(1/Parameters!$D$38))*ART_drop_factor)+(AP54*(1-Parameters!$D$40)*(1-(1/Parameters!$D$38))*ART_drop_factor)),0)</f>
        <v>0</v>
      </c>
      <c r="AQ55" s="22">
        <f>IF(AND(C55&gt;=('Input for base case'!$F$14+'Input for base case'!$F$17), C55&lt;('Input for base case'!$F$14+'Input for base case'!$F$18)),((AI54*(1-Parameters!$D$40)*(1/Parameters!$D$38)*(1-('Input for base case'!$F$8*Parameters!$D$18*(1-Parameters!$D$27)*Parameters!$D$26*(Parameters!$D$23)*Parameters!$D$28)))+(AK54*(1-Parameters!$D$40)*(1-('Input for base case'!$F$8*Parameters!$D$18*(1-Parameters!$D$27)*Parameters!$D$26*(Parameters!$D$23)*Parameters!$D$28)))+(AO54*(1-Parameters!$D$40)*(1/Parameters!$D$38))+(AQ54*(1-Parameters!$D$40))),0)</f>
        <v>0</v>
      </c>
      <c r="AR55" s="24">
        <f>IF(AND(C55&gt;=('Input for base case'!$F$14+'Input for base case'!$F$17), C55&lt;('Input for base case'!$F$14+'Input for base case'!$F$18)),((AI54*(1-Parameters!$D$40)*(1/Parameters!$D$38)*'Input for base case'!$F$8*Parameters!$D$18*Parameters!$D$26*(1-Parameters!$D$27)*Parameters!$D$28*(Parameters!$D$23)*(1-Parameters!$D$30))+(AK54*(1-Parameters!$D$40)*'Input for base case'!$F$8*Parameters!$D$18*Parameters!$D$26*(1-Parameters!$D$27)*Parameters!$D$28*(Parameters!$D$23)*(1-Parameters!$D$30))+(AL54*(1-Parameters!$D$40)) + (AM54*(1-Parameters!$D$40)*(1-ART_drop_factor)) +(AR54*(1-Parameters!$D$40)) + (AS54*(1-Parameters!$D$40)*(1-ART_drop_factor))),0)</f>
        <v>0</v>
      </c>
      <c r="AS55" s="22">
        <f>IF(AND(C55&gt;=('Input for base case'!$F$14+'Input for base case'!$F$17), C55&lt;('Input for base case'!$F$14+'Input for base case'!$F$18)),((AI54*(1-Parameters!$D$40)*(1/Parameters!$D$38)*('Input for base case'!$F$8*Parameters!$D$18*(Parameters!$D$23)*Parameters!$D$26*(1-Parameters!$D$27)*Parameters!$D$28*Parameters!$D$30))+(AJ54*(1-Parameters!$D$40)*(1/Parameters!$D$38))+(AK54*(1-Parameters!$D$40)*('Input for base case'!$F$8*Parameters!$D$18*(Parameters!$D$23)*Parameters!$D$26*(1-Parameters!$D$27)*Parameters!$D$28*Parameters!$D$30))+(AS54*(1-Parameters!$D$40)*ART_drop_factor)+(AP54*(1-Parameters!$D$40)*(1/Parameters!$D$38))+(AM54*(1-Parameters!$D$40)*ART_drop_factor)),0)</f>
        <v>0</v>
      </c>
      <c r="AT55" s="24">
        <f>IF(AND(C55&gt;=('Input for base case'!$F$14+'Input for base case'!$F$18), C55&lt;('Input for base case'!$F$14+'Input for base case'!$F$19)),((AN54*(1-Parameters!$D$40)*(1-(Parameters!$D$11*(1-('Input for base case'!$F$22*Parameters!$D$7))))) + (AT54*(1-Parameters!$D$40)*(1-(Parameters!$D$12*(1-('Input for base case'!$F$22*Parameters!$D$7)))))),0)</f>
        <v>0</v>
      </c>
      <c r="AU55" s="22">
        <f>IF(AND(C55&gt;=('Input for base case'!$F$14+'Input for base case'!$F$18), C55&lt;('Input for base case'!$F$14+'Input for base case'!$F$19)),((AN54*(1-Parameters!$D$40)*Parameters!$D$11*(1-('Input for base case'!$F$22*Parameters!$D$7)))+(AO54*(1-Parameters!$D$40)*(1-1/Parameters!$D$38)*(1-('Input for base case'!$F$9*Parameters!$D$19*(1-Parameters!$D$27)*Parameters!$D$26*(Parameters!$D$24)*Parameters!$D$28*Parameters!$D$30))) + (AP54*(1-Parameters!$D$40)*(1-(1/Parameters!$D$38))*(1-ART_drop_factor)) +(AT54*(1-Parameters!$D$40)*Parameters!$D$12*(1-('Input for base case'!$F$22*Parameters!$D$7)))+(AU54*(1-Parameters!$D$40)*(1-1/Parameters!$D$38)) + (AV54*(1-Parameters!$D$40)*(1-(1/Parameters!$D$38))*(1-ART_drop_factor))),0)</f>
        <v>0</v>
      </c>
      <c r="AV55" s="24">
        <f>IF(AND(C55&gt;=('Input for base case'!$F$14+'Input for base case'!$F$18), C55&lt;('Input for base case'!$F$14+'Input for base case'!$F$19)),((AO54*(1-Parameters!$D$40)*(1-1/Parameters!$D$38)*('Input for base case'!$F$9*Parameters!$D$19*Parameters!$D$26*(1-Parameters!$D$27)*(Parameters!$D$24)*Parameters!$D$28*Parameters!$D$30))+(AP54*(1-Parameters!$D$40)*(1-(1/Parameters!$D$38))*ART_drop_factor)+(AV54*(1-Parameters!$D$40)*(1-(1/Parameters!$D$38))*ART_drop_factor)),0)</f>
        <v>0</v>
      </c>
      <c r="AW55" s="22">
        <f>IF(AND(C55&gt;=('Input for base case'!$F$14+'Input for base case'!$F$18), C55&lt;('Input for base case'!$F$14+'Input for base case'!$F$19)),((AO54*(1-Parameters!$D$40)*(1/Parameters!$D$38)*(1-('Input for base case'!$F$9*Parameters!$D$19*(1-Parameters!$D$27)*Parameters!$D$26*(Parameters!$D$23)*Parameters!$D$28)))+(AQ54*(1-Parameters!$D$40)*(1-('Input for base case'!$F$9*Parameters!$D$19*(1-Parameters!$D$27)*Parameters!$D$26*(Parameters!$D$23)*Parameters!$D$28)))+(AU54*(1-Parameters!$D$40)*(1/Parameters!$D$38))+(AW54*(1-Parameters!$D$40))),0)</f>
        <v>0</v>
      </c>
      <c r="AX55" s="24">
        <f>IF(AND(C55&gt;=('Input for base case'!$F$14+'Input for base case'!$F$18), C55&lt;('Input for base case'!$F$14+'Input for base case'!$F$19)),((AO54*(1-Parameters!$D$40)*(1/Parameters!$D$38)*'Input for base case'!$F$9*Parameters!$D$19*Parameters!$D$26*(1-Parameters!$D$27)*Parameters!$D$28*(Parameters!$D$23)*(1-Parameters!$D$30))+(AQ54*(1-Parameters!$D$40)*'Input for base case'!$F$9*Parameters!$D$19*Parameters!$D$26*(1-Parameters!$D$27)*Parameters!$D$28*(Parameters!$D$23)*(1-Parameters!$D$30)) + (AS54*(1-Parameters!$D$40)*(1-ART_drop_factor)) +(AR54*(1-Parameters!$D$40))+ (AY54*(1-Parameters!$D$40)*(1-ART_drop_factor)) + (AX54*(1-Parameters!$D$40))),0)</f>
        <v>0</v>
      </c>
      <c r="AY55" s="22">
        <f>IF(AND(C55&gt;=('Input for base case'!$F$14+'Input for base case'!$F$18), C55&lt;('Input for base case'!$F$14+'Input for base case'!$F$19)),((AO54*(1-Parameters!$D$40)*(1/Parameters!$D$38)*('Input for base case'!$F$9*Parameters!$D$19*(Parameters!$D$23)*Parameters!$D$26*(1-Parameters!$D$27)*Parameters!$D$28*Parameters!$D$30))+(AP54*(1-Parameters!$D$40)*(1/Parameters!$D$38))+(AQ54*(1-Parameters!$D$40)*('Input for base case'!$F$9*Parameters!$D$19*(Parameters!$D$23)*Parameters!$D$26*(1-Parameters!$D$27)*Parameters!$D$28*Parameters!$D$30))+(AY54*(1-Parameters!$D$40)*ART_drop_factor)+(AV54*(1-Parameters!$D$40)*(1/Parameters!$D$38))+(AS54*(1-Parameters!$D$40)*ART_drop_factor)),0)</f>
        <v>0</v>
      </c>
      <c r="AZ55" s="24">
        <f>IF(C55&gt;=('Input for base case'!$F$14+'Input for base case'!$F$19),((AT54*(1-Parameters!$D$40)*(1-(Parameters!$D$12*(1-('Input for base case'!$F$22*Parameters!$D$7))))) + (AZ54*(1-Parameters!$D$40)*(1-(Parameters!$D$12*(1-('Input for base case'!$F$22*Parameters!$D$7)))))),0)</f>
        <v>0</v>
      </c>
      <c r="BA55" s="22">
        <f>IF(C55&gt;=('Input for base case'!$F$14+'Input for base case'!$F$19),((AT54*(1-Parameters!$D$40)*Parameters!$D$12*(1-('Input for base case'!$F$22*Parameters!$D$7)))+(AU54*(1-Parameters!$D$40)*(1-1/Parameters!$D$38)*(1-('Input for base case'!$F$10*Parameters!$D$20*(1-Parameters!$D$27)*Parameters!$D$26*(Parameters!$D$24)*Parameters!$D$28*Parameters!$D$30))) + (AV54*(1-Parameters!$D$40)*(1-(1/Parameters!$D$38))*(1-ART_drop_factor)) +(AZ54*(1-Parameters!$D$40)*Parameters!$D$12*(1-('Input for base case'!$F$22*Parameters!$D$7)))+(BA54*(1-Parameters!$D$40)*(1-1/Parameters!$D$38)) + (BB54*(1-Parameters!$D$40)*(1-(1/Parameters!$D$38))*(1-ART_drop_factor))),0)</f>
        <v>0</v>
      </c>
      <c r="BB55" s="24">
        <f>IF(C55&gt;=('Input for base case'!$F$14+'Input for base case'!$F$19),((AU54*(1-Parameters!$D$40)*(1-1/Parameters!$D$38)*('Input for base case'!$F$10*Parameters!$D$20*Parameters!$D$26*(1-Parameters!$D$27)*(Parameters!$D$24)*Parameters!$D$28*Parameters!$D$30))+(AV54*(1-Parameters!$D$40)*(1-(1/Parameters!$D$38))*ART_drop_factor)+(BB54*(1-Parameters!$D$40)*(1-(1/Parameters!$D$38))*ART_drop_factor)),0)</f>
        <v>0</v>
      </c>
      <c r="BC55" s="22">
        <f>IF(C55&gt;=('Input for base case'!$F$14+'Input for base case'!$F$19),((AU54*(1-Parameters!$D$40)*(1/Parameters!$D$38)*(1-('Input for base case'!$F$10*Parameters!$D$20*(1-Parameters!$D$27)*Parameters!$D$26*(Parameters!$D$23)*Parameters!$D$28)))+(AW54*(1-Parameters!$D$40)*(1-('Input for base case'!$F$10*Parameters!$D$20*(1-Parameters!$D$27)*Parameters!$D$26*(Parameters!$D$23)*Parameters!$D$28)))+(BA54*(1-Parameters!$D$40)*(1/Parameters!$D$38))+(BC54*(1-Parameters!$D$40))),0)</f>
        <v>0</v>
      </c>
      <c r="BD55" s="24">
        <f>IF(C55&gt;=('Input for base case'!$F$14+'Input for base case'!$F$19),((AU54*(1-Parameters!$D$40)*(1/Parameters!$D$38)*'Input for base case'!$F$10*Parameters!$D$20*Parameters!$D$26*(1-Parameters!$D$27)*Parameters!$D$28*(Parameters!$D$23)*(1-Parameters!$D$30))+(AW54*(1-Parameters!$D$40)*'Input for base case'!$F$10*Parameters!$D$20*Parameters!$D$26*(1-Parameters!$D$27)*Parameters!$D$28*(Parameters!$D$23)*(1-Parameters!$D$30))+(AX54*(1-Parameters!$D$40)) + (AY54*(1-Parameters!$D$40)*(1-ART_drop_factor)) +(BD54*(1-Parameters!$D$40)) + (BE54*(1-Parameters!$D$40)*(1-ART_drop_factor))),0)</f>
        <v>0</v>
      </c>
      <c r="BE55" s="25">
        <f>IF(C55&gt;=('Input for base case'!$F$14+'Input for base case'!$F$19),((AU54*(1-Parameters!$D$40)*(1/Parameters!$D$38)*('Input for base case'!$F$10*Parameters!$D$20*(Parameters!$D$23)*Parameters!$D$26*(1-Parameters!$D$27)*Parameters!$D$28*Parameters!$D$30))+(AV54*(1-Parameters!$D$40)*(1/Parameters!$D$38))+(AW54*(1-Parameters!$D$40)*('Input for base case'!$F$10*Parameters!$D$20*(Parameters!$D$23)*Parameters!$D$26*(1-Parameters!$D$27)*Parameters!$D$28*Parameters!$D$30))+(BE54*(1-Parameters!$D$40)*ART_drop_factor)+(BB54*(1-Parameters!$D$40)*(1/Parameters!$D$38))+(AY54*(1-Parameters!$D$40)*ART_drop_factor)),0)</f>
        <v>0</v>
      </c>
      <c r="BF55" s="135">
        <f>(Parameters!$D$40*(SUM(Model!D54:U54,Model!AH54:BE54)))+(Parameters!$D$41*(SUM(Model!V54:AG54)))</f>
        <v>93.574805577668101</v>
      </c>
      <c r="BG55" s="60"/>
    </row>
    <row r="56" spans="3:59" x14ac:dyDescent="0.2">
      <c r="C56" s="20">
        <v>51</v>
      </c>
      <c r="D56" s="21">
        <f>IF((C56&gt;='Input for base case'!$F$12),0,(D55*(1-Parameters!$D$40)*(1-(Parameters!$D$8*(1-('Input for base case'!$F$22*Parameters!$D$7))))))</f>
        <v>0</v>
      </c>
      <c r="E56" s="21">
        <f>IF((C56&gt;='Input for base case'!$F$12),0,(D55*(1-Parameters!$D$40)*Parameters!$D$8*(1-('Input for base case'!$F$22*Parameters!$D$7))+(E55*(1-Parameters!$D$40)*(1-1/Parameters!$D$38)) + (F55*(1-Parameters!$D$40)*(1-(1/Parameters!$D$38))*(1-ART_drop_factor))))</f>
        <v>0</v>
      </c>
      <c r="F56" s="26">
        <f>IF((C56&gt;='Input for base case'!$F$12),0,(F55*(1-Parameters!$D$40)*(1-(1/Parameters!$D$38))*ART_drop_factor))</f>
        <v>0</v>
      </c>
      <c r="G56" s="21">
        <f>IF((C56&gt;='Input for base case'!$F$12),0,((G55*(1-Parameters!$D$40)+(E55*(1-Parameters!$D$40)*(1/Parameters!$D$38)))))</f>
        <v>0</v>
      </c>
      <c r="H56" s="21">
        <f>IF((C56&gt;='Input for base case'!$F$12),0,(H55*(1-Parameters!$D$40) + I55*(1-Parameters!$D$40)*(1-ART_drop_factor)))</f>
        <v>0</v>
      </c>
      <c r="I56" s="21">
        <f>IF((C56&gt;='Input for base case'!$F$12),0,(((F55*(1-Parameters!$D$40)*(1/Parameters!$D$38)) + I55*(1-Parameters!$D$40)*ART_drop_factor)))</f>
        <v>0</v>
      </c>
      <c r="J56" s="23">
        <f>IF(AND(C56&gt;='Input for base case'!$F$12,C56&lt;'Input for base case'!$F$13),((D55*(1-Parameters!$D$40)*(1-(Parameters!$D$8*(1-('Input for base case'!$F$22*Parameters!$D$7))))) + (J55*(1-Parameters!$D$40)*(1-(Parameters!$D$9*(1-('Input for base case'!$F$22*Parameters!$D$7)))))),0)</f>
        <v>0</v>
      </c>
      <c r="K56" s="23">
        <f>IF(AND(C56&gt;='Input for base case'!$F$12,C56&lt;'Input for base case'!$F$13),((D55*(1-Parameters!$D$40)*(Parameters!$D$8*(1-('Input for base case'!$F$22*Parameters!$D$7))))+(E55*(1-Parameters!$D$40)*(1-1/Parameters!$D$38)*(1-('Input for base case'!$F$5*Parameters!$D$14*(1-Parameters!$D$27)*Parameters!$D$26*(Parameters!$D$24))*Parameters!$D$28*Parameters!$D$30)))+ (F55*(1-Parameters!$D$40)*(1-(1/Parameters!$D$38))*(1-ART_drop_factor)) + (J55*(1-Parameters!$D$40)*Parameters!$D$9*(1-('Input for base case'!$F$22*Parameters!$D$7)))+(K55*(1-Parameters!$D$40)*(1-1/Parameters!$D$38)) + (L55*(1-Parameters!$D$40)*(1-(1/Parameters!$D$38))*(1-ART_drop_factor)),0)</f>
        <v>0</v>
      </c>
      <c r="L56" s="23">
        <f>IF(AND(C56&gt;='Input for base case'!$F$12,C56&lt;'Input for base case'!$F$13),((E55*(1-Parameters!$D$40)*(1-1/Parameters!$D$38)*('Input for base case'!$F$5*Parameters!$D$14*Parameters!$D$26*(1-Parameters!$D$27)*(Parameters!$D$24)*Parameters!$D$28*Parameters!$D$30))+(F55*(1-Parameters!$D$40)*(1-(1/Parameters!$D$38))*ART_drop_factor)+(L55*(1-Parameters!$D$40)*(1-(1/Parameters!$D$38))*ART_drop_factor)),0)</f>
        <v>0</v>
      </c>
      <c r="M56" s="23">
        <f>IF(AND(C56&gt;='Input for base case'!$F$12,C56&lt;'Input for base case'!$F$13),((E55*(1-Parameters!$D$40)*(1/Parameters!$D$38)*(1-('Input for base case'!$F$5*Parameters!$D$14*(1-Parameters!$D$27)*Parameters!$D$26*(Parameters!$D$23))*Parameters!$D$28))+(G55*(1-Parameters!$D$40)*(1-('Input for base case'!$F$5*Parameters!$D$14*(1-Parameters!$D$27)*Parameters!$D$26*(Parameters!$D$23)*Parameters!$D$28)))+(K55*(1-Parameters!$D$40)*(1/Parameters!$D$38))+(M55*(1-Parameters!$D$40))),0)</f>
        <v>0</v>
      </c>
      <c r="N56" s="23">
        <f>IF(AND(C56&gt;='Input for base case'!$F$12,C56&lt;'Input for base case'!$F$13),((E55*(1-Parameters!$D$40)*(1/Parameters!$D$38)*'Input for base case'!$F$5*Parameters!$D$14*Parameters!$D$26*(1-Parameters!$D$27)*Parameters!$D$28*(Parameters!$D$23)*(1-Parameters!$D$30))+(G55*(1-Parameters!$D$40)*'Input for base case'!$F$5*Parameters!$D$14*Parameters!$D$26*(1-Parameters!$D$27)*Parameters!$D$28*(Parameters!$D$23)*(1-Parameters!$D$30))+(H55*(1-Parameters!$D$40)) +(N55*(1-Parameters!$D$40)) + (O55*(1-Parameters!$D$40)*(1-ART_drop_factor)) + (I55*(1-Parameters!$D$40)*(1-ART_drop_factor))),0)</f>
        <v>0</v>
      </c>
      <c r="O56" s="23">
        <f>IF(AND(C56&gt;='Input for base case'!$F$12,C56&lt;'Input for base case'!$F$13),((E55*(1-Parameters!$D$40)*(1/Parameters!$D$38)*('Input for base case'!$F$5*Parameters!$D$14*(Parameters!$D$23)*Parameters!$D$26*(1-Parameters!$D$27)*Parameters!$D$28*Parameters!$D$30))+(F55*(1-Parameters!$D$40)*(1/Parameters!$D$38))+(G55*(1-Parameters!$D$40)*('Input for base case'!$F$5*Parameters!$D$14*(Parameters!$D$23)*Parameters!$D$26*(1-Parameters!$D$27)*Parameters!$D$28*Parameters!$D$30))+(O55*(1-Parameters!$D$40)*ART_drop_factor)+(L55*(1-Parameters!$D$40)*(1/Parameters!$D$38))+(I55*(1-Parameters!$D$40)*ART_drop_factor)),0)</f>
        <v>0</v>
      </c>
      <c r="P56" s="24">
        <f>IF(AND(C56&gt;='Input for base case'!$F$13,C56&lt;'Input for base case'!$F$14),((J55*(1-Parameters!$D$40)*(1-(Parameters!$D$9*(1-('Input for base case'!$F$22*Parameters!$D$7))))) + (P55*(1-Parameters!$D$40)*(1-(Parameters!$D$9*(1-('Input for base case'!$F$22*Parameters!$D$7)))))),0)</f>
        <v>0</v>
      </c>
      <c r="Q56" s="22">
        <f>IF(AND(C56&gt;='Input for base case'!$F$13,C56&lt;'Input for base case'!$F$14),((J55*(1-Parameters!$D$40)*Parameters!$D$9*(1-('Input for base case'!$F$22*Parameters!$D$7)))+(K55*(1-Parameters!$D$40)*(1-1/Parameters!$D$38)*(1-('Input for base case'!$F$6*Parameters!$D$15*(1-Parameters!$D$27)*Parameters!$D$26*(Parameters!$D$24))*Parameters!$D$28*Parameters!$D$30))) + (L55*(1-Parameters!$D$40)*(1-(1/Parameters!$D$38))*(1-ART_drop_factor)) +(P55*(1-Parameters!$D$40)*Parameters!$D$9*(1-('Input for base case'!$F$22*Parameters!$D$7)))+(Q55*(1-Parameters!$D$40)*(1-1/Parameters!$D$38)) + (R55*(1-Parameters!$D$40)*(1-(1/Parameters!$D$38))*(1-ART_drop_factor)),0)</f>
        <v>0</v>
      </c>
      <c r="R56" s="24">
        <f>IF(AND(C56&gt;='Input for base case'!$F$13,C56&lt;'Input for base case'!$F$14),((K55*(1-Parameters!$D$40)*(1-1/Parameters!$D$38)*('Input for base case'!$F$6*Parameters!$D$15*Parameters!$D$26*(1-Parameters!$D$27)*(Parameters!$D$24)*Parameters!$D$28*Parameters!$D$30))+(L55*(1-Parameters!$D$40)*(1-(1/Parameters!$D$38))*ART_drop_factor)+(R55*(1-Parameters!$D$40)*(1-(1/Parameters!$D$38))*ART_drop_factor)),0)</f>
        <v>0</v>
      </c>
      <c r="S56" s="22">
        <f>IF(AND(C56&gt;='Input for base case'!$F$13,C56&lt;'Input for base case'!$F$14),((K55*(1-Parameters!$D$40)*(1/Parameters!$D$38)*(1-('Input for base case'!$F$6*Parameters!$D$15*(1-Parameters!$D$27)*Parameters!$D$26*(Parameters!$D$23)*Parameters!$D$28)))+(M55*(1-Parameters!$D$40)*(1-('Input for base case'!$F$6*Parameters!$D$15*(1-Parameters!$D$27)*Parameters!$D$26*(Parameters!$D$23)*Parameters!$D$28)))+(Q55*(1-Parameters!$D$40)*(1/Parameters!$D$38))+(S55*(1-Parameters!$D$40))),0)</f>
        <v>0</v>
      </c>
      <c r="T56" s="24">
        <f>IF(AND(C56&gt;='Input for base case'!$F$13,C56&lt;'Input for base case'!$F$14),((K55*(1-Parameters!$D$40)*(1/Parameters!$D$38)*'Input for base case'!$F$6*Parameters!$D$15*Parameters!$D$26*(1-Parameters!$D$27)*Parameters!$D$28*(Parameters!$D$23)*(1-Parameters!$D$30))+(M55*(1-Parameters!$D$40)*'Input for base case'!$F$6*Parameters!$D$15*Parameters!$D$26*(1-Parameters!$D$27)*Parameters!$D$28*(Parameters!$D$23)*(1-Parameters!$D$30))+(N55*(1-Parameters!$D$40))+(T55*(1-Parameters!$D$40)) + (U55*(1-Parameters!$D$40)*(1-ART_drop_factor)) + (O55*(1-Parameters!$D$40)*(1-ART_drop_factor))),0)</f>
        <v>0</v>
      </c>
      <c r="U56" s="22">
        <f>IF(AND(C56&gt;='Input for base case'!$F$13,C56&lt;'Input for base case'!$F$14),((K55*(1-Parameters!$D$40)*(1/Parameters!$D$38)*('Input for base case'!$F$6*Parameters!$D$15*(Parameters!$D$23)*Parameters!$D$26*(1-Parameters!$D$27)*Parameters!$D$28*Parameters!$D$30))+(L55*(1-Parameters!$D$40)*(1/Parameters!$D$38))+(M55*(1-Parameters!$D$40)*('Input for base case'!$F$6*Parameters!$D$15*(Parameters!$D$23)*Parameters!$D$26*(1-Parameters!$D$27)*Parameters!$D$28*Parameters!$D$30))+(U55*(1-Parameters!$D$40)*ART_drop_factor)+(R55*(1-Parameters!$D$40)*(1/Parameters!$D$38))+(O55*(1-Parameters!$D$40))*ART_drop_factor),0)</f>
        <v>0</v>
      </c>
      <c r="V56" s="24">
        <f>IF(C56='Input for base case'!$F$14,((P55*(1-Parameters!$D$41)*(1-(Parameters!$D$9*(1-('Input for base case'!$F$22*Parameters!$D$7))))) + (V55*(1-Parameters!$D$41)*(1-(Parameters!$D$9*(1-('Input for base case'!$F$22*Parameters!$D$7)))))),0)</f>
        <v>0</v>
      </c>
      <c r="W56" s="22">
        <f>IF(C56='Input for base case'!$F$14,((P55*(1-Parameters!$D$41)*Parameters!$D$9*(1-('Input for base case'!$F$22*Parameters!$D$7)))+(Q55*(1-Parameters!$D$41)*(1-1/Parameters!$D$38)*(1-('Input for base case'!$F$6*Parameters!$D$16*(1-Parameters!$D$27)*Parameters!$D$26*(1-Parameters!$B$94)*(Parameters!$D$24))*Parameters!$D$28*Parameters!$D$30)))+(V55*(1-Parameters!$D$41)*Parameters!$D$9*(1-('Input for base case'!$F$22*Parameters!$D$7)))+ (R55*(1-Parameters!$D$41)*(1-(1/Parameters!$D$38))*(1-ART_drop_factor)) + (W55*(1-Parameters!$D$41)*(1-1/Parameters!$D$38)) + (X55*(1-Parameters!$D$41)*(1-(1/Parameters!$D$38))*(1-ART_drop_factor)),0)</f>
        <v>0</v>
      </c>
      <c r="X56" s="24">
        <f>IF(C56='Input for base case'!$F$14,((Q55*(1-Parameters!$D$41)*(1-1/Parameters!$D$38)*('Input for base case'!$F$6*Parameters!$D$16*Parameters!$D$26*(1-Parameters!$D$27)*(1-Parameters!$B$94)*(Parameters!$D$24)*Parameters!$D$28*Parameters!$D$30))+(R55*(1-Parameters!$D$41)*(1-(1/Parameters!$D$38))*ART_drop_factor)+(X55*(1-Parameters!$D$41)*(1-(1/Parameters!$D$38))*ART_drop_factor)),0)</f>
        <v>0</v>
      </c>
      <c r="Y56" s="22">
        <f>IF(C56='Input for base case'!$F$14,((Q55*(1-Parameters!$D$41)*(1/Parameters!$D$38)*(1-('Input for base case'!$F$6*Parameters!$D$16*(1-Parameters!$D$27)*Parameters!$D$26*(1-Parameters!$B$94)*(Parameters!$D$23)*Parameters!$D$28)))+(S55*(1-Parameters!$D$41)*(1-('Input for base case'!$F$6*Parameters!$D$16*(1-Parameters!$D$27)*Parameters!$D$26*(1-Parameters!$B$94)*(Parameters!$D$23)*Parameters!$D$28)))+(W55*(1-Parameters!$D$41)*(1/Parameters!$D$38))+(Y55*(1-Parameters!$D$41))),0)</f>
        <v>0</v>
      </c>
      <c r="Z56" s="24">
        <f>IF(C56='Input for base case'!$F$14,((Q55*(1-Parameters!$D$41)*(1/Parameters!$D$38)*'Input for base case'!$F$6*Parameters!$D$16*Parameters!$D$26*(1-Parameters!$D$27)*(1-Parameters!$B$94)*Parameters!$D$28*(Parameters!$D$23)*(1-Parameters!$D$30))+(S55*(1-Parameters!$D$41)*'Input for base case'!$F$6*Parameters!$D$16*Parameters!$D$26*(1-Parameters!$D$27)*(1-Parameters!$B$94)*Parameters!$D$28*(Parameters!$D$23)*(1-Parameters!$D$30))+(T55*(1-Parameters!$D$41)) + (U55*(1-Parameters!$D$41)*(1-ART_drop_factor)) + (Z55*(1-Parameters!$D$41)) + (AA55*(1-Parameters!$D$41)*(1-ART_drop_factor))),0)</f>
        <v>0</v>
      </c>
      <c r="AA56" s="22">
        <f>IF(C56='Input for base case'!$F$14,((Q55*(1-Parameters!$D$41)*(1/Parameters!$D$38)*('Input for base case'!$F$6*Parameters!$D$16*(Parameters!$D$23)*Parameters!$D$26*(1-Parameters!$D$27)*(1-Parameters!$B$94)*Parameters!$D$28*Parameters!$D$30))+(R55*(1-Parameters!$D$41)*(1/Parameters!$D$38))+(S55*(1-Parameters!$D$41)*('Input for base case'!$F$6*Parameters!$D$16*(1-Parameters!$B$94)*(Parameters!$D$23)*Parameters!$D$26*(1-Parameters!$D$27)*Parameters!$D$28*Parameters!$D$30))+(AA55*(1-Parameters!$D$41)*ART_drop_factor)+(X55*(1-Parameters!$D$41)*(1/Parameters!$D$38))+(U55*(1-Parameters!$D$41)*ART_drop_factor)),0)</f>
        <v>0</v>
      </c>
      <c r="AB56" s="24">
        <f>IF(AND(C56&gt;'Input for base case'!$F$14,C56&lt;('Input for base case'!$F$14+'Input for base case'!$F$16)),((V55*(1-Parameters!$D$41)*(1-(Parameters!$D$9*(1-('Input for base case'!$F$22*Parameters!$D$7)))))+(AB55*(1-Parameters!$D$41)*(1-(Parameters!$D$10*(1-('Input for base case'!$F$22*Parameters!$D$7)))))),0)</f>
        <v>0</v>
      </c>
      <c r="AC56" s="24">
        <f>IF(AND(C56&gt;'Input for base case'!$F$14, C56&lt;('Input for base case'!$F$14+'Input for base case'!$F$16)),((V55*(1-Parameters!$D$41)*Parameters!$D$9*(1-('Input for base case'!$F$22*Parameters!$D$7)))+(W55*(1-Parameters!$D$41)*(1-1/Parameters!$D$38)) + (X55*(1-Parameters!$D$41)*(1-(1/Parameters!$D$38))*(1-ART_drop_factor)) +(AB55*(1-Parameters!$D$41)*Parameters!$D$10*(1-('Input for base case'!$F$22*Parameters!$D$7))))+(AC55*(1-Parameters!$D$41)*(1-1/Parameters!$D$38)) + (AD55*(1-Parameters!$D$41)*(1-(1/Parameters!$D$38))*(1-ART_drop_factor)),0)</f>
        <v>0</v>
      </c>
      <c r="AD56" s="24">
        <f>IF(AND(C56&gt;'Input for base case'!$F$14, C56&lt;('Input for base case'!$F$14+'Input for base case'!$F$16)),((X55*(1-Parameters!$D$41)*(1-(1/Parameters!$D$38))*ART_drop_factor)+(AD55*(1-Parameters!$D$41)*(1-(1/Parameters!$D$38))*ART_drop_factor)),0)</f>
        <v>0</v>
      </c>
      <c r="AE56" s="24">
        <f>IF(AND(C56&gt;'Input for base case'!$F$14, C56&lt;('Input for base case'!$F$14+'Input for base case'!$F$16)),((W55*(1-Parameters!$D$41)*(1/Parameters!$D$38))+(Y55*(1-Parameters!$D$41))+(AC55*(1-Parameters!$D$41)*(1/Parameters!$D$38))+(AE55*(1-Parameters!$D$41))),0)</f>
        <v>0</v>
      </c>
      <c r="AF56" s="24">
        <f>IF(AND(C56&gt;'Input for base case'!$F$14, C56&lt;('Input for base case'!$F$14+'Input for base case'!$F$16)),((Z55*(1-Parameters!$D$41)) + (AA55*(1-Parameters!$D$41)*(1-ART_drop_factor)) +(AF55*(1-Parameters!$D$41)) + (AG55*(1-Parameters!$D$41)*(1-ART_drop_factor))),0)</f>
        <v>0</v>
      </c>
      <c r="AG56" s="24">
        <f>IF(AND(C56&gt;'Input for base case'!$F$14, C56&lt;('Input for base case'!$F$14+'Input for base case'!$F$16)),((X55*(1-Parameters!$D$41)*(1/Parameters!$D$38))+(AG55*(1-Parameters!$D$41)*ART_drop_factor)+(AD55*(1-Parameters!$D$41)*(1/Parameters!$D$38))+(AA55*(1-Parameters!$D$41)*ART_drop_factor)),0)</f>
        <v>0</v>
      </c>
      <c r="AH56" s="24">
        <f>IF(AND(C56&gt;=('Input for base case'!$F$14+'Input for base case'!$F$16),C56&lt;('Input for base case'!$F$14+'Input for base case'!$F$17)),((AB55*(1-Parameters!$D$40)*(1-(Parameters!$D$10*(1-('Input for base case'!$F$22*Parameters!$D$7)))))+(AH55*(1-Parameters!$D$40)*(1-(Parameters!$D$11*(1-('Input for base case'!$F$22*Parameters!$D$7)))))),0)</f>
        <v>1496140.8931649202</v>
      </c>
      <c r="AI56" s="24">
        <f>IF(AND(C56&gt;=('Input for base case'!$F$14+'Input for base case'!$F$16), C56&lt;('Input for base case'!$F$14+'Input for base case'!$F$17)),((AB55*(1-Parameters!$D$40)*Parameters!$D$10*(1-('Input for base case'!$F$22*Parameters!$D$7)))+(AC55*(1-Parameters!$D$40)*(1-1/Parameters!$D$38)*(1-('Input for base case'!$F$7*Parameters!$D$17*(1-Parameters!$D$27)*Parameters!$D$26*(1-(Parameters!$B$94 + Parameters!$B$95))*(Parameters!$D$24)*Parameters!$D$28*Parameters!$D$30))) + (AD55*(1-Parameters!$D$40)*(1-(1/Parameters!$D$38))*(1-ART_drop_factor)) +(AH55*(1-Parameters!$D$40)*Parameters!$D$11*(1-('Input for base case'!$F$22*Parameters!$D$7)))+(AI55*(1-Parameters!$D$40)*(1-1/Parameters!$D$38)) + (AJ55*(1-Parameters!$D$40)*(1-(1/Parameters!$D$38))*(1-ART_drop_factor))),0)</f>
        <v>3009.6370805022007</v>
      </c>
      <c r="AJ56" s="24">
        <f>IF(AND(C56&gt;=('Input for base case'!$F$14+'Input for base case'!$F$16), C56&lt;('Input for base case'!$F$14+'Input for base case'!$F$17)),((AC55*(1-Parameters!$D$40)*(1-1/Parameters!$D$38)*('Input for base case'!$F$7*Parameters!$D$17*Parameters!$D$26*(1-Parameters!$D$27)*(1-(Parameters!$B$94 + Parameters!$B$95))*(Parameters!$D$24)*Parameters!$D$28*Parameters!$D$30))+(AD55*(1-Parameters!$D$40)*(1-(1/Parameters!$D$38))*ART_drop_factor)+(AJ55*(1-Parameters!$D$40)*(1-(1/Parameters!$D$38))*ART_drop_factor)),0)</f>
        <v>54.556167854701904</v>
      </c>
      <c r="AK56" s="22">
        <f>IF(AND(C56&gt;=('Input for base case'!$F$14+'Input for base case'!$F$16), C56&lt;('Input for base case'!$F$14+'Input for base case'!$F$17)),((AC55*(1-Parameters!$D$40)*(1/Parameters!$D$38)*(1-('Input for base case'!$F$7*Parameters!$D$17*(1-Parameters!$D$27)*Parameters!$D$26*(1-(Parameters!$B$94 + Parameters!$B$95))*(Parameters!$D$23)*Parameters!$D$28)))+(AE55*(1-Parameters!$D$40)*(1-('Input for base case'!$F$7*Parameters!$D$17*(1-Parameters!$D$27)*Parameters!$D$26*(1-(Parameters!$B$94 + Parameters!$B$95))*(Parameters!$D$23)*Parameters!$D$28)))+(AI55*(1-Parameters!$D$40)*(1/Parameters!$D$38))+(AK55*(1-Parameters!$D$40))),0)</f>
        <v>24504.93036342457</v>
      </c>
      <c r="AL56" s="24">
        <f>IF(AND(C56&gt;=('Input for base case'!$F$14+'Input for base case'!$F$16), C56&lt;('Input for base case'!$F$14+'Input for base case'!$F$17)),((AC55*(1-Parameters!$D$40)*(1/Parameters!$D$38)*'Input for base case'!$F$7*Parameters!$D$17*Parameters!$D$26*(1-Parameters!$D$27)*(1-(Parameters!$B$94 + Parameters!$B$95))*Parameters!$D$28*(Parameters!$D$23)*(1-Parameters!$D$30))+(AE55*(1-Parameters!$D$40)*'Input for base case'!$F$7*Parameters!$D$17*Parameters!$D$26*(1-Parameters!$D$27)*(1-(Parameters!$B$94 + Parameters!$B$95))*Parameters!$D$28*(Parameters!$D$23)*(1-Parameters!$D$30))+(AF55*(1-Parameters!$D$40)) + (AG55*(1-Parameters!$D$40)*(1-ART_drop_factor)) +(AL55*(1-Parameters!$D$40)) + (AM55*(1-Parameters!$D$40)*(1-ART_drop_factor))),0)</f>
        <v>7067.3233917095013</v>
      </c>
      <c r="AM56" s="22">
        <f>IF(AND(C56&gt;=('Input for base case'!$F$14+'Input for base case'!$F$16), C56&lt;('Input for base case'!$F$14+'Input for base case'!$F$17)),((AC55*(1-Parameters!$D$40)*(1/Parameters!$D$38)*('Input for base case'!$F$7*Parameters!$D$17*(Parameters!$D$23)*Parameters!$D$26*(1-Parameters!$D$27)*(1-(Parameters!$B$94 + Parameters!$B$95))*Parameters!$D$28*Parameters!$D$30))+(AD55*(1-Parameters!$D$40)*(1/Parameters!$D$38))+(AE55*(1-Parameters!$D$40)*('Input for base case'!$F$7*Parameters!$D$17*(Parameters!$D$23)*Parameters!$D$26*(1-Parameters!$D$27)*(1-(Parameters!$B$94 + Parameters!$B$95))*Parameters!$D$28*Parameters!$D$30))+(AM55*(1-Parameters!$D$40)*ART_drop_factor)+(AJ55*(1-Parameters!$D$40)*(1/Parameters!$D$38))+(AG55*(1-Parameters!$D$40)*ART_drop_factor)),0)</f>
        <v>34609.655477283559</v>
      </c>
      <c r="AN56" s="24">
        <f>IF(AND(C56&gt;=('Input for base case'!$F$14+'Input for base case'!$F$17), C56&lt;('Input for base case'!$F$14+'Input for base case'!$F$18)),((AH55*(1-Parameters!$D$40)*(1-(Parameters!$D$11*(1-('Input for base case'!$F$22*Parameters!$D$7))))) + (AN55*(1-Parameters!$D$40)*(1-(Parameters!$D$11*(1-('Input for base case'!$F$22*Parameters!$D$7)))))),0)</f>
        <v>0</v>
      </c>
      <c r="AO56" s="22">
        <f>IF(AND(C56&gt;=('Input for base case'!$F$14+'Input for base case'!$F$17), C56&lt;('Input for base case'!$F$14+'Input for base case'!$F$18)),((AH55*(1-Parameters!$D$40)*Parameters!$D$11*(1-('Input for base case'!$F$22*Parameters!$D$7)))+(AI55*(1-Parameters!$D$40)*(1-1/Parameters!$D$38)*(1-('Input for base case'!$F$8*Parameters!$D$18*(1-Parameters!$D$27)*Parameters!$D$26*(Parameters!$D$24)*Parameters!$D$28*Parameters!$D$30))) + (AJ55*(1-Parameters!$D$40)*(1-(1/Parameters!$D$38))*(1-ART_drop_factor)) +(AN55*(1-Parameters!$D$40)*Parameters!$D$11*(1-('Input for base case'!$F$22*Parameters!$D$7)))+(AO55*(1-Parameters!$D$40)*(1-1/Parameters!$D$38)) + (AP55*(1-Parameters!$D$40)*(1-(1/Parameters!$D$38))*(1-ART_drop_factor))),0)</f>
        <v>0</v>
      </c>
      <c r="AP56" s="24">
        <f>IF(AND(C56&gt;=('Input for base case'!$F$14+'Input for base case'!$F$17), C56&lt;('Input for base case'!$F$14+'Input for base case'!$F$18)),((AI55*(1-Parameters!$D$40)*(1-1/Parameters!$D$38)*('Input for base case'!$F$8*Parameters!$D$18*Parameters!$D$26*(1-Parameters!$D$27)*(Parameters!$D$24)*Parameters!$D$28*Parameters!$D$30))+(AJ55*(1-Parameters!$D$40)*(1-(1/Parameters!$D$38))*ART_drop_factor)+(AP55*(1-Parameters!$D$40)*(1-(1/Parameters!$D$38))*ART_drop_factor)),0)</f>
        <v>0</v>
      </c>
      <c r="AQ56" s="22">
        <f>IF(AND(C56&gt;=('Input for base case'!$F$14+'Input for base case'!$F$17), C56&lt;('Input for base case'!$F$14+'Input for base case'!$F$18)),((AI55*(1-Parameters!$D$40)*(1/Parameters!$D$38)*(1-('Input for base case'!$F$8*Parameters!$D$18*(1-Parameters!$D$27)*Parameters!$D$26*(Parameters!$D$23)*Parameters!$D$28)))+(AK55*(1-Parameters!$D$40)*(1-('Input for base case'!$F$8*Parameters!$D$18*(1-Parameters!$D$27)*Parameters!$D$26*(Parameters!$D$23)*Parameters!$D$28)))+(AO55*(1-Parameters!$D$40)*(1/Parameters!$D$38))+(AQ55*(1-Parameters!$D$40))),0)</f>
        <v>0</v>
      </c>
      <c r="AR56" s="24">
        <f>IF(AND(C56&gt;=('Input for base case'!$F$14+'Input for base case'!$F$17), C56&lt;('Input for base case'!$F$14+'Input for base case'!$F$18)),((AI55*(1-Parameters!$D$40)*(1/Parameters!$D$38)*'Input for base case'!$F$8*Parameters!$D$18*Parameters!$D$26*(1-Parameters!$D$27)*Parameters!$D$28*(Parameters!$D$23)*(1-Parameters!$D$30))+(AK55*(1-Parameters!$D$40)*'Input for base case'!$F$8*Parameters!$D$18*Parameters!$D$26*(1-Parameters!$D$27)*Parameters!$D$28*(Parameters!$D$23)*(1-Parameters!$D$30))+(AL55*(1-Parameters!$D$40)) + (AM55*(1-Parameters!$D$40)*(1-ART_drop_factor)) +(AR55*(1-Parameters!$D$40)) + (AS55*(1-Parameters!$D$40)*(1-ART_drop_factor))),0)</f>
        <v>0</v>
      </c>
      <c r="AS56" s="22">
        <f>IF(AND(C56&gt;=('Input for base case'!$F$14+'Input for base case'!$F$17), C56&lt;('Input for base case'!$F$14+'Input for base case'!$F$18)),((AI55*(1-Parameters!$D$40)*(1/Parameters!$D$38)*('Input for base case'!$F$8*Parameters!$D$18*(Parameters!$D$23)*Parameters!$D$26*(1-Parameters!$D$27)*Parameters!$D$28*Parameters!$D$30))+(AJ55*(1-Parameters!$D$40)*(1/Parameters!$D$38))+(AK55*(1-Parameters!$D$40)*('Input for base case'!$F$8*Parameters!$D$18*(Parameters!$D$23)*Parameters!$D$26*(1-Parameters!$D$27)*Parameters!$D$28*Parameters!$D$30))+(AS55*(1-Parameters!$D$40)*ART_drop_factor)+(AP55*(1-Parameters!$D$40)*(1/Parameters!$D$38))+(AM55*(1-Parameters!$D$40)*ART_drop_factor)),0)</f>
        <v>0</v>
      </c>
      <c r="AT56" s="24">
        <f>IF(AND(C56&gt;=('Input for base case'!$F$14+'Input for base case'!$F$18), C56&lt;('Input for base case'!$F$14+'Input for base case'!$F$19)),((AN55*(1-Parameters!$D$40)*(1-(Parameters!$D$11*(1-('Input for base case'!$F$22*Parameters!$D$7))))) + (AT55*(1-Parameters!$D$40)*(1-(Parameters!$D$12*(1-('Input for base case'!$F$22*Parameters!$D$7)))))),0)</f>
        <v>0</v>
      </c>
      <c r="AU56" s="22">
        <f>IF(AND(C56&gt;=('Input for base case'!$F$14+'Input for base case'!$F$18), C56&lt;('Input for base case'!$F$14+'Input for base case'!$F$19)),((AN55*(1-Parameters!$D$40)*Parameters!$D$11*(1-('Input for base case'!$F$22*Parameters!$D$7)))+(AO55*(1-Parameters!$D$40)*(1-1/Parameters!$D$38)*(1-('Input for base case'!$F$9*Parameters!$D$19*(1-Parameters!$D$27)*Parameters!$D$26*(Parameters!$D$24)*Parameters!$D$28*Parameters!$D$30))) + (AP55*(1-Parameters!$D$40)*(1-(1/Parameters!$D$38))*(1-ART_drop_factor)) +(AT55*(1-Parameters!$D$40)*Parameters!$D$12*(1-('Input for base case'!$F$22*Parameters!$D$7)))+(AU55*(1-Parameters!$D$40)*(1-1/Parameters!$D$38)) + (AV55*(1-Parameters!$D$40)*(1-(1/Parameters!$D$38))*(1-ART_drop_factor))),0)</f>
        <v>0</v>
      </c>
      <c r="AV56" s="24">
        <f>IF(AND(C56&gt;=('Input for base case'!$F$14+'Input for base case'!$F$18), C56&lt;('Input for base case'!$F$14+'Input for base case'!$F$19)),((AO55*(1-Parameters!$D$40)*(1-1/Parameters!$D$38)*('Input for base case'!$F$9*Parameters!$D$19*Parameters!$D$26*(1-Parameters!$D$27)*(Parameters!$D$24)*Parameters!$D$28*Parameters!$D$30))+(AP55*(1-Parameters!$D$40)*(1-(1/Parameters!$D$38))*ART_drop_factor)+(AV55*(1-Parameters!$D$40)*(1-(1/Parameters!$D$38))*ART_drop_factor)),0)</f>
        <v>0</v>
      </c>
      <c r="AW56" s="22">
        <f>IF(AND(C56&gt;=('Input for base case'!$F$14+'Input for base case'!$F$18), C56&lt;('Input for base case'!$F$14+'Input for base case'!$F$19)),((AO55*(1-Parameters!$D$40)*(1/Parameters!$D$38)*(1-('Input for base case'!$F$9*Parameters!$D$19*(1-Parameters!$D$27)*Parameters!$D$26*(Parameters!$D$23)*Parameters!$D$28)))+(AQ55*(1-Parameters!$D$40)*(1-('Input for base case'!$F$9*Parameters!$D$19*(1-Parameters!$D$27)*Parameters!$D$26*(Parameters!$D$23)*Parameters!$D$28)))+(AU55*(1-Parameters!$D$40)*(1/Parameters!$D$38))+(AW55*(1-Parameters!$D$40))),0)</f>
        <v>0</v>
      </c>
      <c r="AX56" s="24">
        <f>IF(AND(C56&gt;=('Input for base case'!$F$14+'Input for base case'!$F$18), C56&lt;('Input for base case'!$F$14+'Input for base case'!$F$19)),((AO55*(1-Parameters!$D$40)*(1/Parameters!$D$38)*'Input for base case'!$F$9*Parameters!$D$19*Parameters!$D$26*(1-Parameters!$D$27)*Parameters!$D$28*(Parameters!$D$23)*(1-Parameters!$D$30))+(AQ55*(1-Parameters!$D$40)*'Input for base case'!$F$9*Parameters!$D$19*Parameters!$D$26*(1-Parameters!$D$27)*Parameters!$D$28*(Parameters!$D$23)*(1-Parameters!$D$30)) + (AS55*(1-Parameters!$D$40)*(1-ART_drop_factor)) +(AR55*(1-Parameters!$D$40))+ (AY55*(1-Parameters!$D$40)*(1-ART_drop_factor)) + (AX55*(1-Parameters!$D$40))),0)</f>
        <v>0</v>
      </c>
      <c r="AY56" s="22">
        <f>IF(AND(C56&gt;=('Input for base case'!$F$14+'Input for base case'!$F$18), C56&lt;('Input for base case'!$F$14+'Input for base case'!$F$19)),((AO55*(1-Parameters!$D$40)*(1/Parameters!$D$38)*('Input for base case'!$F$9*Parameters!$D$19*(Parameters!$D$23)*Parameters!$D$26*(1-Parameters!$D$27)*Parameters!$D$28*Parameters!$D$30))+(AP55*(1-Parameters!$D$40)*(1/Parameters!$D$38))+(AQ55*(1-Parameters!$D$40)*('Input for base case'!$F$9*Parameters!$D$19*(Parameters!$D$23)*Parameters!$D$26*(1-Parameters!$D$27)*Parameters!$D$28*Parameters!$D$30))+(AY55*(1-Parameters!$D$40)*ART_drop_factor)+(AV55*(1-Parameters!$D$40)*(1/Parameters!$D$38))+(AS55*(1-Parameters!$D$40)*ART_drop_factor)),0)</f>
        <v>0</v>
      </c>
      <c r="AZ56" s="24">
        <f>IF(C56&gt;=('Input for base case'!$F$14+'Input for base case'!$F$19),((AT55*(1-Parameters!$D$40)*(1-(Parameters!$D$12*(1-('Input for base case'!$F$22*Parameters!$D$7))))) + (AZ55*(1-Parameters!$D$40)*(1-(Parameters!$D$12*(1-('Input for base case'!$F$22*Parameters!$D$7)))))),0)</f>
        <v>0</v>
      </c>
      <c r="BA56" s="22">
        <f>IF(C56&gt;=('Input for base case'!$F$14+'Input for base case'!$F$19),((AT55*(1-Parameters!$D$40)*Parameters!$D$12*(1-('Input for base case'!$F$22*Parameters!$D$7)))+(AU55*(1-Parameters!$D$40)*(1-1/Parameters!$D$38)*(1-('Input for base case'!$F$10*Parameters!$D$20*(1-Parameters!$D$27)*Parameters!$D$26*(Parameters!$D$24)*Parameters!$D$28*Parameters!$D$30))) + (AV55*(1-Parameters!$D$40)*(1-(1/Parameters!$D$38))*(1-ART_drop_factor)) +(AZ55*(1-Parameters!$D$40)*Parameters!$D$12*(1-('Input for base case'!$F$22*Parameters!$D$7)))+(BA55*(1-Parameters!$D$40)*(1-1/Parameters!$D$38)) + (BB55*(1-Parameters!$D$40)*(1-(1/Parameters!$D$38))*(1-ART_drop_factor))),0)</f>
        <v>0</v>
      </c>
      <c r="BB56" s="24">
        <f>IF(C56&gt;=('Input for base case'!$F$14+'Input for base case'!$F$19),((AU55*(1-Parameters!$D$40)*(1-1/Parameters!$D$38)*('Input for base case'!$F$10*Parameters!$D$20*Parameters!$D$26*(1-Parameters!$D$27)*(Parameters!$D$24)*Parameters!$D$28*Parameters!$D$30))+(AV55*(1-Parameters!$D$40)*(1-(1/Parameters!$D$38))*ART_drop_factor)+(BB55*(1-Parameters!$D$40)*(1-(1/Parameters!$D$38))*ART_drop_factor)),0)</f>
        <v>0</v>
      </c>
      <c r="BC56" s="22">
        <f>IF(C56&gt;=('Input for base case'!$F$14+'Input for base case'!$F$19),((AU55*(1-Parameters!$D$40)*(1/Parameters!$D$38)*(1-('Input for base case'!$F$10*Parameters!$D$20*(1-Parameters!$D$27)*Parameters!$D$26*(Parameters!$D$23)*Parameters!$D$28)))+(AW55*(1-Parameters!$D$40)*(1-('Input for base case'!$F$10*Parameters!$D$20*(1-Parameters!$D$27)*Parameters!$D$26*(Parameters!$D$23)*Parameters!$D$28)))+(BA55*(1-Parameters!$D$40)*(1/Parameters!$D$38))+(BC55*(1-Parameters!$D$40))),0)</f>
        <v>0</v>
      </c>
      <c r="BD56" s="24">
        <f>IF(C56&gt;=('Input for base case'!$F$14+'Input for base case'!$F$19),((AU55*(1-Parameters!$D$40)*(1/Parameters!$D$38)*'Input for base case'!$F$10*Parameters!$D$20*Parameters!$D$26*(1-Parameters!$D$27)*Parameters!$D$28*(Parameters!$D$23)*(1-Parameters!$D$30))+(AW55*(1-Parameters!$D$40)*'Input for base case'!$F$10*Parameters!$D$20*Parameters!$D$26*(1-Parameters!$D$27)*Parameters!$D$28*(Parameters!$D$23)*(1-Parameters!$D$30))+(AX55*(1-Parameters!$D$40)) + (AY55*(1-Parameters!$D$40)*(1-ART_drop_factor)) +(BD55*(1-Parameters!$D$40)) + (BE55*(1-Parameters!$D$40)*(1-ART_drop_factor))),0)</f>
        <v>0</v>
      </c>
      <c r="BE56" s="25">
        <f>IF(C56&gt;=('Input for base case'!$F$14+'Input for base case'!$F$19),((AU55*(1-Parameters!$D$40)*(1/Parameters!$D$38)*('Input for base case'!$F$10*Parameters!$D$20*(Parameters!$D$23)*Parameters!$D$26*(1-Parameters!$D$27)*Parameters!$D$28*Parameters!$D$30))+(AV55*(1-Parameters!$D$40)*(1/Parameters!$D$38))+(AW55*(1-Parameters!$D$40)*('Input for base case'!$F$10*Parameters!$D$20*(Parameters!$D$23)*Parameters!$D$26*(1-Parameters!$D$27)*Parameters!$D$28*Parameters!$D$30))+(BE55*(1-Parameters!$D$40)*ART_drop_factor)+(BB55*(1-Parameters!$D$40)*(1/Parameters!$D$38))+(AY55*(1-Parameters!$D$40)*ART_drop_factor)),0)</f>
        <v>0</v>
      </c>
      <c r="BF56" s="135">
        <f>(Parameters!$D$40*(SUM(Model!D55:U55,Model!AH55:BE55)))+(Parameters!$D$41*(SUM(Model!V55:AG55)))</f>
        <v>93.569407031192469</v>
      </c>
      <c r="BG56" s="60"/>
    </row>
    <row r="57" spans="3:59" x14ac:dyDescent="0.2">
      <c r="C57" s="20">
        <v>52</v>
      </c>
      <c r="D57" s="21">
        <f>IF((C57&gt;='Input for base case'!$F$12),0,(D56*(1-Parameters!$D$40)*(1-(Parameters!$D$8*(1-('Input for base case'!$F$22*Parameters!$D$7))))))</f>
        <v>0</v>
      </c>
      <c r="E57" s="21">
        <f>IF((C57&gt;='Input for base case'!$F$12),0,(D56*(1-Parameters!$D$40)*Parameters!$D$8*(1-('Input for base case'!$F$22*Parameters!$D$7))+(E56*(1-Parameters!$D$40)*(1-1/Parameters!$D$38)) + (F56*(1-Parameters!$D$40)*(1-(1/Parameters!$D$38))*(1-ART_drop_factor))))</f>
        <v>0</v>
      </c>
      <c r="F57" s="26">
        <f>IF((C57&gt;='Input for base case'!$F$12),0,(F56*(1-Parameters!$D$40)*(1-(1/Parameters!$D$38))*ART_drop_factor))</f>
        <v>0</v>
      </c>
      <c r="G57" s="21">
        <f>IF((C57&gt;='Input for base case'!$F$12),0,((G56*(1-Parameters!$D$40)+(E56*(1-Parameters!$D$40)*(1/Parameters!$D$38)))))</f>
        <v>0</v>
      </c>
      <c r="H57" s="21">
        <f>IF((C57&gt;='Input for base case'!$F$12),0,(H56*(1-Parameters!$D$40) + I56*(1-Parameters!$D$40)*(1-ART_drop_factor)))</f>
        <v>0</v>
      </c>
      <c r="I57" s="21">
        <f>IF((C57&gt;='Input for base case'!$F$12),0,(((F56*(1-Parameters!$D$40)*(1/Parameters!$D$38)) + I56*(1-Parameters!$D$40)*ART_drop_factor)))</f>
        <v>0</v>
      </c>
      <c r="J57" s="23">
        <f>IF(AND(C57&gt;='Input for base case'!$F$12,C57&lt;'Input for base case'!$F$13),((D56*(1-Parameters!$D$40)*(1-(Parameters!$D$8*(1-('Input for base case'!$F$22*Parameters!$D$7))))) + (J56*(1-Parameters!$D$40)*(1-(Parameters!$D$9*(1-('Input for base case'!$F$22*Parameters!$D$7)))))),0)</f>
        <v>0</v>
      </c>
      <c r="K57" s="23">
        <f>IF(AND(C57&gt;='Input for base case'!$F$12,C57&lt;'Input for base case'!$F$13),((D56*(1-Parameters!$D$40)*(Parameters!$D$8*(1-('Input for base case'!$F$22*Parameters!$D$7))))+(E56*(1-Parameters!$D$40)*(1-1/Parameters!$D$38)*(1-('Input for base case'!$F$5*Parameters!$D$14*(1-Parameters!$D$27)*Parameters!$D$26*(Parameters!$D$24))*Parameters!$D$28*Parameters!$D$30)))+ (F56*(1-Parameters!$D$40)*(1-(1/Parameters!$D$38))*(1-ART_drop_factor)) + (J56*(1-Parameters!$D$40)*Parameters!$D$9*(1-('Input for base case'!$F$22*Parameters!$D$7)))+(K56*(1-Parameters!$D$40)*(1-1/Parameters!$D$38)) + (L56*(1-Parameters!$D$40)*(1-(1/Parameters!$D$38))*(1-ART_drop_factor)),0)</f>
        <v>0</v>
      </c>
      <c r="L57" s="23">
        <f>IF(AND(C57&gt;='Input for base case'!$F$12,C57&lt;'Input for base case'!$F$13),((E56*(1-Parameters!$D$40)*(1-1/Parameters!$D$38)*('Input for base case'!$F$5*Parameters!$D$14*Parameters!$D$26*(1-Parameters!$D$27)*(Parameters!$D$24)*Parameters!$D$28*Parameters!$D$30))+(F56*(1-Parameters!$D$40)*(1-(1/Parameters!$D$38))*ART_drop_factor)+(L56*(1-Parameters!$D$40)*(1-(1/Parameters!$D$38))*ART_drop_factor)),0)</f>
        <v>0</v>
      </c>
      <c r="M57" s="23">
        <f>IF(AND(C57&gt;='Input for base case'!$F$12,C57&lt;'Input for base case'!$F$13),((E56*(1-Parameters!$D$40)*(1/Parameters!$D$38)*(1-('Input for base case'!$F$5*Parameters!$D$14*(1-Parameters!$D$27)*Parameters!$D$26*(Parameters!$D$23))*Parameters!$D$28))+(G56*(1-Parameters!$D$40)*(1-('Input for base case'!$F$5*Parameters!$D$14*(1-Parameters!$D$27)*Parameters!$D$26*(Parameters!$D$23)*Parameters!$D$28)))+(K56*(1-Parameters!$D$40)*(1/Parameters!$D$38))+(M56*(1-Parameters!$D$40))),0)</f>
        <v>0</v>
      </c>
      <c r="N57" s="23">
        <f>IF(AND(C57&gt;='Input for base case'!$F$12,C57&lt;'Input for base case'!$F$13),((E56*(1-Parameters!$D$40)*(1/Parameters!$D$38)*'Input for base case'!$F$5*Parameters!$D$14*Parameters!$D$26*(1-Parameters!$D$27)*Parameters!$D$28*(Parameters!$D$23)*(1-Parameters!$D$30))+(G56*(1-Parameters!$D$40)*'Input for base case'!$F$5*Parameters!$D$14*Parameters!$D$26*(1-Parameters!$D$27)*Parameters!$D$28*(Parameters!$D$23)*(1-Parameters!$D$30))+(H56*(1-Parameters!$D$40)) +(N56*(1-Parameters!$D$40)) + (O56*(1-Parameters!$D$40)*(1-ART_drop_factor)) + (I56*(1-Parameters!$D$40)*(1-ART_drop_factor))),0)</f>
        <v>0</v>
      </c>
      <c r="O57" s="23">
        <f>IF(AND(C57&gt;='Input for base case'!$F$12,C57&lt;'Input for base case'!$F$13),((E56*(1-Parameters!$D$40)*(1/Parameters!$D$38)*('Input for base case'!$F$5*Parameters!$D$14*(Parameters!$D$23)*Parameters!$D$26*(1-Parameters!$D$27)*Parameters!$D$28*Parameters!$D$30))+(F56*(1-Parameters!$D$40)*(1/Parameters!$D$38))+(G56*(1-Parameters!$D$40)*('Input for base case'!$F$5*Parameters!$D$14*(Parameters!$D$23)*Parameters!$D$26*(1-Parameters!$D$27)*Parameters!$D$28*Parameters!$D$30))+(O56*(1-Parameters!$D$40)*ART_drop_factor)+(L56*(1-Parameters!$D$40)*(1/Parameters!$D$38))+(I56*(1-Parameters!$D$40)*ART_drop_factor)),0)</f>
        <v>0</v>
      </c>
      <c r="P57" s="24">
        <f>IF(AND(C57&gt;='Input for base case'!$F$13,C57&lt;'Input for base case'!$F$14),((J56*(1-Parameters!$D$40)*(1-(Parameters!$D$9*(1-('Input for base case'!$F$22*Parameters!$D$7))))) + (P56*(1-Parameters!$D$40)*(1-(Parameters!$D$9*(1-('Input for base case'!$F$22*Parameters!$D$7)))))),0)</f>
        <v>0</v>
      </c>
      <c r="Q57" s="22">
        <f>IF(AND(C57&gt;='Input for base case'!$F$13,C57&lt;'Input for base case'!$F$14),((J56*(1-Parameters!$D$40)*Parameters!$D$9*(1-('Input for base case'!$F$22*Parameters!$D$7)))+(K56*(1-Parameters!$D$40)*(1-1/Parameters!$D$38)*(1-('Input for base case'!$F$6*Parameters!$D$15*(1-Parameters!$D$27)*Parameters!$D$26*(Parameters!$D$24))*Parameters!$D$28*Parameters!$D$30))) + (L56*(1-Parameters!$D$40)*(1-(1/Parameters!$D$38))*(1-ART_drop_factor)) +(P56*(1-Parameters!$D$40)*Parameters!$D$9*(1-('Input for base case'!$F$22*Parameters!$D$7)))+(Q56*(1-Parameters!$D$40)*(1-1/Parameters!$D$38)) + (R56*(1-Parameters!$D$40)*(1-(1/Parameters!$D$38))*(1-ART_drop_factor)),0)</f>
        <v>0</v>
      </c>
      <c r="R57" s="24">
        <f>IF(AND(C57&gt;='Input for base case'!$F$13,C57&lt;'Input for base case'!$F$14),((K56*(1-Parameters!$D$40)*(1-1/Parameters!$D$38)*('Input for base case'!$F$6*Parameters!$D$15*Parameters!$D$26*(1-Parameters!$D$27)*(Parameters!$D$24)*Parameters!$D$28*Parameters!$D$30))+(L56*(1-Parameters!$D$40)*(1-(1/Parameters!$D$38))*ART_drop_factor)+(R56*(1-Parameters!$D$40)*(1-(1/Parameters!$D$38))*ART_drop_factor)),0)</f>
        <v>0</v>
      </c>
      <c r="S57" s="22">
        <f>IF(AND(C57&gt;='Input for base case'!$F$13,C57&lt;'Input for base case'!$F$14),((K56*(1-Parameters!$D$40)*(1/Parameters!$D$38)*(1-('Input for base case'!$F$6*Parameters!$D$15*(1-Parameters!$D$27)*Parameters!$D$26*(Parameters!$D$23)*Parameters!$D$28)))+(M56*(1-Parameters!$D$40)*(1-('Input for base case'!$F$6*Parameters!$D$15*(1-Parameters!$D$27)*Parameters!$D$26*(Parameters!$D$23)*Parameters!$D$28)))+(Q56*(1-Parameters!$D$40)*(1/Parameters!$D$38))+(S56*(1-Parameters!$D$40))),0)</f>
        <v>0</v>
      </c>
      <c r="T57" s="24">
        <f>IF(AND(C57&gt;='Input for base case'!$F$13,C57&lt;'Input for base case'!$F$14),((K56*(1-Parameters!$D$40)*(1/Parameters!$D$38)*'Input for base case'!$F$6*Parameters!$D$15*Parameters!$D$26*(1-Parameters!$D$27)*Parameters!$D$28*(Parameters!$D$23)*(1-Parameters!$D$30))+(M56*(1-Parameters!$D$40)*'Input for base case'!$F$6*Parameters!$D$15*Parameters!$D$26*(1-Parameters!$D$27)*Parameters!$D$28*(Parameters!$D$23)*(1-Parameters!$D$30))+(N56*(1-Parameters!$D$40))+(T56*(1-Parameters!$D$40)) + (U56*(1-Parameters!$D$40)*(1-ART_drop_factor)) + (O56*(1-Parameters!$D$40)*(1-ART_drop_factor))),0)</f>
        <v>0</v>
      </c>
      <c r="U57" s="22">
        <f>IF(AND(C57&gt;='Input for base case'!$F$13,C57&lt;'Input for base case'!$F$14),((K56*(1-Parameters!$D$40)*(1/Parameters!$D$38)*('Input for base case'!$F$6*Parameters!$D$15*(Parameters!$D$23)*Parameters!$D$26*(1-Parameters!$D$27)*Parameters!$D$28*Parameters!$D$30))+(L56*(1-Parameters!$D$40)*(1/Parameters!$D$38))+(M56*(1-Parameters!$D$40)*('Input for base case'!$F$6*Parameters!$D$15*(Parameters!$D$23)*Parameters!$D$26*(1-Parameters!$D$27)*Parameters!$D$28*Parameters!$D$30))+(U56*(1-Parameters!$D$40)*ART_drop_factor)+(R56*(1-Parameters!$D$40)*(1/Parameters!$D$38))+(O56*(1-Parameters!$D$40))*ART_drop_factor),0)</f>
        <v>0</v>
      </c>
      <c r="V57" s="24">
        <f>IF(C57='Input for base case'!$F$14,((P56*(1-Parameters!$D$41)*(1-(Parameters!$D$9*(1-('Input for base case'!$F$22*Parameters!$D$7))))) + (V56*(1-Parameters!$D$41)*(1-(Parameters!$D$9*(1-('Input for base case'!$F$22*Parameters!$D$7)))))),0)</f>
        <v>0</v>
      </c>
      <c r="W57" s="22">
        <f>IF(C57='Input for base case'!$F$14,((P56*(1-Parameters!$D$41)*Parameters!$D$9*(1-('Input for base case'!$F$22*Parameters!$D$7)))+(Q56*(1-Parameters!$D$41)*(1-1/Parameters!$D$38)*(1-('Input for base case'!$F$6*Parameters!$D$16*(1-Parameters!$D$27)*Parameters!$D$26*(1-Parameters!$B$94)*(Parameters!$D$24))*Parameters!$D$28*Parameters!$D$30)))+(V56*(1-Parameters!$D$41)*Parameters!$D$9*(1-('Input for base case'!$F$22*Parameters!$D$7)))+ (R56*(1-Parameters!$D$41)*(1-(1/Parameters!$D$38))*(1-ART_drop_factor)) + (W56*(1-Parameters!$D$41)*(1-1/Parameters!$D$38)) + (X56*(1-Parameters!$D$41)*(1-(1/Parameters!$D$38))*(1-ART_drop_factor)),0)</f>
        <v>0</v>
      </c>
      <c r="X57" s="24">
        <f>IF(C57='Input for base case'!$F$14,((Q56*(1-Parameters!$D$41)*(1-1/Parameters!$D$38)*('Input for base case'!$F$6*Parameters!$D$16*Parameters!$D$26*(1-Parameters!$D$27)*(1-Parameters!$B$94)*(Parameters!$D$24)*Parameters!$D$28*Parameters!$D$30))+(R56*(1-Parameters!$D$41)*(1-(1/Parameters!$D$38))*ART_drop_factor)+(X56*(1-Parameters!$D$41)*(1-(1/Parameters!$D$38))*ART_drop_factor)),0)</f>
        <v>0</v>
      </c>
      <c r="Y57" s="22">
        <f>IF(C57='Input for base case'!$F$14,((Q56*(1-Parameters!$D$41)*(1/Parameters!$D$38)*(1-('Input for base case'!$F$6*Parameters!$D$16*(1-Parameters!$D$27)*Parameters!$D$26*(1-Parameters!$B$94)*(Parameters!$D$23)*Parameters!$D$28)))+(S56*(1-Parameters!$D$41)*(1-('Input for base case'!$F$6*Parameters!$D$16*(1-Parameters!$D$27)*Parameters!$D$26*(1-Parameters!$B$94)*(Parameters!$D$23)*Parameters!$D$28)))+(W56*(1-Parameters!$D$41)*(1/Parameters!$D$38))+(Y56*(1-Parameters!$D$41))),0)</f>
        <v>0</v>
      </c>
      <c r="Z57" s="24">
        <f>IF(C57='Input for base case'!$F$14,((Q56*(1-Parameters!$D$41)*(1/Parameters!$D$38)*'Input for base case'!$F$6*Parameters!$D$16*Parameters!$D$26*(1-Parameters!$D$27)*(1-Parameters!$B$94)*Parameters!$D$28*(Parameters!$D$23)*(1-Parameters!$D$30))+(S56*(1-Parameters!$D$41)*'Input for base case'!$F$6*Parameters!$D$16*Parameters!$D$26*(1-Parameters!$D$27)*(1-Parameters!$B$94)*Parameters!$D$28*(Parameters!$D$23)*(1-Parameters!$D$30))+(T56*(1-Parameters!$D$41)) + (U56*(1-Parameters!$D$41)*(1-ART_drop_factor)) + (Z56*(1-Parameters!$D$41)) + (AA56*(1-Parameters!$D$41)*(1-ART_drop_factor))),0)</f>
        <v>0</v>
      </c>
      <c r="AA57" s="22">
        <f>IF(C57='Input for base case'!$F$14,((Q56*(1-Parameters!$D$41)*(1/Parameters!$D$38)*('Input for base case'!$F$6*Parameters!$D$16*(Parameters!$D$23)*Parameters!$D$26*(1-Parameters!$D$27)*(1-Parameters!$B$94)*Parameters!$D$28*Parameters!$D$30))+(R56*(1-Parameters!$D$41)*(1/Parameters!$D$38))+(S56*(1-Parameters!$D$41)*('Input for base case'!$F$6*Parameters!$D$16*(1-Parameters!$B$94)*(Parameters!$D$23)*Parameters!$D$26*(1-Parameters!$D$27)*Parameters!$D$28*Parameters!$D$30))+(AA56*(1-Parameters!$D$41)*ART_drop_factor)+(X56*(1-Parameters!$D$41)*(1/Parameters!$D$38))+(U56*(1-Parameters!$D$41)*ART_drop_factor)),0)</f>
        <v>0</v>
      </c>
      <c r="AB57" s="24">
        <f>IF(AND(C57&gt;'Input for base case'!$F$14,C57&lt;('Input for base case'!$F$14+'Input for base case'!$F$16)),((V56*(1-Parameters!$D$41)*(1-(Parameters!$D$9*(1-('Input for base case'!$F$22*Parameters!$D$7)))))+(AB56*(1-Parameters!$D$41)*(1-(Parameters!$D$10*(1-('Input for base case'!$F$22*Parameters!$D$7)))))),0)</f>
        <v>0</v>
      </c>
      <c r="AC57" s="24">
        <f>IF(AND(C57&gt;'Input for base case'!$F$14, C57&lt;('Input for base case'!$F$14+'Input for base case'!$F$16)),((V56*(1-Parameters!$D$41)*Parameters!$D$9*(1-('Input for base case'!$F$22*Parameters!$D$7)))+(W56*(1-Parameters!$D$41)*(1-1/Parameters!$D$38)) + (X56*(1-Parameters!$D$41)*(1-(1/Parameters!$D$38))*(1-ART_drop_factor)) +(AB56*(1-Parameters!$D$41)*Parameters!$D$10*(1-('Input for base case'!$F$22*Parameters!$D$7))))+(AC56*(1-Parameters!$D$41)*(1-1/Parameters!$D$38)) + (AD56*(1-Parameters!$D$41)*(1-(1/Parameters!$D$38))*(1-ART_drop_factor)),0)</f>
        <v>0</v>
      </c>
      <c r="AD57" s="24">
        <f>IF(AND(C57&gt;'Input for base case'!$F$14, C57&lt;('Input for base case'!$F$14+'Input for base case'!$F$16)),((X56*(1-Parameters!$D$41)*(1-(1/Parameters!$D$38))*ART_drop_factor)+(AD56*(1-Parameters!$D$41)*(1-(1/Parameters!$D$38))*ART_drop_factor)),0)</f>
        <v>0</v>
      </c>
      <c r="AE57" s="24">
        <f>IF(AND(C57&gt;'Input for base case'!$F$14, C57&lt;('Input for base case'!$F$14+'Input for base case'!$F$16)),((W56*(1-Parameters!$D$41)*(1/Parameters!$D$38))+(Y56*(1-Parameters!$D$41))+(AC56*(1-Parameters!$D$41)*(1/Parameters!$D$38))+(AE56*(1-Parameters!$D$41))),0)</f>
        <v>0</v>
      </c>
      <c r="AF57" s="24">
        <f>IF(AND(C57&gt;'Input for base case'!$F$14, C57&lt;('Input for base case'!$F$14+'Input for base case'!$F$16)),((Z56*(1-Parameters!$D$41)) + (AA56*(1-Parameters!$D$41)*(1-ART_drop_factor)) +(AF56*(1-Parameters!$D$41)) + (AG56*(1-Parameters!$D$41)*(1-ART_drop_factor))),0)</f>
        <v>0</v>
      </c>
      <c r="AG57" s="24">
        <f>IF(AND(C57&gt;'Input for base case'!$F$14, C57&lt;('Input for base case'!$F$14+'Input for base case'!$F$16)),((X56*(1-Parameters!$D$41)*(1/Parameters!$D$38))+(AG56*(1-Parameters!$D$41)*ART_drop_factor)+(AD56*(1-Parameters!$D$41)*(1/Parameters!$D$38))+(AA56*(1-Parameters!$D$41)*ART_drop_factor)),0)</f>
        <v>0</v>
      </c>
      <c r="AH57" s="24">
        <f>IF(AND(C57&gt;=('Input for base case'!$F$14+'Input for base case'!$F$16),C57&lt;('Input for base case'!$F$14+'Input for base case'!$F$17)),((AB56*(1-Parameters!$D$40)*(1-(Parameters!$D$10*(1-('Input for base case'!$F$22*Parameters!$D$7)))))+(AH56*(1-Parameters!$D$40)*(1-(Parameters!$D$11*(1-('Input for base case'!$F$22*Parameters!$D$7)))))),0)</f>
        <v>1495651.793419491</v>
      </c>
      <c r="AI57" s="24">
        <f>IF(AND(C57&gt;=('Input for base case'!$F$14+'Input for base case'!$F$16), C57&lt;('Input for base case'!$F$14+'Input for base case'!$F$17)),((AB56*(1-Parameters!$D$40)*Parameters!$D$10*(1-('Input for base case'!$F$22*Parameters!$D$7)))+(AC56*(1-Parameters!$D$40)*(1-1/Parameters!$D$38)*(1-('Input for base case'!$F$7*Parameters!$D$17*(1-Parameters!$D$27)*Parameters!$D$26*(1-(Parameters!$B$94 + Parameters!$B$95))*(Parameters!$D$24)*Parameters!$D$28*Parameters!$D$30))) + (AD56*(1-Parameters!$D$40)*(1-(1/Parameters!$D$38))*(1-ART_drop_factor)) +(AH56*(1-Parameters!$D$40)*Parameters!$D$11*(1-('Input for base case'!$F$22*Parameters!$D$7)))+(AI56*(1-Parameters!$D$40)*(1-1/Parameters!$D$38)) + (AJ56*(1-Parameters!$D$40)*(1-(1/Parameters!$D$38))*(1-ART_drop_factor))),0)</f>
        <v>3078.0241681632128</v>
      </c>
      <c r="AJ57" s="24">
        <f>IF(AND(C57&gt;=('Input for base case'!$F$14+'Input for base case'!$F$16), C57&lt;('Input for base case'!$F$14+'Input for base case'!$F$17)),((AC56*(1-Parameters!$D$40)*(1-1/Parameters!$D$38)*('Input for base case'!$F$7*Parameters!$D$17*Parameters!$D$26*(1-Parameters!$D$27)*(1-(Parameters!$B$94 + Parameters!$B$95))*(Parameters!$D$24)*Parameters!$D$28*Parameters!$D$30))+(AD56*(1-Parameters!$D$40)*(1-(1/Parameters!$D$38))*ART_drop_factor)+(AJ56*(1-Parameters!$D$40)*(1-(1/Parameters!$D$38))*ART_drop_factor)),0)</f>
        <v>48.32995026387097</v>
      </c>
      <c r="AK57" s="22">
        <f>IF(AND(C57&gt;=('Input for base case'!$F$14+'Input for base case'!$F$16), C57&lt;('Input for base case'!$F$14+'Input for base case'!$F$17)),((AC56*(1-Parameters!$D$40)*(1/Parameters!$D$38)*(1-('Input for base case'!$F$7*Parameters!$D$17*(1-Parameters!$D$27)*Parameters!$D$26*(1-(Parameters!$B$94 + Parameters!$B$95))*(Parameters!$D$23)*Parameters!$D$28)))+(AE56*(1-Parameters!$D$40)*(1-('Input for base case'!$F$7*Parameters!$D$17*(1-Parameters!$D$27)*Parameters!$D$26*(1-(Parameters!$B$94 + Parameters!$B$95))*(Parameters!$D$23)*Parameters!$D$28)))+(AI56*(1-Parameters!$D$40)*(1/Parameters!$D$38))+(AK56*(1-Parameters!$D$40))),0)</f>
        <v>24837.90144495248</v>
      </c>
      <c r="AL57" s="24">
        <f>IF(AND(C57&gt;=('Input for base case'!$F$14+'Input for base case'!$F$16), C57&lt;('Input for base case'!$F$14+'Input for base case'!$F$17)),((AC56*(1-Parameters!$D$40)*(1/Parameters!$D$38)*'Input for base case'!$F$7*Parameters!$D$17*Parameters!$D$26*(1-Parameters!$D$27)*(1-(Parameters!$B$94 + Parameters!$B$95))*Parameters!$D$28*(Parameters!$D$23)*(1-Parameters!$D$30))+(AE56*(1-Parameters!$D$40)*'Input for base case'!$F$7*Parameters!$D$17*Parameters!$D$26*(1-Parameters!$D$27)*(1-(Parameters!$B$94 + Parameters!$B$95))*Parameters!$D$28*(Parameters!$D$23)*(1-Parameters!$D$30))+(AF56*(1-Parameters!$D$40)) + (AG56*(1-Parameters!$D$40)*(1-ART_drop_factor)) +(AL56*(1-Parameters!$D$40)) + (AM56*(1-Parameters!$D$40)*(1-ART_drop_factor))),0)</f>
        <v>7182.2636984953906</v>
      </c>
      <c r="AM57" s="22">
        <f>IF(AND(C57&gt;=('Input for base case'!$F$14+'Input for base case'!$F$16), C57&lt;('Input for base case'!$F$14+'Input for base case'!$F$17)),((AC56*(1-Parameters!$D$40)*(1/Parameters!$D$38)*('Input for base case'!$F$7*Parameters!$D$17*(Parameters!$D$23)*Parameters!$D$26*(1-Parameters!$D$27)*(1-(Parameters!$B$94 + Parameters!$B$95))*Parameters!$D$28*Parameters!$D$30))+(AD56*(1-Parameters!$D$40)*(1/Parameters!$D$38))+(AE56*(1-Parameters!$D$40)*('Input for base case'!$F$7*Parameters!$D$17*(Parameters!$D$23)*Parameters!$D$26*(1-Parameters!$D$27)*(1-(Parameters!$B$94 + Parameters!$B$95))*Parameters!$D$28*Parameters!$D$30))+(AM56*(1-Parameters!$D$40)*ART_drop_factor)+(AJ56*(1-Parameters!$D$40)*(1/Parameters!$D$38))+(AG56*(1-Parameters!$D$40)*ART_drop_factor)),0)</f>
        <v>34498.372176118348</v>
      </c>
      <c r="AN57" s="24">
        <f>IF(AND(C57&gt;=('Input for base case'!$F$14+'Input for base case'!$F$17), C57&lt;('Input for base case'!$F$14+'Input for base case'!$F$18)),((AH56*(1-Parameters!$D$40)*(1-(Parameters!$D$11*(1-('Input for base case'!$F$22*Parameters!$D$7))))) + (AN56*(1-Parameters!$D$40)*(1-(Parameters!$D$11*(1-('Input for base case'!$F$22*Parameters!$D$7)))))),0)</f>
        <v>0</v>
      </c>
      <c r="AO57" s="22">
        <f>IF(AND(C57&gt;=('Input for base case'!$F$14+'Input for base case'!$F$17), C57&lt;('Input for base case'!$F$14+'Input for base case'!$F$18)),((AH56*(1-Parameters!$D$40)*Parameters!$D$11*(1-('Input for base case'!$F$22*Parameters!$D$7)))+(AI56*(1-Parameters!$D$40)*(1-1/Parameters!$D$38)*(1-('Input for base case'!$F$8*Parameters!$D$18*(1-Parameters!$D$27)*Parameters!$D$26*(Parameters!$D$24)*Parameters!$D$28*Parameters!$D$30))) + (AJ56*(1-Parameters!$D$40)*(1-(1/Parameters!$D$38))*(1-ART_drop_factor)) +(AN56*(1-Parameters!$D$40)*Parameters!$D$11*(1-('Input for base case'!$F$22*Parameters!$D$7)))+(AO56*(1-Parameters!$D$40)*(1-1/Parameters!$D$38)) + (AP56*(1-Parameters!$D$40)*(1-(1/Parameters!$D$38))*(1-ART_drop_factor))),0)</f>
        <v>0</v>
      </c>
      <c r="AP57" s="24">
        <f>IF(AND(C57&gt;=('Input for base case'!$F$14+'Input for base case'!$F$17), C57&lt;('Input for base case'!$F$14+'Input for base case'!$F$18)),((AI56*(1-Parameters!$D$40)*(1-1/Parameters!$D$38)*('Input for base case'!$F$8*Parameters!$D$18*Parameters!$D$26*(1-Parameters!$D$27)*(Parameters!$D$24)*Parameters!$D$28*Parameters!$D$30))+(AJ56*(1-Parameters!$D$40)*(1-(1/Parameters!$D$38))*ART_drop_factor)+(AP56*(1-Parameters!$D$40)*(1-(1/Parameters!$D$38))*ART_drop_factor)),0)</f>
        <v>0</v>
      </c>
      <c r="AQ57" s="22">
        <f>IF(AND(C57&gt;=('Input for base case'!$F$14+'Input for base case'!$F$17), C57&lt;('Input for base case'!$F$14+'Input for base case'!$F$18)),((AI56*(1-Parameters!$D$40)*(1/Parameters!$D$38)*(1-('Input for base case'!$F$8*Parameters!$D$18*(1-Parameters!$D$27)*Parameters!$D$26*(Parameters!$D$23)*Parameters!$D$28)))+(AK56*(1-Parameters!$D$40)*(1-('Input for base case'!$F$8*Parameters!$D$18*(1-Parameters!$D$27)*Parameters!$D$26*(Parameters!$D$23)*Parameters!$D$28)))+(AO56*(1-Parameters!$D$40)*(1/Parameters!$D$38))+(AQ56*(1-Parameters!$D$40))),0)</f>
        <v>0</v>
      </c>
      <c r="AR57" s="24">
        <f>IF(AND(C57&gt;=('Input for base case'!$F$14+'Input for base case'!$F$17), C57&lt;('Input for base case'!$F$14+'Input for base case'!$F$18)),((AI56*(1-Parameters!$D$40)*(1/Parameters!$D$38)*'Input for base case'!$F$8*Parameters!$D$18*Parameters!$D$26*(1-Parameters!$D$27)*Parameters!$D$28*(Parameters!$D$23)*(1-Parameters!$D$30))+(AK56*(1-Parameters!$D$40)*'Input for base case'!$F$8*Parameters!$D$18*Parameters!$D$26*(1-Parameters!$D$27)*Parameters!$D$28*(Parameters!$D$23)*(1-Parameters!$D$30))+(AL56*(1-Parameters!$D$40)) + (AM56*(1-Parameters!$D$40)*(1-ART_drop_factor)) +(AR56*(1-Parameters!$D$40)) + (AS56*(1-Parameters!$D$40)*(1-ART_drop_factor))),0)</f>
        <v>0</v>
      </c>
      <c r="AS57" s="22">
        <f>IF(AND(C57&gt;=('Input for base case'!$F$14+'Input for base case'!$F$17), C57&lt;('Input for base case'!$F$14+'Input for base case'!$F$18)),((AI56*(1-Parameters!$D$40)*(1/Parameters!$D$38)*('Input for base case'!$F$8*Parameters!$D$18*(Parameters!$D$23)*Parameters!$D$26*(1-Parameters!$D$27)*Parameters!$D$28*Parameters!$D$30))+(AJ56*(1-Parameters!$D$40)*(1/Parameters!$D$38))+(AK56*(1-Parameters!$D$40)*('Input for base case'!$F$8*Parameters!$D$18*(Parameters!$D$23)*Parameters!$D$26*(1-Parameters!$D$27)*Parameters!$D$28*Parameters!$D$30))+(AS56*(1-Parameters!$D$40)*ART_drop_factor)+(AP56*(1-Parameters!$D$40)*(1/Parameters!$D$38))+(AM56*(1-Parameters!$D$40)*ART_drop_factor)),0)</f>
        <v>0</v>
      </c>
      <c r="AT57" s="24">
        <f>IF(AND(C57&gt;=('Input for base case'!$F$14+'Input for base case'!$F$18), C57&lt;('Input for base case'!$F$14+'Input for base case'!$F$19)),((AN56*(1-Parameters!$D$40)*(1-(Parameters!$D$11*(1-('Input for base case'!$F$22*Parameters!$D$7))))) + (AT56*(1-Parameters!$D$40)*(1-(Parameters!$D$12*(1-('Input for base case'!$F$22*Parameters!$D$7)))))),0)</f>
        <v>0</v>
      </c>
      <c r="AU57" s="22">
        <f>IF(AND(C57&gt;=('Input for base case'!$F$14+'Input for base case'!$F$18), C57&lt;('Input for base case'!$F$14+'Input for base case'!$F$19)),((AN56*(1-Parameters!$D$40)*Parameters!$D$11*(1-('Input for base case'!$F$22*Parameters!$D$7)))+(AO56*(1-Parameters!$D$40)*(1-1/Parameters!$D$38)*(1-('Input for base case'!$F$9*Parameters!$D$19*(1-Parameters!$D$27)*Parameters!$D$26*(Parameters!$D$24)*Parameters!$D$28*Parameters!$D$30))) + (AP56*(1-Parameters!$D$40)*(1-(1/Parameters!$D$38))*(1-ART_drop_factor)) +(AT56*(1-Parameters!$D$40)*Parameters!$D$12*(1-('Input for base case'!$F$22*Parameters!$D$7)))+(AU56*(1-Parameters!$D$40)*(1-1/Parameters!$D$38)) + (AV56*(1-Parameters!$D$40)*(1-(1/Parameters!$D$38))*(1-ART_drop_factor))),0)</f>
        <v>0</v>
      </c>
      <c r="AV57" s="24">
        <f>IF(AND(C57&gt;=('Input for base case'!$F$14+'Input for base case'!$F$18), C57&lt;('Input for base case'!$F$14+'Input for base case'!$F$19)),((AO56*(1-Parameters!$D$40)*(1-1/Parameters!$D$38)*('Input for base case'!$F$9*Parameters!$D$19*Parameters!$D$26*(1-Parameters!$D$27)*(Parameters!$D$24)*Parameters!$D$28*Parameters!$D$30))+(AP56*(1-Parameters!$D$40)*(1-(1/Parameters!$D$38))*ART_drop_factor)+(AV56*(1-Parameters!$D$40)*(1-(1/Parameters!$D$38))*ART_drop_factor)),0)</f>
        <v>0</v>
      </c>
      <c r="AW57" s="22">
        <f>IF(AND(C57&gt;=('Input for base case'!$F$14+'Input for base case'!$F$18), C57&lt;('Input for base case'!$F$14+'Input for base case'!$F$19)),((AO56*(1-Parameters!$D$40)*(1/Parameters!$D$38)*(1-('Input for base case'!$F$9*Parameters!$D$19*(1-Parameters!$D$27)*Parameters!$D$26*(Parameters!$D$23)*Parameters!$D$28)))+(AQ56*(1-Parameters!$D$40)*(1-('Input for base case'!$F$9*Parameters!$D$19*(1-Parameters!$D$27)*Parameters!$D$26*(Parameters!$D$23)*Parameters!$D$28)))+(AU56*(1-Parameters!$D$40)*(1/Parameters!$D$38))+(AW56*(1-Parameters!$D$40))),0)</f>
        <v>0</v>
      </c>
      <c r="AX57" s="24">
        <f>IF(AND(C57&gt;=('Input for base case'!$F$14+'Input for base case'!$F$18), C57&lt;('Input for base case'!$F$14+'Input for base case'!$F$19)),((AO56*(1-Parameters!$D$40)*(1/Parameters!$D$38)*'Input for base case'!$F$9*Parameters!$D$19*Parameters!$D$26*(1-Parameters!$D$27)*Parameters!$D$28*(Parameters!$D$23)*(1-Parameters!$D$30))+(AQ56*(1-Parameters!$D$40)*'Input for base case'!$F$9*Parameters!$D$19*Parameters!$D$26*(1-Parameters!$D$27)*Parameters!$D$28*(Parameters!$D$23)*(1-Parameters!$D$30)) + (AS56*(1-Parameters!$D$40)*(1-ART_drop_factor)) +(AR56*(1-Parameters!$D$40))+ (AY56*(1-Parameters!$D$40)*(1-ART_drop_factor)) + (AX56*(1-Parameters!$D$40))),0)</f>
        <v>0</v>
      </c>
      <c r="AY57" s="22">
        <f>IF(AND(C57&gt;=('Input for base case'!$F$14+'Input for base case'!$F$18), C57&lt;('Input for base case'!$F$14+'Input for base case'!$F$19)),((AO56*(1-Parameters!$D$40)*(1/Parameters!$D$38)*('Input for base case'!$F$9*Parameters!$D$19*(Parameters!$D$23)*Parameters!$D$26*(1-Parameters!$D$27)*Parameters!$D$28*Parameters!$D$30))+(AP56*(1-Parameters!$D$40)*(1/Parameters!$D$38))+(AQ56*(1-Parameters!$D$40)*('Input for base case'!$F$9*Parameters!$D$19*(Parameters!$D$23)*Parameters!$D$26*(1-Parameters!$D$27)*Parameters!$D$28*Parameters!$D$30))+(AY56*(1-Parameters!$D$40)*ART_drop_factor)+(AV56*(1-Parameters!$D$40)*(1/Parameters!$D$38))+(AS56*(1-Parameters!$D$40)*ART_drop_factor)),0)</f>
        <v>0</v>
      </c>
      <c r="AZ57" s="24">
        <f>IF(C57&gt;=('Input for base case'!$F$14+'Input for base case'!$F$19),((AT56*(1-Parameters!$D$40)*(1-(Parameters!$D$12*(1-('Input for base case'!$F$22*Parameters!$D$7))))) + (AZ56*(1-Parameters!$D$40)*(1-(Parameters!$D$12*(1-('Input for base case'!$F$22*Parameters!$D$7)))))),0)</f>
        <v>0</v>
      </c>
      <c r="BA57" s="22">
        <f>IF(C57&gt;=('Input for base case'!$F$14+'Input for base case'!$F$19),((AT56*(1-Parameters!$D$40)*Parameters!$D$12*(1-('Input for base case'!$F$22*Parameters!$D$7)))+(AU56*(1-Parameters!$D$40)*(1-1/Parameters!$D$38)*(1-('Input for base case'!$F$10*Parameters!$D$20*(1-Parameters!$D$27)*Parameters!$D$26*(Parameters!$D$24)*Parameters!$D$28*Parameters!$D$30))) + (AV56*(1-Parameters!$D$40)*(1-(1/Parameters!$D$38))*(1-ART_drop_factor)) +(AZ56*(1-Parameters!$D$40)*Parameters!$D$12*(1-('Input for base case'!$F$22*Parameters!$D$7)))+(BA56*(1-Parameters!$D$40)*(1-1/Parameters!$D$38)) + (BB56*(1-Parameters!$D$40)*(1-(1/Parameters!$D$38))*(1-ART_drop_factor))),0)</f>
        <v>0</v>
      </c>
      <c r="BB57" s="24">
        <f>IF(C57&gt;=('Input for base case'!$F$14+'Input for base case'!$F$19),((AU56*(1-Parameters!$D$40)*(1-1/Parameters!$D$38)*('Input for base case'!$F$10*Parameters!$D$20*Parameters!$D$26*(1-Parameters!$D$27)*(Parameters!$D$24)*Parameters!$D$28*Parameters!$D$30))+(AV56*(1-Parameters!$D$40)*(1-(1/Parameters!$D$38))*ART_drop_factor)+(BB56*(1-Parameters!$D$40)*(1-(1/Parameters!$D$38))*ART_drop_factor)),0)</f>
        <v>0</v>
      </c>
      <c r="BC57" s="22">
        <f>IF(C57&gt;=('Input for base case'!$F$14+'Input for base case'!$F$19),((AU56*(1-Parameters!$D$40)*(1/Parameters!$D$38)*(1-('Input for base case'!$F$10*Parameters!$D$20*(1-Parameters!$D$27)*Parameters!$D$26*(Parameters!$D$23)*Parameters!$D$28)))+(AW56*(1-Parameters!$D$40)*(1-('Input for base case'!$F$10*Parameters!$D$20*(1-Parameters!$D$27)*Parameters!$D$26*(Parameters!$D$23)*Parameters!$D$28)))+(BA56*(1-Parameters!$D$40)*(1/Parameters!$D$38))+(BC56*(1-Parameters!$D$40))),0)</f>
        <v>0</v>
      </c>
      <c r="BD57" s="24">
        <f>IF(C57&gt;=('Input for base case'!$F$14+'Input for base case'!$F$19),((AU56*(1-Parameters!$D$40)*(1/Parameters!$D$38)*'Input for base case'!$F$10*Parameters!$D$20*Parameters!$D$26*(1-Parameters!$D$27)*Parameters!$D$28*(Parameters!$D$23)*(1-Parameters!$D$30))+(AW56*(1-Parameters!$D$40)*'Input for base case'!$F$10*Parameters!$D$20*Parameters!$D$26*(1-Parameters!$D$27)*Parameters!$D$28*(Parameters!$D$23)*(1-Parameters!$D$30))+(AX56*(1-Parameters!$D$40)) + (AY56*(1-Parameters!$D$40)*(1-ART_drop_factor)) +(BD56*(1-Parameters!$D$40)) + (BE56*(1-Parameters!$D$40)*(1-ART_drop_factor))),0)</f>
        <v>0</v>
      </c>
      <c r="BE57" s="25">
        <f>IF(C57&gt;=('Input for base case'!$F$14+'Input for base case'!$F$19),((AU56*(1-Parameters!$D$40)*(1/Parameters!$D$38)*('Input for base case'!$F$10*Parameters!$D$20*(Parameters!$D$23)*Parameters!$D$26*(1-Parameters!$D$27)*Parameters!$D$28*Parameters!$D$30))+(AV56*(1-Parameters!$D$40)*(1/Parameters!$D$38))+(AW56*(1-Parameters!$D$40)*('Input for base case'!$F$10*Parameters!$D$20*(Parameters!$D$23)*Parameters!$D$26*(1-Parameters!$D$27)*Parameters!$D$28*Parameters!$D$30))+(BE56*(1-Parameters!$D$40)*ART_drop_factor)+(BB56*(1-Parameters!$D$40)*(1/Parameters!$D$38))+(AY56*(1-Parameters!$D$40)*ART_drop_factor)),0)</f>
        <v>0</v>
      </c>
      <c r="BF57" s="135">
        <f>(Parameters!$D$40*(SUM(Model!D56:U56,Model!AH56:BE56)))+(Parameters!$D$41*(SUM(Model!V56:AG56)))</f>
        <v>93.56400879617145</v>
      </c>
      <c r="BG57" s="60"/>
    </row>
    <row r="58" spans="3:59" x14ac:dyDescent="0.2">
      <c r="C58" s="20">
        <v>53</v>
      </c>
      <c r="D58" s="21">
        <f>IF((C58&gt;='Input for base case'!$F$12),0,(D57*(1-Parameters!$D$40)*(1-(Parameters!$D$8*(1-('Input for base case'!$F$22*Parameters!$D$7))))))</f>
        <v>0</v>
      </c>
      <c r="E58" s="21">
        <f>IF((C58&gt;='Input for base case'!$F$12),0,(D57*(1-Parameters!$D$40)*Parameters!$D$8*(1-('Input for base case'!$F$22*Parameters!$D$7))+(E57*(1-Parameters!$D$40)*(1-1/Parameters!$D$38)) + (F57*(1-Parameters!$D$40)*(1-(1/Parameters!$D$38))*(1-ART_drop_factor))))</f>
        <v>0</v>
      </c>
      <c r="F58" s="26">
        <f>IF((C58&gt;='Input for base case'!$F$12),0,(F57*(1-Parameters!$D$40)*(1-(1/Parameters!$D$38))*ART_drop_factor))</f>
        <v>0</v>
      </c>
      <c r="G58" s="21">
        <f>IF((C58&gt;='Input for base case'!$F$12),0,((G57*(1-Parameters!$D$40)+(E57*(1-Parameters!$D$40)*(1/Parameters!$D$38)))))</f>
        <v>0</v>
      </c>
      <c r="H58" s="21">
        <f>IF((C58&gt;='Input for base case'!$F$12),0,(H57*(1-Parameters!$D$40) + I57*(1-Parameters!$D$40)*(1-ART_drop_factor)))</f>
        <v>0</v>
      </c>
      <c r="I58" s="21">
        <f>IF((C58&gt;='Input for base case'!$F$12),0,(((F57*(1-Parameters!$D$40)*(1/Parameters!$D$38)) + I57*(1-Parameters!$D$40)*ART_drop_factor)))</f>
        <v>0</v>
      </c>
      <c r="J58" s="23">
        <f>IF(AND(C58&gt;='Input for base case'!$F$12,C58&lt;'Input for base case'!$F$13),((D57*(1-Parameters!$D$40)*(1-(Parameters!$D$8*(1-('Input for base case'!$F$22*Parameters!$D$7))))) + (J57*(1-Parameters!$D$40)*(1-(Parameters!$D$9*(1-('Input for base case'!$F$22*Parameters!$D$7)))))),0)</f>
        <v>0</v>
      </c>
      <c r="K58" s="23">
        <f>IF(AND(C58&gt;='Input for base case'!$F$12,C58&lt;'Input for base case'!$F$13),((D57*(1-Parameters!$D$40)*(Parameters!$D$8*(1-('Input for base case'!$F$22*Parameters!$D$7))))+(E57*(1-Parameters!$D$40)*(1-1/Parameters!$D$38)*(1-('Input for base case'!$F$5*Parameters!$D$14*(1-Parameters!$D$27)*Parameters!$D$26*(Parameters!$D$24))*Parameters!$D$28*Parameters!$D$30)))+ (F57*(1-Parameters!$D$40)*(1-(1/Parameters!$D$38))*(1-ART_drop_factor)) + (J57*(1-Parameters!$D$40)*Parameters!$D$9*(1-('Input for base case'!$F$22*Parameters!$D$7)))+(K57*(1-Parameters!$D$40)*(1-1/Parameters!$D$38)) + (L57*(1-Parameters!$D$40)*(1-(1/Parameters!$D$38))*(1-ART_drop_factor)),0)</f>
        <v>0</v>
      </c>
      <c r="L58" s="23">
        <f>IF(AND(C58&gt;='Input for base case'!$F$12,C58&lt;'Input for base case'!$F$13),((E57*(1-Parameters!$D$40)*(1-1/Parameters!$D$38)*('Input for base case'!$F$5*Parameters!$D$14*Parameters!$D$26*(1-Parameters!$D$27)*(Parameters!$D$24)*Parameters!$D$28*Parameters!$D$30))+(F57*(1-Parameters!$D$40)*(1-(1/Parameters!$D$38))*ART_drop_factor)+(L57*(1-Parameters!$D$40)*(1-(1/Parameters!$D$38))*ART_drop_factor)),0)</f>
        <v>0</v>
      </c>
      <c r="M58" s="23">
        <f>IF(AND(C58&gt;='Input for base case'!$F$12,C58&lt;'Input for base case'!$F$13),((E57*(1-Parameters!$D$40)*(1/Parameters!$D$38)*(1-('Input for base case'!$F$5*Parameters!$D$14*(1-Parameters!$D$27)*Parameters!$D$26*(Parameters!$D$23))*Parameters!$D$28))+(G57*(1-Parameters!$D$40)*(1-('Input for base case'!$F$5*Parameters!$D$14*(1-Parameters!$D$27)*Parameters!$D$26*(Parameters!$D$23)*Parameters!$D$28)))+(K57*(1-Parameters!$D$40)*(1/Parameters!$D$38))+(M57*(1-Parameters!$D$40))),0)</f>
        <v>0</v>
      </c>
      <c r="N58" s="23">
        <f>IF(AND(C58&gt;='Input for base case'!$F$12,C58&lt;'Input for base case'!$F$13),((E57*(1-Parameters!$D$40)*(1/Parameters!$D$38)*'Input for base case'!$F$5*Parameters!$D$14*Parameters!$D$26*(1-Parameters!$D$27)*Parameters!$D$28*(Parameters!$D$23)*(1-Parameters!$D$30))+(G57*(1-Parameters!$D$40)*'Input for base case'!$F$5*Parameters!$D$14*Parameters!$D$26*(1-Parameters!$D$27)*Parameters!$D$28*(Parameters!$D$23)*(1-Parameters!$D$30))+(H57*(1-Parameters!$D$40)) +(N57*(1-Parameters!$D$40)) + (O57*(1-Parameters!$D$40)*(1-ART_drop_factor)) + (I57*(1-Parameters!$D$40)*(1-ART_drop_factor))),0)</f>
        <v>0</v>
      </c>
      <c r="O58" s="23">
        <f>IF(AND(C58&gt;='Input for base case'!$F$12,C58&lt;'Input for base case'!$F$13),((E57*(1-Parameters!$D$40)*(1/Parameters!$D$38)*('Input for base case'!$F$5*Parameters!$D$14*(Parameters!$D$23)*Parameters!$D$26*(1-Parameters!$D$27)*Parameters!$D$28*Parameters!$D$30))+(F57*(1-Parameters!$D$40)*(1/Parameters!$D$38))+(G57*(1-Parameters!$D$40)*('Input for base case'!$F$5*Parameters!$D$14*(Parameters!$D$23)*Parameters!$D$26*(1-Parameters!$D$27)*Parameters!$D$28*Parameters!$D$30))+(O57*(1-Parameters!$D$40)*ART_drop_factor)+(L57*(1-Parameters!$D$40)*(1/Parameters!$D$38))+(I57*(1-Parameters!$D$40)*ART_drop_factor)),0)</f>
        <v>0</v>
      </c>
      <c r="P58" s="24">
        <f>IF(AND(C58&gt;='Input for base case'!$F$13,C58&lt;'Input for base case'!$F$14),((J57*(1-Parameters!$D$40)*(1-(Parameters!$D$9*(1-('Input for base case'!$F$22*Parameters!$D$7))))) + (P57*(1-Parameters!$D$40)*(1-(Parameters!$D$9*(1-('Input for base case'!$F$22*Parameters!$D$7)))))),0)</f>
        <v>0</v>
      </c>
      <c r="Q58" s="22">
        <f>IF(AND(C58&gt;='Input for base case'!$F$13,C58&lt;'Input for base case'!$F$14),((J57*(1-Parameters!$D$40)*Parameters!$D$9*(1-('Input for base case'!$F$22*Parameters!$D$7)))+(K57*(1-Parameters!$D$40)*(1-1/Parameters!$D$38)*(1-('Input for base case'!$F$6*Parameters!$D$15*(1-Parameters!$D$27)*Parameters!$D$26*(Parameters!$D$24))*Parameters!$D$28*Parameters!$D$30))) + (L57*(1-Parameters!$D$40)*(1-(1/Parameters!$D$38))*(1-ART_drop_factor)) +(P57*(1-Parameters!$D$40)*Parameters!$D$9*(1-('Input for base case'!$F$22*Parameters!$D$7)))+(Q57*(1-Parameters!$D$40)*(1-1/Parameters!$D$38)) + (R57*(1-Parameters!$D$40)*(1-(1/Parameters!$D$38))*(1-ART_drop_factor)),0)</f>
        <v>0</v>
      </c>
      <c r="R58" s="24">
        <f>IF(AND(C58&gt;='Input for base case'!$F$13,C58&lt;'Input for base case'!$F$14),((K57*(1-Parameters!$D$40)*(1-1/Parameters!$D$38)*('Input for base case'!$F$6*Parameters!$D$15*Parameters!$D$26*(1-Parameters!$D$27)*(Parameters!$D$24)*Parameters!$D$28*Parameters!$D$30))+(L57*(1-Parameters!$D$40)*(1-(1/Parameters!$D$38))*ART_drop_factor)+(R57*(1-Parameters!$D$40)*(1-(1/Parameters!$D$38))*ART_drop_factor)),0)</f>
        <v>0</v>
      </c>
      <c r="S58" s="22">
        <f>IF(AND(C58&gt;='Input for base case'!$F$13,C58&lt;'Input for base case'!$F$14),((K57*(1-Parameters!$D$40)*(1/Parameters!$D$38)*(1-('Input for base case'!$F$6*Parameters!$D$15*(1-Parameters!$D$27)*Parameters!$D$26*(Parameters!$D$23)*Parameters!$D$28)))+(M57*(1-Parameters!$D$40)*(1-('Input for base case'!$F$6*Parameters!$D$15*(1-Parameters!$D$27)*Parameters!$D$26*(Parameters!$D$23)*Parameters!$D$28)))+(Q57*(1-Parameters!$D$40)*(1/Parameters!$D$38))+(S57*(1-Parameters!$D$40))),0)</f>
        <v>0</v>
      </c>
      <c r="T58" s="24">
        <f>IF(AND(C58&gt;='Input for base case'!$F$13,C58&lt;'Input for base case'!$F$14),((K57*(1-Parameters!$D$40)*(1/Parameters!$D$38)*'Input for base case'!$F$6*Parameters!$D$15*Parameters!$D$26*(1-Parameters!$D$27)*Parameters!$D$28*(Parameters!$D$23)*(1-Parameters!$D$30))+(M57*(1-Parameters!$D$40)*'Input for base case'!$F$6*Parameters!$D$15*Parameters!$D$26*(1-Parameters!$D$27)*Parameters!$D$28*(Parameters!$D$23)*(1-Parameters!$D$30))+(N57*(1-Parameters!$D$40))+(T57*(1-Parameters!$D$40)) + (U57*(1-Parameters!$D$40)*(1-ART_drop_factor)) + (O57*(1-Parameters!$D$40)*(1-ART_drop_factor))),0)</f>
        <v>0</v>
      </c>
      <c r="U58" s="22">
        <f>IF(AND(C58&gt;='Input for base case'!$F$13,C58&lt;'Input for base case'!$F$14),((K57*(1-Parameters!$D$40)*(1/Parameters!$D$38)*('Input for base case'!$F$6*Parameters!$D$15*(Parameters!$D$23)*Parameters!$D$26*(1-Parameters!$D$27)*Parameters!$D$28*Parameters!$D$30))+(L57*(1-Parameters!$D$40)*(1/Parameters!$D$38))+(M57*(1-Parameters!$D$40)*('Input for base case'!$F$6*Parameters!$D$15*(Parameters!$D$23)*Parameters!$D$26*(1-Parameters!$D$27)*Parameters!$D$28*Parameters!$D$30))+(U57*(1-Parameters!$D$40)*ART_drop_factor)+(R57*(1-Parameters!$D$40)*(1/Parameters!$D$38))+(O57*(1-Parameters!$D$40))*ART_drop_factor),0)</f>
        <v>0</v>
      </c>
      <c r="V58" s="24">
        <f>IF(C58='Input for base case'!$F$14,((P57*(1-Parameters!$D$41)*(1-(Parameters!$D$9*(1-('Input for base case'!$F$22*Parameters!$D$7))))) + (V57*(1-Parameters!$D$41)*(1-(Parameters!$D$9*(1-('Input for base case'!$F$22*Parameters!$D$7)))))),0)</f>
        <v>0</v>
      </c>
      <c r="W58" s="22">
        <f>IF(C58='Input for base case'!$F$14,((P57*(1-Parameters!$D$41)*Parameters!$D$9*(1-('Input for base case'!$F$22*Parameters!$D$7)))+(Q57*(1-Parameters!$D$41)*(1-1/Parameters!$D$38)*(1-('Input for base case'!$F$6*Parameters!$D$16*(1-Parameters!$D$27)*Parameters!$D$26*(1-Parameters!$B$94)*(Parameters!$D$24))*Parameters!$D$28*Parameters!$D$30)))+(V57*(1-Parameters!$D$41)*Parameters!$D$9*(1-('Input for base case'!$F$22*Parameters!$D$7)))+ (R57*(1-Parameters!$D$41)*(1-(1/Parameters!$D$38))*(1-ART_drop_factor)) + (W57*(1-Parameters!$D$41)*(1-1/Parameters!$D$38)) + (X57*(1-Parameters!$D$41)*(1-(1/Parameters!$D$38))*(1-ART_drop_factor)),0)</f>
        <v>0</v>
      </c>
      <c r="X58" s="24">
        <f>IF(C58='Input for base case'!$F$14,((Q57*(1-Parameters!$D$41)*(1-1/Parameters!$D$38)*('Input for base case'!$F$6*Parameters!$D$16*Parameters!$D$26*(1-Parameters!$D$27)*(1-Parameters!$B$94)*(Parameters!$D$24)*Parameters!$D$28*Parameters!$D$30))+(R57*(1-Parameters!$D$41)*(1-(1/Parameters!$D$38))*ART_drop_factor)+(X57*(1-Parameters!$D$41)*(1-(1/Parameters!$D$38))*ART_drop_factor)),0)</f>
        <v>0</v>
      </c>
      <c r="Y58" s="22">
        <f>IF(C58='Input for base case'!$F$14,((Q57*(1-Parameters!$D$41)*(1/Parameters!$D$38)*(1-('Input for base case'!$F$6*Parameters!$D$16*(1-Parameters!$D$27)*Parameters!$D$26*(1-Parameters!$B$94)*(Parameters!$D$23)*Parameters!$D$28)))+(S57*(1-Parameters!$D$41)*(1-('Input for base case'!$F$6*Parameters!$D$16*(1-Parameters!$D$27)*Parameters!$D$26*(1-Parameters!$B$94)*(Parameters!$D$23)*Parameters!$D$28)))+(W57*(1-Parameters!$D$41)*(1/Parameters!$D$38))+(Y57*(1-Parameters!$D$41))),0)</f>
        <v>0</v>
      </c>
      <c r="Z58" s="24">
        <f>IF(C58='Input for base case'!$F$14,((Q57*(1-Parameters!$D$41)*(1/Parameters!$D$38)*'Input for base case'!$F$6*Parameters!$D$16*Parameters!$D$26*(1-Parameters!$D$27)*(1-Parameters!$B$94)*Parameters!$D$28*(Parameters!$D$23)*(1-Parameters!$D$30))+(S57*(1-Parameters!$D$41)*'Input for base case'!$F$6*Parameters!$D$16*Parameters!$D$26*(1-Parameters!$D$27)*(1-Parameters!$B$94)*Parameters!$D$28*(Parameters!$D$23)*(1-Parameters!$D$30))+(T57*(1-Parameters!$D$41)) + (U57*(1-Parameters!$D$41)*(1-ART_drop_factor)) + (Z57*(1-Parameters!$D$41)) + (AA57*(1-Parameters!$D$41)*(1-ART_drop_factor))),0)</f>
        <v>0</v>
      </c>
      <c r="AA58" s="22">
        <f>IF(C58='Input for base case'!$F$14,((Q57*(1-Parameters!$D$41)*(1/Parameters!$D$38)*('Input for base case'!$F$6*Parameters!$D$16*(Parameters!$D$23)*Parameters!$D$26*(1-Parameters!$D$27)*(1-Parameters!$B$94)*Parameters!$D$28*Parameters!$D$30))+(R57*(1-Parameters!$D$41)*(1/Parameters!$D$38))+(S57*(1-Parameters!$D$41)*('Input for base case'!$F$6*Parameters!$D$16*(1-Parameters!$B$94)*(Parameters!$D$23)*Parameters!$D$26*(1-Parameters!$D$27)*Parameters!$D$28*Parameters!$D$30))+(AA57*(1-Parameters!$D$41)*ART_drop_factor)+(X57*(1-Parameters!$D$41)*(1/Parameters!$D$38))+(U57*(1-Parameters!$D$41)*ART_drop_factor)),0)</f>
        <v>0</v>
      </c>
      <c r="AB58" s="24">
        <f>IF(AND(C58&gt;'Input for base case'!$F$14,C58&lt;('Input for base case'!$F$14+'Input for base case'!$F$16)),((V57*(1-Parameters!$D$41)*(1-(Parameters!$D$9*(1-('Input for base case'!$F$22*Parameters!$D$7)))))+(AB57*(1-Parameters!$D$41)*(1-(Parameters!$D$10*(1-('Input for base case'!$F$22*Parameters!$D$7)))))),0)</f>
        <v>0</v>
      </c>
      <c r="AC58" s="24">
        <f>IF(AND(C58&gt;'Input for base case'!$F$14, C58&lt;('Input for base case'!$F$14+'Input for base case'!$F$16)),((V57*(1-Parameters!$D$41)*Parameters!$D$9*(1-('Input for base case'!$F$22*Parameters!$D$7)))+(W57*(1-Parameters!$D$41)*(1-1/Parameters!$D$38)) + (X57*(1-Parameters!$D$41)*(1-(1/Parameters!$D$38))*(1-ART_drop_factor)) +(AB57*(1-Parameters!$D$41)*Parameters!$D$10*(1-('Input for base case'!$F$22*Parameters!$D$7))))+(AC57*(1-Parameters!$D$41)*(1-1/Parameters!$D$38)) + (AD57*(1-Parameters!$D$41)*(1-(1/Parameters!$D$38))*(1-ART_drop_factor)),0)</f>
        <v>0</v>
      </c>
      <c r="AD58" s="24">
        <f>IF(AND(C58&gt;'Input for base case'!$F$14, C58&lt;('Input for base case'!$F$14+'Input for base case'!$F$16)),((X57*(1-Parameters!$D$41)*(1-(1/Parameters!$D$38))*ART_drop_factor)+(AD57*(1-Parameters!$D$41)*(1-(1/Parameters!$D$38))*ART_drop_factor)),0)</f>
        <v>0</v>
      </c>
      <c r="AE58" s="24">
        <f>IF(AND(C58&gt;'Input for base case'!$F$14, C58&lt;('Input for base case'!$F$14+'Input for base case'!$F$16)),((W57*(1-Parameters!$D$41)*(1/Parameters!$D$38))+(Y57*(1-Parameters!$D$41))+(AC57*(1-Parameters!$D$41)*(1/Parameters!$D$38))+(AE57*(1-Parameters!$D$41))),0)</f>
        <v>0</v>
      </c>
      <c r="AF58" s="24">
        <f>IF(AND(C58&gt;'Input for base case'!$F$14, C58&lt;('Input for base case'!$F$14+'Input for base case'!$F$16)),((Z57*(1-Parameters!$D$41)) + (AA57*(1-Parameters!$D$41)*(1-ART_drop_factor)) +(AF57*(1-Parameters!$D$41)) + (AG57*(1-Parameters!$D$41)*(1-ART_drop_factor))),0)</f>
        <v>0</v>
      </c>
      <c r="AG58" s="24">
        <f>IF(AND(C58&gt;'Input for base case'!$F$14, C58&lt;('Input for base case'!$F$14+'Input for base case'!$F$16)),((X57*(1-Parameters!$D$41)*(1/Parameters!$D$38))+(AG57*(1-Parameters!$D$41)*ART_drop_factor)+(AD57*(1-Parameters!$D$41)*(1/Parameters!$D$38))+(AA57*(1-Parameters!$D$41)*ART_drop_factor)),0)</f>
        <v>0</v>
      </c>
      <c r="AH58" s="24">
        <f>IF(AND(C58&gt;=('Input for base case'!$F$14+'Input for base case'!$F$16),C58&lt;('Input for base case'!$F$14+'Input for base case'!$F$17)),((AB57*(1-Parameters!$D$40)*(1-(Parameters!$D$10*(1-('Input for base case'!$F$22*Parameters!$D$7)))))+(AH57*(1-Parameters!$D$40)*(1-(Parameters!$D$11*(1-('Input for base case'!$F$22*Parameters!$D$7)))))),0)</f>
        <v>0</v>
      </c>
      <c r="AI58" s="24">
        <f>IF(AND(C58&gt;=('Input for base case'!$F$14+'Input for base case'!$F$16), C58&lt;('Input for base case'!$F$14+'Input for base case'!$F$17)),((AB57*(1-Parameters!$D$40)*Parameters!$D$10*(1-('Input for base case'!$F$22*Parameters!$D$7)))+(AC57*(1-Parameters!$D$40)*(1-1/Parameters!$D$38)*(1-('Input for base case'!$F$7*Parameters!$D$17*(1-Parameters!$D$27)*Parameters!$D$26*(1-(Parameters!$B$94 + Parameters!$B$95))*(Parameters!$D$24)*Parameters!$D$28*Parameters!$D$30))) + (AD57*(1-Parameters!$D$40)*(1-(1/Parameters!$D$38))*(1-ART_drop_factor)) +(AH57*(1-Parameters!$D$40)*Parameters!$D$11*(1-('Input for base case'!$F$22*Parameters!$D$7)))+(AI57*(1-Parameters!$D$40)*(1-1/Parameters!$D$38)) + (AJ57*(1-Parameters!$D$40)*(1-(1/Parameters!$D$38))*(1-ART_drop_factor))),0)</f>
        <v>0</v>
      </c>
      <c r="AJ58" s="24">
        <f>IF(AND(C58&gt;=('Input for base case'!$F$14+'Input for base case'!$F$16), C58&lt;('Input for base case'!$F$14+'Input for base case'!$F$17)),((AC57*(1-Parameters!$D$40)*(1-1/Parameters!$D$38)*('Input for base case'!$F$7*Parameters!$D$17*Parameters!$D$26*(1-Parameters!$D$27)*(1-(Parameters!$B$94 + Parameters!$B$95))*(Parameters!$D$24)*Parameters!$D$28*Parameters!$D$30))+(AD57*(1-Parameters!$D$40)*(1-(1/Parameters!$D$38))*ART_drop_factor)+(AJ57*(1-Parameters!$D$40)*(1-(1/Parameters!$D$38))*ART_drop_factor)),0)</f>
        <v>0</v>
      </c>
      <c r="AK58" s="22">
        <f>IF(AND(C58&gt;=('Input for base case'!$F$14+'Input for base case'!$F$16), C58&lt;('Input for base case'!$F$14+'Input for base case'!$F$17)),((AC57*(1-Parameters!$D$40)*(1/Parameters!$D$38)*(1-('Input for base case'!$F$7*Parameters!$D$17*(1-Parameters!$D$27)*Parameters!$D$26*(1-(Parameters!$B$94 + Parameters!$B$95))*(Parameters!$D$23)*Parameters!$D$28)))+(AE57*(1-Parameters!$D$40)*(1-('Input for base case'!$F$7*Parameters!$D$17*(1-Parameters!$D$27)*Parameters!$D$26*(1-(Parameters!$B$94 + Parameters!$B$95))*(Parameters!$D$23)*Parameters!$D$28)))+(AI57*(1-Parameters!$D$40)*(1/Parameters!$D$38))+(AK57*(1-Parameters!$D$40))),0)</f>
        <v>0</v>
      </c>
      <c r="AL58" s="24">
        <f>IF(AND(C58&gt;=('Input for base case'!$F$14+'Input for base case'!$F$16), C58&lt;('Input for base case'!$F$14+'Input for base case'!$F$17)),((AC57*(1-Parameters!$D$40)*(1/Parameters!$D$38)*'Input for base case'!$F$7*Parameters!$D$17*Parameters!$D$26*(1-Parameters!$D$27)*(1-(Parameters!$B$94 + Parameters!$B$95))*Parameters!$D$28*(Parameters!$D$23)*(1-Parameters!$D$30))+(AE57*(1-Parameters!$D$40)*'Input for base case'!$F$7*Parameters!$D$17*Parameters!$D$26*(1-Parameters!$D$27)*(1-(Parameters!$B$94 + Parameters!$B$95))*Parameters!$D$28*(Parameters!$D$23)*(1-Parameters!$D$30))+(AF57*(1-Parameters!$D$40)) + (AG57*(1-Parameters!$D$40)*(1-ART_drop_factor)) +(AL57*(1-Parameters!$D$40)) + (AM57*(1-Parameters!$D$40)*(1-ART_drop_factor))),0)</f>
        <v>0</v>
      </c>
      <c r="AM58" s="22">
        <f>IF(AND(C58&gt;=('Input for base case'!$F$14+'Input for base case'!$F$16), C58&lt;('Input for base case'!$F$14+'Input for base case'!$F$17)),((AC57*(1-Parameters!$D$40)*(1/Parameters!$D$38)*('Input for base case'!$F$7*Parameters!$D$17*(Parameters!$D$23)*Parameters!$D$26*(1-Parameters!$D$27)*(1-(Parameters!$B$94 + Parameters!$B$95))*Parameters!$D$28*Parameters!$D$30))+(AD57*(1-Parameters!$D$40)*(1/Parameters!$D$38))+(AE57*(1-Parameters!$D$40)*('Input for base case'!$F$7*Parameters!$D$17*(Parameters!$D$23)*Parameters!$D$26*(1-Parameters!$D$27)*(1-(Parameters!$B$94 + Parameters!$B$95))*Parameters!$D$28*Parameters!$D$30))+(AM57*(1-Parameters!$D$40)*ART_drop_factor)+(AJ57*(1-Parameters!$D$40)*(1/Parameters!$D$38))+(AG57*(1-Parameters!$D$40)*ART_drop_factor)),0)</f>
        <v>0</v>
      </c>
      <c r="AN58" s="24">
        <f>IF(AND(C58&gt;=('Input for base case'!$F$14+'Input for base case'!$F$17), C58&lt;('Input for base case'!$F$14+'Input for base case'!$F$18)),((AH57*(1-Parameters!$D$40)*(1-(Parameters!$D$11*(1-('Input for base case'!$F$22*Parameters!$D$7))))) + (AN57*(1-Parameters!$D$40)*(1-(Parameters!$D$11*(1-('Input for base case'!$F$22*Parameters!$D$7)))))),0)</f>
        <v>1495162.8535644587</v>
      </c>
      <c r="AO58" s="22">
        <f>IF(AND(C58&gt;=('Input for base case'!$F$14+'Input for base case'!$F$17), C58&lt;('Input for base case'!$F$14+'Input for base case'!$F$18)),((AH57*(1-Parameters!$D$40)*Parameters!$D$11*(1-('Input for base case'!$F$22*Parameters!$D$7)))+(AI57*(1-Parameters!$D$40)*(1-1/Parameters!$D$38)*(1-('Input for base case'!$F$8*Parameters!$D$18*(1-Parameters!$D$27)*Parameters!$D$26*(Parameters!$D$24)*Parameters!$D$28*Parameters!$D$30))) + (AJ57*(1-Parameters!$D$40)*(1-(1/Parameters!$D$38))*(1-ART_drop_factor)) +(AN57*(1-Parameters!$D$40)*Parameters!$D$11*(1-('Input for base case'!$F$22*Parameters!$D$7)))+(AO57*(1-Parameters!$D$40)*(1-1/Parameters!$D$38)) + (AP57*(1-Parameters!$D$40)*(1-(1/Parameters!$D$38))*(1-ART_drop_factor))),0)</f>
        <v>3138.6590651379938</v>
      </c>
      <c r="AP58" s="24">
        <f>IF(AND(C58&gt;=('Input for base case'!$F$14+'Input for base case'!$F$17), C58&lt;('Input for base case'!$F$14+'Input for base case'!$F$18)),((AI57*(1-Parameters!$D$40)*(1-1/Parameters!$D$38)*('Input for base case'!$F$8*Parameters!$D$18*Parameters!$D$26*(1-Parameters!$D$27)*(Parameters!$D$24)*Parameters!$D$28*Parameters!$D$30))+(AJ57*(1-Parameters!$D$40)*(1-(1/Parameters!$D$38))*ART_drop_factor)+(AP57*(1-Parameters!$D$40)*(1-(1/Parameters!$D$38))*ART_drop_factor)),0)</f>
        <v>42.814299177483974</v>
      </c>
      <c r="AQ58" s="22">
        <f>IF(AND(C58&gt;=('Input for base case'!$F$14+'Input for base case'!$F$17), C58&lt;('Input for base case'!$F$14+'Input for base case'!$F$18)),((AI57*(1-Parameters!$D$40)*(1/Parameters!$D$38)*(1-('Input for base case'!$F$8*Parameters!$D$18*(1-Parameters!$D$27)*Parameters!$D$26*(Parameters!$D$23)*Parameters!$D$28)))+(AK57*(1-Parameters!$D$40)*(1-('Input for base case'!$F$8*Parameters!$D$18*(1-Parameters!$D$27)*Parameters!$D$26*(Parameters!$D$23)*Parameters!$D$28)))+(AO57*(1-Parameters!$D$40)*(1/Parameters!$D$38))+(AQ57*(1-Parameters!$D$40))),0)</f>
        <v>25178.451443527199</v>
      </c>
      <c r="AR58" s="24">
        <f>IF(AND(C58&gt;=('Input for base case'!$F$14+'Input for base case'!$F$17), C58&lt;('Input for base case'!$F$14+'Input for base case'!$F$18)),((AI57*(1-Parameters!$D$40)*(1/Parameters!$D$38)*'Input for base case'!$F$8*Parameters!$D$18*Parameters!$D$26*(1-Parameters!$D$27)*Parameters!$D$28*(Parameters!$D$23)*(1-Parameters!$D$30))+(AK57*(1-Parameters!$D$40)*'Input for base case'!$F$8*Parameters!$D$18*Parameters!$D$26*(1-Parameters!$D$27)*Parameters!$D$28*(Parameters!$D$23)*(1-Parameters!$D$30))+(AL57*(1-Parameters!$D$40)) + (AM57*(1-Parameters!$D$40)*(1-ART_drop_factor)) +(AR57*(1-Parameters!$D$40)) + (AS57*(1-Parameters!$D$40)*(1-ART_drop_factor))),0)</f>
        <v>7296.8264859815172</v>
      </c>
      <c r="AS58" s="22">
        <f>IF(AND(C58&gt;=('Input for base case'!$F$14+'Input for base case'!$F$17), C58&lt;('Input for base case'!$F$14+'Input for base case'!$F$18)),((AI57*(1-Parameters!$D$40)*(1/Parameters!$D$38)*('Input for base case'!$F$8*Parameters!$D$18*(Parameters!$D$23)*Parameters!$D$26*(1-Parameters!$D$27)*Parameters!$D$28*Parameters!$D$30))+(AJ57*(1-Parameters!$D$40)*(1/Parameters!$D$38))+(AK57*(1-Parameters!$D$40)*('Input for base case'!$F$8*Parameters!$D$18*(Parameters!$D$23)*Parameters!$D$26*(1-Parameters!$D$27)*Parameters!$D$28*Parameters!$D$30))+(AS57*(1-Parameters!$D$40)*ART_drop_factor)+(AP57*(1-Parameters!$D$40)*(1/Parameters!$D$38))+(AM57*(1-Parameters!$D$40)*ART_drop_factor)),0)</f>
        <v>34386.774421228925</v>
      </c>
      <c r="AT58" s="24">
        <f>IF(AND(C58&gt;=('Input for base case'!$F$14+'Input for base case'!$F$18), C58&lt;('Input for base case'!$F$14+'Input for base case'!$F$19)),((AN57*(1-Parameters!$D$40)*(1-(Parameters!$D$11*(1-('Input for base case'!$F$22*Parameters!$D$7))))) + (AT57*(1-Parameters!$D$40)*(1-(Parameters!$D$12*(1-('Input for base case'!$F$22*Parameters!$D$7)))))),0)</f>
        <v>0</v>
      </c>
      <c r="AU58" s="22">
        <f>IF(AND(C58&gt;=('Input for base case'!$F$14+'Input for base case'!$F$18), C58&lt;('Input for base case'!$F$14+'Input for base case'!$F$19)),((AN57*(1-Parameters!$D$40)*Parameters!$D$11*(1-('Input for base case'!$F$22*Parameters!$D$7)))+(AO57*(1-Parameters!$D$40)*(1-1/Parameters!$D$38)*(1-('Input for base case'!$F$9*Parameters!$D$19*(1-Parameters!$D$27)*Parameters!$D$26*(Parameters!$D$24)*Parameters!$D$28*Parameters!$D$30))) + (AP57*(1-Parameters!$D$40)*(1-(1/Parameters!$D$38))*(1-ART_drop_factor)) +(AT57*(1-Parameters!$D$40)*Parameters!$D$12*(1-('Input for base case'!$F$22*Parameters!$D$7)))+(AU57*(1-Parameters!$D$40)*(1-1/Parameters!$D$38)) + (AV57*(1-Parameters!$D$40)*(1-(1/Parameters!$D$38))*(1-ART_drop_factor))),0)</f>
        <v>0</v>
      </c>
      <c r="AV58" s="24">
        <f>IF(AND(C58&gt;=('Input for base case'!$F$14+'Input for base case'!$F$18), C58&lt;('Input for base case'!$F$14+'Input for base case'!$F$19)),((AO57*(1-Parameters!$D$40)*(1-1/Parameters!$D$38)*('Input for base case'!$F$9*Parameters!$D$19*Parameters!$D$26*(1-Parameters!$D$27)*(Parameters!$D$24)*Parameters!$D$28*Parameters!$D$30))+(AP57*(1-Parameters!$D$40)*(1-(1/Parameters!$D$38))*ART_drop_factor)+(AV57*(1-Parameters!$D$40)*(1-(1/Parameters!$D$38))*ART_drop_factor)),0)</f>
        <v>0</v>
      </c>
      <c r="AW58" s="22">
        <f>IF(AND(C58&gt;=('Input for base case'!$F$14+'Input for base case'!$F$18), C58&lt;('Input for base case'!$F$14+'Input for base case'!$F$19)),((AO57*(1-Parameters!$D$40)*(1/Parameters!$D$38)*(1-('Input for base case'!$F$9*Parameters!$D$19*(1-Parameters!$D$27)*Parameters!$D$26*(Parameters!$D$23)*Parameters!$D$28)))+(AQ57*(1-Parameters!$D$40)*(1-('Input for base case'!$F$9*Parameters!$D$19*(1-Parameters!$D$27)*Parameters!$D$26*(Parameters!$D$23)*Parameters!$D$28)))+(AU57*(1-Parameters!$D$40)*(1/Parameters!$D$38))+(AW57*(1-Parameters!$D$40))),0)</f>
        <v>0</v>
      </c>
      <c r="AX58" s="24">
        <f>IF(AND(C58&gt;=('Input for base case'!$F$14+'Input for base case'!$F$18), C58&lt;('Input for base case'!$F$14+'Input for base case'!$F$19)),((AO57*(1-Parameters!$D$40)*(1/Parameters!$D$38)*'Input for base case'!$F$9*Parameters!$D$19*Parameters!$D$26*(1-Parameters!$D$27)*Parameters!$D$28*(Parameters!$D$23)*(1-Parameters!$D$30))+(AQ57*(1-Parameters!$D$40)*'Input for base case'!$F$9*Parameters!$D$19*Parameters!$D$26*(1-Parameters!$D$27)*Parameters!$D$28*(Parameters!$D$23)*(1-Parameters!$D$30)) + (AS57*(1-Parameters!$D$40)*(1-ART_drop_factor)) +(AR57*(1-Parameters!$D$40))+ (AY57*(1-Parameters!$D$40)*(1-ART_drop_factor)) + (AX57*(1-Parameters!$D$40))),0)</f>
        <v>0</v>
      </c>
      <c r="AY58" s="22">
        <f>IF(AND(C58&gt;=('Input for base case'!$F$14+'Input for base case'!$F$18), C58&lt;('Input for base case'!$F$14+'Input for base case'!$F$19)),((AO57*(1-Parameters!$D$40)*(1/Parameters!$D$38)*('Input for base case'!$F$9*Parameters!$D$19*(Parameters!$D$23)*Parameters!$D$26*(1-Parameters!$D$27)*Parameters!$D$28*Parameters!$D$30))+(AP57*(1-Parameters!$D$40)*(1/Parameters!$D$38))+(AQ57*(1-Parameters!$D$40)*('Input for base case'!$F$9*Parameters!$D$19*(Parameters!$D$23)*Parameters!$D$26*(1-Parameters!$D$27)*Parameters!$D$28*Parameters!$D$30))+(AY57*(1-Parameters!$D$40)*ART_drop_factor)+(AV57*(1-Parameters!$D$40)*(1/Parameters!$D$38))+(AS57*(1-Parameters!$D$40)*ART_drop_factor)),0)</f>
        <v>0</v>
      </c>
      <c r="AZ58" s="24">
        <f>IF(C58&gt;=('Input for base case'!$F$14+'Input for base case'!$F$19),((AT57*(1-Parameters!$D$40)*(1-(Parameters!$D$12*(1-('Input for base case'!$F$22*Parameters!$D$7))))) + (AZ57*(1-Parameters!$D$40)*(1-(Parameters!$D$12*(1-('Input for base case'!$F$22*Parameters!$D$7)))))),0)</f>
        <v>0</v>
      </c>
      <c r="BA58" s="22">
        <f>IF(C58&gt;=('Input for base case'!$F$14+'Input for base case'!$F$19),((AT57*(1-Parameters!$D$40)*Parameters!$D$12*(1-('Input for base case'!$F$22*Parameters!$D$7)))+(AU57*(1-Parameters!$D$40)*(1-1/Parameters!$D$38)*(1-('Input for base case'!$F$10*Parameters!$D$20*(1-Parameters!$D$27)*Parameters!$D$26*(Parameters!$D$24)*Parameters!$D$28*Parameters!$D$30))) + (AV57*(1-Parameters!$D$40)*(1-(1/Parameters!$D$38))*(1-ART_drop_factor)) +(AZ57*(1-Parameters!$D$40)*Parameters!$D$12*(1-('Input for base case'!$F$22*Parameters!$D$7)))+(BA57*(1-Parameters!$D$40)*(1-1/Parameters!$D$38)) + (BB57*(1-Parameters!$D$40)*(1-(1/Parameters!$D$38))*(1-ART_drop_factor))),0)</f>
        <v>0</v>
      </c>
      <c r="BB58" s="24">
        <f>IF(C58&gt;=('Input for base case'!$F$14+'Input for base case'!$F$19),((AU57*(1-Parameters!$D$40)*(1-1/Parameters!$D$38)*('Input for base case'!$F$10*Parameters!$D$20*Parameters!$D$26*(1-Parameters!$D$27)*(Parameters!$D$24)*Parameters!$D$28*Parameters!$D$30))+(AV57*(1-Parameters!$D$40)*(1-(1/Parameters!$D$38))*ART_drop_factor)+(BB57*(1-Parameters!$D$40)*(1-(1/Parameters!$D$38))*ART_drop_factor)),0)</f>
        <v>0</v>
      </c>
      <c r="BC58" s="22">
        <f>IF(C58&gt;=('Input for base case'!$F$14+'Input for base case'!$F$19),((AU57*(1-Parameters!$D$40)*(1/Parameters!$D$38)*(1-('Input for base case'!$F$10*Parameters!$D$20*(1-Parameters!$D$27)*Parameters!$D$26*(Parameters!$D$23)*Parameters!$D$28)))+(AW57*(1-Parameters!$D$40)*(1-('Input for base case'!$F$10*Parameters!$D$20*(1-Parameters!$D$27)*Parameters!$D$26*(Parameters!$D$23)*Parameters!$D$28)))+(BA57*(1-Parameters!$D$40)*(1/Parameters!$D$38))+(BC57*(1-Parameters!$D$40))),0)</f>
        <v>0</v>
      </c>
      <c r="BD58" s="24">
        <f>IF(C58&gt;=('Input for base case'!$F$14+'Input for base case'!$F$19),((AU57*(1-Parameters!$D$40)*(1/Parameters!$D$38)*'Input for base case'!$F$10*Parameters!$D$20*Parameters!$D$26*(1-Parameters!$D$27)*Parameters!$D$28*(Parameters!$D$23)*(1-Parameters!$D$30))+(AW57*(1-Parameters!$D$40)*'Input for base case'!$F$10*Parameters!$D$20*Parameters!$D$26*(1-Parameters!$D$27)*Parameters!$D$28*(Parameters!$D$23)*(1-Parameters!$D$30))+(AX57*(1-Parameters!$D$40)) + (AY57*(1-Parameters!$D$40)*(1-ART_drop_factor)) +(BD57*(1-Parameters!$D$40)) + (BE57*(1-Parameters!$D$40)*(1-ART_drop_factor))),0)</f>
        <v>0</v>
      </c>
      <c r="BE58" s="25">
        <f>IF(C58&gt;=('Input for base case'!$F$14+'Input for base case'!$F$19),((AU57*(1-Parameters!$D$40)*(1/Parameters!$D$38)*('Input for base case'!$F$10*Parameters!$D$20*(Parameters!$D$23)*Parameters!$D$26*(1-Parameters!$D$27)*Parameters!$D$28*Parameters!$D$30))+(AV57*(1-Parameters!$D$40)*(1/Parameters!$D$38))+(AW57*(1-Parameters!$D$40)*('Input for base case'!$F$10*Parameters!$D$20*(Parameters!$D$23)*Parameters!$D$26*(1-Parameters!$D$27)*Parameters!$D$28*Parameters!$D$30))+(BE57*(1-Parameters!$D$40)*ART_drop_factor)+(BB57*(1-Parameters!$D$40)*(1/Parameters!$D$38))+(AY57*(1-Parameters!$D$40)*ART_drop_factor)),0)</f>
        <v>0</v>
      </c>
      <c r="BF58" s="135">
        <f>(Parameters!$D$40*(SUM(Model!D57:U57,Model!AH57:BE57)))+(Parameters!$D$41*(SUM(Model!V57:AG57)))</f>
        <v>93.558610872587039</v>
      </c>
      <c r="BG58" s="60"/>
    </row>
    <row r="59" spans="3:59" x14ac:dyDescent="0.2">
      <c r="C59" s="20">
        <v>54</v>
      </c>
      <c r="D59" s="21">
        <f>IF((C59&gt;='Input for base case'!$F$12),0,(D58*(1-Parameters!$D$40)*(1-(Parameters!$D$8*(1-('Input for base case'!$F$22*Parameters!$D$7))))))</f>
        <v>0</v>
      </c>
      <c r="E59" s="21">
        <f>IF((C59&gt;='Input for base case'!$F$12),0,(D58*(1-Parameters!$D$40)*Parameters!$D$8*(1-('Input for base case'!$F$22*Parameters!$D$7))+(E58*(1-Parameters!$D$40)*(1-1/Parameters!$D$38)) + (F58*(1-Parameters!$D$40)*(1-(1/Parameters!$D$38))*(1-ART_drop_factor))))</f>
        <v>0</v>
      </c>
      <c r="F59" s="26">
        <f>IF((C59&gt;='Input for base case'!$F$12),0,(F58*(1-Parameters!$D$40)*(1-(1/Parameters!$D$38))*ART_drop_factor))</f>
        <v>0</v>
      </c>
      <c r="G59" s="21">
        <f>IF((C59&gt;='Input for base case'!$F$12),0,((G58*(1-Parameters!$D$40)+(E58*(1-Parameters!$D$40)*(1/Parameters!$D$38)))))</f>
        <v>0</v>
      </c>
      <c r="H59" s="21">
        <f>IF((C59&gt;='Input for base case'!$F$12),0,(H58*(1-Parameters!$D$40) + I58*(1-Parameters!$D$40)*(1-ART_drop_factor)))</f>
        <v>0</v>
      </c>
      <c r="I59" s="21">
        <f>IF((C59&gt;='Input for base case'!$F$12),0,(((F58*(1-Parameters!$D$40)*(1/Parameters!$D$38)) + I58*(1-Parameters!$D$40)*ART_drop_factor)))</f>
        <v>0</v>
      </c>
      <c r="J59" s="23">
        <f>IF(AND(C59&gt;='Input for base case'!$F$12,C59&lt;'Input for base case'!$F$13),((D58*(1-Parameters!$D$40)*(1-(Parameters!$D$8*(1-('Input for base case'!$F$22*Parameters!$D$7))))) + (J58*(1-Parameters!$D$40)*(1-(Parameters!$D$9*(1-('Input for base case'!$F$22*Parameters!$D$7)))))),0)</f>
        <v>0</v>
      </c>
      <c r="K59" s="23">
        <f>IF(AND(C59&gt;='Input for base case'!$F$12,C59&lt;'Input for base case'!$F$13),((D58*(1-Parameters!$D$40)*(Parameters!$D$8*(1-('Input for base case'!$F$22*Parameters!$D$7))))+(E58*(1-Parameters!$D$40)*(1-1/Parameters!$D$38)*(1-('Input for base case'!$F$5*Parameters!$D$14*(1-Parameters!$D$27)*Parameters!$D$26*(Parameters!$D$24))*Parameters!$D$28*Parameters!$D$30)))+ (F58*(1-Parameters!$D$40)*(1-(1/Parameters!$D$38))*(1-ART_drop_factor)) + (J58*(1-Parameters!$D$40)*Parameters!$D$9*(1-('Input for base case'!$F$22*Parameters!$D$7)))+(K58*(1-Parameters!$D$40)*(1-1/Parameters!$D$38)) + (L58*(1-Parameters!$D$40)*(1-(1/Parameters!$D$38))*(1-ART_drop_factor)),0)</f>
        <v>0</v>
      </c>
      <c r="L59" s="23">
        <f>IF(AND(C59&gt;='Input for base case'!$F$12,C59&lt;'Input for base case'!$F$13),((E58*(1-Parameters!$D$40)*(1-1/Parameters!$D$38)*('Input for base case'!$F$5*Parameters!$D$14*Parameters!$D$26*(1-Parameters!$D$27)*(Parameters!$D$24)*Parameters!$D$28*Parameters!$D$30))+(F58*(1-Parameters!$D$40)*(1-(1/Parameters!$D$38))*ART_drop_factor)+(L58*(1-Parameters!$D$40)*(1-(1/Parameters!$D$38))*ART_drop_factor)),0)</f>
        <v>0</v>
      </c>
      <c r="M59" s="23">
        <f>IF(AND(C59&gt;='Input for base case'!$F$12,C59&lt;'Input for base case'!$F$13),((E58*(1-Parameters!$D$40)*(1/Parameters!$D$38)*(1-('Input for base case'!$F$5*Parameters!$D$14*(1-Parameters!$D$27)*Parameters!$D$26*(Parameters!$D$23))*Parameters!$D$28))+(G58*(1-Parameters!$D$40)*(1-('Input for base case'!$F$5*Parameters!$D$14*(1-Parameters!$D$27)*Parameters!$D$26*(Parameters!$D$23)*Parameters!$D$28)))+(K58*(1-Parameters!$D$40)*(1/Parameters!$D$38))+(M58*(1-Parameters!$D$40))),0)</f>
        <v>0</v>
      </c>
      <c r="N59" s="23">
        <f>IF(AND(C59&gt;='Input for base case'!$F$12,C59&lt;'Input for base case'!$F$13),((E58*(1-Parameters!$D$40)*(1/Parameters!$D$38)*'Input for base case'!$F$5*Parameters!$D$14*Parameters!$D$26*(1-Parameters!$D$27)*Parameters!$D$28*(Parameters!$D$23)*(1-Parameters!$D$30))+(G58*(1-Parameters!$D$40)*'Input for base case'!$F$5*Parameters!$D$14*Parameters!$D$26*(1-Parameters!$D$27)*Parameters!$D$28*(Parameters!$D$23)*(1-Parameters!$D$30))+(H58*(1-Parameters!$D$40)) +(N58*(1-Parameters!$D$40)) + (O58*(1-Parameters!$D$40)*(1-ART_drop_factor)) + (I58*(1-Parameters!$D$40)*(1-ART_drop_factor))),0)</f>
        <v>0</v>
      </c>
      <c r="O59" s="23">
        <f>IF(AND(C59&gt;='Input for base case'!$F$12,C59&lt;'Input for base case'!$F$13),((E58*(1-Parameters!$D$40)*(1/Parameters!$D$38)*('Input for base case'!$F$5*Parameters!$D$14*(Parameters!$D$23)*Parameters!$D$26*(1-Parameters!$D$27)*Parameters!$D$28*Parameters!$D$30))+(F58*(1-Parameters!$D$40)*(1/Parameters!$D$38))+(G58*(1-Parameters!$D$40)*('Input for base case'!$F$5*Parameters!$D$14*(Parameters!$D$23)*Parameters!$D$26*(1-Parameters!$D$27)*Parameters!$D$28*Parameters!$D$30))+(O58*(1-Parameters!$D$40)*ART_drop_factor)+(L58*(1-Parameters!$D$40)*(1/Parameters!$D$38))+(I58*(1-Parameters!$D$40)*ART_drop_factor)),0)</f>
        <v>0</v>
      </c>
      <c r="P59" s="24">
        <f>IF(AND(C59&gt;='Input for base case'!$F$13,C59&lt;'Input for base case'!$F$14),((J58*(1-Parameters!$D$40)*(1-(Parameters!$D$9*(1-('Input for base case'!$F$22*Parameters!$D$7))))) + (P58*(1-Parameters!$D$40)*(1-(Parameters!$D$9*(1-('Input for base case'!$F$22*Parameters!$D$7)))))),0)</f>
        <v>0</v>
      </c>
      <c r="Q59" s="22">
        <f>IF(AND(C59&gt;='Input for base case'!$F$13,C59&lt;'Input for base case'!$F$14),((J58*(1-Parameters!$D$40)*Parameters!$D$9*(1-('Input for base case'!$F$22*Parameters!$D$7)))+(K58*(1-Parameters!$D$40)*(1-1/Parameters!$D$38)*(1-('Input for base case'!$F$6*Parameters!$D$15*(1-Parameters!$D$27)*Parameters!$D$26*(Parameters!$D$24))*Parameters!$D$28*Parameters!$D$30))) + (L58*(1-Parameters!$D$40)*(1-(1/Parameters!$D$38))*(1-ART_drop_factor)) +(P58*(1-Parameters!$D$40)*Parameters!$D$9*(1-('Input for base case'!$F$22*Parameters!$D$7)))+(Q58*(1-Parameters!$D$40)*(1-1/Parameters!$D$38)) + (R58*(1-Parameters!$D$40)*(1-(1/Parameters!$D$38))*(1-ART_drop_factor)),0)</f>
        <v>0</v>
      </c>
      <c r="R59" s="24">
        <f>IF(AND(C59&gt;='Input for base case'!$F$13,C59&lt;'Input for base case'!$F$14),((K58*(1-Parameters!$D$40)*(1-1/Parameters!$D$38)*('Input for base case'!$F$6*Parameters!$D$15*Parameters!$D$26*(1-Parameters!$D$27)*(Parameters!$D$24)*Parameters!$D$28*Parameters!$D$30))+(L58*(1-Parameters!$D$40)*(1-(1/Parameters!$D$38))*ART_drop_factor)+(R58*(1-Parameters!$D$40)*(1-(1/Parameters!$D$38))*ART_drop_factor)),0)</f>
        <v>0</v>
      </c>
      <c r="S59" s="22">
        <f>IF(AND(C59&gt;='Input for base case'!$F$13,C59&lt;'Input for base case'!$F$14),((K58*(1-Parameters!$D$40)*(1/Parameters!$D$38)*(1-('Input for base case'!$F$6*Parameters!$D$15*(1-Parameters!$D$27)*Parameters!$D$26*(Parameters!$D$23)*Parameters!$D$28)))+(M58*(1-Parameters!$D$40)*(1-('Input for base case'!$F$6*Parameters!$D$15*(1-Parameters!$D$27)*Parameters!$D$26*(Parameters!$D$23)*Parameters!$D$28)))+(Q58*(1-Parameters!$D$40)*(1/Parameters!$D$38))+(S58*(1-Parameters!$D$40))),0)</f>
        <v>0</v>
      </c>
      <c r="T59" s="24">
        <f>IF(AND(C59&gt;='Input for base case'!$F$13,C59&lt;'Input for base case'!$F$14),((K58*(1-Parameters!$D$40)*(1/Parameters!$D$38)*'Input for base case'!$F$6*Parameters!$D$15*Parameters!$D$26*(1-Parameters!$D$27)*Parameters!$D$28*(Parameters!$D$23)*(1-Parameters!$D$30))+(M58*(1-Parameters!$D$40)*'Input for base case'!$F$6*Parameters!$D$15*Parameters!$D$26*(1-Parameters!$D$27)*Parameters!$D$28*(Parameters!$D$23)*(1-Parameters!$D$30))+(N58*(1-Parameters!$D$40))+(T58*(1-Parameters!$D$40)) + (U58*(1-Parameters!$D$40)*(1-ART_drop_factor)) + (O58*(1-Parameters!$D$40)*(1-ART_drop_factor))),0)</f>
        <v>0</v>
      </c>
      <c r="U59" s="22">
        <f>IF(AND(C59&gt;='Input for base case'!$F$13,C59&lt;'Input for base case'!$F$14),((K58*(1-Parameters!$D$40)*(1/Parameters!$D$38)*('Input for base case'!$F$6*Parameters!$D$15*(Parameters!$D$23)*Parameters!$D$26*(1-Parameters!$D$27)*Parameters!$D$28*Parameters!$D$30))+(L58*(1-Parameters!$D$40)*(1/Parameters!$D$38))+(M58*(1-Parameters!$D$40)*('Input for base case'!$F$6*Parameters!$D$15*(Parameters!$D$23)*Parameters!$D$26*(1-Parameters!$D$27)*Parameters!$D$28*Parameters!$D$30))+(U58*(1-Parameters!$D$40)*ART_drop_factor)+(R58*(1-Parameters!$D$40)*(1/Parameters!$D$38))+(O58*(1-Parameters!$D$40))*ART_drop_factor),0)</f>
        <v>0</v>
      </c>
      <c r="V59" s="24">
        <f>IF(C59='Input for base case'!$F$14,((P58*(1-Parameters!$D$41)*(1-(Parameters!$D$9*(1-('Input for base case'!$F$22*Parameters!$D$7))))) + (V58*(1-Parameters!$D$41)*(1-(Parameters!$D$9*(1-('Input for base case'!$F$22*Parameters!$D$7)))))),0)</f>
        <v>0</v>
      </c>
      <c r="W59" s="22">
        <f>IF(C59='Input for base case'!$F$14,((P58*(1-Parameters!$D$41)*Parameters!$D$9*(1-('Input for base case'!$F$22*Parameters!$D$7)))+(Q58*(1-Parameters!$D$41)*(1-1/Parameters!$D$38)*(1-('Input for base case'!$F$6*Parameters!$D$16*(1-Parameters!$D$27)*Parameters!$D$26*(1-Parameters!$B$94)*(Parameters!$D$24))*Parameters!$D$28*Parameters!$D$30)))+(V58*(1-Parameters!$D$41)*Parameters!$D$9*(1-('Input for base case'!$F$22*Parameters!$D$7)))+ (R58*(1-Parameters!$D$41)*(1-(1/Parameters!$D$38))*(1-ART_drop_factor)) + (W58*(1-Parameters!$D$41)*(1-1/Parameters!$D$38)) + (X58*(1-Parameters!$D$41)*(1-(1/Parameters!$D$38))*(1-ART_drop_factor)),0)</f>
        <v>0</v>
      </c>
      <c r="X59" s="24">
        <f>IF(C59='Input for base case'!$F$14,((Q58*(1-Parameters!$D$41)*(1-1/Parameters!$D$38)*('Input for base case'!$F$6*Parameters!$D$16*Parameters!$D$26*(1-Parameters!$D$27)*(1-Parameters!$B$94)*(Parameters!$D$24)*Parameters!$D$28*Parameters!$D$30))+(R58*(1-Parameters!$D$41)*(1-(1/Parameters!$D$38))*ART_drop_factor)+(X58*(1-Parameters!$D$41)*(1-(1/Parameters!$D$38))*ART_drop_factor)),0)</f>
        <v>0</v>
      </c>
      <c r="Y59" s="22">
        <f>IF(C59='Input for base case'!$F$14,((Q58*(1-Parameters!$D$41)*(1/Parameters!$D$38)*(1-('Input for base case'!$F$6*Parameters!$D$16*(1-Parameters!$D$27)*Parameters!$D$26*(1-Parameters!$B$94)*(Parameters!$D$23)*Parameters!$D$28)))+(S58*(1-Parameters!$D$41)*(1-('Input for base case'!$F$6*Parameters!$D$16*(1-Parameters!$D$27)*Parameters!$D$26*(1-Parameters!$B$94)*(Parameters!$D$23)*Parameters!$D$28)))+(W58*(1-Parameters!$D$41)*(1/Parameters!$D$38))+(Y58*(1-Parameters!$D$41))),0)</f>
        <v>0</v>
      </c>
      <c r="Z59" s="24">
        <f>IF(C59='Input for base case'!$F$14,((Q58*(1-Parameters!$D$41)*(1/Parameters!$D$38)*'Input for base case'!$F$6*Parameters!$D$16*Parameters!$D$26*(1-Parameters!$D$27)*(1-Parameters!$B$94)*Parameters!$D$28*(Parameters!$D$23)*(1-Parameters!$D$30))+(S58*(1-Parameters!$D$41)*'Input for base case'!$F$6*Parameters!$D$16*Parameters!$D$26*(1-Parameters!$D$27)*(1-Parameters!$B$94)*Parameters!$D$28*(Parameters!$D$23)*(1-Parameters!$D$30))+(T58*(1-Parameters!$D$41)) + (U58*(1-Parameters!$D$41)*(1-ART_drop_factor)) + (Z58*(1-Parameters!$D$41)) + (AA58*(1-Parameters!$D$41)*(1-ART_drop_factor))),0)</f>
        <v>0</v>
      </c>
      <c r="AA59" s="22">
        <f>IF(C59='Input for base case'!$F$14,((Q58*(1-Parameters!$D$41)*(1/Parameters!$D$38)*('Input for base case'!$F$6*Parameters!$D$16*(Parameters!$D$23)*Parameters!$D$26*(1-Parameters!$D$27)*(1-Parameters!$B$94)*Parameters!$D$28*Parameters!$D$30))+(R58*(1-Parameters!$D$41)*(1/Parameters!$D$38))+(S58*(1-Parameters!$D$41)*('Input for base case'!$F$6*Parameters!$D$16*(1-Parameters!$B$94)*(Parameters!$D$23)*Parameters!$D$26*(1-Parameters!$D$27)*Parameters!$D$28*Parameters!$D$30))+(AA58*(1-Parameters!$D$41)*ART_drop_factor)+(X58*(1-Parameters!$D$41)*(1/Parameters!$D$38))+(U58*(1-Parameters!$D$41)*ART_drop_factor)),0)</f>
        <v>0</v>
      </c>
      <c r="AB59" s="24">
        <f>IF(AND(C59&gt;'Input for base case'!$F$14,C59&lt;('Input for base case'!$F$14+'Input for base case'!$F$16)),((V58*(1-Parameters!$D$41)*(1-(Parameters!$D$9*(1-('Input for base case'!$F$22*Parameters!$D$7)))))+(AB58*(1-Parameters!$D$41)*(1-(Parameters!$D$10*(1-('Input for base case'!$F$22*Parameters!$D$7)))))),0)</f>
        <v>0</v>
      </c>
      <c r="AC59" s="24">
        <f>IF(AND(C59&gt;'Input for base case'!$F$14, C59&lt;('Input for base case'!$F$14+'Input for base case'!$F$16)),((V58*(1-Parameters!$D$41)*Parameters!$D$9*(1-('Input for base case'!$F$22*Parameters!$D$7)))+(W58*(1-Parameters!$D$41)*(1-1/Parameters!$D$38)) + (X58*(1-Parameters!$D$41)*(1-(1/Parameters!$D$38))*(1-ART_drop_factor)) +(AB58*(1-Parameters!$D$41)*Parameters!$D$10*(1-('Input for base case'!$F$22*Parameters!$D$7))))+(AC58*(1-Parameters!$D$41)*(1-1/Parameters!$D$38)) + (AD58*(1-Parameters!$D$41)*(1-(1/Parameters!$D$38))*(1-ART_drop_factor)),0)</f>
        <v>0</v>
      </c>
      <c r="AD59" s="24">
        <f>IF(AND(C59&gt;'Input for base case'!$F$14, C59&lt;('Input for base case'!$F$14+'Input for base case'!$F$16)),((X58*(1-Parameters!$D$41)*(1-(1/Parameters!$D$38))*ART_drop_factor)+(AD58*(1-Parameters!$D$41)*(1-(1/Parameters!$D$38))*ART_drop_factor)),0)</f>
        <v>0</v>
      </c>
      <c r="AE59" s="24">
        <f>IF(AND(C59&gt;'Input for base case'!$F$14, C59&lt;('Input for base case'!$F$14+'Input for base case'!$F$16)),((W58*(1-Parameters!$D$41)*(1/Parameters!$D$38))+(Y58*(1-Parameters!$D$41))+(AC58*(1-Parameters!$D$41)*(1/Parameters!$D$38))+(AE58*(1-Parameters!$D$41))),0)</f>
        <v>0</v>
      </c>
      <c r="AF59" s="24">
        <f>IF(AND(C59&gt;'Input for base case'!$F$14, C59&lt;('Input for base case'!$F$14+'Input for base case'!$F$16)),((Z58*(1-Parameters!$D$41)) + (AA58*(1-Parameters!$D$41)*(1-ART_drop_factor)) +(AF58*(1-Parameters!$D$41)) + (AG58*(1-Parameters!$D$41)*(1-ART_drop_factor))),0)</f>
        <v>0</v>
      </c>
      <c r="AG59" s="24">
        <f>IF(AND(C59&gt;'Input for base case'!$F$14, C59&lt;('Input for base case'!$F$14+'Input for base case'!$F$16)),((X58*(1-Parameters!$D$41)*(1/Parameters!$D$38))+(AG58*(1-Parameters!$D$41)*ART_drop_factor)+(AD58*(1-Parameters!$D$41)*(1/Parameters!$D$38))+(AA58*(1-Parameters!$D$41)*ART_drop_factor)),0)</f>
        <v>0</v>
      </c>
      <c r="AH59" s="24">
        <f>IF(AND(C59&gt;=('Input for base case'!$F$14+'Input for base case'!$F$16),C59&lt;('Input for base case'!$F$14+'Input for base case'!$F$17)),((AB58*(1-Parameters!$D$40)*(1-(Parameters!$D$10*(1-('Input for base case'!$F$22*Parameters!$D$7)))))+(AH58*(1-Parameters!$D$40)*(1-(Parameters!$D$11*(1-('Input for base case'!$F$22*Parameters!$D$7)))))),0)</f>
        <v>0</v>
      </c>
      <c r="AI59" s="24">
        <f>IF(AND(C59&gt;=('Input for base case'!$F$14+'Input for base case'!$F$16), C59&lt;('Input for base case'!$F$14+'Input for base case'!$F$17)),((AB58*(1-Parameters!$D$40)*Parameters!$D$10*(1-('Input for base case'!$F$22*Parameters!$D$7)))+(AC58*(1-Parameters!$D$40)*(1-1/Parameters!$D$38)*(1-('Input for base case'!$F$7*Parameters!$D$17*(1-Parameters!$D$27)*Parameters!$D$26*(1-(Parameters!$B$94 + Parameters!$B$95))*(Parameters!$D$24)*Parameters!$D$28*Parameters!$D$30))) + (AD58*(1-Parameters!$D$40)*(1-(1/Parameters!$D$38))*(1-ART_drop_factor)) +(AH58*(1-Parameters!$D$40)*Parameters!$D$11*(1-('Input for base case'!$F$22*Parameters!$D$7)))+(AI58*(1-Parameters!$D$40)*(1-1/Parameters!$D$38)) + (AJ58*(1-Parameters!$D$40)*(1-(1/Parameters!$D$38))*(1-ART_drop_factor))),0)</f>
        <v>0</v>
      </c>
      <c r="AJ59" s="24">
        <f>IF(AND(C59&gt;=('Input for base case'!$F$14+'Input for base case'!$F$16), C59&lt;('Input for base case'!$F$14+'Input for base case'!$F$17)),((AC58*(1-Parameters!$D$40)*(1-1/Parameters!$D$38)*('Input for base case'!$F$7*Parameters!$D$17*Parameters!$D$26*(1-Parameters!$D$27)*(1-(Parameters!$B$94 + Parameters!$B$95))*(Parameters!$D$24)*Parameters!$D$28*Parameters!$D$30))+(AD58*(1-Parameters!$D$40)*(1-(1/Parameters!$D$38))*ART_drop_factor)+(AJ58*(1-Parameters!$D$40)*(1-(1/Parameters!$D$38))*ART_drop_factor)),0)</f>
        <v>0</v>
      </c>
      <c r="AK59" s="22">
        <f>IF(AND(C59&gt;=('Input for base case'!$F$14+'Input for base case'!$F$16), C59&lt;('Input for base case'!$F$14+'Input for base case'!$F$17)),((AC58*(1-Parameters!$D$40)*(1/Parameters!$D$38)*(1-('Input for base case'!$F$7*Parameters!$D$17*(1-Parameters!$D$27)*Parameters!$D$26*(1-(Parameters!$B$94 + Parameters!$B$95))*(Parameters!$D$23)*Parameters!$D$28)))+(AE58*(1-Parameters!$D$40)*(1-('Input for base case'!$F$7*Parameters!$D$17*(1-Parameters!$D$27)*Parameters!$D$26*(1-(Parameters!$B$94 + Parameters!$B$95))*(Parameters!$D$23)*Parameters!$D$28)))+(AI58*(1-Parameters!$D$40)*(1/Parameters!$D$38))+(AK58*(1-Parameters!$D$40))),0)</f>
        <v>0</v>
      </c>
      <c r="AL59" s="24">
        <f>IF(AND(C59&gt;=('Input for base case'!$F$14+'Input for base case'!$F$16), C59&lt;('Input for base case'!$F$14+'Input for base case'!$F$17)),((AC58*(1-Parameters!$D$40)*(1/Parameters!$D$38)*'Input for base case'!$F$7*Parameters!$D$17*Parameters!$D$26*(1-Parameters!$D$27)*(1-(Parameters!$B$94 + Parameters!$B$95))*Parameters!$D$28*(Parameters!$D$23)*(1-Parameters!$D$30))+(AE58*(1-Parameters!$D$40)*'Input for base case'!$F$7*Parameters!$D$17*Parameters!$D$26*(1-Parameters!$D$27)*(1-(Parameters!$B$94 + Parameters!$B$95))*Parameters!$D$28*(Parameters!$D$23)*(1-Parameters!$D$30))+(AF58*(1-Parameters!$D$40)) + (AG58*(1-Parameters!$D$40)*(1-ART_drop_factor)) +(AL58*(1-Parameters!$D$40)) + (AM58*(1-Parameters!$D$40)*(1-ART_drop_factor))),0)</f>
        <v>0</v>
      </c>
      <c r="AM59" s="22">
        <f>IF(AND(C59&gt;=('Input for base case'!$F$14+'Input for base case'!$F$16), C59&lt;('Input for base case'!$F$14+'Input for base case'!$F$17)),((AC58*(1-Parameters!$D$40)*(1/Parameters!$D$38)*('Input for base case'!$F$7*Parameters!$D$17*(Parameters!$D$23)*Parameters!$D$26*(1-Parameters!$D$27)*(1-(Parameters!$B$94 + Parameters!$B$95))*Parameters!$D$28*Parameters!$D$30))+(AD58*(1-Parameters!$D$40)*(1/Parameters!$D$38))+(AE58*(1-Parameters!$D$40)*('Input for base case'!$F$7*Parameters!$D$17*(Parameters!$D$23)*Parameters!$D$26*(1-Parameters!$D$27)*(1-(Parameters!$B$94 + Parameters!$B$95))*Parameters!$D$28*Parameters!$D$30))+(AM58*(1-Parameters!$D$40)*ART_drop_factor)+(AJ58*(1-Parameters!$D$40)*(1/Parameters!$D$38))+(AG58*(1-Parameters!$D$40)*ART_drop_factor)),0)</f>
        <v>0</v>
      </c>
      <c r="AN59" s="24">
        <f>IF(AND(C59&gt;=('Input for base case'!$F$14+'Input for base case'!$F$17), C59&lt;('Input for base case'!$F$14+'Input for base case'!$F$18)),((AH58*(1-Parameters!$D$40)*(1-(Parameters!$D$11*(1-('Input for base case'!$F$22*Parameters!$D$7))))) + (AN58*(1-Parameters!$D$40)*(1-(Parameters!$D$11*(1-('Input for base case'!$F$22*Parameters!$D$7)))))),0)</f>
        <v>1494674.0735475535</v>
      </c>
      <c r="AO59" s="22">
        <f>IF(AND(C59&gt;=('Input for base case'!$F$14+'Input for base case'!$F$17), C59&lt;('Input for base case'!$F$14+'Input for base case'!$F$18)),((AH58*(1-Parameters!$D$40)*Parameters!$D$11*(1-('Input for base case'!$F$22*Parameters!$D$7)))+(AI58*(1-Parameters!$D$40)*(1-1/Parameters!$D$38)*(1-('Input for base case'!$F$8*Parameters!$D$18*(1-Parameters!$D$27)*Parameters!$D$26*(Parameters!$D$24)*Parameters!$D$28*Parameters!$D$30))) + (AJ58*(1-Parameters!$D$40)*(1-(1/Parameters!$D$38))*(1-ART_drop_factor)) +(AN58*(1-Parameters!$D$40)*Parameters!$D$11*(1-('Input for base case'!$F$22*Parameters!$D$7)))+(AO58*(1-Parameters!$D$40)*(1-1/Parameters!$D$38)) + (AP58*(1-Parameters!$D$40)*(1-(1/Parameters!$D$38))*(1-ART_drop_factor))),0)</f>
        <v>3192.4056716036152</v>
      </c>
      <c r="AP59" s="24">
        <f>IF(AND(C59&gt;=('Input for base case'!$F$14+'Input for base case'!$F$17), C59&lt;('Input for base case'!$F$14+'Input for base case'!$F$18)),((AI58*(1-Parameters!$D$40)*(1-1/Parameters!$D$38)*('Input for base case'!$F$8*Parameters!$D$18*Parameters!$D$26*(1-Parameters!$D$27)*(Parameters!$D$24)*Parameters!$D$28*Parameters!$D$30))+(AJ58*(1-Parameters!$D$40)*(1-(1/Parameters!$D$38))*ART_drop_factor)+(AP58*(1-Parameters!$D$40)*(1-(1/Parameters!$D$38))*ART_drop_factor)),0)</f>
        <v>37.928121259197972</v>
      </c>
      <c r="AQ59" s="22">
        <f>IF(AND(C59&gt;=('Input for base case'!$F$14+'Input for base case'!$F$17), C59&lt;('Input for base case'!$F$14+'Input for base case'!$F$18)),((AI58*(1-Parameters!$D$40)*(1/Parameters!$D$38)*(1-('Input for base case'!$F$8*Parameters!$D$18*(1-Parameters!$D$27)*Parameters!$D$26*(Parameters!$D$23)*Parameters!$D$28)))+(AK58*(1-Parameters!$D$40)*(1-('Input for base case'!$F$8*Parameters!$D$18*(1-Parameters!$D$27)*Parameters!$D$26*(Parameters!$D$23)*Parameters!$D$28)))+(AO58*(1-Parameters!$D$40)*(1/Parameters!$D$38))+(AQ58*(1-Parameters!$D$40))),0)</f>
        <v>25525.718617076356</v>
      </c>
      <c r="AR59" s="24">
        <f>IF(AND(C59&gt;=('Input for base case'!$F$14+'Input for base case'!$F$17), C59&lt;('Input for base case'!$F$14+'Input for base case'!$F$18)),((AI58*(1-Parameters!$D$40)*(1/Parameters!$D$38)*'Input for base case'!$F$8*Parameters!$D$18*Parameters!$D$26*(1-Parameters!$D$27)*Parameters!$D$28*(Parameters!$D$23)*(1-Parameters!$D$30))+(AK58*(1-Parameters!$D$40)*'Input for base case'!$F$8*Parameters!$D$18*Parameters!$D$26*(1-Parameters!$D$27)*Parameters!$D$28*(Parameters!$D$23)*(1-Parameters!$D$30))+(AL58*(1-Parameters!$D$40)) + (AM58*(1-Parameters!$D$40)*(1-ART_drop_factor)) +(AR58*(1-Parameters!$D$40)) + (AS58*(1-Parameters!$D$40)*(1-ART_drop_factor))),0)</f>
        <v>7411.010727927589</v>
      </c>
      <c r="AS59" s="22">
        <f>IF(AND(C59&gt;=('Input for base case'!$F$14+'Input for base case'!$F$17), C59&lt;('Input for base case'!$F$14+'Input for base case'!$F$18)),((AI58*(1-Parameters!$D$40)*(1/Parameters!$D$38)*('Input for base case'!$F$8*Parameters!$D$18*(Parameters!$D$23)*Parameters!$D$26*(1-Parameters!$D$27)*Parameters!$D$28*Parameters!$D$30))+(AJ58*(1-Parameters!$D$40)*(1/Parameters!$D$38))+(AK58*(1-Parameters!$D$40)*('Input for base case'!$F$8*Parameters!$D$18*(Parameters!$D$23)*Parameters!$D$26*(1-Parameters!$D$27)*Parameters!$D$28*Parameters!$D$30))+(AS58*(1-Parameters!$D$40)*ART_drop_factor)+(AP58*(1-Parameters!$D$40)*(1/Parameters!$D$38))+(AM58*(1-Parameters!$D$40)*ART_drop_factor)),0)</f>
        <v>34274.942226056017</v>
      </c>
      <c r="AT59" s="24">
        <f>IF(AND(C59&gt;=('Input for base case'!$F$14+'Input for base case'!$F$18), C59&lt;('Input for base case'!$F$14+'Input for base case'!$F$19)),((AN58*(1-Parameters!$D$40)*(1-(Parameters!$D$11*(1-('Input for base case'!$F$22*Parameters!$D$7))))) + (AT58*(1-Parameters!$D$40)*(1-(Parameters!$D$12*(1-('Input for base case'!$F$22*Parameters!$D$7)))))),0)</f>
        <v>0</v>
      </c>
      <c r="AU59" s="22">
        <f>IF(AND(C59&gt;=('Input for base case'!$F$14+'Input for base case'!$F$18), C59&lt;('Input for base case'!$F$14+'Input for base case'!$F$19)),((AN58*(1-Parameters!$D$40)*Parameters!$D$11*(1-('Input for base case'!$F$22*Parameters!$D$7)))+(AO58*(1-Parameters!$D$40)*(1-1/Parameters!$D$38)*(1-('Input for base case'!$F$9*Parameters!$D$19*(1-Parameters!$D$27)*Parameters!$D$26*(Parameters!$D$24)*Parameters!$D$28*Parameters!$D$30))) + (AP58*(1-Parameters!$D$40)*(1-(1/Parameters!$D$38))*(1-ART_drop_factor)) +(AT58*(1-Parameters!$D$40)*Parameters!$D$12*(1-('Input for base case'!$F$22*Parameters!$D$7)))+(AU58*(1-Parameters!$D$40)*(1-1/Parameters!$D$38)) + (AV58*(1-Parameters!$D$40)*(1-(1/Parameters!$D$38))*(1-ART_drop_factor))),0)</f>
        <v>0</v>
      </c>
      <c r="AV59" s="24">
        <f>IF(AND(C59&gt;=('Input for base case'!$F$14+'Input for base case'!$F$18), C59&lt;('Input for base case'!$F$14+'Input for base case'!$F$19)),((AO58*(1-Parameters!$D$40)*(1-1/Parameters!$D$38)*('Input for base case'!$F$9*Parameters!$D$19*Parameters!$D$26*(1-Parameters!$D$27)*(Parameters!$D$24)*Parameters!$D$28*Parameters!$D$30))+(AP58*(1-Parameters!$D$40)*(1-(1/Parameters!$D$38))*ART_drop_factor)+(AV58*(1-Parameters!$D$40)*(1-(1/Parameters!$D$38))*ART_drop_factor)),0)</f>
        <v>0</v>
      </c>
      <c r="AW59" s="22">
        <f>IF(AND(C59&gt;=('Input for base case'!$F$14+'Input for base case'!$F$18), C59&lt;('Input for base case'!$F$14+'Input for base case'!$F$19)),((AO58*(1-Parameters!$D$40)*(1/Parameters!$D$38)*(1-('Input for base case'!$F$9*Parameters!$D$19*(1-Parameters!$D$27)*Parameters!$D$26*(Parameters!$D$23)*Parameters!$D$28)))+(AQ58*(1-Parameters!$D$40)*(1-('Input for base case'!$F$9*Parameters!$D$19*(1-Parameters!$D$27)*Parameters!$D$26*(Parameters!$D$23)*Parameters!$D$28)))+(AU58*(1-Parameters!$D$40)*(1/Parameters!$D$38))+(AW58*(1-Parameters!$D$40))),0)</f>
        <v>0</v>
      </c>
      <c r="AX59" s="24">
        <f>IF(AND(C59&gt;=('Input for base case'!$F$14+'Input for base case'!$F$18), C59&lt;('Input for base case'!$F$14+'Input for base case'!$F$19)),((AO58*(1-Parameters!$D$40)*(1/Parameters!$D$38)*'Input for base case'!$F$9*Parameters!$D$19*Parameters!$D$26*(1-Parameters!$D$27)*Parameters!$D$28*(Parameters!$D$23)*(1-Parameters!$D$30))+(AQ58*(1-Parameters!$D$40)*'Input for base case'!$F$9*Parameters!$D$19*Parameters!$D$26*(1-Parameters!$D$27)*Parameters!$D$28*(Parameters!$D$23)*(1-Parameters!$D$30)) + (AS58*(1-Parameters!$D$40)*(1-ART_drop_factor)) +(AR58*(1-Parameters!$D$40))+ (AY58*(1-Parameters!$D$40)*(1-ART_drop_factor)) + (AX58*(1-Parameters!$D$40))),0)</f>
        <v>0</v>
      </c>
      <c r="AY59" s="22">
        <f>IF(AND(C59&gt;=('Input for base case'!$F$14+'Input for base case'!$F$18), C59&lt;('Input for base case'!$F$14+'Input for base case'!$F$19)),((AO58*(1-Parameters!$D$40)*(1/Parameters!$D$38)*('Input for base case'!$F$9*Parameters!$D$19*(Parameters!$D$23)*Parameters!$D$26*(1-Parameters!$D$27)*Parameters!$D$28*Parameters!$D$30))+(AP58*(1-Parameters!$D$40)*(1/Parameters!$D$38))+(AQ58*(1-Parameters!$D$40)*('Input for base case'!$F$9*Parameters!$D$19*(Parameters!$D$23)*Parameters!$D$26*(1-Parameters!$D$27)*Parameters!$D$28*Parameters!$D$30))+(AY58*(1-Parameters!$D$40)*ART_drop_factor)+(AV58*(1-Parameters!$D$40)*(1/Parameters!$D$38))+(AS58*(1-Parameters!$D$40)*ART_drop_factor)),0)</f>
        <v>0</v>
      </c>
      <c r="AZ59" s="24">
        <f>IF(C59&gt;=('Input for base case'!$F$14+'Input for base case'!$F$19),((AT58*(1-Parameters!$D$40)*(1-(Parameters!$D$12*(1-('Input for base case'!$F$22*Parameters!$D$7))))) + (AZ58*(1-Parameters!$D$40)*(1-(Parameters!$D$12*(1-('Input for base case'!$F$22*Parameters!$D$7)))))),0)</f>
        <v>0</v>
      </c>
      <c r="BA59" s="22">
        <f>IF(C59&gt;=('Input for base case'!$F$14+'Input for base case'!$F$19),((AT58*(1-Parameters!$D$40)*Parameters!$D$12*(1-('Input for base case'!$F$22*Parameters!$D$7)))+(AU58*(1-Parameters!$D$40)*(1-1/Parameters!$D$38)*(1-('Input for base case'!$F$10*Parameters!$D$20*(1-Parameters!$D$27)*Parameters!$D$26*(Parameters!$D$24)*Parameters!$D$28*Parameters!$D$30))) + (AV58*(1-Parameters!$D$40)*(1-(1/Parameters!$D$38))*(1-ART_drop_factor)) +(AZ58*(1-Parameters!$D$40)*Parameters!$D$12*(1-('Input for base case'!$F$22*Parameters!$D$7)))+(BA58*(1-Parameters!$D$40)*(1-1/Parameters!$D$38)) + (BB58*(1-Parameters!$D$40)*(1-(1/Parameters!$D$38))*(1-ART_drop_factor))),0)</f>
        <v>0</v>
      </c>
      <c r="BB59" s="24">
        <f>IF(C59&gt;=('Input for base case'!$F$14+'Input for base case'!$F$19),((AU58*(1-Parameters!$D$40)*(1-1/Parameters!$D$38)*('Input for base case'!$F$10*Parameters!$D$20*Parameters!$D$26*(1-Parameters!$D$27)*(Parameters!$D$24)*Parameters!$D$28*Parameters!$D$30))+(AV58*(1-Parameters!$D$40)*(1-(1/Parameters!$D$38))*ART_drop_factor)+(BB58*(1-Parameters!$D$40)*(1-(1/Parameters!$D$38))*ART_drop_factor)),0)</f>
        <v>0</v>
      </c>
      <c r="BC59" s="22">
        <f>IF(C59&gt;=('Input for base case'!$F$14+'Input for base case'!$F$19),((AU58*(1-Parameters!$D$40)*(1/Parameters!$D$38)*(1-('Input for base case'!$F$10*Parameters!$D$20*(1-Parameters!$D$27)*Parameters!$D$26*(Parameters!$D$23)*Parameters!$D$28)))+(AW58*(1-Parameters!$D$40)*(1-('Input for base case'!$F$10*Parameters!$D$20*(1-Parameters!$D$27)*Parameters!$D$26*(Parameters!$D$23)*Parameters!$D$28)))+(BA58*(1-Parameters!$D$40)*(1/Parameters!$D$38))+(BC58*(1-Parameters!$D$40))),0)</f>
        <v>0</v>
      </c>
      <c r="BD59" s="24">
        <f>IF(C59&gt;=('Input for base case'!$F$14+'Input for base case'!$F$19),((AU58*(1-Parameters!$D$40)*(1/Parameters!$D$38)*'Input for base case'!$F$10*Parameters!$D$20*Parameters!$D$26*(1-Parameters!$D$27)*Parameters!$D$28*(Parameters!$D$23)*(1-Parameters!$D$30))+(AW58*(1-Parameters!$D$40)*'Input for base case'!$F$10*Parameters!$D$20*Parameters!$D$26*(1-Parameters!$D$27)*Parameters!$D$28*(Parameters!$D$23)*(1-Parameters!$D$30))+(AX58*(1-Parameters!$D$40)) + (AY58*(1-Parameters!$D$40)*(1-ART_drop_factor)) +(BD58*(1-Parameters!$D$40)) + (BE58*(1-Parameters!$D$40)*(1-ART_drop_factor))),0)</f>
        <v>0</v>
      </c>
      <c r="BE59" s="25">
        <f>IF(C59&gt;=('Input for base case'!$F$14+'Input for base case'!$F$19),((AU58*(1-Parameters!$D$40)*(1/Parameters!$D$38)*('Input for base case'!$F$10*Parameters!$D$20*(Parameters!$D$23)*Parameters!$D$26*(1-Parameters!$D$27)*Parameters!$D$28*Parameters!$D$30))+(AV58*(1-Parameters!$D$40)*(1/Parameters!$D$38))+(AW58*(1-Parameters!$D$40)*('Input for base case'!$F$10*Parameters!$D$20*(Parameters!$D$23)*Parameters!$D$26*(1-Parameters!$D$27)*Parameters!$D$28*Parameters!$D$30))+(BE58*(1-Parameters!$D$40)*ART_drop_factor)+(BB58*(1-Parameters!$D$40)*(1/Parameters!$D$38))+(AY58*(1-Parameters!$D$40)*ART_drop_factor)),0)</f>
        <v>0</v>
      </c>
      <c r="BF59" s="135">
        <f>(Parameters!$D$40*(SUM(Model!D58:U58,Model!AH58:BE58)))+(Parameters!$D$41*(SUM(Model!V58:AG58)))</f>
        <v>93.55321326042133</v>
      </c>
      <c r="BG59" s="60"/>
    </row>
    <row r="60" spans="3:59" x14ac:dyDescent="0.2">
      <c r="C60" s="20">
        <v>55</v>
      </c>
      <c r="D60" s="21">
        <f>IF((C60&gt;='Input for base case'!$F$12),0,(D59*(1-Parameters!$D$40)*(1-(Parameters!$D$8*(1-('Input for base case'!$F$22*Parameters!$D$7))))))</f>
        <v>0</v>
      </c>
      <c r="E60" s="21">
        <f>IF((C60&gt;='Input for base case'!$F$12),0,(D59*(1-Parameters!$D$40)*Parameters!$D$8*(1-('Input for base case'!$F$22*Parameters!$D$7))+(E59*(1-Parameters!$D$40)*(1-1/Parameters!$D$38)) + (F59*(1-Parameters!$D$40)*(1-(1/Parameters!$D$38))*(1-ART_drop_factor))))</f>
        <v>0</v>
      </c>
      <c r="F60" s="26">
        <f>IF((C60&gt;='Input for base case'!$F$12),0,(F59*(1-Parameters!$D$40)*(1-(1/Parameters!$D$38))*ART_drop_factor))</f>
        <v>0</v>
      </c>
      <c r="G60" s="21">
        <f>IF((C60&gt;='Input for base case'!$F$12),0,((G59*(1-Parameters!$D$40)+(E59*(1-Parameters!$D$40)*(1/Parameters!$D$38)))))</f>
        <v>0</v>
      </c>
      <c r="H60" s="21">
        <f>IF((C60&gt;='Input for base case'!$F$12),0,(H59*(1-Parameters!$D$40) + I59*(1-Parameters!$D$40)*(1-ART_drop_factor)))</f>
        <v>0</v>
      </c>
      <c r="I60" s="21">
        <f>IF((C60&gt;='Input for base case'!$F$12),0,(((F59*(1-Parameters!$D$40)*(1/Parameters!$D$38)) + I59*(1-Parameters!$D$40)*ART_drop_factor)))</f>
        <v>0</v>
      </c>
      <c r="J60" s="23">
        <f>IF(AND(C60&gt;='Input for base case'!$F$12,C60&lt;'Input for base case'!$F$13),((D59*(1-Parameters!$D$40)*(1-(Parameters!$D$8*(1-('Input for base case'!$F$22*Parameters!$D$7))))) + (J59*(1-Parameters!$D$40)*(1-(Parameters!$D$9*(1-('Input for base case'!$F$22*Parameters!$D$7)))))),0)</f>
        <v>0</v>
      </c>
      <c r="K60" s="23">
        <f>IF(AND(C60&gt;='Input for base case'!$F$12,C60&lt;'Input for base case'!$F$13),((D59*(1-Parameters!$D$40)*(Parameters!$D$8*(1-('Input for base case'!$F$22*Parameters!$D$7))))+(E59*(1-Parameters!$D$40)*(1-1/Parameters!$D$38)*(1-('Input for base case'!$F$5*Parameters!$D$14*(1-Parameters!$D$27)*Parameters!$D$26*(Parameters!$D$24))*Parameters!$D$28*Parameters!$D$30)))+ (F59*(1-Parameters!$D$40)*(1-(1/Parameters!$D$38))*(1-ART_drop_factor)) + (J59*(1-Parameters!$D$40)*Parameters!$D$9*(1-('Input for base case'!$F$22*Parameters!$D$7)))+(K59*(1-Parameters!$D$40)*(1-1/Parameters!$D$38)) + (L59*(1-Parameters!$D$40)*(1-(1/Parameters!$D$38))*(1-ART_drop_factor)),0)</f>
        <v>0</v>
      </c>
      <c r="L60" s="23">
        <f>IF(AND(C60&gt;='Input for base case'!$F$12,C60&lt;'Input for base case'!$F$13),((E59*(1-Parameters!$D$40)*(1-1/Parameters!$D$38)*('Input for base case'!$F$5*Parameters!$D$14*Parameters!$D$26*(1-Parameters!$D$27)*(Parameters!$D$24)*Parameters!$D$28*Parameters!$D$30))+(F59*(1-Parameters!$D$40)*(1-(1/Parameters!$D$38))*ART_drop_factor)+(L59*(1-Parameters!$D$40)*(1-(1/Parameters!$D$38))*ART_drop_factor)),0)</f>
        <v>0</v>
      </c>
      <c r="M60" s="23">
        <f>IF(AND(C60&gt;='Input for base case'!$F$12,C60&lt;'Input for base case'!$F$13),((E59*(1-Parameters!$D$40)*(1/Parameters!$D$38)*(1-('Input for base case'!$F$5*Parameters!$D$14*(1-Parameters!$D$27)*Parameters!$D$26*(Parameters!$D$23))*Parameters!$D$28))+(G59*(1-Parameters!$D$40)*(1-('Input for base case'!$F$5*Parameters!$D$14*(1-Parameters!$D$27)*Parameters!$D$26*(Parameters!$D$23)*Parameters!$D$28)))+(K59*(1-Parameters!$D$40)*(1/Parameters!$D$38))+(M59*(1-Parameters!$D$40))),0)</f>
        <v>0</v>
      </c>
      <c r="N60" s="23">
        <f>IF(AND(C60&gt;='Input for base case'!$F$12,C60&lt;'Input for base case'!$F$13),((E59*(1-Parameters!$D$40)*(1/Parameters!$D$38)*'Input for base case'!$F$5*Parameters!$D$14*Parameters!$D$26*(1-Parameters!$D$27)*Parameters!$D$28*(Parameters!$D$23)*(1-Parameters!$D$30))+(G59*(1-Parameters!$D$40)*'Input for base case'!$F$5*Parameters!$D$14*Parameters!$D$26*(1-Parameters!$D$27)*Parameters!$D$28*(Parameters!$D$23)*(1-Parameters!$D$30))+(H59*(1-Parameters!$D$40)) +(N59*(1-Parameters!$D$40)) + (O59*(1-Parameters!$D$40)*(1-ART_drop_factor)) + (I59*(1-Parameters!$D$40)*(1-ART_drop_factor))),0)</f>
        <v>0</v>
      </c>
      <c r="O60" s="23">
        <f>IF(AND(C60&gt;='Input for base case'!$F$12,C60&lt;'Input for base case'!$F$13),((E59*(1-Parameters!$D$40)*(1/Parameters!$D$38)*('Input for base case'!$F$5*Parameters!$D$14*(Parameters!$D$23)*Parameters!$D$26*(1-Parameters!$D$27)*Parameters!$D$28*Parameters!$D$30))+(F59*(1-Parameters!$D$40)*(1/Parameters!$D$38))+(G59*(1-Parameters!$D$40)*('Input for base case'!$F$5*Parameters!$D$14*(Parameters!$D$23)*Parameters!$D$26*(1-Parameters!$D$27)*Parameters!$D$28*Parameters!$D$30))+(O59*(1-Parameters!$D$40)*ART_drop_factor)+(L59*(1-Parameters!$D$40)*(1/Parameters!$D$38))+(I59*(1-Parameters!$D$40)*ART_drop_factor)),0)</f>
        <v>0</v>
      </c>
      <c r="P60" s="24">
        <f>IF(AND(C60&gt;='Input for base case'!$F$13,C60&lt;'Input for base case'!$F$14),((J59*(1-Parameters!$D$40)*(1-(Parameters!$D$9*(1-('Input for base case'!$F$22*Parameters!$D$7))))) + (P59*(1-Parameters!$D$40)*(1-(Parameters!$D$9*(1-('Input for base case'!$F$22*Parameters!$D$7)))))),0)</f>
        <v>0</v>
      </c>
      <c r="Q60" s="22">
        <f>IF(AND(C60&gt;='Input for base case'!$F$13,C60&lt;'Input for base case'!$F$14),((J59*(1-Parameters!$D$40)*Parameters!$D$9*(1-('Input for base case'!$F$22*Parameters!$D$7)))+(K59*(1-Parameters!$D$40)*(1-1/Parameters!$D$38)*(1-('Input for base case'!$F$6*Parameters!$D$15*(1-Parameters!$D$27)*Parameters!$D$26*(Parameters!$D$24))*Parameters!$D$28*Parameters!$D$30))) + (L59*(1-Parameters!$D$40)*(1-(1/Parameters!$D$38))*(1-ART_drop_factor)) +(P59*(1-Parameters!$D$40)*Parameters!$D$9*(1-('Input for base case'!$F$22*Parameters!$D$7)))+(Q59*(1-Parameters!$D$40)*(1-1/Parameters!$D$38)) + (R59*(1-Parameters!$D$40)*(1-(1/Parameters!$D$38))*(1-ART_drop_factor)),0)</f>
        <v>0</v>
      </c>
      <c r="R60" s="24">
        <f>IF(AND(C60&gt;='Input for base case'!$F$13,C60&lt;'Input for base case'!$F$14),((K59*(1-Parameters!$D$40)*(1-1/Parameters!$D$38)*('Input for base case'!$F$6*Parameters!$D$15*Parameters!$D$26*(1-Parameters!$D$27)*(Parameters!$D$24)*Parameters!$D$28*Parameters!$D$30))+(L59*(1-Parameters!$D$40)*(1-(1/Parameters!$D$38))*ART_drop_factor)+(R59*(1-Parameters!$D$40)*(1-(1/Parameters!$D$38))*ART_drop_factor)),0)</f>
        <v>0</v>
      </c>
      <c r="S60" s="22">
        <f>IF(AND(C60&gt;='Input for base case'!$F$13,C60&lt;'Input for base case'!$F$14),((K59*(1-Parameters!$D$40)*(1/Parameters!$D$38)*(1-('Input for base case'!$F$6*Parameters!$D$15*(1-Parameters!$D$27)*Parameters!$D$26*(Parameters!$D$23)*Parameters!$D$28)))+(M59*(1-Parameters!$D$40)*(1-('Input for base case'!$F$6*Parameters!$D$15*(1-Parameters!$D$27)*Parameters!$D$26*(Parameters!$D$23)*Parameters!$D$28)))+(Q59*(1-Parameters!$D$40)*(1/Parameters!$D$38))+(S59*(1-Parameters!$D$40))),0)</f>
        <v>0</v>
      </c>
      <c r="T60" s="24">
        <f>IF(AND(C60&gt;='Input for base case'!$F$13,C60&lt;'Input for base case'!$F$14),((K59*(1-Parameters!$D$40)*(1/Parameters!$D$38)*'Input for base case'!$F$6*Parameters!$D$15*Parameters!$D$26*(1-Parameters!$D$27)*Parameters!$D$28*(Parameters!$D$23)*(1-Parameters!$D$30))+(M59*(1-Parameters!$D$40)*'Input for base case'!$F$6*Parameters!$D$15*Parameters!$D$26*(1-Parameters!$D$27)*Parameters!$D$28*(Parameters!$D$23)*(1-Parameters!$D$30))+(N59*(1-Parameters!$D$40))+(T59*(1-Parameters!$D$40)) + (U59*(1-Parameters!$D$40)*(1-ART_drop_factor)) + (O59*(1-Parameters!$D$40)*(1-ART_drop_factor))),0)</f>
        <v>0</v>
      </c>
      <c r="U60" s="22">
        <f>IF(AND(C60&gt;='Input for base case'!$F$13,C60&lt;'Input for base case'!$F$14),((K59*(1-Parameters!$D$40)*(1/Parameters!$D$38)*('Input for base case'!$F$6*Parameters!$D$15*(Parameters!$D$23)*Parameters!$D$26*(1-Parameters!$D$27)*Parameters!$D$28*Parameters!$D$30))+(L59*(1-Parameters!$D$40)*(1/Parameters!$D$38))+(M59*(1-Parameters!$D$40)*('Input for base case'!$F$6*Parameters!$D$15*(Parameters!$D$23)*Parameters!$D$26*(1-Parameters!$D$27)*Parameters!$D$28*Parameters!$D$30))+(U59*(1-Parameters!$D$40)*ART_drop_factor)+(R59*(1-Parameters!$D$40)*(1/Parameters!$D$38))+(O59*(1-Parameters!$D$40))*ART_drop_factor),0)</f>
        <v>0</v>
      </c>
      <c r="V60" s="24">
        <f>IF(C60='Input for base case'!$F$14,((P59*(1-Parameters!$D$41)*(1-(Parameters!$D$9*(1-('Input for base case'!$F$22*Parameters!$D$7))))) + (V59*(1-Parameters!$D$41)*(1-(Parameters!$D$9*(1-('Input for base case'!$F$22*Parameters!$D$7)))))),0)</f>
        <v>0</v>
      </c>
      <c r="W60" s="22">
        <f>IF(C60='Input for base case'!$F$14,((P59*(1-Parameters!$D$41)*Parameters!$D$9*(1-('Input for base case'!$F$22*Parameters!$D$7)))+(Q59*(1-Parameters!$D$41)*(1-1/Parameters!$D$38)*(1-('Input for base case'!$F$6*Parameters!$D$16*(1-Parameters!$D$27)*Parameters!$D$26*(1-Parameters!$B$94)*(Parameters!$D$24))*Parameters!$D$28*Parameters!$D$30)))+(V59*(1-Parameters!$D$41)*Parameters!$D$9*(1-('Input for base case'!$F$22*Parameters!$D$7)))+ (R59*(1-Parameters!$D$41)*(1-(1/Parameters!$D$38))*(1-ART_drop_factor)) + (W59*(1-Parameters!$D$41)*(1-1/Parameters!$D$38)) + (X59*(1-Parameters!$D$41)*(1-(1/Parameters!$D$38))*(1-ART_drop_factor)),0)</f>
        <v>0</v>
      </c>
      <c r="X60" s="24">
        <f>IF(C60='Input for base case'!$F$14,((Q59*(1-Parameters!$D$41)*(1-1/Parameters!$D$38)*('Input for base case'!$F$6*Parameters!$D$16*Parameters!$D$26*(1-Parameters!$D$27)*(1-Parameters!$B$94)*(Parameters!$D$24)*Parameters!$D$28*Parameters!$D$30))+(R59*(1-Parameters!$D$41)*(1-(1/Parameters!$D$38))*ART_drop_factor)+(X59*(1-Parameters!$D$41)*(1-(1/Parameters!$D$38))*ART_drop_factor)),0)</f>
        <v>0</v>
      </c>
      <c r="Y60" s="22">
        <f>IF(C60='Input for base case'!$F$14,((Q59*(1-Parameters!$D$41)*(1/Parameters!$D$38)*(1-('Input for base case'!$F$6*Parameters!$D$16*(1-Parameters!$D$27)*Parameters!$D$26*(1-Parameters!$B$94)*(Parameters!$D$23)*Parameters!$D$28)))+(S59*(1-Parameters!$D$41)*(1-('Input for base case'!$F$6*Parameters!$D$16*(1-Parameters!$D$27)*Parameters!$D$26*(1-Parameters!$B$94)*(Parameters!$D$23)*Parameters!$D$28)))+(W59*(1-Parameters!$D$41)*(1/Parameters!$D$38))+(Y59*(1-Parameters!$D$41))),0)</f>
        <v>0</v>
      </c>
      <c r="Z60" s="24">
        <f>IF(C60='Input for base case'!$F$14,((Q59*(1-Parameters!$D$41)*(1/Parameters!$D$38)*'Input for base case'!$F$6*Parameters!$D$16*Parameters!$D$26*(1-Parameters!$D$27)*(1-Parameters!$B$94)*Parameters!$D$28*(Parameters!$D$23)*(1-Parameters!$D$30))+(S59*(1-Parameters!$D$41)*'Input for base case'!$F$6*Parameters!$D$16*Parameters!$D$26*(1-Parameters!$D$27)*(1-Parameters!$B$94)*Parameters!$D$28*(Parameters!$D$23)*(1-Parameters!$D$30))+(T59*(1-Parameters!$D$41)) + (U59*(1-Parameters!$D$41)*(1-ART_drop_factor)) + (Z59*(1-Parameters!$D$41)) + (AA59*(1-Parameters!$D$41)*(1-ART_drop_factor))),0)</f>
        <v>0</v>
      </c>
      <c r="AA60" s="22">
        <f>IF(C60='Input for base case'!$F$14,((Q59*(1-Parameters!$D$41)*(1/Parameters!$D$38)*('Input for base case'!$F$6*Parameters!$D$16*(Parameters!$D$23)*Parameters!$D$26*(1-Parameters!$D$27)*(1-Parameters!$B$94)*Parameters!$D$28*Parameters!$D$30))+(R59*(1-Parameters!$D$41)*(1/Parameters!$D$38))+(S59*(1-Parameters!$D$41)*('Input for base case'!$F$6*Parameters!$D$16*(1-Parameters!$B$94)*(Parameters!$D$23)*Parameters!$D$26*(1-Parameters!$D$27)*Parameters!$D$28*Parameters!$D$30))+(AA59*(1-Parameters!$D$41)*ART_drop_factor)+(X59*(1-Parameters!$D$41)*(1/Parameters!$D$38))+(U59*(1-Parameters!$D$41)*ART_drop_factor)),0)</f>
        <v>0</v>
      </c>
      <c r="AB60" s="24">
        <f>IF(AND(C60&gt;'Input for base case'!$F$14,C60&lt;('Input for base case'!$F$14+'Input for base case'!$F$16)),((V59*(1-Parameters!$D$41)*(1-(Parameters!$D$9*(1-('Input for base case'!$F$22*Parameters!$D$7)))))+(AB59*(1-Parameters!$D$41)*(1-(Parameters!$D$10*(1-('Input for base case'!$F$22*Parameters!$D$7)))))),0)</f>
        <v>0</v>
      </c>
      <c r="AC60" s="24">
        <f>IF(AND(C60&gt;'Input for base case'!$F$14, C60&lt;('Input for base case'!$F$14+'Input for base case'!$F$16)),((V59*(1-Parameters!$D$41)*Parameters!$D$9*(1-('Input for base case'!$F$22*Parameters!$D$7)))+(W59*(1-Parameters!$D$41)*(1-1/Parameters!$D$38)) + (X59*(1-Parameters!$D$41)*(1-(1/Parameters!$D$38))*(1-ART_drop_factor)) +(AB59*(1-Parameters!$D$41)*Parameters!$D$10*(1-('Input for base case'!$F$22*Parameters!$D$7))))+(AC59*(1-Parameters!$D$41)*(1-1/Parameters!$D$38)) + (AD59*(1-Parameters!$D$41)*(1-(1/Parameters!$D$38))*(1-ART_drop_factor)),0)</f>
        <v>0</v>
      </c>
      <c r="AD60" s="24">
        <f>IF(AND(C60&gt;'Input for base case'!$F$14, C60&lt;('Input for base case'!$F$14+'Input for base case'!$F$16)),((X59*(1-Parameters!$D$41)*(1-(1/Parameters!$D$38))*ART_drop_factor)+(AD59*(1-Parameters!$D$41)*(1-(1/Parameters!$D$38))*ART_drop_factor)),0)</f>
        <v>0</v>
      </c>
      <c r="AE60" s="24">
        <f>IF(AND(C60&gt;'Input for base case'!$F$14, C60&lt;('Input for base case'!$F$14+'Input for base case'!$F$16)),((W59*(1-Parameters!$D$41)*(1/Parameters!$D$38))+(Y59*(1-Parameters!$D$41))+(AC59*(1-Parameters!$D$41)*(1/Parameters!$D$38))+(AE59*(1-Parameters!$D$41))),0)</f>
        <v>0</v>
      </c>
      <c r="AF60" s="24">
        <f>IF(AND(C60&gt;'Input for base case'!$F$14, C60&lt;('Input for base case'!$F$14+'Input for base case'!$F$16)),((Z59*(1-Parameters!$D$41)) + (AA59*(1-Parameters!$D$41)*(1-ART_drop_factor)) +(AF59*(1-Parameters!$D$41)) + (AG59*(1-Parameters!$D$41)*(1-ART_drop_factor))),0)</f>
        <v>0</v>
      </c>
      <c r="AG60" s="24">
        <f>IF(AND(C60&gt;'Input for base case'!$F$14, C60&lt;('Input for base case'!$F$14+'Input for base case'!$F$16)),((X59*(1-Parameters!$D$41)*(1/Parameters!$D$38))+(AG59*(1-Parameters!$D$41)*ART_drop_factor)+(AD59*(1-Parameters!$D$41)*(1/Parameters!$D$38))+(AA59*(1-Parameters!$D$41)*ART_drop_factor)),0)</f>
        <v>0</v>
      </c>
      <c r="AH60" s="24">
        <f>IF(AND(C60&gt;=('Input for base case'!$F$14+'Input for base case'!$F$16),C60&lt;('Input for base case'!$F$14+'Input for base case'!$F$17)),((AB59*(1-Parameters!$D$40)*(1-(Parameters!$D$10*(1-('Input for base case'!$F$22*Parameters!$D$7)))))+(AH59*(1-Parameters!$D$40)*(1-(Parameters!$D$11*(1-('Input for base case'!$F$22*Parameters!$D$7)))))),0)</f>
        <v>0</v>
      </c>
      <c r="AI60" s="24">
        <f>IF(AND(C60&gt;=('Input for base case'!$F$14+'Input for base case'!$F$16), C60&lt;('Input for base case'!$F$14+'Input for base case'!$F$17)),((AB59*(1-Parameters!$D$40)*Parameters!$D$10*(1-('Input for base case'!$F$22*Parameters!$D$7)))+(AC59*(1-Parameters!$D$40)*(1-1/Parameters!$D$38)*(1-('Input for base case'!$F$7*Parameters!$D$17*(1-Parameters!$D$27)*Parameters!$D$26*(1-(Parameters!$B$94 + Parameters!$B$95))*(Parameters!$D$24)*Parameters!$D$28*Parameters!$D$30))) + (AD59*(1-Parameters!$D$40)*(1-(1/Parameters!$D$38))*(1-ART_drop_factor)) +(AH59*(1-Parameters!$D$40)*Parameters!$D$11*(1-('Input for base case'!$F$22*Parameters!$D$7)))+(AI59*(1-Parameters!$D$40)*(1-1/Parameters!$D$38)) + (AJ59*(1-Parameters!$D$40)*(1-(1/Parameters!$D$38))*(1-ART_drop_factor))),0)</f>
        <v>0</v>
      </c>
      <c r="AJ60" s="24">
        <f>IF(AND(C60&gt;=('Input for base case'!$F$14+'Input for base case'!$F$16), C60&lt;('Input for base case'!$F$14+'Input for base case'!$F$17)),((AC59*(1-Parameters!$D$40)*(1-1/Parameters!$D$38)*('Input for base case'!$F$7*Parameters!$D$17*Parameters!$D$26*(1-Parameters!$D$27)*(1-(Parameters!$B$94 + Parameters!$B$95))*(Parameters!$D$24)*Parameters!$D$28*Parameters!$D$30))+(AD59*(1-Parameters!$D$40)*(1-(1/Parameters!$D$38))*ART_drop_factor)+(AJ59*(1-Parameters!$D$40)*(1-(1/Parameters!$D$38))*ART_drop_factor)),0)</f>
        <v>0</v>
      </c>
      <c r="AK60" s="22">
        <f>IF(AND(C60&gt;=('Input for base case'!$F$14+'Input for base case'!$F$16), C60&lt;('Input for base case'!$F$14+'Input for base case'!$F$17)),((AC59*(1-Parameters!$D$40)*(1/Parameters!$D$38)*(1-('Input for base case'!$F$7*Parameters!$D$17*(1-Parameters!$D$27)*Parameters!$D$26*(1-(Parameters!$B$94 + Parameters!$B$95))*(Parameters!$D$23)*Parameters!$D$28)))+(AE59*(1-Parameters!$D$40)*(1-('Input for base case'!$F$7*Parameters!$D$17*(1-Parameters!$D$27)*Parameters!$D$26*(1-(Parameters!$B$94 + Parameters!$B$95))*(Parameters!$D$23)*Parameters!$D$28)))+(AI59*(1-Parameters!$D$40)*(1/Parameters!$D$38))+(AK59*(1-Parameters!$D$40))),0)</f>
        <v>0</v>
      </c>
      <c r="AL60" s="24">
        <f>IF(AND(C60&gt;=('Input for base case'!$F$14+'Input for base case'!$F$16), C60&lt;('Input for base case'!$F$14+'Input for base case'!$F$17)),((AC59*(1-Parameters!$D$40)*(1/Parameters!$D$38)*'Input for base case'!$F$7*Parameters!$D$17*Parameters!$D$26*(1-Parameters!$D$27)*(1-(Parameters!$B$94 + Parameters!$B$95))*Parameters!$D$28*(Parameters!$D$23)*(1-Parameters!$D$30))+(AE59*(1-Parameters!$D$40)*'Input for base case'!$F$7*Parameters!$D$17*Parameters!$D$26*(1-Parameters!$D$27)*(1-(Parameters!$B$94 + Parameters!$B$95))*Parameters!$D$28*(Parameters!$D$23)*(1-Parameters!$D$30))+(AF59*(1-Parameters!$D$40)) + (AG59*(1-Parameters!$D$40)*(1-ART_drop_factor)) +(AL59*(1-Parameters!$D$40)) + (AM59*(1-Parameters!$D$40)*(1-ART_drop_factor))),0)</f>
        <v>0</v>
      </c>
      <c r="AM60" s="22">
        <f>IF(AND(C60&gt;=('Input for base case'!$F$14+'Input for base case'!$F$16), C60&lt;('Input for base case'!$F$14+'Input for base case'!$F$17)),((AC59*(1-Parameters!$D$40)*(1/Parameters!$D$38)*('Input for base case'!$F$7*Parameters!$D$17*(Parameters!$D$23)*Parameters!$D$26*(1-Parameters!$D$27)*(1-(Parameters!$B$94 + Parameters!$B$95))*Parameters!$D$28*Parameters!$D$30))+(AD59*(1-Parameters!$D$40)*(1/Parameters!$D$38))+(AE59*(1-Parameters!$D$40)*('Input for base case'!$F$7*Parameters!$D$17*(Parameters!$D$23)*Parameters!$D$26*(1-Parameters!$D$27)*(1-(Parameters!$B$94 + Parameters!$B$95))*Parameters!$D$28*Parameters!$D$30))+(AM59*(1-Parameters!$D$40)*ART_drop_factor)+(AJ59*(1-Parameters!$D$40)*(1/Parameters!$D$38))+(AG59*(1-Parameters!$D$40)*ART_drop_factor)),0)</f>
        <v>0</v>
      </c>
      <c r="AN60" s="24">
        <f>IF(AND(C60&gt;=('Input for base case'!$F$14+'Input for base case'!$F$17), C60&lt;('Input for base case'!$F$14+'Input for base case'!$F$18)),((AH59*(1-Parameters!$D$40)*(1-(Parameters!$D$11*(1-('Input for base case'!$F$22*Parameters!$D$7))))) + (AN59*(1-Parameters!$D$40)*(1-(Parameters!$D$11*(1-('Input for base case'!$F$22*Parameters!$D$7)))))),0)</f>
        <v>1494185.4533165237</v>
      </c>
      <c r="AO60" s="22">
        <f>IF(AND(C60&gt;=('Input for base case'!$F$14+'Input for base case'!$F$17), C60&lt;('Input for base case'!$F$14+'Input for base case'!$F$18)),((AH59*(1-Parameters!$D$40)*Parameters!$D$11*(1-('Input for base case'!$F$22*Parameters!$D$7)))+(AI59*(1-Parameters!$D$40)*(1-1/Parameters!$D$38)*(1-('Input for base case'!$F$8*Parameters!$D$18*(1-Parameters!$D$27)*Parameters!$D$26*(Parameters!$D$24)*Parameters!$D$28*Parameters!$D$30))) + (AJ59*(1-Parameters!$D$40)*(1-(1/Parameters!$D$38))*(1-ART_drop_factor)) +(AN59*(1-Parameters!$D$40)*Parameters!$D$11*(1-('Input for base case'!$F$22*Parameters!$D$7)))+(AO59*(1-Parameters!$D$40)*(1-1/Parameters!$D$38)) + (AP59*(1-Parameters!$D$40)*(1-(1/Parameters!$D$38))*(1-ART_drop_factor))),0)</f>
        <v>3240.0316142717979</v>
      </c>
      <c r="AP60" s="24">
        <f>IF(AND(C60&gt;=('Input for base case'!$F$14+'Input for base case'!$F$17), C60&lt;('Input for base case'!$F$14+'Input for base case'!$F$18)),((AI59*(1-Parameters!$D$40)*(1-1/Parameters!$D$38)*('Input for base case'!$F$8*Parameters!$D$18*Parameters!$D$26*(1-Parameters!$D$27)*(Parameters!$D$24)*Parameters!$D$28*Parameters!$D$30))+(AJ59*(1-Parameters!$D$40)*(1-(1/Parameters!$D$38))*ART_drop_factor)+(AP59*(1-Parameters!$D$40)*(1-(1/Parameters!$D$38))*ART_drop_factor)),0)</f>
        <v>33.59957794215056</v>
      </c>
      <c r="AQ60" s="22">
        <f>IF(AND(C60&gt;=('Input for base case'!$F$14+'Input for base case'!$F$17), C60&lt;('Input for base case'!$F$14+'Input for base case'!$F$18)),((AI59*(1-Parameters!$D$40)*(1/Parameters!$D$38)*(1-('Input for base case'!$F$8*Parameters!$D$18*(1-Parameters!$D$27)*Parameters!$D$26*(Parameters!$D$23)*Parameters!$D$28)))+(AK59*(1-Parameters!$D$40)*(1-('Input for base case'!$F$8*Parameters!$D$18*(1-Parameters!$D$27)*Parameters!$D$26*(Parameters!$D$23)*Parameters!$D$28)))+(AO59*(1-Parameters!$D$40)*(1/Parameters!$D$38))+(AQ59*(1-Parameters!$D$40))),0)</f>
        <v>25878.937256614205</v>
      </c>
      <c r="AR60" s="24">
        <f>IF(AND(C60&gt;=('Input for base case'!$F$14+'Input for base case'!$F$17), C60&lt;('Input for base case'!$F$14+'Input for base case'!$F$18)),((AI59*(1-Parameters!$D$40)*(1/Parameters!$D$38)*'Input for base case'!$F$8*Parameters!$D$18*Parameters!$D$26*(1-Parameters!$D$27)*Parameters!$D$28*(Parameters!$D$23)*(1-Parameters!$D$30))+(AK59*(1-Parameters!$D$40)*'Input for base case'!$F$8*Parameters!$D$18*Parameters!$D$26*(1-Parameters!$D$27)*Parameters!$D$28*(Parameters!$D$23)*(1-Parameters!$D$30))+(AL59*(1-Parameters!$D$40)) + (AM59*(1-Parameters!$D$40)*(1-ART_drop_factor)) +(AR59*(1-Parameters!$D$40)) + (AS59*(1-Parameters!$D$40)*(1-ART_drop_factor))),0)</f>
        <v>7524.8156648235754</v>
      </c>
      <c r="AS60" s="22">
        <f>IF(AND(C60&gt;=('Input for base case'!$F$14+'Input for base case'!$F$17), C60&lt;('Input for base case'!$F$14+'Input for base case'!$F$18)),((AI59*(1-Parameters!$D$40)*(1/Parameters!$D$38)*('Input for base case'!$F$8*Parameters!$D$18*(Parameters!$D$23)*Parameters!$D$26*(1-Parameters!$D$27)*Parameters!$D$28*Parameters!$D$30))+(AJ59*(1-Parameters!$D$40)*(1/Parameters!$D$38))+(AK59*(1-Parameters!$D$40)*('Input for base case'!$F$8*Parameters!$D$18*(Parameters!$D$23)*Parameters!$D$26*(1-Parameters!$D$27)*Parameters!$D$28*Parameters!$D$30))+(AS59*(1-Parameters!$D$40)*ART_drop_factor)+(AP59*(1-Parameters!$D$40)*(1/Parameters!$D$38))+(AM59*(1-Parameters!$D$40)*ART_drop_factor)),0)</f>
        <v>34162.946322902244</v>
      </c>
      <c r="AT60" s="24">
        <f>IF(AND(C60&gt;=('Input for base case'!$F$14+'Input for base case'!$F$18), C60&lt;('Input for base case'!$F$14+'Input for base case'!$F$19)),((AN59*(1-Parameters!$D$40)*(1-(Parameters!$D$11*(1-('Input for base case'!$F$22*Parameters!$D$7))))) + (AT59*(1-Parameters!$D$40)*(1-(Parameters!$D$12*(1-('Input for base case'!$F$22*Parameters!$D$7)))))),0)</f>
        <v>0</v>
      </c>
      <c r="AU60" s="22">
        <f>IF(AND(C60&gt;=('Input for base case'!$F$14+'Input for base case'!$F$18), C60&lt;('Input for base case'!$F$14+'Input for base case'!$F$19)),((AN59*(1-Parameters!$D$40)*Parameters!$D$11*(1-('Input for base case'!$F$22*Parameters!$D$7)))+(AO59*(1-Parameters!$D$40)*(1-1/Parameters!$D$38)*(1-('Input for base case'!$F$9*Parameters!$D$19*(1-Parameters!$D$27)*Parameters!$D$26*(Parameters!$D$24)*Parameters!$D$28*Parameters!$D$30))) + (AP59*(1-Parameters!$D$40)*(1-(1/Parameters!$D$38))*(1-ART_drop_factor)) +(AT59*(1-Parameters!$D$40)*Parameters!$D$12*(1-('Input for base case'!$F$22*Parameters!$D$7)))+(AU59*(1-Parameters!$D$40)*(1-1/Parameters!$D$38)) + (AV59*(1-Parameters!$D$40)*(1-(1/Parameters!$D$38))*(1-ART_drop_factor))),0)</f>
        <v>0</v>
      </c>
      <c r="AV60" s="24">
        <f>IF(AND(C60&gt;=('Input for base case'!$F$14+'Input for base case'!$F$18), C60&lt;('Input for base case'!$F$14+'Input for base case'!$F$19)),((AO59*(1-Parameters!$D$40)*(1-1/Parameters!$D$38)*('Input for base case'!$F$9*Parameters!$D$19*Parameters!$D$26*(1-Parameters!$D$27)*(Parameters!$D$24)*Parameters!$D$28*Parameters!$D$30))+(AP59*(1-Parameters!$D$40)*(1-(1/Parameters!$D$38))*ART_drop_factor)+(AV59*(1-Parameters!$D$40)*(1-(1/Parameters!$D$38))*ART_drop_factor)),0)</f>
        <v>0</v>
      </c>
      <c r="AW60" s="22">
        <f>IF(AND(C60&gt;=('Input for base case'!$F$14+'Input for base case'!$F$18), C60&lt;('Input for base case'!$F$14+'Input for base case'!$F$19)),((AO59*(1-Parameters!$D$40)*(1/Parameters!$D$38)*(1-('Input for base case'!$F$9*Parameters!$D$19*(1-Parameters!$D$27)*Parameters!$D$26*(Parameters!$D$23)*Parameters!$D$28)))+(AQ59*(1-Parameters!$D$40)*(1-('Input for base case'!$F$9*Parameters!$D$19*(1-Parameters!$D$27)*Parameters!$D$26*(Parameters!$D$23)*Parameters!$D$28)))+(AU59*(1-Parameters!$D$40)*(1/Parameters!$D$38))+(AW59*(1-Parameters!$D$40))),0)</f>
        <v>0</v>
      </c>
      <c r="AX60" s="24">
        <f>IF(AND(C60&gt;=('Input for base case'!$F$14+'Input for base case'!$F$18), C60&lt;('Input for base case'!$F$14+'Input for base case'!$F$19)),((AO59*(1-Parameters!$D$40)*(1/Parameters!$D$38)*'Input for base case'!$F$9*Parameters!$D$19*Parameters!$D$26*(1-Parameters!$D$27)*Parameters!$D$28*(Parameters!$D$23)*(1-Parameters!$D$30))+(AQ59*(1-Parameters!$D$40)*'Input for base case'!$F$9*Parameters!$D$19*Parameters!$D$26*(1-Parameters!$D$27)*Parameters!$D$28*(Parameters!$D$23)*(1-Parameters!$D$30)) + (AS59*(1-Parameters!$D$40)*(1-ART_drop_factor)) +(AR59*(1-Parameters!$D$40))+ (AY59*(1-Parameters!$D$40)*(1-ART_drop_factor)) + (AX59*(1-Parameters!$D$40))),0)</f>
        <v>0</v>
      </c>
      <c r="AY60" s="22">
        <f>IF(AND(C60&gt;=('Input for base case'!$F$14+'Input for base case'!$F$18), C60&lt;('Input for base case'!$F$14+'Input for base case'!$F$19)),((AO59*(1-Parameters!$D$40)*(1/Parameters!$D$38)*('Input for base case'!$F$9*Parameters!$D$19*(Parameters!$D$23)*Parameters!$D$26*(1-Parameters!$D$27)*Parameters!$D$28*Parameters!$D$30))+(AP59*(1-Parameters!$D$40)*(1/Parameters!$D$38))+(AQ59*(1-Parameters!$D$40)*('Input for base case'!$F$9*Parameters!$D$19*(Parameters!$D$23)*Parameters!$D$26*(1-Parameters!$D$27)*Parameters!$D$28*Parameters!$D$30))+(AY59*(1-Parameters!$D$40)*ART_drop_factor)+(AV59*(1-Parameters!$D$40)*(1/Parameters!$D$38))+(AS59*(1-Parameters!$D$40)*ART_drop_factor)),0)</f>
        <v>0</v>
      </c>
      <c r="AZ60" s="24">
        <f>IF(C60&gt;=('Input for base case'!$F$14+'Input for base case'!$F$19),((AT59*(1-Parameters!$D$40)*(1-(Parameters!$D$12*(1-('Input for base case'!$F$22*Parameters!$D$7))))) + (AZ59*(1-Parameters!$D$40)*(1-(Parameters!$D$12*(1-('Input for base case'!$F$22*Parameters!$D$7)))))),0)</f>
        <v>0</v>
      </c>
      <c r="BA60" s="22">
        <f>IF(C60&gt;=('Input for base case'!$F$14+'Input for base case'!$F$19),((AT59*(1-Parameters!$D$40)*Parameters!$D$12*(1-('Input for base case'!$F$22*Parameters!$D$7)))+(AU59*(1-Parameters!$D$40)*(1-1/Parameters!$D$38)*(1-('Input for base case'!$F$10*Parameters!$D$20*(1-Parameters!$D$27)*Parameters!$D$26*(Parameters!$D$24)*Parameters!$D$28*Parameters!$D$30))) + (AV59*(1-Parameters!$D$40)*(1-(1/Parameters!$D$38))*(1-ART_drop_factor)) +(AZ59*(1-Parameters!$D$40)*Parameters!$D$12*(1-('Input for base case'!$F$22*Parameters!$D$7)))+(BA59*(1-Parameters!$D$40)*(1-1/Parameters!$D$38)) + (BB59*(1-Parameters!$D$40)*(1-(1/Parameters!$D$38))*(1-ART_drop_factor))),0)</f>
        <v>0</v>
      </c>
      <c r="BB60" s="24">
        <f>IF(C60&gt;=('Input for base case'!$F$14+'Input for base case'!$F$19),((AU59*(1-Parameters!$D$40)*(1-1/Parameters!$D$38)*('Input for base case'!$F$10*Parameters!$D$20*Parameters!$D$26*(1-Parameters!$D$27)*(Parameters!$D$24)*Parameters!$D$28*Parameters!$D$30))+(AV59*(1-Parameters!$D$40)*(1-(1/Parameters!$D$38))*ART_drop_factor)+(BB59*(1-Parameters!$D$40)*(1-(1/Parameters!$D$38))*ART_drop_factor)),0)</f>
        <v>0</v>
      </c>
      <c r="BC60" s="22">
        <f>IF(C60&gt;=('Input for base case'!$F$14+'Input for base case'!$F$19),((AU59*(1-Parameters!$D$40)*(1/Parameters!$D$38)*(1-('Input for base case'!$F$10*Parameters!$D$20*(1-Parameters!$D$27)*Parameters!$D$26*(Parameters!$D$23)*Parameters!$D$28)))+(AW59*(1-Parameters!$D$40)*(1-('Input for base case'!$F$10*Parameters!$D$20*(1-Parameters!$D$27)*Parameters!$D$26*(Parameters!$D$23)*Parameters!$D$28)))+(BA59*(1-Parameters!$D$40)*(1/Parameters!$D$38))+(BC59*(1-Parameters!$D$40))),0)</f>
        <v>0</v>
      </c>
      <c r="BD60" s="24">
        <f>IF(C60&gt;=('Input for base case'!$F$14+'Input for base case'!$F$19),((AU59*(1-Parameters!$D$40)*(1/Parameters!$D$38)*'Input for base case'!$F$10*Parameters!$D$20*Parameters!$D$26*(1-Parameters!$D$27)*Parameters!$D$28*(Parameters!$D$23)*(1-Parameters!$D$30))+(AW59*(1-Parameters!$D$40)*'Input for base case'!$F$10*Parameters!$D$20*Parameters!$D$26*(1-Parameters!$D$27)*Parameters!$D$28*(Parameters!$D$23)*(1-Parameters!$D$30))+(AX59*(1-Parameters!$D$40)) + (AY59*(1-Parameters!$D$40)*(1-ART_drop_factor)) +(BD59*(1-Parameters!$D$40)) + (BE59*(1-Parameters!$D$40)*(1-ART_drop_factor))),0)</f>
        <v>0</v>
      </c>
      <c r="BE60" s="25">
        <f>IF(C60&gt;=('Input for base case'!$F$14+'Input for base case'!$F$19),((AU59*(1-Parameters!$D$40)*(1/Parameters!$D$38)*('Input for base case'!$F$10*Parameters!$D$20*(Parameters!$D$23)*Parameters!$D$26*(1-Parameters!$D$27)*Parameters!$D$28*Parameters!$D$30))+(AV59*(1-Parameters!$D$40)*(1/Parameters!$D$38))+(AW59*(1-Parameters!$D$40)*('Input for base case'!$F$10*Parameters!$D$20*(Parameters!$D$23)*Parameters!$D$26*(1-Parameters!$D$27)*Parameters!$D$28*Parameters!$D$30))+(BE59*(1-Parameters!$D$40)*ART_drop_factor)+(BB59*(1-Parameters!$D$40)*(1/Parameters!$D$38))+(AY59*(1-Parameters!$D$40)*ART_drop_factor)),0)</f>
        <v>0</v>
      </c>
      <c r="BF60" s="135">
        <f>(Parameters!$D$40*(SUM(Model!D59:U59,Model!AH59:BE59)))+(Parameters!$D$41*(SUM(Model!V59:AG59)))</f>
        <v>93.547815959656276</v>
      </c>
      <c r="BG60" s="60"/>
    </row>
    <row r="61" spans="3:59" x14ac:dyDescent="0.2">
      <c r="C61" s="20">
        <v>56</v>
      </c>
      <c r="D61" s="21">
        <f>IF((C61&gt;='Input for base case'!$F$12),0,(D60*(1-Parameters!$D$40)*(1-(Parameters!$D$8*(1-('Input for base case'!$F$22*Parameters!$D$7))))))</f>
        <v>0</v>
      </c>
      <c r="E61" s="21">
        <f>IF((C61&gt;='Input for base case'!$F$12),0,(D60*(1-Parameters!$D$40)*Parameters!$D$8*(1-('Input for base case'!$F$22*Parameters!$D$7))+(E60*(1-Parameters!$D$40)*(1-1/Parameters!$D$38)) + (F60*(1-Parameters!$D$40)*(1-(1/Parameters!$D$38))*(1-ART_drop_factor))))</f>
        <v>0</v>
      </c>
      <c r="F61" s="26">
        <f>IF((C61&gt;='Input for base case'!$F$12),0,(F60*(1-Parameters!$D$40)*(1-(1/Parameters!$D$38))*ART_drop_factor))</f>
        <v>0</v>
      </c>
      <c r="G61" s="21">
        <f>IF((C61&gt;='Input for base case'!$F$12),0,((G60*(1-Parameters!$D$40)+(E60*(1-Parameters!$D$40)*(1/Parameters!$D$38)))))</f>
        <v>0</v>
      </c>
      <c r="H61" s="21">
        <f>IF((C61&gt;='Input for base case'!$F$12),0,(H60*(1-Parameters!$D$40) + I60*(1-Parameters!$D$40)*(1-ART_drop_factor)))</f>
        <v>0</v>
      </c>
      <c r="I61" s="21">
        <f>IF((C61&gt;='Input for base case'!$F$12),0,(((F60*(1-Parameters!$D$40)*(1/Parameters!$D$38)) + I60*(1-Parameters!$D$40)*ART_drop_factor)))</f>
        <v>0</v>
      </c>
      <c r="J61" s="23">
        <f>IF(AND(C61&gt;='Input for base case'!$F$12,C61&lt;'Input for base case'!$F$13),((D60*(1-Parameters!$D$40)*(1-(Parameters!$D$8*(1-('Input for base case'!$F$22*Parameters!$D$7))))) + (J60*(1-Parameters!$D$40)*(1-(Parameters!$D$9*(1-('Input for base case'!$F$22*Parameters!$D$7)))))),0)</f>
        <v>0</v>
      </c>
      <c r="K61" s="23">
        <f>IF(AND(C61&gt;='Input for base case'!$F$12,C61&lt;'Input for base case'!$F$13),((D60*(1-Parameters!$D$40)*(Parameters!$D$8*(1-('Input for base case'!$F$22*Parameters!$D$7))))+(E60*(1-Parameters!$D$40)*(1-1/Parameters!$D$38)*(1-('Input for base case'!$F$5*Parameters!$D$14*(1-Parameters!$D$27)*Parameters!$D$26*(Parameters!$D$24))*Parameters!$D$28*Parameters!$D$30)))+ (F60*(1-Parameters!$D$40)*(1-(1/Parameters!$D$38))*(1-ART_drop_factor)) + (J60*(1-Parameters!$D$40)*Parameters!$D$9*(1-('Input for base case'!$F$22*Parameters!$D$7)))+(K60*(1-Parameters!$D$40)*(1-1/Parameters!$D$38)) + (L60*(1-Parameters!$D$40)*(1-(1/Parameters!$D$38))*(1-ART_drop_factor)),0)</f>
        <v>0</v>
      </c>
      <c r="L61" s="23">
        <f>IF(AND(C61&gt;='Input for base case'!$F$12,C61&lt;'Input for base case'!$F$13),((E60*(1-Parameters!$D$40)*(1-1/Parameters!$D$38)*('Input for base case'!$F$5*Parameters!$D$14*Parameters!$D$26*(1-Parameters!$D$27)*(Parameters!$D$24)*Parameters!$D$28*Parameters!$D$30))+(F60*(1-Parameters!$D$40)*(1-(1/Parameters!$D$38))*ART_drop_factor)+(L60*(1-Parameters!$D$40)*(1-(1/Parameters!$D$38))*ART_drop_factor)),0)</f>
        <v>0</v>
      </c>
      <c r="M61" s="23">
        <f>IF(AND(C61&gt;='Input for base case'!$F$12,C61&lt;'Input for base case'!$F$13),((E60*(1-Parameters!$D$40)*(1/Parameters!$D$38)*(1-('Input for base case'!$F$5*Parameters!$D$14*(1-Parameters!$D$27)*Parameters!$D$26*(Parameters!$D$23))*Parameters!$D$28))+(G60*(1-Parameters!$D$40)*(1-('Input for base case'!$F$5*Parameters!$D$14*(1-Parameters!$D$27)*Parameters!$D$26*(Parameters!$D$23)*Parameters!$D$28)))+(K60*(1-Parameters!$D$40)*(1/Parameters!$D$38))+(M60*(1-Parameters!$D$40))),0)</f>
        <v>0</v>
      </c>
      <c r="N61" s="23">
        <f>IF(AND(C61&gt;='Input for base case'!$F$12,C61&lt;'Input for base case'!$F$13),((E60*(1-Parameters!$D$40)*(1/Parameters!$D$38)*'Input for base case'!$F$5*Parameters!$D$14*Parameters!$D$26*(1-Parameters!$D$27)*Parameters!$D$28*(Parameters!$D$23)*(1-Parameters!$D$30))+(G60*(1-Parameters!$D$40)*'Input for base case'!$F$5*Parameters!$D$14*Parameters!$D$26*(1-Parameters!$D$27)*Parameters!$D$28*(Parameters!$D$23)*(1-Parameters!$D$30))+(H60*(1-Parameters!$D$40)) +(N60*(1-Parameters!$D$40)) + (O60*(1-Parameters!$D$40)*(1-ART_drop_factor)) + (I60*(1-Parameters!$D$40)*(1-ART_drop_factor))),0)</f>
        <v>0</v>
      </c>
      <c r="O61" s="23">
        <f>IF(AND(C61&gt;='Input for base case'!$F$12,C61&lt;'Input for base case'!$F$13),((E60*(1-Parameters!$D$40)*(1/Parameters!$D$38)*('Input for base case'!$F$5*Parameters!$D$14*(Parameters!$D$23)*Parameters!$D$26*(1-Parameters!$D$27)*Parameters!$D$28*Parameters!$D$30))+(F60*(1-Parameters!$D$40)*(1/Parameters!$D$38))+(G60*(1-Parameters!$D$40)*('Input for base case'!$F$5*Parameters!$D$14*(Parameters!$D$23)*Parameters!$D$26*(1-Parameters!$D$27)*Parameters!$D$28*Parameters!$D$30))+(O60*(1-Parameters!$D$40)*ART_drop_factor)+(L60*(1-Parameters!$D$40)*(1/Parameters!$D$38))+(I60*(1-Parameters!$D$40)*ART_drop_factor)),0)</f>
        <v>0</v>
      </c>
      <c r="P61" s="24">
        <f>IF(AND(C61&gt;='Input for base case'!$F$13,C61&lt;'Input for base case'!$F$14),((J60*(1-Parameters!$D$40)*(1-(Parameters!$D$9*(1-('Input for base case'!$F$22*Parameters!$D$7))))) + (P60*(1-Parameters!$D$40)*(1-(Parameters!$D$9*(1-('Input for base case'!$F$22*Parameters!$D$7)))))),0)</f>
        <v>0</v>
      </c>
      <c r="Q61" s="22">
        <f>IF(AND(C61&gt;='Input for base case'!$F$13,C61&lt;'Input for base case'!$F$14),((J60*(1-Parameters!$D$40)*Parameters!$D$9*(1-('Input for base case'!$F$22*Parameters!$D$7)))+(K60*(1-Parameters!$D$40)*(1-1/Parameters!$D$38)*(1-('Input for base case'!$F$6*Parameters!$D$15*(1-Parameters!$D$27)*Parameters!$D$26*(Parameters!$D$24))*Parameters!$D$28*Parameters!$D$30))) + (L60*(1-Parameters!$D$40)*(1-(1/Parameters!$D$38))*(1-ART_drop_factor)) +(P60*(1-Parameters!$D$40)*Parameters!$D$9*(1-('Input for base case'!$F$22*Parameters!$D$7)))+(Q60*(1-Parameters!$D$40)*(1-1/Parameters!$D$38)) + (R60*(1-Parameters!$D$40)*(1-(1/Parameters!$D$38))*(1-ART_drop_factor)),0)</f>
        <v>0</v>
      </c>
      <c r="R61" s="24">
        <f>IF(AND(C61&gt;='Input for base case'!$F$13,C61&lt;'Input for base case'!$F$14),((K60*(1-Parameters!$D$40)*(1-1/Parameters!$D$38)*('Input for base case'!$F$6*Parameters!$D$15*Parameters!$D$26*(1-Parameters!$D$27)*(Parameters!$D$24)*Parameters!$D$28*Parameters!$D$30))+(L60*(1-Parameters!$D$40)*(1-(1/Parameters!$D$38))*ART_drop_factor)+(R60*(1-Parameters!$D$40)*(1-(1/Parameters!$D$38))*ART_drop_factor)),0)</f>
        <v>0</v>
      </c>
      <c r="S61" s="22">
        <f>IF(AND(C61&gt;='Input for base case'!$F$13,C61&lt;'Input for base case'!$F$14),((K60*(1-Parameters!$D$40)*(1/Parameters!$D$38)*(1-('Input for base case'!$F$6*Parameters!$D$15*(1-Parameters!$D$27)*Parameters!$D$26*(Parameters!$D$23)*Parameters!$D$28)))+(M60*(1-Parameters!$D$40)*(1-('Input for base case'!$F$6*Parameters!$D$15*(1-Parameters!$D$27)*Parameters!$D$26*(Parameters!$D$23)*Parameters!$D$28)))+(Q60*(1-Parameters!$D$40)*(1/Parameters!$D$38))+(S60*(1-Parameters!$D$40))),0)</f>
        <v>0</v>
      </c>
      <c r="T61" s="24">
        <f>IF(AND(C61&gt;='Input for base case'!$F$13,C61&lt;'Input for base case'!$F$14),((K60*(1-Parameters!$D$40)*(1/Parameters!$D$38)*'Input for base case'!$F$6*Parameters!$D$15*Parameters!$D$26*(1-Parameters!$D$27)*Parameters!$D$28*(Parameters!$D$23)*(1-Parameters!$D$30))+(M60*(1-Parameters!$D$40)*'Input for base case'!$F$6*Parameters!$D$15*Parameters!$D$26*(1-Parameters!$D$27)*Parameters!$D$28*(Parameters!$D$23)*(1-Parameters!$D$30))+(N60*(1-Parameters!$D$40))+(T60*(1-Parameters!$D$40)) + (U60*(1-Parameters!$D$40)*(1-ART_drop_factor)) + (O60*(1-Parameters!$D$40)*(1-ART_drop_factor))),0)</f>
        <v>0</v>
      </c>
      <c r="U61" s="22">
        <f>IF(AND(C61&gt;='Input for base case'!$F$13,C61&lt;'Input for base case'!$F$14),((K60*(1-Parameters!$D$40)*(1/Parameters!$D$38)*('Input for base case'!$F$6*Parameters!$D$15*(Parameters!$D$23)*Parameters!$D$26*(1-Parameters!$D$27)*Parameters!$D$28*Parameters!$D$30))+(L60*(1-Parameters!$D$40)*(1/Parameters!$D$38))+(M60*(1-Parameters!$D$40)*('Input for base case'!$F$6*Parameters!$D$15*(Parameters!$D$23)*Parameters!$D$26*(1-Parameters!$D$27)*Parameters!$D$28*Parameters!$D$30))+(U60*(1-Parameters!$D$40)*ART_drop_factor)+(R60*(1-Parameters!$D$40)*(1/Parameters!$D$38))+(O60*(1-Parameters!$D$40))*ART_drop_factor),0)</f>
        <v>0</v>
      </c>
      <c r="V61" s="24">
        <f>IF(C61='Input for base case'!$F$14,((P60*(1-Parameters!$D$41)*(1-(Parameters!$D$9*(1-('Input for base case'!$F$22*Parameters!$D$7))))) + (V60*(1-Parameters!$D$41)*(1-(Parameters!$D$9*(1-('Input for base case'!$F$22*Parameters!$D$7)))))),0)</f>
        <v>0</v>
      </c>
      <c r="W61" s="22">
        <f>IF(C61='Input for base case'!$F$14,((P60*(1-Parameters!$D$41)*Parameters!$D$9*(1-('Input for base case'!$F$22*Parameters!$D$7)))+(Q60*(1-Parameters!$D$41)*(1-1/Parameters!$D$38)*(1-('Input for base case'!$F$6*Parameters!$D$16*(1-Parameters!$D$27)*Parameters!$D$26*(1-Parameters!$B$94)*(Parameters!$D$24))*Parameters!$D$28*Parameters!$D$30)))+(V60*(1-Parameters!$D$41)*Parameters!$D$9*(1-('Input for base case'!$F$22*Parameters!$D$7)))+ (R60*(1-Parameters!$D$41)*(1-(1/Parameters!$D$38))*(1-ART_drop_factor)) + (W60*(1-Parameters!$D$41)*(1-1/Parameters!$D$38)) + (X60*(1-Parameters!$D$41)*(1-(1/Parameters!$D$38))*(1-ART_drop_factor)),0)</f>
        <v>0</v>
      </c>
      <c r="X61" s="24">
        <f>IF(C61='Input for base case'!$F$14,((Q60*(1-Parameters!$D$41)*(1-1/Parameters!$D$38)*('Input for base case'!$F$6*Parameters!$D$16*Parameters!$D$26*(1-Parameters!$D$27)*(1-Parameters!$B$94)*(Parameters!$D$24)*Parameters!$D$28*Parameters!$D$30))+(R60*(1-Parameters!$D$41)*(1-(1/Parameters!$D$38))*ART_drop_factor)+(X60*(1-Parameters!$D$41)*(1-(1/Parameters!$D$38))*ART_drop_factor)),0)</f>
        <v>0</v>
      </c>
      <c r="Y61" s="22">
        <f>IF(C61='Input for base case'!$F$14,((Q60*(1-Parameters!$D$41)*(1/Parameters!$D$38)*(1-('Input for base case'!$F$6*Parameters!$D$16*(1-Parameters!$D$27)*Parameters!$D$26*(1-Parameters!$B$94)*(Parameters!$D$23)*Parameters!$D$28)))+(S60*(1-Parameters!$D$41)*(1-('Input for base case'!$F$6*Parameters!$D$16*(1-Parameters!$D$27)*Parameters!$D$26*(1-Parameters!$B$94)*(Parameters!$D$23)*Parameters!$D$28)))+(W60*(1-Parameters!$D$41)*(1/Parameters!$D$38))+(Y60*(1-Parameters!$D$41))),0)</f>
        <v>0</v>
      </c>
      <c r="Z61" s="24">
        <f>IF(C61='Input for base case'!$F$14,((Q60*(1-Parameters!$D$41)*(1/Parameters!$D$38)*'Input for base case'!$F$6*Parameters!$D$16*Parameters!$D$26*(1-Parameters!$D$27)*(1-Parameters!$B$94)*Parameters!$D$28*(Parameters!$D$23)*(1-Parameters!$D$30))+(S60*(1-Parameters!$D$41)*'Input for base case'!$F$6*Parameters!$D$16*Parameters!$D$26*(1-Parameters!$D$27)*(1-Parameters!$B$94)*Parameters!$D$28*(Parameters!$D$23)*(1-Parameters!$D$30))+(T60*(1-Parameters!$D$41)) + (U60*(1-Parameters!$D$41)*(1-ART_drop_factor)) + (Z60*(1-Parameters!$D$41)) + (AA60*(1-Parameters!$D$41)*(1-ART_drop_factor))),0)</f>
        <v>0</v>
      </c>
      <c r="AA61" s="22">
        <f>IF(C61='Input for base case'!$F$14,((Q60*(1-Parameters!$D$41)*(1/Parameters!$D$38)*('Input for base case'!$F$6*Parameters!$D$16*(Parameters!$D$23)*Parameters!$D$26*(1-Parameters!$D$27)*(1-Parameters!$B$94)*Parameters!$D$28*Parameters!$D$30))+(R60*(1-Parameters!$D$41)*(1/Parameters!$D$38))+(S60*(1-Parameters!$D$41)*('Input for base case'!$F$6*Parameters!$D$16*(1-Parameters!$B$94)*(Parameters!$D$23)*Parameters!$D$26*(1-Parameters!$D$27)*Parameters!$D$28*Parameters!$D$30))+(AA60*(1-Parameters!$D$41)*ART_drop_factor)+(X60*(1-Parameters!$D$41)*(1/Parameters!$D$38))+(U60*(1-Parameters!$D$41)*ART_drop_factor)),0)</f>
        <v>0</v>
      </c>
      <c r="AB61" s="24">
        <f>IF(AND(C61&gt;'Input for base case'!$F$14,C61&lt;('Input for base case'!$F$14+'Input for base case'!$F$16)),((V60*(1-Parameters!$D$41)*(1-(Parameters!$D$9*(1-('Input for base case'!$F$22*Parameters!$D$7)))))+(AB60*(1-Parameters!$D$41)*(1-(Parameters!$D$10*(1-('Input for base case'!$F$22*Parameters!$D$7)))))),0)</f>
        <v>0</v>
      </c>
      <c r="AC61" s="24">
        <f>IF(AND(C61&gt;'Input for base case'!$F$14, C61&lt;('Input for base case'!$F$14+'Input for base case'!$F$16)),((V60*(1-Parameters!$D$41)*Parameters!$D$9*(1-('Input for base case'!$F$22*Parameters!$D$7)))+(W60*(1-Parameters!$D$41)*(1-1/Parameters!$D$38)) + (X60*(1-Parameters!$D$41)*(1-(1/Parameters!$D$38))*(1-ART_drop_factor)) +(AB60*(1-Parameters!$D$41)*Parameters!$D$10*(1-('Input for base case'!$F$22*Parameters!$D$7))))+(AC60*(1-Parameters!$D$41)*(1-1/Parameters!$D$38)) + (AD60*(1-Parameters!$D$41)*(1-(1/Parameters!$D$38))*(1-ART_drop_factor)),0)</f>
        <v>0</v>
      </c>
      <c r="AD61" s="24">
        <f>IF(AND(C61&gt;'Input for base case'!$F$14, C61&lt;('Input for base case'!$F$14+'Input for base case'!$F$16)),((X60*(1-Parameters!$D$41)*(1-(1/Parameters!$D$38))*ART_drop_factor)+(AD60*(1-Parameters!$D$41)*(1-(1/Parameters!$D$38))*ART_drop_factor)),0)</f>
        <v>0</v>
      </c>
      <c r="AE61" s="24">
        <f>IF(AND(C61&gt;'Input for base case'!$F$14, C61&lt;('Input for base case'!$F$14+'Input for base case'!$F$16)),((W60*(1-Parameters!$D$41)*(1/Parameters!$D$38))+(Y60*(1-Parameters!$D$41))+(AC60*(1-Parameters!$D$41)*(1/Parameters!$D$38))+(AE60*(1-Parameters!$D$41))),0)</f>
        <v>0</v>
      </c>
      <c r="AF61" s="24">
        <f>IF(AND(C61&gt;'Input for base case'!$F$14, C61&lt;('Input for base case'!$F$14+'Input for base case'!$F$16)),((Z60*(1-Parameters!$D$41)) + (AA60*(1-Parameters!$D$41)*(1-ART_drop_factor)) +(AF60*(1-Parameters!$D$41)) + (AG60*(1-Parameters!$D$41)*(1-ART_drop_factor))),0)</f>
        <v>0</v>
      </c>
      <c r="AG61" s="24">
        <f>IF(AND(C61&gt;'Input for base case'!$F$14, C61&lt;('Input for base case'!$F$14+'Input for base case'!$F$16)),((X60*(1-Parameters!$D$41)*(1/Parameters!$D$38))+(AG60*(1-Parameters!$D$41)*ART_drop_factor)+(AD60*(1-Parameters!$D$41)*(1/Parameters!$D$38))+(AA60*(1-Parameters!$D$41)*ART_drop_factor)),0)</f>
        <v>0</v>
      </c>
      <c r="AH61" s="24">
        <f>IF(AND(C61&gt;=('Input for base case'!$F$14+'Input for base case'!$F$16),C61&lt;('Input for base case'!$F$14+'Input for base case'!$F$17)),((AB60*(1-Parameters!$D$40)*(1-(Parameters!$D$10*(1-('Input for base case'!$F$22*Parameters!$D$7)))))+(AH60*(1-Parameters!$D$40)*(1-(Parameters!$D$11*(1-('Input for base case'!$F$22*Parameters!$D$7)))))),0)</f>
        <v>0</v>
      </c>
      <c r="AI61" s="24">
        <f>IF(AND(C61&gt;=('Input for base case'!$F$14+'Input for base case'!$F$16), C61&lt;('Input for base case'!$F$14+'Input for base case'!$F$17)),((AB60*(1-Parameters!$D$40)*Parameters!$D$10*(1-('Input for base case'!$F$22*Parameters!$D$7)))+(AC60*(1-Parameters!$D$40)*(1-1/Parameters!$D$38)*(1-('Input for base case'!$F$7*Parameters!$D$17*(1-Parameters!$D$27)*Parameters!$D$26*(1-(Parameters!$B$94 + Parameters!$B$95))*(Parameters!$D$24)*Parameters!$D$28*Parameters!$D$30))) + (AD60*(1-Parameters!$D$40)*(1-(1/Parameters!$D$38))*(1-ART_drop_factor)) +(AH60*(1-Parameters!$D$40)*Parameters!$D$11*(1-('Input for base case'!$F$22*Parameters!$D$7)))+(AI60*(1-Parameters!$D$40)*(1-1/Parameters!$D$38)) + (AJ60*(1-Parameters!$D$40)*(1-(1/Parameters!$D$38))*(1-ART_drop_factor))),0)</f>
        <v>0</v>
      </c>
      <c r="AJ61" s="24">
        <f>IF(AND(C61&gt;=('Input for base case'!$F$14+'Input for base case'!$F$16), C61&lt;('Input for base case'!$F$14+'Input for base case'!$F$17)),((AC60*(1-Parameters!$D$40)*(1-1/Parameters!$D$38)*('Input for base case'!$F$7*Parameters!$D$17*Parameters!$D$26*(1-Parameters!$D$27)*(1-(Parameters!$B$94 + Parameters!$B$95))*(Parameters!$D$24)*Parameters!$D$28*Parameters!$D$30))+(AD60*(1-Parameters!$D$40)*(1-(1/Parameters!$D$38))*ART_drop_factor)+(AJ60*(1-Parameters!$D$40)*(1-(1/Parameters!$D$38))*ART_drop_factor)),0)</f>
        <v>0</v>
      </c>
      <c r="AK61" s="22">
        <f>IF(AND(C61&gt;=('Input for base case'!$F$14+'Input for base case'!$F$16), C61&lt;('Input for base case'!$F$14+'Input for base case'!$F$17)),((AC60*(1-Parameters!$D$40)*(1/Parameters!$D$38)*(1-('Input for base case'!$F$7*Parameters!$D$17*(1-Parameters!$D$27)*Parameters!$D$26*(1-(Parameters!$B$94 + Parameters!$B$95))*(Parameters!$D$23)*Parameters!$D$28)))+(AE60*(1-Parameters!$D$40)*(1-('Input for base case'!$F$7*Parameters!$D$17*(1-Parameters!$D$27)*Parameters!$D$26*(1-(Parameters!$B$94 + Parameters!$B$95))*(Parameters!$D$23)*Parameters!$D$28)))+(AI60*(1-Parameters!$D$40)*(1/Parameters!$D$38))+(AK60*(1-Parameters!$D$40))),0)</f>
        <v>0</v>
      </c>
      <c r="AL61" s="24">
        <f>IF(AND(C61&gt;=('Input for base case'!$F$14+'Input for base case'!$F$16), C61&lt;('Input for base case'!$F$14+'Input for base case'!$F$17)),((AC60*(1-Parameters!$D$40)*(1/Parameters!$D$38)*'Input for base case'!$F$7*Parameters!$D$17*Parameters!$D$26*(1-Parameters!$D$27)*(1-(Parameters!$B$94 + Parameters!$B$95))*Parameters!$D$28*(Parameters!$D$23)*(1-Parameters!$D$30))+(AE60*(1-Parameters!$D$40)*'Input for base case'!$F$7*Parameters!$D$17*Parameters!$D$26*(1-Parameters!$D$27)*(1-(Parameters!$B$94 + Parameters!$B$95))*Parameters!$D$28*(Parameters!$D$23)*(1-Parameters!$D$30))+(AF60*(1-Parameters!$D$40)) + (AG60*(1-Parameters!$D$40)*(1-ART_drop_factor)) +(AL60*(1-Parameters!$D$40)) + (AM60*(1-Parameters!$D$40)*(1-ART_drop_factor))),0)</f>
        <v>0</v>
      </c>
      <c r="AM61" s="22">
        <f>IF(AND(C61&gt;=('Input for base case'!$F$14+'Input for base case'!$F$16), C61&lt;('Input for base case'!$F$14+'Input for base case'!$F$17)),((AC60*(1-Parameters!$D$40)*(1/Parameters!$D$38)*('Input for base case'!$F$7*Parameters!$D$17*(Parameters!$D$23)*Parameters!$D$26*(1-Parameters!$D$27)*(1-(Parameters!$B$94 + Parameters!$B$95))*Parameters!$D$28*Parameters!$D$30))+(AD60*(1-Parameters!$D$40)*(1/Parameters!$D$38))+(AE60*(1-Parameters!$D$40)*('Input for base case'!$F$7*Parameters!$D$17*(Parameters!$D$23)*Parameters!$D$26*(1-Parameters!$D$27)*(1-(Parameters!$B$94 + Parameters!$B$95))*Parameters!$D$28*Parameters!$D$30))+(AM60*(1-Parameters!$D$40)*ART_drop_factor)+(AJ60*(1-Parameters!$D$40)*(1/Parameters!$D$38))+(AG60*(1-Parameters!$D$40)*ART_drop_factor)),0)</f>
        <v>0</v>
      </c>
      <c r="AN61" s="24">
        <f>IF(AND(C61&gt;=('Input for base case'!$F$14+'Input for base case'!$F$17), C61&lt;('Input for base case'!$F$14+'Input for base case'!$F$18)),((AH60*(1-Parameters!$D$40)*(1-(Parameters!$D$11*(1-('Input for base case'!$F$22*Parameters!$D$7))))) + (AN60*(1-Parameters!$D$40)*(1-(Parameters!$D$11*(1-('Input for base case'!$F$22*Parameters!$D$7)))))),0)</f>
        <v>1493696.9928191337</v>
      </c>
      <c r="AO61" s="22">
        <f>IF(AND(C61&gt;=('Input for base case'!$F$14+'Input for base case'!$F$17), C61&lt;('Input for base case'!$F$14+'Input for base case'!$F$18)),((AH60*(1-Parameters!$D$40)*Parameters!$D$11*(1-('Input for base case'!$F$22*Parameters!$D$7)))+(AI60*(1-Parameters!$D$40)*(1-1/Parameters!$D$38)*(1-('Input for base case'!$F$8*Parameters!$D$18*(1-Parameters!$D$27)*Parameters!$D$26*(Parameters!$D$24)*Parameters!$D$28*Parameters!$D$30))) + (AJ60*(1-Parameters!$D$40)*(1-(1/Parameters!$D$38))*(1-ART_drop_factor)) +(AN60*(1-Parameters!$D$40)*Parameters!$D$11*(1-('Input for base case'!$F$22*Parameters!$D$7)))+(AO60*(1-Parameters!$D$40)*(1-1/Parameters!$D$38)) + (AP60*(1-Parameters!$D$40)*(1-(1/Parameters!$D$38))*(1-ART_drop_factor))),0)</f>
        <v>3282.2189757951046</v>
      </c>
      <c r="AP61" s="24">
        <f>IF(AND(C61&gt;=('Input for base case'!$F$14+'Input for base case'!$F$17), C61&lt;('Input for base case'!$F$14+'Input for base case'!$F$18)),((AI60*(1-Parameters!$D$40)*(1-1/Parameters!$D$38)*('Input for base case'!$F$8*Parameters!$D$18*Parameters!$D$26*(1-Parameters!$D$27)*(Parameters!$D$24)*Parameters!$D$28*Parameters!$D$30))+(AJ60*(1-Parameters!$D$40)*(1-(1/Parameters!$D$38))*ART_drop_factor)+(AP60*(1-Parameters!$D$40)*(1-(1/Parameters!$D$38))*ART_drop_factor)),0)</f>
        <v>29.765029229252224</v>
      </c>
      <c r="AQ61" s="22">
        <f>IF(AND(C61&gt;=('Input for base case'!$F$14+'Input for base case'!$F$17), C61&lt;('Input for base case'!$F$14+'Input for base case'!$F$18)),((AI60*(1-Parameters!$D$40)*(1/Parameters!$D$38)*(1-('Input for base case'!$F$8*Parameters!$D$18*(1-Parameters!$D$27)*Parameters!$D$26*(Parameters!$D$23)*Parameters!$D$28)))+(AK60*(1-Parameters!$D$40)*(1-('Input for base case'!$F$8*Parameters!$D$18*(1-Parameters!$D$27)*Parameters!$D$26*(Parameters!$D$23)*Parameters!$D$28)))+(AO60*(1-Parameters!$D$40)*(1/Parameters!$D$38))+(AQ60*(1-Parameters!$D$40))),0)</f>
        <v>26237.426984266687</v>
      </c>
      <c r="AR61" s="24">
        <f>IF(AND(C61&gt;=('Input for base case'!$F$14+'Input for base case'!$F$17), C61&lt;('Input for base case'!$F$14+'Input for base case'!$F$18)),((AI60*(1-Parameters!$D$40)*(1/Parameters!$D$38)*'Input for base case'!$F$8*Parameters!$D$18*Parameters!$D$26*(1-Parameters!$D$27)*Parameters!$D$28*(Parameters!$D$23)*(1-Parameters!$D$30))+(AK60*(1-Parameters!$D$40)*'Input for base case'!$F$8*Parameters!$D$18*Parameters!$D$26*(1-Parameters!$D$27)*Parameters!$D$28*(Parameters!$D$23)*(1-Parameters!$D$30))+(AL60*(1-Parameters!$D$40)) + (AM60*(1-Parameters!$D$40)*(1-ART_drop_factor)) +(AR60*(1-Parameters!$D$40)) + (AS60*(1-Parameters!$D$40)*(1-ART_drop_factor))),0)</f>
        <v>7638.2407729418801</v>
      </c>
      <c r="AS61" s="22">
        <f>IF(AND(C61&gt;=('Input for base case'!$F$14+'Input for base case'!$F$17), C61&lt;('Input for base case'!$F$14+'Input for base case'!$F$18)),((AI60*(1-Parameters!$D$40)*(1/Parameters!$D$38)*('Input for base case'!$F$8*Parameters!$D$18*(Parameters!$D$23)*Parameters!$D$26*(1-Parameters!$D$27)*Parameters!$D$28*Parameters!$D$30))+(AJ60*(1-Parameters!$D$40)*(1/Parameters!$D$38))+(AK60*(1-Parameters!$D$40)*('Input for base case'!$F$8*Parameters!$D$18*(Parameters!$D$23)*Parameters!$D$26*(1-Parameters!$D$27)*Parameters!$D$28*Parameters!$D$30))+(AS60*(1-Parameters!$D$40)*ART_drop_factor)+(AP60*(1-Parameters!$D$40)*(1/Parameters!$D$38))+(AM60*(1-Parameters!$D$40)*ART_drop_factor)),0)</f>
        <v>34050.849222648445</v>
      </c>
      <c r="AT61" s="24">
        <f>IF(AND(C61&gt;=('Input for base case'!$F$14+'Input for base case'!$F$18), C61&lt;('Input for base case'!$F$14+'Input for base case'!$F$19)),((AN60*(1-Parameters!$D$40)*(1-(Parameters!$D$11*(1-('Input for base case'!$F$22*Parameters!$D$7))))) + (AT60*(1-Parameters!$D$40)*(1-(Parameters!$D$12*(1-('Input for base case'!$F$22*Parameters!$D$7)))))),0)</f>
        <v>0</v>
      </c>
      <c r="AU61" s="22">
        <f>IF(AND(C61&gt;=('Input for base case'!$F$14+'Input for base case'!$F$18), C61&lt;('Input for base case'!$F$14+'Input for base case'!$F$19)),((AN60*(1-Parameters!$D$40)*Parameters!$D$11*(1-('Input for base case'!$F$22*Parameters!$D$7)))+(AO60*(1-Parameters!$D$40)*(1-1/Parameters!$D$38)*(1-('Input for base case'!$F$9*Parameters!$D$19*(1-Parameters!$D$27)*Parameters!$D$26*(Parameters!$D$24)*Parameters!$D$28*Parameters!$D$30))) + (AP60*(1-Parameters!$D$40)*(1-(1/Parameters!$D$38))*(1-ART_drop_factor)) +(AT60*(1-Parameters!$D$40)*Parameters!$D$12*(1-('Input for base case'!$F$22*Parameters!$D$7)))+(AU60*(1-Parameters!$D$40)*(1-1/Parameters!$D$38)) + (AV60*(1-Parameters!$D$40)*(1-(1/Parameters!$D$38))*(1-ART_drop_factor))),0)</f>
        <v>0</v>
      </c>
      <c r="AV61" s="24">
        <f>IF(AND(C61&gt;=('Input for base case'!$F$14+'Input for base case'!$F$18), C61&lt;('Input for base case'!$F$14+'Input for base case'!$F$19)),((AO60*(1-Parameters!$D$40)*(1-1/Parameters!$D$38)*('Input for base case'!$F$9*Parameters!$D$19*Parameters!$D$26*(1-Parameters!$D$27)*(Parameters!$D$24)*Parameters!$D$28*Parameters!$D$30))+(AP60*(1-Parameters!$D$40)*(1-(1/Parameters!$D$38))*ART_drop_factor)+(AV60*(1-Parameters!$D$40)*(1-(1/Parameters!$D$38))*ART_drop_factor)),0)</f>
        <v>0</v>
      </c>
      <c r="AW61" s="22">
        <f>IF(AND(C61&gt;=('Input for base case'!$F$14+'Input for base case'!$F$18), C61&lt;('Input for base case'!$F$14+'Input for base case'!$F$19)),((AO60*(1-Parameters!$D$40)*(1/Parameters!$D$38)*(1-('Input for base case'!$F$9*Parameters!$D$19*(1-Parameters!$D$27)*Parameters!$D$26*(Parameters!$D$23)*Parameters!$D$28)))+(AQ60*(1-Parameters!$D$40)*(1-('Input for base case'!$F$9*Parameters!$D$19*(1-Parameters!$D$27)*Parameters!$D$26*(Parameters!$D$23)*Parameters!$D$28)))+(AU60*(1-Parameters!$D$40)*(1/Parameters!$D$38))+(AW60*(1-Parameters!$D$40))),0)</f>
        <v>0</v>
      </c>
      <c r="AX61" s="24">
        <f>IF(AND(C61&gt;=('Input for base case'!$F$14+'Input for base case'!$F$18), C61&lt;('Input for base case'!$F$14+'Input for base case'!$F$19)),((AO60*(1-Parameters!$D$40)*(1/Parameters!$D$38)*'Input for base case'!$F$9*Parameters!$D$19*Parameters!$D$26*(1-Parameters!$D$27)*Parameters!$D$28*(Parameters!$D$23)*(1-Parameters!$D$30))+(AQ60*(1-Parameters!$D$40)*'Input for base case'!$F$9*Parameters!$D$19*Parameters!$D$26*(1-Parameters!$D$27)*Parameters!$D$28*(Parameters!$D$23)*(1-Parameters!$D$30)) + (AS60*(1-Parameters!$D$40)*(1-ART_drop_factor)) +(AR60*(1-Parameters!$D$40))+ (AY60*(1-Parameters!$D$40)*(1-ART_drop_factor)) + (AX60*(1-Parameters!$D$40))),0)</f>
        <v>0</v>
      </c>
      <c r="AY61" s="22">
        <f>IF(AND(C61&gt;=('Input for base case'!$F$14+'Input for base case'!$F$18), C61&lt;('Input for base case'!$F$14+'Input for base case'!$F$19)),((AO60*(1-Parameters!$D$40)*(1/Parameters!$D$38)*('Input for base case'!$F$9*Parameters!$D$19*(Parameters!$D$23)*Parameters!$D$26*(1-Parameters!$D$27)*Parameters!$D$28*Parameters!$D$30))+(AP60*(1-Parameters!$D$40)*(1/Parameters!$D$38))+(AQ60*(1-Parameters!$D$40)*('Input for base case'!$F$9*Parameters!$D$19*(Parameters!$D$23)*Parameters!$D$26*(1-Parameters!$D$27)*Parameters!$D$28*Parameters!$D$30))+(AY60*(1-Parameters!$D$40)*ART_drop_factor)+(AV60*(1-Parameters!$D$40)*(1/Parameters!$D$38))+(AS60*(1-Parameters!$D$40)*ART_drop_factor)),0)</f>
        <v>0</v>
      </c>
      <c r="AZ61" s="24">
        <f>IF(C61&gt;=('Input for base case'!$F$14+'Input for base case'!$F$19),((AT60*(1-Parameters!$D$40)*(1-(Parameters!$D$12*(1-('Input for base case'!$F$22*Parameters!$D$7))))) + (AZ60*(1-Parameters!$D$40)*(1-(Parameters!$D$12*(1-('Input for base case'!$F$22*Parameters!$D$7)))))),0)</f>
        <v>0</v>
      </c>
      <c r="BA61" s="22">
        <f>IF(C61&gt;=('Input for base case'!$F$14+'Input for base case'!$F$19),((AT60*(1-Parameters!$D$40)*Parameters!$D$12*(1-('Input for base case'!$F$22*Parameters!$D$7)))+(AU60*(1-Parameters!$D$40)*(1-1/Parameters!$D$38)*(1-('Input for base case'!$F$10*Parameters!$D$20*(1-Parameters!$D$27)*Parameters!$D$26*(Parameters!$D$24)*Parameters!$D$28*Parameters!$D$30))) + (AV60*(1-Parameters!$D$40)*(1-(1/Parameters!$D$38))*(1-ART_drop_factor)) +(AZ60*(1-Parameters!$D$40)*Parameters!$D$12*(1-('Input for base case'!$F$22*Parameters!$D$7)))+(BA60*(1-Parameters!$D$40)*(1-1/Parameters!$D$38)) + (BB60*(1-Parameters!$D$40)*(1-(1/Parameters!$D$38))*(1-ART_drop_factor))),0)</f>
        <v>0</v>
      </c>
      <c r="BB61" s="24">
        <f>IF(C61&gt;=('Input for base case'!$F$14+'Input for base case'!$F$19),((AU60*(1-Parameters!$D$40)*(1-1/Parameters!$D$38)*('Input for base case'!$F$10*Parameters!$D$20*Parameters!$D$26*(1-Parameters!$D$27)*(Parameters!$D$24)*Parameters!$D$28*Parameters!$D$30))+(AV60*(1-Parameters!$D$40)*(1-(1/Parameters!$D$38))*ART_drop_factor)+(BB60*(1-Parameters!$D$40)*(1-(1/Parameters!$D$38))*ART_drop_factor)),0)</f>
        <v>0</v>
      </c>
      <c r="BC61" s="22">
        <f>IF(C61&gt;=('Input for base case'!$F$14+'Input for base case'!$F$19),((AU60*(1-Parameters!$D$40)*(1/Parameters!$D$38)*(1-('Input for base case'!$F$10*Parameters!$D$20*(1-Parameters!$D$27)*Parameters!$D$26*(Parameters!$D$23)*Parameters!$D$28)))+(AW60*(1-Parameters!$D$40)*(1-('Input for base case'!$F$10*Parameters!$D$20*(1-Parameters!$D$27)*Parameters!$D$26*(Parameters!$D$23)*Parameters!$D$28)))+(BA60*(1-Parameters!$D$40)*(1/Parameters!$D$38))+(BC60*(1-Parameters!$D$40))),0)</f>
        <v>0</v>
      </c>
      <c r="BD61" s="24">
        <f>IF(C61&gt;=('Input for base case'!$F$14+'Input for base case'!$F$19),((AU60*(1-Parameters!$D$40)*(1/Parameters!$D$38)*'Input for base case'!$F$10*Parameters!$D$20*Parameters!$D$26*(1-Parameters!$D$27)*Parameters!$D$28*(Parameters!$D$23)*(1-Parameters!$D$30))+(AW60*(1-Parameters!$D$40)*'Input for base case'!$F$10*Parameters!$D$20*Parameters!$D$26*(1-Parameters!$D$27)*Parameters!$D$28*(Parameters!$D$23)*(1-Parameters!$D$30))+(AX60*(1-Parameters!$D$40)) + (AY60*(1-Parameters!$D$40)*(1-ART_drop_factor)) +(BD60*(1-Parameters!$D$40)) + (BE60*(1-Parameters!$D$40)*(1-ART_drop_factor))),0)</f>
        <v>0</v>
      </c>
      <c r="BE61" s="25">
        <f>IF(C61&gt;=('Input for base case'!$F$14+'Input for base case'!$F$19),((AU60*(1-Parameters!$D$40)*(1/Parameters!$D$38)*('Input for base case'!$F$10*Parameters!$D$20*(Parameters!$D$23)*Parameters!$D$26*(1-Parameters!$D$27)*Parameters!$D$28*Parameters!$D$30))+(AV60*(1-Parameters!$D$40)*(1/Parameters!$D$38))+(AW60*(1-Parameters!$D$40)*('Input for base case'!$F$10*Parameters!$D$20*(Parameters!$D$23)*Parameters!$D$26*(1-Parameters!$D$27)*Parameters!$D$28*Parameters!$D$30))+(BE60*(1-Parameters!$D$40)*ART_drop_factor)+(BB60*(1-Parameters!$D$40)*(1/Parameters!$D$38))+(AY60*(1-Parameters!$D$40)*ART_drop_factor)),0)</f>
        <v>0</v>
      </c>
      <c r="BF61" s="135">
        <f>(Parameters!$D$40*(SUM(Model!D60:U60,Model!AH60:BE60)))+(Parameters!$D$41*(SUM(Model!V60:AG60)))</f>
        <v>93.542418970274014</v>
      </c>
      <c r="BG61" s="60"/>
    </row>
    <row r="62" spans="3:59" x14ac:dyDescent="0.2">
      <c r="C62" s="20">
        <v>57</v>
      </c>
      <c r="D62" s="21">
        <f>IF((C62&gt;='Input for base case'!$F$12),0,(D61*(1-Parameters!$D$40)*(1-(Parameters!$D$8*(1-('Input for base case'!$F$22*Parameters!$D$7))))))</f>
        <v>0</v>
      </c>
      <c r="E62" s="21">
        <f>IF((C62&gt;='Input for base case'!$F$12),0,(D61*(1-Parameters!$D$40)*Parameters!$D$8*(1-('Input for base case'!$F$22*Parameters!$D$7))+(E61*(1-Parameters!$D$40)*(1-1/Parameters!$D$38)) + (F61*(1-Parameters!$D$40)*(1-(1/Parameters!$D$38))*(1-ART_drop_factor))))</f>
        <v>0</v>
      </c>
      <c r="F62" s="26">
        <f>IF((C62&gt;='Input for base case'!$F$12),0,(F61*(1-Parameters!$D$40)*(1-(1/Parameters!$D$38))*ART_drop_factor))</f>
        <v>0</v>
      </c>
      <c r="G62" s="21">
        <f>IF((C62&gt;='Input for base case'!$F$12),0,((G61*(1-Parameters!$D$40)+(E61*(1-Parameters!$D$40)*(1/Parameters!$D$38)))))</f>
        <v>0</v>
      </c>
      <c r="H62" s="21">
        <f>IF((C62&gt;='Input for base case'!$F$12),0,(H61*(1-Parameters!$D$40) + I61*(1-Parameters!$D$40)*(1-ART_drop_factor)))</f>
        <v>0</v>
      </c>
      <c r="I62" s="21">
        <f>IF((C62&gt;='Input for base case'!$F$12),0,(((F61*(1-Parameters!$D$40)*(1/Parameters!$D$38)) + I61*(1-Parameters!$D$40)*ART_drop_factor)))</f>
        <v>0</v>
      </c>
      <c r="J62" s="23">
        <f>IF(AND(C62&gt;='Input for base case'!$F$12,C62&lt;'Input for base case'!$F$13),((D61*(1-Parameters!$D$40)*(1-(Parameters!$D$8*(1-('Input for base case'!$F$22*Parameters!$D$7))))) + (J61*(1-Parameters!$D$40)*(1-(Parameters!$D$9*(1-('Input for base case'!$F$22*Parameters!$D$7)))))),0)</f>
        <v>0</v>
      </c>
      <c r="K62" s="23">
        <f>IF(AND(C62&gt;='Input for base case'!$F$12,C62&lt;'Input for base case'!$F$13),((D61*(1-Parameters!$D$40)*(Parameters!$D$8*(1-('Input for base case'!$F$22*Parameters!$D$7))))+(E61*(1-Parameters!$D$40)*(1-1/Parameters!$D$38)*(1-('Input for base case'!$F$5*Parameters!$D$14*(1-Parameters!$D$27)*Parameters!$D$26*(Parameters!$D$24))*Parameters!$D$28*Parameters!$D$30)))+ (F61*(1-Parameters!$D$40)*(1-(1/Parameters!$D$38))*(1-ART_drop_factor)) + (J61*(1-Parameters!$D$40)*Parameters!$D$9*(1-('Input for base case'!$F$22*Parameters!$D$7)))+(K61*(1-Parameters!$D$40)*(1-1/Parameters!$D$38)) + (L61*(1-Parameters!$D$40)*(1-(1/Parameters!$D$38))*(1-ART_drop_factor)),0)</f>
        <v>0</v>
      </c>
      <c r="L62" s="23">
        <f>IF(AND(C62&gt;='Input for base case'!$F$12,C62&lt;'Input for base case'!$F$13),((E61*(1-Parameters!$D$40)*(1-1/Parameters!$D$38)*('Input for base case'!$F$5*Parameters!$D$14*Parameters!$D$26*(1-Parameters!$D$27)*(Parameters!$D$24)*Parameters!$D$28*Parameters!$D$30))+(F61*(1-Parameters!$D$40)*(1-(1/Parameters!$D$38))*ART_drop_factor)+(L61*(1-Parameters!$D$40)*(1-(1/Parameters!$D$38))*ART_drop_factor)),0)</f>
        <v>0</v>
      </c>
      <c r="M62" s="23">
        <f>IF(AND(C62&gt;='Input for base case'!$F$12,C62&lt;'Input for base case'!$F$13),((E61*(1-Parameters!$D$40)*(1/Parameters!$D$38)*(1-('Input for base case'!$F$5*Parameters!$D$14*(1-Parameters!$D$27)*Parameters!$D$26*(Parameters!$D$23))*Parameters!$D$28))+(G61*(1-Parameters!$D$40)*(1-('Input for base case'!$F$5*Parameters!$D$14*(1-Parameters!$D$27)*Parameters!$D$26*(Parameters!$D$23)*Parameters!$D$28)))+(K61*(1-Parameters!$D$40)*(1/Parameters!$D$38))+(M61*(1-Parameters!$D$40))),0)</f>
        <v>0</v>
      </c>
      <c r="N62" s="23">
        <f>IF(AND(C62&gt;='Input for base case'!$F$12,C62&lt;'Input for base case'!$F$13),((E61*(1-Parameters!$D$40)*(1/Parameters!$D$38)*'Input for base case'!$F$5*Parameters!$D$14*Parameters!$D$26*(1-Parameters!$D$27)*Parameters!$D$28*(Parameters!$D$23)*(1-Parameters!$D$30))+(G61*(1-Parameters!$D$40)*'Input for base case'!$F$5*Parameters!$D$14*Parameters!$D$26*(1-Parameters!$D$27)*Parameters!$D$28*(Parameters!$D$23)*(1-Parameters!$D$30))+(H61*(1-Parameters!$D$40)) +(N61*(1-Parameters!$D$40)) + (O61*(1-Parameters!$D$40)*(1-ART_drop_factor)) + (I61*(1-Parameters!$D$40)*(1-ART_drop_factor))),0)</f>
        <v>0</v>
      </c>
      <c r="O62" s="23">
        <f>IF(AND(C62&gt;='Input for base case'!$F$12,C62&lt;'Input for base case'!$F$13),((E61*(1-Parameters!$D$40)*(1/Parameters!$D$38)*('Input for base case'!$F$5*Parameters!$D$14*(Parameters!$D$23)*Parameters!$D$26*(1-Parameters!$D$27)*Parameters!$D$28*Parameters!$D$30))+(F61*(1-Parameters!$D$40)*(1/Parameters!$D$38))+(G61*(1-Parameters!$D$40)*('Input for base case'!$F$5*Parameters!$D$14*(Parameters!$D$23)*Parameters!$D$26*(1-Parameters!$D$27)*Parameters!$D$28*Parameters!$D$30))+(O61*(1-Parameters!$D$40)*ART_drop_factor)+(L61*(1-Parameters!$D$40)*(1/Parameters!$D$38))+(I61*(1-Parameters!$D$40)*ART_drop_factor)),0)</f>
        <v>0</v>
      </c>
      <c r="P62" s="24">
        <f>IF(AND(C62&gt;='Input for base case'!$F$13,C62&lt;'Input for base case'!$F$14),((J61*(1-Parameters!$D$40)*(1-(Parameters!$D$9*(1-('Input for base case'!$F$22*Parameters!$D$7))))) + (P61*(1-Parameters!$D$40)*(1-(Parameters!$D$9*(1-('Input for base case'!$F$22*Parameters!$D$7)))))),0)</f>
        <v>0</v>
      </c>
      <c r="Q62" s="22">
        <f>IF(AND(C62&gt;='Input for base case'!$F$13,C62&lt;'Input for base case'!$F$14),((J61*(1-Parameters!$D$40)*Parameters!$D$9*(1-('Input for base case'!$F$22*Parameters!$D$7)))+(K61*(1-Parameters!$D$40)*(1-1/Parameters!$D$38)*(1-('Input for base case'!$F$6*Parameters!$D$15*(1-Parameters!$D$27)*Parameters!$D$26*(Parameters!$D$24))*Parameters!$D$28*Parameters!$D$30))) + (L61*(1-Parameters!$D$40)*(1-(1/Parameters!$D$38))*(1-ART_drop_factor)) +(P61*(1-Parameters!$D$40)*Parameters!$D$9*(1-('Input for base case'!$F$22*Parameters!$D$7)))+(Q61*(1-Parameters!$D$40)*(1-1/Parameters!$D$38)) + (R61*(1-Parameters!$D$40)*(1-(1/Parameters!$D$38))*(1-ART_drop_factor)),0)</f>
        <v>0</v>
      </c>
      <c r="R62" s="24">
        <f>IF(AND(C62&gt;='Input for base case'!$F$13,C62&lt;'Input for base case'!$F$14),((K61*(1-Parameters!$D$40)*(1-1/Parameters!$D$38)*('Input for base case'!$F$6*Parameters!$D$15*Parameters!$D$26*(1-Parameters!$D$27)*(Parameters!$D$24)*Parameters!$D$28*Parameters!$D$30))+(L61*(1-Parameters!$D$40)*(1-(1/Parameters!$D$38))*ART_drop_factor)+(R61*(1-Parameters!$D$40)*(1-(1/Parameters!$D$38))*ART_drop_factor)),0)</f>
        <v>0</v>
      </c>
      <c r="S62" s="22">
        <f>IF(AND(C62&gt;='Input for base case'!$F$13,C62&lt;'Input for base case'!$F$14),((K61*(1-Parameters!$D$40)*(1/Parameters!$D$38)*(1-('Input for base case'!$F$6*Parameters!$D$15*(1-Parameters!$D$27)*Parameters!$D$26*(Parameters!$D$23)*Parameters!$D$28)))+(M61*(1-Parameters!$D$40)*(1-('Input for base case'!$F$6*Parameters!$D$15*(1-Parameters!$D$27)*Parameters!$D$26*(Parameters!$D$23)*Parameters!$D$28)))+(Q61*(1-Parameters!$D$40)*(1/Parameters!$D$38))+(S61*(1-Parameters!$D$40))),0)</f>
        <v>0</v>
      </c>
      <c r="T62" s="24">
        <f>IF(AND(C62&gt;='Input for base case'!$F$13,C62&lt;'Input for base case'!$F$14),((K61*(1-Parameters!$D$40)*(1/Parameters!$D$38)*'Input for base case'!$F$6*Parameters!$D$15*Parameters!$D$26*(1-Parameters!$D$27)*Parameters!$D$28*(Parameters!$D$23)*(1-Parameters!$D$30))+(M61*(1-Parameters!$D$40)*'Input for base case'!$F$6*Parameters!$D$15*Parameters!$D$26*(1-Parameters!$D$27)*Parameters!$D$28*(Parameters!$D$23)*(1-Parameters!$D$30))+(N61*(1-Parameters!$D$40))+(T61*(1-Parameters!$D$40)) + (U61*(1-Parameters!$D$40)*(1-ART_drop_factor)) + (O61*(1-Parameters!$D$40)*(1-ART_drop_factor))),0)</f>
        <v>0</v>
      </c>
      <c r="U62" s="22">
        <f>IF(AND(C62&gt;='Input for base case'!$F$13,C62&lt;'Input for base case'!$F$14),((K61*(1-Parameters!$D$40)*(1/Parameters!$D$38)*('Input for base case'!$F$6*Parameters!$D$15*(Parameters!$D$23)*Parameters!$D$26*(1-Parameters!$D$27)*Parameters!$D$28*Parameters!$D$30))+(L61*(1-Parameters!$D$40)*(1/Parameters!$D$38))+(M61*(1-Parameters!$D$40)*('Input for base case'!$F$6*Parameters!$D$15*(Parameters!$D$23)*Parameters!$D$26*(1-Parameters!$D$27)*Parameters!$D$28*Parameters!$D$30))+(U61*(1-Parameters!$D$40)*ART_drop_factor)+(R61*(1-Parameters!$D$40)*(1/Parameters!$D$38))+(O61*(1-Parameters!$D$40))*ART_drop_factor),0)</f>
        <v>0</v>
      </c>
      <c r="V62" s="24">
        <f>IF(C62='Input for base case'!$F$14,((P61*(1-Parameters!$D$41)*(1-(Parameters!$D$9*(1-('Input for base case'!$F$22*Parameters!$D$7))))) + (V61*(1-Parameters!$D$41)*(1-(Parameters!$D$9*(1-('Input for base case'!$F$22*Parameters!$D$7)))))),0)</f>
        <v>0</v>
      </c>
      <c r="W62" s="22">
        <f>IF(C62='Input for base case'!$F$14,((P61*(1-Parameters!$D$41)*Parameters!$D$9*(1-('Input for base case'!$F$22*Parameters!$D$7)))+(Q61*(1-Parameters!$D$41)*(1-1/Parameters!$D$38)*(1-('Input for base case'!$F$6*Parameters!$D$16*(1-Parameters!$D$27)*Parameters!$D$26*(1-Parameters!$B$94)*(Parameters!$D$24))*Parameters!$D$28*Parameters!$D$30)))+(V61*(1-Parameters!$D$41)*Parameters!$D$9*(1-('Input for base case'!$F$22*Parameters!$D$7)))+ (R61*(1-Parameters!$D$41)*(1-(1/Parameters!$D$38))*(1-ART_drop_factor)) + (W61*(1-Parameters!$D$41)*(1-1/Parameters!$D$38)) + (X61*(1-Parameters!$D$41)*(1-(1/Parameters!$D$38))*(1-ART_drop_factor)),0)</f>
        <v>0</v>
      </c>
      <c r="X62" s="24">
        <f>IF(C62='Input for base case'!$F$14,((Q61*(1-Parameters!$D$41)*(1-1/Parameters!$D$38)*('Input for base case'!$F$6*Parameters!$D$16*Parameters!$D$26*(1-Parameters!$D$27)*(1-Parameters!$B$94)*(Parameters!$D$24)*Parameters!$D$28*Parameters!$D$30))+(R61*(1-Parameters!$D$41)*(1-(1/Parameters!$D$38))*ART_drop_factor)+(X61*(1-Parameters!$D$41)*(1-(1/Parameters!$D$38))*ART_drop_factor)),0)</f>
        <v>0</v>
      </c>
      <c r="Y62" s="22">
        <f>IF(C62='Input for base case'!$F$14,((Q61*(1-Parameters!$D$41)*(1/Parameters!$D$38)*(1-('Input for base case'!$F$6*Parameters!$D$16*(1-Parameters!$D$27)*Parameters!$D$26*(1-Parameters!$B$94)*(Parameters!$D$23)*Parameters!$D$28)))+(S61*(1-Parameters!$D$41)*(1-('Input for base case'!$F$6*Parameters!$D$16*(1-Parameters!$D$27)*Parameters!$D$26*(1-Parameters!$B$94)*(Parameters!$D$23)*Parameters!$D$28)))+(W61*(1-Parameters!$D$41)*(1/Parameters!$D$38))+(Y61*(1-Parameters!$D$41))),0)</f>
        <v>0</v>
      </c>
      <c r="Z62" s="24">
        <f>IF(C62='Input for base case'!$F$14,((Q61*(1-Parameters!$D$41)*(1/Parameters!$D$38)*'Input for base case'!$F$6*Parameters!$D$16*Parameters!$D$26*(1-Parameters!$D$27)*(1-Parameters!$B$94)*Parameters!$D$28*(Parameters!$D$23)*(1-Parameters!$D$30))+(S61*(1-Parameters!$D$41)*'Input for base case'!$F$6*Parameters!$D$16*Parameters!$D$26*(1-Parameters!$D$27)*(1-Parameters!$B$94)*Parameters!$D$28*(Parameters!$D$23)*(1-Parameters!$D$30))+(T61*(1-Parameters!$D$41)) + (U61*(1-Parameters!$D$41)*(1-ART_drop_factor)) + (Z61*(1-Parameters!$D$41)) + (AA61*(1-Parameters!$D$41)*(1-ART_drop_factor))),0)</f>
        <v>0</v>
      </c>
      <c r="AA62" s="22">
        <f>IF(C62='Input for base case'!$F$14,((Q61*(1-Parameters!$D$41)*(1/Parameters!$D$38)*('Input for base case'!$F$6*Parameters!$D$16*(Parameters!$D$23)*Parameters!$D$26*(1-Parameters!$D$27)*(1-Parameters!$B$94)*Parameters!$D$28*Parameters!$D$30))+(R61*(1-Parameters!$D$41)*(1/Parameters!$D$38))+(S61*(1-Parameters!$D$41)*('Input for base case'!$F$6*Parameters!$D$16*(1-Parameters!$B$94)*(Parameters!$D$23)*Parameters!$D$26*(1-Parameters!$D$27)*Parameters!$D$28*Parameters!$D$30))+(AA61*(1-Parameters!$D$41)*ART_drop_factor)+(X61*(1-Parameters!$D$41)*(1/Parameters!$D$38))+(U61*(1-Parameters!$D$41)*ART_drop_factor)),0)</f>
        <v>0</v>
      </c>
      <c r="AB62" s="24">
        <f>IF(AND(C62&gt;'Input for base case'!$F$14,C62&lt;('Input for base case'!$F$14+'Input for base case'!$F$16)),((V61*(1-Parameters!$D$41)*(1-(Parameters!$D$9*(1-('Input for base case'!$F$22*Parameters!$D$7)))))+(AB61*(1-Parameters!$D$41)*(1-(Parameters!$D$10*(1-('Input for base case'!$F$22*Parameters!$D$7)))))),0)</f>
        <v>0</v>
      </c>
      <c r="AC62" s="24">
        <f>IF(AND(C62&gt;'Input for base case'!$F$14, C62&lt;('Input for base case'!$F$14+'Input for base case'!$F$16)),((V61*(1-Parameters!$D$41)*Parameters!$D$9*(1-('Input for base case'!$F$22*Parameters!$D$7)))+(W61*(1-Parameters!$D$41)*(1-1/Parameters!$D$38)) + (X61*(1-Parameters!$D$41)*(1-(1/Parameters!$D$38))*(1-ART_drop_factor)) +(AB61*(1-Parameters!$D$41)*Parameters!$D$10*(1-('Input for base case'!$F$22*Parameters!$D$7))))+(AC61*(1-Parameters!$D$41)*(1-1/Parameters!$D$38)) + (AD61*(1-Parameters!$D$41)*(1-(1/Parameters!$D$38))*(1-ART_drop_factor)),0)</f>
        <v>0</v>
      </c>
      <c r="AD62" s="24">
        <f>IF(AND(C62&gt;'Input for base case'!$F$14, C62&lt;('Input for base case'!$F$14+'Input for base case'!$F$16)),((X61*(1-Parameters!$D$41)*(1-(1/Parameters!$D$38))*ART_drop_factor)+(AD61*(1-Parameters!$D$41)*(1-(1/Parameters!$D$38))*ART_drop_factor)),0)</f>
        <v>0</v>
      </c>
      <c r="AE62" s="24">
        <f>IF(AND(C62&gt;'Input for base case'!$F$14, C62&lt;('Input for base case'!$F$14+'Input for base case'!$F$16)),((W61*(1-Parameters!$D$41)*(1/Parameters!$D$38))+(Y61*(1-Parameters!$D$41))+(AC61*(1-Parameters!$D$41)*(1/Parameters!$D$38))+(AE61*(1-Parameters!$D$41))),0)</f>
        <v>0</v>
      </c>
      <c r="AF62" s="24">
        <f>IF(AND(C62&gt;'Input for base case'!$F$14, C62&lt;('Input for base case'!$F$14+'Input for base case'!$F$16)),((Z61*(1-Parameters!$D$41)) + (AA61*(1-Parameters!$D$41)*(1-ART_drop_factor)) +(AF61*(1-Parameters!$D$41)) + (AG61*(1-Parameters!$D$41)*(1-ART_drop_factor))),0)</f>
        <v>0</v>
      </c>
      <c r="AG62" s="24">
        <f>IF(AND(C62&gt;'Input for base case'!$F$14, C62&lt;('Input for base case'!$F$14+'Input for base case'!$F$16)),((X61*(1-Parameters!$D$41)*(1/Parameters!$D$38))+(AG61*(1-Parameters!$D$41)*ART_drop_factor)+(AD61*(1-Parameters!$D$41)*(1/Parameters!$D$38))+(AA61*(1-Parameters!$D$41)*ART_drop_factor)),0)</f>
        <v>0</v>
      </c>
      <c r="AH62" s="24">
        <f>IF(AND(C62&gt;=('Input for base case'!$F$14+'Input for base case'!$F$16),C62&lt;('Input for base case'!$F$14+'Input for base case'!$F$17)),((AB61*(1-Parameters!$D$40)*(1-(Parameters!$D$10*(1-('Input for base case'!$F$22*Parameters!$D$7)))))+(AH61*(1-Parameters!$D$40)*(1-(Parameters!$D$11*(1-('Input for base case'!$F$22*Parameters!$D$7)))))),0)</f>
        <v>0</v>
      </c>
      <c r="AI62" s="24">
        <f>IF(AND(C62&gt;=('Input for base case'!$F$14+'Input for base case'!$F$16), C62&lt;('Input for base case'!$F$14+'Input for base case'!$F$17)),((AB61*(1-Parameters!$D$40)*Parameters!$D$10*(1-('Input for base case'!$F$22*Parameters!$D$7)))+(AC61*(1-Parameters!$D$40)*(1-1/Parameters!$D$38)*(1-('Input for base case'!$F$7*Parameters!$D$17*(1-Parameters!$D$27)*Parameters!$D$26*(1-(Parameters!$B$94 + Parameters!$B$95))*(Parameters!$D$24)*Parameters!$D$28*Parameters!$D$30))) + (AD61*(1-Parameters!$D$40)*(1-(1/Parameters!$D$38))*(1-ART_drop_factor)) +(AH61*(1-Parameters!$D$40)*Parameters!$D$11*(1-('Input for base case'!$F$22*Parameters!$D$7)))+(AI61*(1-Parameters!$D$40)*(1-1/Parameters!$D$38)) + (AJ61*(1-Parameters!$D$40)*(1-(1/Parameters!$D$38))*(1-ART_drop_factor))),0)</f>
        <v>0</v>
      </c>
      <c r="AJ62" s="24">
        <f>IF(AND(C62&gt;=('Input for base case'!$F$14+'Input for base case'!$F$16), C62&lt;('Input for base case'!$F$14+'Input for base case'!$F$17)),((AC61*(1-Parameters!$D$40)*(1-1/Parameters!$D$38)*('Input for base case'!$F$7*Parameters!$D$17*Parameters!$D$26*(1-Parameters!$D$27)*(1-(Parameters!$B$94 + Parameters!$B$95))*(Parameters!$D$24)*Parameters!$D$28*Parameters!$D$30))+(AD61*(1-Parameters!$D$40)*(1-(1/Parameters!$D$38))*ART_drop_factor)+(AJ61*(1-Parameters!$D$40)*(1-(1/Parameters!$D$38))*ART_drop_factor)),0)</f>
        <v>0</v>
      </c>
      <c r="AK62" s="22">
        <f>IF(AND(C62&gt;=('Input for base case'!$F$14+'Input for base case'!$F$16), C62&lt;('Input for base case'!$F$14+'Input for base case'!$F$17)),((AC61*(1-Parameters!$D$40)*(1/Parameters!$D$38)*(1-('Input for base case'!$F$7*Parameters!$D$17*(1-Parameters!$D$27)*Parameters!$D$26*(1-(Parameters!$B$94 + Parameters!$B$95))*(Parameters!$D$23)*Parameters!$D$28)))+(AE61*(1-Parameters!$D$40)*(1-('Input for base case'!$F$7*Parameters!$D$17*(1-Parameters!$D$27)*Parameters!$D$26*(1-(Parameters!$B$94 + Parameters!$B$95))*(Parameters!$D$23)*Parameters!$D$28)))+(AI61*(1-Parameters!$D$40)*(1/Parameters!$D$38))+(AK61*(1-Parameters!$D$40))),0)</f>
        <v>0</v>
      </c>
      <c r="AL62" s="24">
        <f>IF(AND(C62&gt;=('Input for base case'!$F$14+'Input for base case'!$F$16), C62&lt;('Input for base case'!$F$14+'Input for base case'!$F$17)),((AC61*(1-Parameters!$D$40)*(1/Parameters!$D$38)*'Input for base case'!$F$7*Parameters!$D$17*Parameters!$D$26*(1-Parameters!$D$27)*(1-(Parameters!$B$94 + Parameters!$B$95))*Parameters!$D$28*(Parameters!$D$23)*(1-Parameters!$D$30))+(AE61*(1-Parameters!$D$40)*'Input for base case'!$F$7*Parameters!$D$17*Parameters!$D$26*(1-Parameters!$D$27)*(1-(Parameters!$B$94 + Parameters!$B$95))*Parameters!$D$28*(Parameters!$D$23)*(1-Parameters!$D$30))+(AF61*(1-Parameters!$D$40)) + (AG61*(1-Parameters!$D$40)*(1-ART_drop_factor)) +(AL61*(1-Parameters!$D$40)) + (AM61*(1-Parameters!$D$40)*(1-ART_drop_factor))),0)</f>
        <v>0</v>
      </c>
      <c r="AM62" s="22">
        <f>IF(AND(C62&gt;=('Input for base case'!$F$14+'Input for base case'!$F$16), C62&lt;('Input for base case'!$F$14+'Input for base case'!$F$17)),((AC61*(1-Parameters!$D$40)*(1/Parameters!$D$38)*('Input for base case'!$F$7*Parameters!$D$17*(Parameters!$D$23)*Parameters!$D$26*(1-Parameters!$D$27)*(1-(Parameters!$B$94 + Parameters!$B$95))*Parameters!$D$28*Parameters!$D$30))+(AD61*(1-Parameters!$D$40)*(1/Parameters!$D$38))+(AE61*(1-Parameters!$D$40)*('Input for base case'!$F$7*Parameters!$D$17*(Parameters!$D$23)*Parameters!$D$26*(1-Parameters!$D$27)*(1-(Parameters!$B$94 + Parameters!$B$95))*Parameters!$D$28*Parameters!$D$30))+(AM61*(1-Parameters!$D$40)*ART_drop_factor)+(AJ61*(1-Parameters!$D$40)*(1/Parameters!$D$38))+(AG61*(1-Parameters!$D$40)*ART_drop_factor)),0)</f>
        <v>0</v>
      </c>
      <c r="AN62" s="24">
        <f>IF(AND(C62&gt;=('Input for base case'!$F$14+'Input for base case'!$F$17), C62&lt;('Input for base case'!$F$14+'Input for base case'!$F$18)),((AH61*(1-Parameters!$D$40)*(1-(Parameters!$D$11*(1-('Input for base case'!$F$22*Parameters!$D$7))))) + (AN61*(1-Parameters!$D$40)*(1-(Parameters!$D$11*(1-('Input for base case'!$F$22*Parameters!$D$7)))))),0)</f>
        <v>1493208.6920031654</v>
      </c>
      <c r="AO62" s="22">
        <f>IF(AND(C62&gt;=('Input for base case'!$F$14+'Input for base case'!$F$17), C62&lt;('Input for base case'!$F$14+'Input for base case'!$F$18)),((AH61*(1-Parameters!$D$40)*Parameters!$D$11*(1-('Input for base case'!$F$22*Parameters!$D$7)))+(AI61*(1-Parameters!$D$40)*(1-1/Parameters!$D$38)*(1-('Input for base case'!$F$8*Parameters!$D$18*(1-Parameters!$D$27)*Parameters!$D$26*(Parameters!$D$24)*Parameters!$D$28*Parameters!$D$30))) + (AJ61*(1-Parameters!$D$40)*(1-(1/Parameters!$D$38))*(1-ART_drop_factor)) +(AN61*(1-Parameters!$D$40)*Parameters!$D$11*(1-('Input for base case'!$F$22*Parameters!$D$7)))+(AO61*(1-Parameters!$D$40)*(1-1/Parameters!$D$38)) + (AP61*(1-Parameters!$D$40)*(1-(1/Parameters!$D$38))*(1-ART_drop_factor))),0)</f>
        <v>3319.5738283376622</v>
      </c>
      <c r="AP62" s="24">
        <f>IF(AND(C62&gt;=('Input for base case'!$F$14+'Input for base case'!$F$17), C62&lt;('Input for base case'!$F$14+'Input for base case'!$F$18)),((AI61*(1-Parameters!$D$40)*(1-1/Parameters!$D$38)*('Input for base case'!$F$8*Parameters!$D$18*Parameters!$D$26*(1-Parameters!$D$27)*(Parameters!$D$24)*Parameters!$D$28*Parameters!$D$30))+(AJ61*(1-Parameters!$D$40)*(1-(1/Parameters!$D$38))*ART_drop_factor)+(AP61*(1-Parameters!$D$40)*(1-(1/Parameters!$D$38))*ART_drop_factor)),0)</f>
        <v>26.368098032172281</v>
      </c>
      <c r="AQ62" s="22">
        <f>IF(AND(C62&gt;=('Input for base case'!$F$14+'Input for base case'!$F$17), C62&lt;('Input for base case'!$F$14+'Input for base case'!$F$18)),((AI61*(1-Parameters!$D$40)*(1/Parameters!$D$38)*(1-('Input for base case'!$F$8*Parameters!$D$18*(1-Parameters!$D$27)*Parameters!$D$26*(Parameters!$D$23)*Parameters!$D$28)))+(AK61*(1-Parameters!$D$40)*(1-('Input for base case'!$F$8*Parameters!$D$18*(1-Parameters!$D$27)*Parameters!$D$26*(Parameters!$D$23)*Parameters!$D$28)))+(AO61*(1-Parameters!$D$40)*(1/Parameters!$D$38))+(AQ61*(1-Parameters!$D$40))),0)</f>
        <v>26600.583244001395</v>
      </c>
      <c r="AR62" s="24">
        <f>IF(AND(C62&gt;=('Input for base case'!$F$14+'Input for base case'!$F$17), C62&lt;('Input for base case'!$F$14+'Input for base case'!$F$18)),((AI61*(1-Parameters!$D$40)*(1/Parameters!$D$38)*'Input for base case'!$F$8*Parameters!$D$18*Parameters!$D$26*(1-Parameters!$D$27)*Parameters!$D$28*(Parameters!$D$23)*(1-Parameters!$D$30))+(AK61*(1-Parameters!$D$40)*'Input for base case'!$F$8*Parameters!$D$18*Parameters!$D$26*(1-Parameters!$D$27)*Parameters!$D$28*(Parameters!$D$23)*(1-Parameters!$D$30))+(AL61*(1-Parameters!$D$40)) + (AM61*(1-Parameters!$D$40)*(1-ART_drop_factor)) +(AR61*(1-Parameters!$D$40)) + (AS61*(1-Parameters!$D$40)*(1-ART_drop_factor))),0)</f>
        <v>7751.2857369231497</v>
      </c>
      <c r="AS62" s="22">
        <f>IF(AND(C62&gt;=('Input for base case'!$F$14+'Input for base case'!$F$17), C62&lt;('Input for base case'!$F$14+'Input for base case'!$F$18)),((AI61*(1-Parameters!$D$40)*(1/Parameters!$D$38)*('Input for base case'!$F$8*Parameters!$D$18*(Parameters!$D$23)*Parameters!$D$26*(1-Parameters!$D$27)*Parameters!$D$28*Parameters!$D$30))+(AJ61*(1-Parameters!$D$40)*(1/Parameters!$D$38))+(AK61*(1-Parameters!$D$40)*('Input for base case'!$F$8*Parameters!$D$18*(Parameters!$D$23)*Parameters!$D$26*(1-Parameters!$D$27)*Parameters!$D$28*Parameters!$D$30))+(AS61*(1-Parameters!$D$40)*ART_drop_factor)+(AP61*(1-Parameters!$D$40)*(1/Parameters!$D$38))+(AM61*(1-Parameters!$D$40)*ART_drop_factor)),0)</f>
        <v>33938.70615352819</v>
      </c>
      <c r="AT62" s="24">
        <f>IF(AND(C62&gt;=('Input for base case'!$F$14+'Input for base case'!$F$18), C62&lt;('Input for base case'!$F$14+'Input for base case'!$F$19)),((AN61*(1-Parameters!$D$40)*(1-(Parameters!$D$11*(1-('Input for base case'!$F$22*Parameters!$D$7))))) + (AT61*(1-Parameters!$D$40)*(1-(Parameters!$D$12*(1-('Input for base case'!$F$22*Parameters!$D$7)))))),0)</f>
        <v>0</v>
      </c>
      <c r="AU62" s="22">
        <f>IF(AND(C62&gt;=('Input for base case'!$F$14+'Input for base case'!$F$18), C62&lt;('Input for base case'!$F$14+'Input for base case'!$F$19)),((AN61*(1-Parameters!$D$40)*Parameters!$D$11*(1-('Input for base case'!$F$22*Parameters!$D$7)))+(AO61*(1-Parameters!$D$40)*(1-1/Parameters!$D$38)*(1-('Input for base case'!$F$9*Parameters!$D$19*(1-Parameters!$D$27)*Parameters!$D$26*(Parameters!$D$24)*Parameters!$D$28*Parameters!$D$30))) + (AP61*(1-Parameters!$D$40)*(1-(1/Parameters!$D$38))*(1-ART_drop_factor)) +(AT61*(1-Parameters!$D$40)*Parameters!$D$12*(1-('Input for base case'!$F$22*Parameters!$D$7)))+(AU61*(1-Parameters!$D$40)*(1-1/Parameters!$D$38)) + (AV61*(1-Parameters!$D$40)*(1-(1/Parameters!$D$38))*(1-ART_drop_factor))),0)</f>
        <v>0</v>
      </c>
      <c r="AV62" s="24">
        <f>IF(AND(C62&gt;=('Input for base case'!$F$14+'Input for base case'!$F$18), C62&lt;('Input for base case'!$F$14+'Input for base case'!$F$19)),((AO61*(1-Parameters!$D$40)*(1-1/Parameters!$D$38)*('Input for base case'!$F$9*Parameters!$D$19*Parameters!$D$26*(1-Parameters!$D$27)*(Parameters!$D$24)*Parameters!$D$28*Parameters!$D$30))+(AP61*(1-Parameters!$D$40)*(1-(1/Parameters!$D$38))*ART_drop_factor)+(AV61*(1-Parameters!$D$40)*(1-(1/Parameters!$D$38))*ART_drop_factor)),0)</f>
        <v>0</v>
      </c>
      <c r="AW62" s="22">
        <f>IF(AND(C62&gt;=('Input for base case'!$F$14+'Input for base case'!$F$18), C62&lt;('Input for base case'!$F$14+'Input for base case'!$F$19)),((AO61*(1-Parameters!$D$40)*(1/Parameters!$D$38)*(1-('Input for base case'!$F$9*Parameters!$D$19*(1-Parameters!$D$27)*Parameters!$D$26*(Parameters!$D$23)*Parameters!$D$28)))+(AQ61*(1-Parameters!$D$40)*(1-('Input for base case'!$F$9*Parameters!$D$19*(1-Parameters!$D$27)*Parameters!$D$26*(Parameters!$D$23)*Parameters!$D$28)))+(AU61*(1-Parameters!$D$40)*(1/Parameters!$D$38))+(AW61*(1-Parameters!$D$40))),0)</f>
        <v>0</v>
      </c>
      <c r="AX62" s="24">
        <f>IF(AND(C62&gt;=('Input for base case'!$F$14+'Input for base case'!$F$18), C62&lt;('Input for base case'!$F$14+'Input for base case'!$F$19)),((AO61*(1-Parameters!$D$40)*(1/Parameters!$D$38)*'Input for base case'!$F$9*Parameters!$D$19*Parameters!$D$26*(1-Parameters!$D$27)*Parameters!$D$28*(Parameters!$D$23)*(1-Parameters!$D$30))+(AQ61*(1-Parameters!$D$40)*'Input for base case'!$F$9*Parameters!$D$19*Parameters!$D$26*(1-Parameters!$D$27)*Parameters!$D$28*(Parameters!$D$23)*(1-Parameters!$D$30)) + (AS61*(1-Parameters!$D$40)*(1-ART_drop_factor)) +(AR61*(1-Parameters!$D$40))+ (AY61*(1-Parameters!$D$40)*(1-ART_drop_factor)) + (AX61*(1-Parameters!$D$40))),0)</f>
        <v>0</v>
      </c>
      <c r="AY62" s="22">
        <f>IF(AND(C62&gt;=('Input for base case'!$F$14+'Input for base case'!$F$18), C62&lt;('Input for base case'!$F$14+'Input for base case'!$F$19)),((AO61*(1-Parameters!$D$40)*(1/Parameters!$D$38)*('Input for base case'!$F$9*Parameters!$D$19*(Parameters!$D$23)*Parameters!$D$26*(1-Parameters!$D$27)*Parameters!$D$28*Parameters!$D$30))+(AP61*(1-Parameters!$D$40)*(1/Parameters!$D$38))+(AQ61*(1-Parameters!$D$40)*('Input for base case'!$F$9*Parameters!$D$19*(Parameters!$D$23)*Parameters!$D$26*(1-Parameters!$D$27)*Parameters!$D$28*Parameters!$D$30))+(AY61*(1-Parameters!$D$40)*ART_drop_factor)+(AV61*(1-Parameters!$D$40)*(1/Parameters!$D$38))+(AS61*(1-Parameters!$D$40)*ART_drop_factor)),0)</f>
        <v>0</v>
      </c>
      <c r="AZ62" s="24">
        <f>IF(C62&gt;=('Input for base case'!$F$14+'Input for base case'!$F$19),((AT61*(1-Parameters!$D$40)*(1-(Parameters!$D$12*(1-('Input for base case'!$F$22*Parameters!$D$7))))) + (AZ61*(1-Parameters!$D$40)*(1-(Parameters!$D$12*(1-('Input for base case'!$F$22*Parameters!$D$7)))))),0)</f>
        <v>0</v>
      </c>
      <c r="BA62" s="22">
        <f>IF(C62&gt;=('Input for base case'!$F$14+'Input for base case'!$F$19),((AT61*(1-Parameters!$D$40)*Parameters!$D$12*(1-('Input for base case'!$F$22*Parameters!$D$7)))+(AU61*(1-Parameters!$D$40)*(1-1/Parameters!$D$38)*(1-('Input for base case'!$F$10*Parameters!$D$20*(1-Parameters!$D$27)*Parameters!$D$26*(Parameters!$D$24)*Parameters!$D$28*Parameters!$D$30))) + (AV61*(1-Parameters!$D$40)*(1-(1/Parameters!$D$38))*(1-ART_drop_factor)) +(AZ61*(1-Parameters!$D$40)*Parameters!$D$12*(1-('Input for base case'!$F$22*Parameters!$D$7)))+(BA61*(1-Parameters!$D$40)*(1-1/Parameters!$D$38)) + (BB61*(1-Parameters!$D$40)*(1-(1/Parameters!$D$38))*(1-ART_drop_factor))),0)</f>
        <v>0</v>
      </c>
      <c r="BB62" s="24">
        <f>IF(C62&gt;=('Input for base case'!$F$14+'Input for base case'!$F$19),((AU61*(1-Parameters!$D$40)*(1-1/Parameters!$D$38)*('Input for base case'!$F$10*Parameters!$D$20*Parameters!$D$26*(1-Parameters!$D$27)*(Parameters!$D$24)*Parameters!$D$28*Parameters!$D$30))+(AV61*(1-Parameters!$D$40)*(1-(1/Parameters!$D$38))*ART_drop_factor)+(BB61*(1-Parameters!$D$40)*(1-(1/Parameters!$D$38))*ART_drop_factor)),0)</f>
        <v>0</v>
      </c>
      <c r="BC62" s="22">
        <f>IF(C62&gt;=('Input for base case'!$F$14+'Input for base case'!$F$19),((AU61*(1-Parameters!$D$40)*(1/Parameters!$D$38)*(1-('Input for base case'!$F$10*Parameters!$D$20*(1-Parameters!$D$27)*Parameters!$D$26*(Parameters!$D$23)*Parameters!$D$28)))+(AW61*(1-Parameters!$D$40)*(1-('Input for base case'!$F$10*Parameters!$D$20*(1-Parameters!$D$27)*Parameters!$D$26*(Parameters!$D$23)*Parameters!$D$28)))+(BA61*(1-Parameters!$D$40)*(1/Parameters!$D$38))+(BC61*(1-Parameters!$D$40))),0)</f>
        <v>0</v>
      </c>
      <c r="BD62" s="24">
        <f>IF(C62&gt;=('Input for base case'!$F$14+'Input for base case'!$F$19),((AU61*(1-Parameters!$D$40)*(1/Parameters!$D$38)*'Input for base case'!$F$10*Parameters!$D$20*Parameters!$D$26*(1-Parameters!$D$27)*Parameters!$D$28*(Parameters!$D$23)*(1-Parameters!$D$30))+(AW61*(1-Parameters!$D$40)*'Input for base case'!$F$10*Parameters!$D$20*Parameters!$D$26*(1-Parameters!$D$27)*Parameters!$D$28*(Parameters!$D$23)*(1-Parameters!$D$30))+(AX61*(1-Parameters!$D$40)) + (AY61*(1-Parameters!$D$40)*(1-ART_drop_factor)) +(BD61*(1-Parameters!$D$40)) + (BE61*(1-Parameters!$D$40)*(1-ART_drop_factor))),0)</f>
        <v>0</v>
      </c>
      <c r="BE62" s="25">
        <f>IF(C62&gt;=('Input for base case'!$F$14+'Input for base case'!$F$19),((AU61*(1-Parameters!$D$40)*(1/Parameters!$D$38)*('Input for base case'!$F$10*Parameters!$D$20*(Parameters!$D$23)*Parameters!$D$26*(1-Parameters!$D$27)*Parameters!$D$28*Parameters!$D$30))+(AV61*(1-Parameters!$D$40)*(1/Parameters!$D$38))+(AW61*(1-Parameters!$D$40)*('Input for base case'!$F$10*Parameters!$D$20*(Parameters!$D$23)*Parameters!$D$26*(1-Parameters!$D$27)*Parameters!$D$28*Parameters!$D$30))+(BE61*(1-Parameters!$D$40)*ART_drop_factor)+(BB61*(1-Parameters!$D$40)*(1/Parameters!$D$38))+(AY61*(1-Parameters!$D$40)*ART_drop_factor)),0)</f>
        <v>0</v>
      </c>
      <c r="BF62" s="135">
        <f>(Parameters!$D$40*(SUM(Model!D61:U61,Model!AH61:BE61)))+(Parameters!$D$41*(SUM(Model!V61:AG61)))</f>
        <v>93.537022292256495</v>
      </c>
      <c r="BG62" s="60"/>
    </row>
    <row r="63" spans="3:59" x14ac:dyDescent="0.2">
      <c r="C63" s="20">
        <v>58</v>
      </c>
      <c r="D63" s="21">
        <f>IF((C63&gt;='Input for base case'!$F$12),0,(D62*(1-Parameters!$D$40)*(1-(Parameters!$D$8*(1-('Input for base case'!$F$22*Parameters!$D$7))))))</f>
        <v>0</v>
      </c>
      <c r="E63" s="21">
        <f>IF((C63&gt;='Input for base case'!$F$12),0,(D62*(1-Parameters!$D$40)*Parameters!$D$8*(1-('Input for base case'!$F$22*Parameters!$D$7))+(E62*(1-Parameters!$D$40)*(1-1/Parameters!$D$38)) + (F62*(1-Parameters!$D$40)*(1-(1/Parameters!$D$38))*(1-ART_drop_factor))))</f>
        <v>0</v>
      </c>
      <c r="F63" s="26">
        <f>IF((C63&gt;='Input for base case'!$F$12),0,(F62*(1-Parameters!$D$40)*(1-(1/Parameters!$D$38))*ART_drop_factor))</f>
        <v>0</v>
      </c>
      <c r="G63" s="21">
        <f>IF((C63&gt;='Input for base case'!$F$12),0,((G62*(1-Parameters!$D$40)+(E62*(1-Parameters!$D$40)*(1/Parameters!$D$38)))))</f>
        <v>0</v>
      </c>
      <c r="H63" s="21">
        <f>IF((C63&gt;='Input for base case'!$F$12),0,(H62*(1-Parameters!$D$40) + I62*(1-Parameters!$D$40)*(1-ART_drop_factor)))</f>
        <v>0</v>
      </c>
      <c r="I63" s="21">
        <f>IF((C63&gt;='Input for base case'!$F$12),0,(((F62*(1-Parameters!$D$40)*(1/Parameters!$D$38)) + I62*(1-Parameters!$D$40)*ART_drop_factor)))</f>
        <v>0</v>
      </c>
      <c r="J63" s="23">
        <f>IF(AND(C63&gt;='Input for base case'!$F$12,C63&lt;'Input for base case'!$F$13),((D62*(1-Parameters!$D$40)*(1-(Parameters!$D$8*(1-('Input for base case'!$F$22*Parameters!$D$7))))) + (J62*(1-Parameters!$D$40)*(1-(Parameters!$D$9*(1-('Input for base case'!$F$22*Parameters!$D$7)))))),0)</f>
        <v>0</v>
      </c>
      <c r="K63" s="23">
        <f>IF(AND(C63&gt;='Input for base case'!$F$12,C63&lt;'Input for base case'!$F$13),((D62*(1-Parameters!$D$40)*(Parameters!$D$8*(1-('Input for base case'!$F$22*Parameters!$D$7))))+(E62*(1-Parameters!$D$40)*(1-1/Parameters!$D$38)*(1-('Input for base case'!$F$5*Parameters!$D$14*(1-Parameters!$D$27)*Parameters!$D$26*(Parameters!$D$24))*Parameters!$D$28*Parameters!$D$30)))+ (F62*(1-Parameters!$D$40)*(1-(1/Parameters!$D$38))*(1-ART_drop_factor)) + (J62*(1-Parameters!$D$40)*Parameters!$D$9*(1-('Input for base case'!$F$22*Parameters!$D$7)))+(K62*(1-Parameters!$D$40)*(1-1/Parameters!$D$38)) + (L62*(1-Parameters!$D$40)*(1-(1/Parameters!$D$38))*(1-ART_drop_factor)),0)</f>
        <v>0</v>
      </c>
      <c r="L63" s="23">
        <f>IF(AND(C63&gt;='Input for base case'!$F$12,C63&lt;'Input for base case'!$F$13),((E62*(1-Parameters!$D$40)*(1-1/Parameters!$D$38)*('Input for base case'!$F$5*Parameters!$D$14*Parameters!$D$26*(1-Parameters!$D$27)*(Parameters!$D$24)*Parameters!$D$28*Parameters!$D$30))+(F62*(1-Parameters!$D$40)*(1-(1/Parameters!$D$38))*ART_drop_factor)+(L62*(1-Parameters!$D$40)*(1-(1/Parameters!$D$38))*ART_drop_factor)),0)</f>
        <v>0</v>
      </c>
      <c r="M63" s="23">
        <f>IF(AND(C63&gt;='Input for base case'!$F$12,C63&lt;'Input for base case'!$F$13),((E62*(1-Parameters!$D$40)*(1/Parameters!$D$38)*(1-('Input for base case'!$F$5*Parameters!$D$14*(1-Parameters!$D$27)*Parameters!$D$26*(Parameters!$D$23))*Parameters!$D$28))+(G62*(1-Parameters!$D$40)*(1-('Input for base case'!$F$5*Parameters!$D$14*(1-Parameters!$D$27)*Parameters!$D$26*(Parameters!$D$23)*Parameters!$D$28)))+(K62*(1-Parameters!$D$40)*(1/Parameters!$D$38))+(M62*(1-Parameters!$D$40))),0)</f>
        <v>0</v>
      </c>
      <c r="N63" s="23">
        <f>IF(AND(C63&gt;='Input for base case'!$F$12,C63&lt;'Input for base case'!$F$13),((E62*(1-Parameters!$D$40)*(1/Parameters!$D$38)*'Input for base case'!$F$5*Parameters!$D$14*Parameters!$D$26*(1-Parameters!$D$27)*Parameters!$D$28*(Parameters!$D$23)*(1-Parameters!$D$30))+(G62*(1-Parameters!$D$40)*'Input for base case'!$F$5*Parameters!$D$14*Parameters!$D$26*(1-Parameters!$D$27)*Parameters!$D$28*(Parameters!$D$23)*(1-Parameters!$D$30))+(H62*(1-Parameters!$D$40)) +(N62*(1-Parameters!$D$40)) + (O62*(1-Parameters!$D$40)*(1-ART_drop_factor)) + (I62*(1-Parameters!$D$40)*(1-ART_drop_factor))),0)</f>
        <v>0</v>
      </c>
      <c r="O63" s="23">
        <f>IF(AND(C63&gt;='Input for base case'!$F$12,C63&lt;'Input for base case'!$F$13),((E62*(1-Parameters!$D$40)*(1/Parameters!$D$38)*('Input for base case'!$F$5*Parameters!$D$14*(Parameters!$D$23)*Parameters!$D$26*(1-Parameters!$D$27)*Parameters!$D$28*Parameters!$D$30))+(F62*(1-Parameters!$D$40)*(1/Parameters!$D$38))+(G62*(1-Parameters!$D$40)*('Input for base case'!$F$5*Parameters!$D$14*(Parameters!$D$23)*Parameters!$D$26*(1-Parameters!$D$27)*Parameters!$D$28*Parameters!$D$30))+(O62*(1-Parameters!$D$40)*ART_drop_factor)+(L62*(1-Parameters!$D$40)*(1/Parameters!$D$38))+(I62*(1-Parameters!$D$40)*ART_drop_factor)),0)</f>
        <v>0</v>
      </c>
      <c r="P63" s="24">
        <f>IF(AND(C63&gt;='Input for base case'!$F$13,C63&lt;'Input for base case'!$F$14),((J62*(1-Parameters!$D$40)*(1-(Parameters!$D$9*(1-('Input for base case'!$F$22*Parameters!$D$7))))) + (P62*(1-Parameters!$D$40)*(1-(Parameters!$D$9*(1-('Input for base case'!$F$22*Parameters!$D$7)))))),0)</f>
        <v>0</v>
      </c>
      <c r="Q63" s="22">
        <f>IF(AND(C63&gt;='Input for base case'!$F$13,C63&lt;'Input for base case'!$F$14),((J62*(1-Parameters!$D$40)*Parameters!$D$9*(1-('Input for base case'!$F$22*Parameters!$D$7)))+(K62*(1-Parameters!$D$40)*(1-1/Parameters!$D$38)*(1-('Input for base case'!$F$6*Parameters!$D$15*(1-Parameters!$D$27)*Parameters!$D$26*(Parameters!$D$24))*Parameters!$D$28*Parameters!$D$30))) + (L62*(1-Parameters!$D$40)*(1-(1/Parameters!$D$38))*(1-ART_drop_factor)) +(P62*(1-Parameters!$D$40)*Parameters!$D$9*(1-('Input for base case'!$F$22*Parameters!$D$7)))+(Q62*(1-Parameters!$D$40)*(1-1/Parameters!$D$38)) + (R62*(1-Parameters!$D$40)*(1-(1/Parameters!$D$38))*(1-ART_drop_factor)),0)</f>
        <v>0</v>
      </c>
      <c r="R63" s="24">
        <f>IF(AND(C63&gt;='Input for base case'!$F$13,C63&lt;'Input for base case'!$F$14),((K62*(1-Parameters!$D$40)*(1-1/Parameters!$D$38)*('Input for base case'!$F$6*Parameters!$D$15*Parameters!$D$26*(1-Parameters!$D$27)*(Parameters!$D$24)*Parameters!$D$28*Parameters!$D$30))+(L62*(1-Parameters!$D$40)*(1-(1/Parameters!$D$38))*ART_drop_factor)+(R62*(1-Parameters!$D$40)*(1-(1/Parameters!$D$38))*ART_drop_factor)),0)</f>
        <v>0</v>
      </c>
      <c r="S63" s="22">
        <f>IF(AND(C63&gt;='Input for base case'!$F$13,C63&lt;'Input for base case'!$F$14),((K62*(1-Parameters!$D$40)*(1/Parameters!$D$38)*(1-('Input for base case'!$F$6*Parameters!$D$15*(1-Parameters!$D$27)*Parameters!$D$26*(Parameters!$D$23)*Parameters!$D$28)))+(M62*(1-Parameters!$D$40)*(1-('Input for base case'!$F$6*Parameters!$D$15*(1-Parameters!$D$27)*Parameters!$D$26*(Parameters!$D$23)*Parameters!$D$28)))+(Q62*(1-Parameters!$D$40)*(1/Parameters!$D$38))+(S62*(1-Parameters!$D$40))),0)</f>
        <v>0</v>
      </c>
      <c r="T63" s="24">
        <f>IF(AND(C63&gt;='Input for base case'!$F$13,C63&lt;'Input for base case'!$F$14),((K62*(1-Parameters!$D$40)*(1/Parameters!$D$38)*'Input for base case'!$F$6*Parameters!$D$15*Parameters!$D$26*(1-Parameters!$D$27)*Parameters!$D$28*(Parameters!$D$23)*(1-Parameters!$D$30))+(M62*(1-Parameters!$D$40)*'Input for base case'!$F$6*Parameters!$D$15*Parameters!$D$26*(1-Parameters!$D$27)*Parameters!$D$28*(Parameters!$D$23)*(1-Parameters!$D$30))+(N62*(1-Parameters!$D$40))+(T62*(1-Parameters!$D$40)) + (U62*(1-Parameters!$D$40)*(1-ART_drop_factor)) + (O62*(1-Parameters!$D$40)*(1-ART_drop_factor))),0)</f>
        <v>0</v>
      </c>
      <c r="U63" s="22">
        <f>IF(AND(C63&gt;='Input for base case'!$F$13,C63&lt;'Input for base case'!$F$14),((K62*(1-Parameters!$D$40)*(1/Parameters!$D$38)*('Input for base case'!$F$6*Parameters!$D$15*(Parameters!$D$23)*Parameters!$D$26*(1-Parameters!$D$27)*Parameters!$D$28*Parameters!$D$30))+(L62*(1-Parameters!$D$40)*(1/Parameters!$D$38))+(M62*(1-Parameters!$D$40)*('Input for base case'!$F$6*Parameters!$D$15*(Parameters!$D$23)*Parameters!$D$26*(1-Parameters!$D$27)*Parameters!$D$28*Parameters!$D$30))+(U62*(1-Parameters!$D$40)*ART_drop_factor)+(R62*(1-Parameters!$D$40)*(1/Parameters!$D$38))+(O62*(1-Parameters!$D$40))*ART_drop_factor),0)</f>
        <v>0</v>
      </c>
      <c r="V63" s="24">
        <f>IF(C63='Input for base case'!$F$14,((P62*(1-Parameters!$D$41)*(1-(Parameters!$D$9*(1-('Input for base case'!$F$22*Parameters!$D$7))))) + (V62*(1-Parameters!$D$41)*(1-(Parameters!$D$9*(1-('Input for base case'!$F$22*Parameters!$D$7)))))),0)</f>
        <v>0</v>
      </c>
      <c r="W63" s="22">
        <f>IF(C63='Input for base case'!$F$14,((P62*(1-Parameters!$D$41)*Parameters!$D$9*(1-('Input for base case'!$F$22*Parameters!$D$7)))+(Q62*(1-Parameters!$D$41)*(1-1/Parameters!$D$38)*(1-('Input for base case'!$F$6*Parameters!$D$16*(1-Parameters!$D$27)*Parameters!$D$26*(1-Parameters!$B$94)*(Parameters!$D$24))*Parameters!$D$28*Parameters!$D$30)))+(V62*(1-Parameters!$D$41)*Parameters!$D$9*(1-('Input for base case'!$F$22*Parameters!$D$7)))+ (R62*(1-Parameters!$D$41)*(1-(1/Parameters!$D$38))*(1-ART_drop_factor)) + (W62*(1-Parameters!$D$41)*(1-1/Parameters!$D$38)) + (X62*(1-Parameters!$D$41)*(1-(1/Parameters!$D$38))*(1-ART_drop_factor)),0)</f>
        <v>0</v>
      </c>
      <c r="X63" s="24">
        <f>IF(C63='Input for base case'!$F$14,((Q62*(1-Parameters!$D$41)*(1-1/Parameters!$D$38)*('Input for base case'!$F$6*Parameters!$D$16*Parameters!$D$26*(1-Parameters!$D$27)*(1-Parameters!$B$94)*(Parameters!$D$24)*Parameters!$D$28*Parameters!$D$30))+(R62*(1-Parameters!$D$41)*(1-(1/Parameters!$D$38))*ART_drop_factor)+(X62*(1-Parameters!$D$41)*(1-(1/Parameters!$D$38))*ART_drop_factor)),0)</f>
        <v>0</v>
      </c>
      <c r="Y63" s="22">
        <f>IF(C63='Input for base case'!$F$14,((Q62*(1-Parameters!$D$41)*(1/Parameters!$D$38)*(1-('Input for base case'!$F$6*Parameters!$D$16*(1-Parameters!$D$27)*Parameters!$D$26*(1-Parameters!$B$94)*(Parameters!$D$23)*Parameters!$D$28)))+(S62*(1-Parameters!$D$41)*(1-('Input for base case'!$F$6*Parameters!$D$16*(1-Parameters!$D$27)*Parameters!$D$26*(1-Parameters!$B$94)*(Parameters!$D$23)*Parameters!$D$28)))+(W62*(1-Parameters!$D$41)*(1/Parameters!$D$38))+(Y62*(1-Parameters!$D$41))),0)</f>
        <v>0</v>
      </c>
      <c r="Z63" s="24">
        <f>IF(C63='Input for base case'!$F$14,((Q62*(1-Parameters!$D$41)*(1/Parameters!$D$38)*'Input for base case'!$F$6*Parameters!$D$16*Parameters!$D$26*(1-Parameters!$D$27)*(1-Parameters!$B$94)*Parameters!$D$28*(Parameters!$D$23)*(1-Parameters!$D$30))+(S62*(1-Parameters!$D$41)*'Input for base case'!$F$6*Parameters!$D$16*Parameters!$D$26*(1-Parameters!$D$27)*(1-Parameters!$B$94)*Parameters!$D$28*(Parameters!$D$23)*(1-Parameters!$D$30))+(T62*(1-Parameters!$D$41)) + (U62*(1-Parameters!$D$41)*(1-ART_drop_factor)) + (Z62*(1-Parameters!$D$41)) + (AA62*(1-Parameters!$D$41)*(1-ART_drop_factor))),0)</f>
        <v>0</v>
      </c>
      <c r="AA63" s="22">
        <f>IF(C63='Input for base case'!$F$14,((Q62*(1-Parameters!$D$41)*(1/Parameters!$D$38)*('Input for base case'!$F$6*Parameters!$D$16*(Parameters!$D$23)*Parameters!$D$26*(1-Parameters!$D$27)*(1-Parameters!$B$94)*Parameters!$D$28*Parameters!$D$30))+(R62*(1-Parameters!$D$41)*(1/Parameters!$D$38))+(S62*(1-Parameters!$D$41)*('Input for base case'!$F$6*Parameters!$D$16*(1-Parameters!$B$94)*(Parameters!$D$23)*Parameters!$D$26*(1-Parameters!$D$27)*Parameters!$D$28*Parameters!$D$30))+(AA62*(1-Parameters!$D$41)*ART_drop_factor)+(X62*(1-Parameters!$D$41)*(1/Parameters!$D$38))+(U62*(1-Parameters!$D$41)*ART_drop_factor)),0)</f>
        <v>0</v>
      </c>
      <c r="AB63" s="24">
        <f>IF(AND(C63&gt;'Input for base case'!$F$14,C63&lt;('Input for base case'!$F$14+'Input for base case'!$F$16)),((V62*(1-Parameters!$D$41)*(1-(Parameters!$D$9*(1-('Input for base case'!$F$22*Parameters!$D$7)))))+(AB62*(1-Parameters!$D$41)*(1-(Parameters!$D$10*(1-('Input for base case'!$F$22*Parameters!$D$7)))))),0)</f>
        <v>0</v>
      </c>
      <c r="AC63" s="24">
        <f>IF(AND(C63&gt;'Input for base case'!$F$14, C63&lt;('Input for base case'!$F$14+'Input for base case'!$F$16)),((V62*(1-Parameters!$D$41)*Parameters!$D$9*(1-('Input for base case'!$F$22*Parameters!$D$7)))+(W62*(1-Parameters!$D$41)*(1-1/Parameters!$D$38)) + (X62*(1-Parameters!$D$41)*(1-(1/Parameters!$D$38))*(1-ART_drop_factor)) +(AB62*(1-Parameters!$D$41)*Parameters!$D$10*(1-('Input for base case'!$F$22*Parameters!$D$7))))+(AC62*(1-Parameters!$D$41)*(1-1/Parameters!$D$38)) + (AD62*(1-Parameters!$D$41)*(1-(1/Parameters!$D$38))*(1-ART_drop_factor)),0)</f>
        <v>0</v>
      </c>
      <c r="AD63" s="24">
        <f>IF(AND(C63&gt;'Input for base case'!$F$14, C63&lt;('Input for base case'!$F$14+'Input for base case'!$F$16)),((X62*(1-Parameters!$D$41)*(1-(1/Parameters!$D$38))*ART_drop_factor)+(AD62*(1-Parameters!$D$41)*(1-(1/Parameters!$D$38))*ART_drop_factor)),0)</f>
        <v>0</v>
      </c>
      <c r="AE63" s="24">
        <f>IF(AND(C63&gt;'Input for base case'!$F$14, C63&lt;('Input for base case'!$F$14+'Input for base case'!$F$16)),((W62*(1-Parameters!$D$41)*(1/Parameters!$D$38))+(Y62*(1-Parameters!$D$41))+(AC62*(1-Parameters!$D$41)*(1/Parameters!$D$38))+(AE62*(1-Parameters!$D$41))),0)</f>
        <v>0</v>
      </c>
      <c r="AF63" s="24">
        <f>IF(AND(C63&gt;'Input for base case'!$F$14, C63&lt;('Input for base case'!$F$14+'Input for base case'!$F$16)),((Z62*(1-Parameters!$D$41)) + (AA62*(1-Parameters!$D$41)*(1-ART_drop_factor)) +(AF62*(1-Parameters!$D$41)) + (AG62*(1-Parameters!$D$41)*(1-ART_drop_factor))),0)</f>
        <v>0</v>
      </c>
      <c r="AG63" s="24">
        <f>IF(AND(C63&gt;'Input for base case'!$F$14, C63&lt;('Input for base case'!$F$14+'Input for base case'!$F$16)),((X62*(1-Parameters!$D$41)*(1/Parameters!$D$38))+(AG62*(1-Parameters!$D$41)*ART_drop_factor)+(AD62*(1-Parameters!$D$41)*(1/Parameters!$D$38))+(AA62*(1-Parameters!$D$41)*ART_drop_factor)),0)</f>
        <v>0</v>
      </c>
      <c r="AH63" s="24">
        <f>IF(AND(C63&gt;=('Input for base case'!$F$14+'Input for base case'!$F$16),C63&lt;('Input for base case'!$F$14+'Input for base case'!$F$17)),((AB62*(1-Parameters!$D$40)*(1-(Parameters!$D$10*(1-('Input for base case'!$F$22*Parameters!$D$7)))))+(AH62*(1-Parameters!$D$40)*(1-(Parameters!$D$11*(1-('Input for base case'!$F$22*Parameters!$D$7)))))),0)</f>
        <v>0</v>
      </c>
      <c r="AI63" s="24">
        <f>IF(AND(C63&gt;=('Input for base case'!$F$14+'Input for base case'!$F$16), C63&lt;('Input for base case'!$F$14+'Input for base case'!$F$17)),((AB62*(1-Parameters!$D$40)*Parameters!$D$10*(1-('Input for base case'!$F$22*Parameters!$D$7)))+(AC62*(1-Parameters!$D$40)*(1-1/Parameters!$D$38)*(1-('Input for base case'!$F$7*Parameters!$D$17*(1-Parameters!$D$27)*Parameters!$D$26*(1-(Parameters!$B$94 + Parameters!$B$95))*(Parameters!$D$24)*Parameters!$D$28*Parameters!$D$30))) + (AD62*(1-Parameters!$D$40)*(1-(1/Parameters!$D$38))*(1-ART_drop_factor)) +(AH62*(1-Parameters!$D$40)*Parameters!$D$11*(1-('Input for base case'!$F$22*Parameters!$D$7)))+(AI62*(1-Parameters!$D$40)*(1-1/Parameters!$D$38)) + (AJ62*(1-Parameters!$D$40)*(1-(1/Parameters!$D$38))*(1-ART_drop_factor))),0)</f>
        <v>0</v>
      </c>
      <c r="AJ63" s="24">
        <f>IF(AND(C63&gt;=('Input for base case'!$F$14+'Input for base case'!$F$16), C63&lt;('Input for base case'!$F$14+'Input for base case'!$F$17)),((AC62*(1-Parameters!$D$40)*(1-1/Parameters!$D$38)*('Input for base case'!$F$7*Parameters!$D$17*Parameters!$D$26*(1-Parameters!$D$27)*(1-(Parameters!$B$94 + Parameters!$B$95))*(Parameters!$D$24)*Parameters!$D$28*Parameters!$D$30))+(AD62*(1-Parameters!$D$40)*(1-(1/Parameters!$D$38))*ART_drop_factor)+(AJ62*(1-Parameters!$D$40)*(1-(1/Parameters!$D$38))*ART_drop_factor)),0)</f>
        <v>0</v>
      </c>
      <c r="AK63" s="22">
        <f>IF(AND(C63&gt;=('Input for base case'!$F$14+'Input for base case'!$F$16), C63&lt;('Input for base case'!$F$14+'Input for base case'!$F$17)),((AC62*(1-Parameters!$D$40)*(1/Parameters!$D$38)*(1-('Input for base case'!$F$7*Parameters!$D$17*(1-Parameters!$D$27)*Parameters!$D$26*(1-(Parameters!$B$94 + Parameters!$B$95))*(Parameters!$D$23)*Parameters!$D$28)))+(AE62*(1-Parameters!$D$40)*(1-('Input for base case'!$F$7*Parameters!$D$17*(1-Parameters!$D$27)*Parameters!$D$26*(1-(Parameters!$B$94 + Parameters!$B$95))*(Parameters!$D$23)*Parameters!$D$28)))+(AI62*(1-Parameters!$D$40)*(1/Parameters!$D$38))+(AK62*(1-Parameters!$D$40))),0)</f>
        <v>0</v>
      </c>
      <c r="AL63" s="24">
        <f>IF(AND(C63&gt;=('Input for base case'!$F$14+'Input for base case'!$F$16), C63&lt;('Input for base case'!$F$14+'Input for base case'!$F$17)),((AC62*(1-Parameters!$D$40)*(1/Parameters!$D$38)*'Input for base case'!$F$7*Parameters!$D$17*Parameters!$D$26*(1-Parameters!$D$27)*(1-(Parameters!$B$94 + Parameters!$B$95))*Parameters!$D$28*(Parameters!$D$23)*(1-Parameters!$D$30))+(AE62*(1-Parameters!$D$40)*'Input for base case'!$F$7*Parameters!$D$17*Parameters!$D$26*(1-Parameters!$D$27)*(1-(Parameters!$B$94 + Parameters!$B$95))*Parameters!$D$28*(Parameters!$D$23)*(1-Parameters!$D$30))+(AF62*(1-Parameters!$D$40)) + (AG62*(1-Parameters!$D$40)*(1-ART_drop_factor)) +(AL62*(1-Parameters!$D$40)) + (AM62*(1-Parameters!$D$40)*(1-ART_drop_factor))),0)</f>
        <v>0</v>
      </c>
      <c r="AM63" s="22">
        <f>IF(AND(C63&gt;=('Input for base case'!$F$14+'Input for base case'!$F$16), C63&lt;('Input for base case'!$F$14+'Input for base case'!$F$17)),((AC62*(1-Parameters!$D$40)*(1/Parameters!$D$38)*('Input for base case'!$F$7*Parameters!$D$17*(Parameters!$D$23)*Parameters!$D$26*(1-Parameters!$D$27)*(1-(Parameters!$B$94 + Parameters!$B$95))*Parameters!$D$28*Parameters!$D$30))+(AD62*(1-Parameters!$D$40)*(1/Parameters!$D$38))+(AE62*(1-Parameters!$D$40)*('Input for base case'!$F$7*Parameters!$D$17*(Parameters!$D$23)*Parameters!$D$26*(1-Parameters!$D$27)*(1-(Parameters!$B$94 + Parameters!$B$95))*Parameters!$D$28*Parameters!$D$30))+(AM62*(1-Parameters!$D$40)*ART_drop_factor)+(AJ62*(1-Parameters!$D$40)*(1/Parameters!$D$38))+(AG62*(1-Parameters!$D$40)*ART_drop_factor)),0)</f>
        <v>0</v>
      </c>
      <c r="AN63" s="24">
        <f>IF(AND(C63&gt;=('Input for base case'!$F$14+'Input for base case'!$F$17), C63&lt;('Input for base case'!$F$14+'Input for base case'!$F$18)),((AH62*(1-Parameters!$D$40)*(1-(Parameters!$D$11*(1-('Input for base case'!$F$22*Parameters!$D$7))))) + (AN62*(1-Parameters!$D$40)*(1-(Parameters!$D$11*(1-('Input for base case'!$F$22*Parameters!$D$7)))))),0)</f>
        <v>1492720.5508164177</v>
      </c>
      <c r="AO63" s="22">
        <f>IF(AND(C63&gt;=('Input for base case'!$F$14+'Input for base case'!$F$17), C63&lt;('Input for base case'!$F$14+'Input for base case'!$F$18)),((AH62*(1-Parameters!$D$40)*Parameters!$D$11*(1-('Input for base case'!$F$22*Parameters!$D$7)))+(AI62*(1-Parameters!$D$40)*(1-1/Parameters!$D$38)*(1-('Input for base case'!$F$8*Parameters!$D$18*(1-Parameters!$D$27)*Parameters!$D$26*(Parameters!$D$24)*Parameters!$D$28*Parameters!$D$30))) + (AJ62*(1-Parameters!$D$40)*(1-(1/Parameters!$D$38))*(1-ART_drop_factor)) +(AN62*(1-Parameters!$D$40)*Parameters!$D$11*(1-('Input for base case'!$F$22*Parameters!$D$7)))+(AO62*(1-Parameters!$D$40)*(1-1/Parameters!$D$38)) + (AP62*(1-Parameters!$D$40)*(1-(1/Parameters!$D$38))*(1-ART_drop_factor))),0)</f>
        <v>3352.6347045994326</v>
      </c>
      <c r="AP63" s="24">
        <f>IF(AND(C63&gt;=('Input for base case'!$F$14+'Input for base case'!$F$17), C63&lt;('Input for base case'!$F$14+'Input for base case'!$F$18)),((AI62*(1-Parameters!$D$40)*(1-1/Parameters!$D$38)*('Input for base case'!$F$8*Parameters!$D$18*Parameters!$D$26*(1-Parameters!$D$27)*(Parameters!$D$24)*Parameters!$D$28*Parameters!$D$30))+(AJ62*(1-Parameters!$D$40)*(1-(1/Parameters!$D$38))*ART_drop_factor)+(AP62*(1-Parameters!$D$40)*(1-(1/Parameters!$D$38))*ART_drop_factor)),0)</f>
        <v>23.358841292551109</v>
      </c>
      <c r="AQ63" s="22">
        <f>IF(AND(C63&gt;=('Input for base case'!$F$14+'Input for base case'!$F$17), C63&lt;('Input for base case'!$F$14+'Input for base case'!$F$18)),((AI62*(1-Parameters!$D$40)*(1/Parameters!$D$38)*(1-('Input for base case'!$F$8*Parameters!$D$18*(1-Parameters!$D$27)*Parameters!$D$26*(Parameters!$D$23)*Parameters!$D$28)))+(AK62*(1-Parameters!$D$40)*(1-('Input for base case'!$F$8*Parameters!$D$18*(1-Parameters!$D$27)*Parameters!$D$26*(Parameters!$D$23)*Parameters!$D$28)))+(AO62*(1-Parameters!$D$40)*(1/Parameters!$D$38))+(AQ62*(1-Parameters!$D$40))),0)</f>
        <v>26967.868852130639</v>
      </c>
      <c r="AR63" s="24">
        <f>IF(AND(C63&gt;=('Input for base case'!$F$14+'Input for base case'!$F$17), C63&lt;('Input for base case'!$F$14+'Input for base case'!$F$18)),((AI62*(1-Parameters!$D$40)*(1/Parameters!$D$38)*'Input for base case'!$F$8*Parameters!$D$18*Parameters!$D$26*(1-Parameters!$D$27)*Parameters!$D$28*(Parameters!$D$23)*(1-Parameters!$D$30))+(AK62*(1-Parameters!$D$40)*'Input for base case'!$F$8*Parameters!$D$18*Parameters!$D$26*(1-Parameters!$D$27)*Parameters!$D$28*(Parameters!$D$23)*(1-Parameters!$D$30))+(AL62*(1-Parameters!$D$40)) + (AM62*(1-Parameters!$D$40)*(1-ART_drop_factor)) +(AR62*(1-Parameters!$D$40)) + (AS62*(1-Parameters!$D$40)*(1-ART_drop_factor))),0)</f>
        <v>7863.9504254924395</v>
      </c>
      <c r="AS63" s="22">
        <f>IF(AND(C63&gt;=('Input for base case'!$F$14+'Input for base case'!$F$17), C63&lt;('Input for base case'!$F$14+'Input for base case'!$F$18)),((AI62*(1-Parameters!$D$40)*(1/Parameters!$D$38)*('Input for base case'!$F$8*Parameters!$D$18*(Parameters!$D$23)*Parameters!$D$26*(1-Parameters!$D$27)*Parameters!$D$28*Parameters!$D$30))+(AJ62*(1-Parameters!$D$40)*(1/Parameters!$D$38))+(AK62*(1-Parameters!$D$40)*('Input for base case'!$F$8*Parameters!$D$18*(Parameters!$D$23)*Parameters!$D$26*(1-Parameters!$D$27)*Parameters!$D$28*Parameters!$D$30))+(AS62*(1-Parameters!$D$40)*ART_drop_factor)+(AP62*(1-Parameters!$D$40)*(1/Parameters!$D$38))+(AM62*(1-Parameters!$D$40)*ART_drop_factor)),0)</f>
        <v>33826.565892763043</v>
      </c>
      <c r="AT63" s="24">
        <f>IF(AND(C63&gt;=('Input for base case'!$F$14+'Input for base case'!$F$18), C63&lt;('Input for base case'!$F$14+'Input for base case'!$F$19)),((AN62*(1-Parameters!$D$40)*(1-(Parameters!$D$11*(1-('Input for base case'!$F$22*Parameters!$D$7))))) + (AT62*(1-Parameters!$D$40)*(1-(Parameters!$D$12*(1-('Input for base case'!$F$22*Parameters!$D$7)))))),0)</f>
        <v>0</v>
      </c>
      <c r="AU63" s="22">
        <f>IF(AND(C63&gt;=('Input for base case'!$F$14+'Input for base case'!$F$18), C63&lt;('Input for base case'!$F$14+'Input for base case'!$F$19)),((AN62*(1-Parameters!$D$40)*Parameters!$D$11*(1-('Input for base case'!$F$22*Parameters!$D$7)))+(AO62*(1-Parameters!$D$40)*(1-1/Parameters!$D$38)*(1-('Input for base case'!$F$9*Parameters!$D$19*(1-Parameters!$D$27)*Parameters!$D$26*(Parameters!$D$24)*Parameters!$D$28*Parameters!$D$30))) + (AP62*(1-Parameters!$D$40)*(1-(1/Parameters!$D$38))*(1-ART_drop_factor)) +(AT62*(1-Parameters!$D$40)*Parameters!$D$12*(1-('Input for base case'!$F$22*Parameters!$D$7)))+(AU62*(1-Parameters!$D$40)*(1-1/Parameters!$D$38)) + (AV62*(1-Parameters!$D$40)*(1-(1/Parameters!$D$38))*(1-ART_drop_factor))),0)</f>
        <v>0</v>
      </c>
      <c r="AV63" s="24">
        <f>IF(AND(C63&gt;=('Input for base case'!$F$14+'Input for base case'!$F$18), C63&lt;('Input for base case'!$F$14+'Input for base case'!$F$19)),((AO62*(1-Parameters!$D$40)*(1-1/Parameters!$D$38)*('Input for base case'!$F$9*Parameters!$D$19*Parameters!$D$26*(1-Parameters!$D$27)*(Parameters!$D$24)*Parameters!$D$28*Parameters!$D$30))+(AP62*(1-Parameters!$D$40)*(1-(1/Parameters!$D$38))*ART_drop_factor)+(AV62*(1-Parameters!$D$40)*(1-(1/Parameters!$D$38))*ART_drop_factor)),0)</f>
        <v>0</v>
      </c>
      <c r="AW63" s="22">
        <f>IF(AND(C63&gt;=('Input for base case'!$F$14+'Input for base case'!$F$18), C63&lt;('Input for base case'!$F$14+'Input for base case'!$F$19)),((AO62*(1-Parameters!$D$40)*(1/Parameters!$D$38)*(1-('Input for base case'!$F$9*Parameters!$D$19*(1-Parameters!$D$27)*Parameters!$D$26*(Parameters!$D$23)*Parameters!$D$28)))+(AQ62*(1-Parameters!$D$40)*(1-('Input for base case'!$F$9*Parameters!$D$19*(1-Parameters!$D$27)*Parameters!$D$26*(Parameters!$D$23)*Parameters!$D$28)))+(AU62*(1-Parameters!$D$40)*(1/Parameters!$D$38))+(AW62*(1-Parameters!$D$40))),0)</f>
        <v>0</v>
      </c>
      <c r="AX63" s="24">
        <f>IF(AND(C63&gt;=('Input for base case'!$F$14+'Input for base case'!$F$18), C63&lt;('Input for base case'!$F$14+'Input for base case'!$F$19)),((AO62*(1-Parameters!$D$40)*(1/Parameters!$D$38)*'Input for base case'!$F$9*Parameters!$D$19*Parameters!$D$26*(1-Parameters!$D$27)*Parameters!$D$28*(Parameters!$D$23)*(1-Parameters!$D$30))+(AQ62*(1-Parameters!$D$40)*'Input for base case'!$F$9*Parameters!$D$19*Parameters!$D$26*(1-Parameters!$D$27)*Parameters!$D$28*(Parameters!$D$23)*(1-Parameters!$D$30)) + (AS62*(1-Parameters!$D$40)*(1-ART_drop_factor)) +(AR62*(1-Parameters!$D$40))+ (AY62*(1-Parameters!$D$40)*(1-ART_drop_factor)) + (AX62*(1-Parameters!$D$40))),0)</f>
        <v>0</v>
      </c>
      <c r="AY63" s="22">
        <f>IF(AND(C63&gt;=('Input for base case'!$F$14+'Input for base case'!$F$18), C63&lt;('Input for base case'!$F$14+'Input for base case'!$F$19)),((AO62*(1-Parameters!$D$40)*(1/Parameters!$D$38)*('Input for base case'!$F$9*Parameters!$D$19*(Parameters!$D$23)*Parameters!$D$26*(1-Parameters!$D$27)*Parameters!$D$28*Parameters!$D$30))+(AP62*(1-Parameters!$D$40)*(1/Parameters!$D$38))+(AQ62*(1-Parameters!$D$40)*('Input for base case'!$F$9*Parameters!$D$19*(Parameters!$D$23)*Parameters!$D$26*(1-Parameters!$D$27)*Parameters!$D$28*Parameters!$D$30))+(AY62*(1-Parameters!$D$40)*ART_drop_factor)+(AV62*(1-Parameters!$D$40)*(1/Parameters!$D$38))+(AS62*(1-Parameters!$D$40)*ART_drop_factor)),0)</f>
        <v>0</v>
      </c>
      <c r="AZ63" s="24">
        <f>IF(C63&gt;=('Input for base case'!$F$14+'Input for base case'!$F$19),((AT62*(1-Parameters!$D$40)*(1-(Parameters!$D$12*(1-('Input for base case'!$F$22*Parameters!$D$7))))) + (AZ62*(1-Parameters!$D$40)*(1-(Parameters!$D$12*(1-('Input for base case'!$F$22*Parameters!$D$7)))))),0)</f>
        <v>0</v>
      </c>
      <c r="BA63" s="22">
        <f>IF(C63&gt;=('Input for base case'!$F$14+'Input for base case'!$F$19),((AT62*(1-Parameters!$D$40)*Parameters!$D$12*(1-('Input for base case'!$F$22*Parameters!$D$7)))+(AU62*(1-Parameters!$D$40)*(1-1/Parameters!$D$38)*(1-('Input for base case'!$F$10*Parameters!$D$20*(1-Parameters!$D$27)*Parameters!$D$26*(Parameters!$D$24)*Parameters!$D$28*Parameters!$D$30))) + (AV62*(1-Parameters!$D$40)*(1-(1/Parameters!$D$38))*(1-ART_drop_factor)) +(AZ62*(1-Parameters!$D$40)*Parameters!$D$12*(1-('Input for base case'!$F$22*Parameters!$D$7)))+(BA62*(1-Parameters!$D$40)*(1-1/Parameters!$D$38)) + (BB62*(1-Parameters!$D$40)*(1-(1/Parameters!$D$38))*(1-ART_drop_factor))),0)</f>
        <v>0</v>
      </c>
      <c r="BB63" s="24">
        <f>IF(C63&gt;=('Input for base case'!$F$14+'Input for base case'!$F$19),((AU62*(1-Parameters!$D$40)*(1-1/Parameters!$D$38)*('Input for base case'!$F$10*Parameters!$D$20*Parameters!$D$26*(1-Parameters!$D$27)*(Parameters!$D$24)*Parameters!$D$28*Parameters!$D$30))+(AV62*(1-Parameters!$D$40)*(1-(1/Parameters!$D$38))*ART_drop_factor)+(BB62*(1-Parameters!$D$40)*(1-(1/Parameters!$D$38))*ART_drop_factor)),0)</f>
        <v>0</v>
      </c>
      <c r="BC63" s="22">
        <f>IF(C63&gt;=('Input for base case'!$F$14+'Input for base case'!$F$19),((AU62*(1-Parameters!$D$40)*(1/Parameters!$D$38)*(1-('Input for base case'!$F$10*Parameters!$D$20*(1-Parameters!$D$27)*Parameters!$D$26*(Parameters!$D$23)*Parameters!$D$28)))+(AW62*(1-Parameters!$D$40)*(1-('Input for base case'!$F$10*Parameters!$D$20*(1-Parameters!$D$27)*Parameters!$D$26*(Parameters!$D$23)*Parameters!$D$28)))+(BA62*(1-Parameters!$D$40)*(1/Parameters!$D$38))+(BC62*(1-Parameters!$D$40))),0)</f>
        <v>0</v>
      </c>
      <c r="BD63" s="24">
        <f>IF(C63&gt;=('Input for base case'!$F$14+'Input for base case'!$F$19),((AU62*(1-Parameters!$D$40)*(1/Parameters!$D$38)*'Input for base case'!$F$10*Parameters!$D$20*Parameters!$D$26*(1-Parameters!$D$27)*Parameters!$D$28*(Parameters!$D$23)*(1-Parameters!$D$30))+(AW62*(1-Parameters!$D$40)*'Input for base case'!$F$10*Parameters!$D$20*Parameters!$D$26*(1-Parameters!$D$27)*Parameters!$D$28*(Parameters!$D$23)*(1-Parameters!$D$30))+(AX62*(1-Parameters!$D$40)) + (AY62*(1-Parameters!$D$40)*(1-ART_drop_factor)) +(BD62*(1-Parameters!$D$40)) + (BE62*(1-Parameters!$D$40)*(1-ART_drop_factor))),0)</f>
        <v>0</v>
      </c>
      <c r="BE63" s="25">
        <f>IF(C63&gt;=('Input for base case'!$F$14+'Input for base case'!$F$19),((AU62*(1-Parameters!$D$40)*(1/Parameters!$D$38)*('Input for base case'!$F$10*Parameters!$D$20*(Parameters!$D$23)*Parameters!$D$26*(1-Parameters!$D$27)*Parameters!$D$28*Parameters!$D$30))+(AV62*(1-Parameters!$D$40)*(1/Parameters!$D$38))+(AW62*(1-Parameters!$D$40)*('Input for base case'!$F$10*Parameters!$D$20*(Parameters!$D$23)*Parameters!$D$26*(1-Parameters!$D$27)*Parameters!$D$28*Parameters!$D$30))+(BE62*(1-Parameters!$D$40)*ART_drop_factor)+(BB62*(1-Parameters!$D$40)*(1/Parameters!$D$38))+(AY62*(1-Parameters!$D$40)*ART_drop_factor)),0)</f>
        <v>0</v>
      </c>
      <c r="BF63" s="135">
        <f>(Parameters!$D$40*(SUM(Model!D62:U62,Model!AH62:BE62)))+(Parameters!$D$41*(SUM(Model!V62:AG62)))</f>
        <v>93.531625925585772</v>
      </c>
      <c r="BG63" s="60"/>
    </row>
    <row r="64" spans="3:59" x14ac:dyDescent="0.2">
      <c r="C64" s="20">
        <v>59</v>
      </c>
      <c r="D64" s="21">
        <f>IF((C64&gt;='Input for base case'!$F$12),0,(D63*(1-Parameters!$D$40)*(1-(Parameters!$D$8*(1-('Input for base case'!$F$22*Parameters!$D$7))))))</f>
        <v>0</v>
      </c>
      <c r="E64" s="21">
        <f>IF((C64&gt;='Input for base case'!$F$12),0,(D63*(1-Parameters!$D$40)*Parameters!$D$8*(1-('Input for base case'!$F$22*Parameters!$D$7))+(E63*(1-Parameters!$D$40)*(1-1/Parameters!$D$38)) + (F63*(1-Parameters!$D$40)*(1-(1/Parameters!$D$38))*(1-ART_drop_factor))))</f>
        <v>0</v>
      </c>
      <c r="F64" s="26">
        <f>IF((C64&gt;='Input for base case'!$F$12),0,(F63*(1-Parameters!$D$40)*(1-(1/Parameters!$D$38))*ART_drop_factor))</f>
        <v>0</v>
      </c>
      <c r="G64" s="21">
        <f>IF((C64&gt;='Input for base case'!$F$12),0,((G63*(1-Parameters!$D$40)+(E63*(1-Parameters!$D$40)*(1/Parameters!$D$38)))))</f>
        <v>0</v>
      </c>
      <c r="H64" s="21">
        <f>IF((C64&gt;='Input for base case'!$F$12),0,(H63*(1-Parameters!$D$40) + I63*(1-Parameters!$D$40)*(1-ART_drop_factor)))</f>
        <v>0</v>
      </c>
      <c r="I64" s="21">
        <f>IF((C64&gt;='Input for base case'!$F$12),0,(((F63*(1-Parameters!$D$40)*(1/Parameters!$D$38)) + I63*(1-Parameters!$D$40)*ART_drop_factor)))</f>
        <v>0</v>
      </c>
      <c r="J64" s="23">
        <f>IF(AND(C64&gt;='Input for base case'!$F$12,C64&lt;'Input for base case'!$F$13),((D63*(1-Parameters!$D$40)*(1-(Parameters!$D$8*(1-('Input for base case'!$F$22*Parameters!$D$7))))) + (J63*(1-Parameters!$D$40)*(1-(Parameters!$D$9*(1-('Input for base case'!$F$22*Parameters!$D$7)))))),0)</f>
        <v>0</v>
      </c>
      <c r="K64" s="23">
        <f>IF(AND(C64&gt;='Input for base case'!$F$12,C64&lt;'Input for base case'!$F$13),((D63*(1-Parameters!$D$40)*(Parameters!$D$8*(1-('Input for base case'!$F$22*Parameters!$D$7))))+(E63*(1-Parameters!$D$40)*(1-1/Parameters!$D$38)*(1-('Input for base case'!$F$5*Parameters!$D$14*(1-Parameters!$D$27)*Parameters!$D$26*(Parameters!$D$24))*Parameters!$D$28*Parameters!$D$30)))+ (F63*(1-Parameters!$D$40)*(1-(1/Parameters!$D$38))*(1-ART_drop_factor)) + (J63*(1-Parameters!$D$40)*Parameters!$D$9*(1-('Input for base case'!$F$22*Parameters!$D$7)))+(K63*(1-Parameters!$D$40)*(1-1/Parameters!$D$38)) + (L63*(1-Parameters!$D$40)*(1-(1/Parameters!$D$38))*(1-ART_drop_factor)),0)</f>
        <v>0</v>
      </c>
      <c r="L64" s="23">
        <f>IF(AND(C64&gt;='Input for base case'!$F$12,C64&lt;'Input for base case'!$F$13),((E63*(1-Parameters!$D$40)*(1-1/Parameters!$D$38)*('Input for base case'!$F$5*Parameters!$D$14*Parameters!$D$26*(1-Parameters!$D$27)*(Parameters!$D$24)*Parameters!$D$28*Parameters!$D$30))+(F63*(1-Parameters!$D$40)*(1-(1/Parameters!$D$38))*ART_drop_factor)+(L63*(1-Parameters!$D$40)*(1-(1/Parameters!$D$38))*ART_drop_factor)),0)</f>
        <v>0</v>
      </c>
      <c r="M64" s="23">
        <f>IF(AND(C64&gt;='Input for base case'!$F$12,C64&lt;'Input for base case'!$F$13),((E63*(1-Parameters!$D$40)*(1/Parameters!$D$38)*(1-('Input for base case'!$F$5*Parameters!$D$14*(1-Parameters!$D$27)*Parameters!$D$26*(Parameters!$D$23))*Parameters!$D$28))+(G63*(1-Parameters!$D$40)*(1-('Input for base case'!$F$5*Parameters!$D$14*(1-Parameters!$D$27)*Parameters!$D$26*(Parameters!$D$23)*Parameters!$D$28)))+(K63*(1-Parameters!$D$40)*(1/Parameters!$D$38))+(M63*(1-Parameters!$D$40))),0)</f>
        <v>0</v>
      </c>
      <c r="N64" s="23">
        <f>IF(AND(C64&gt;='Input for base case'!$F$12,C64&lt;'Input for base case'!$F$13),((E63*(1-Parameters!$D$40)*(1/Parameters!$D$38)*'Input for base case'!$F$5*Parameters!$D$14*Parameters!$D$26*(1-Parameters!$D$27)*Parameters!$D$28*(Parameters!$D$23)*(1-Parameters!$D$30))+(G63*(1-Parameters!$D$40)*'Input for base case'!$F$5*Parameters!$D$14*Parameters!$D$26*(1-Parameters!$D$27)*Parameters!$D$28*(Parameters!$D$23)*(1-Parameters!$D$30))+(H63*(1-Parameters!$D$40)) +(N63*(1-Parameters!$D$40)) + (O63*(1-Parameters!$D$40)*(1-ART_drop_factor)) + (I63*(1-Parameters!$D$40)*(1-ART_drop_factor))),0)</f>
        <v>0</v>
      </c>
      <c r="O64" s="23">
        <f>IF(AND(C64&gt;='Input for base case'!$F$12,C64&lt;'Input for base case'!$F$13),((E63*(1-Parameters!$D$40)*(1/Parameters!$D$38)*('Input for base case'!$F$5*Parameters!$D$14*(Parameters!$D$23)*Parameters!$D$26*(1-Parameters!$D$27)*Parameters!$D$28*Parameters!$D$30))+(F63*(1-Parameters!$D$40)*(1/Parameters!$D$38))+(G63*(1-Parameters!$D$40)*('Input for base case'!$F$5*Parameters!$D$14*(Parameters!$D$23)*Parameters!$D$26*(1-Parameters!$D$27)*Parameters!$D$28*Parameters!$D$30))+(O63*(1-Parameters!$D$40)*ART_drop_factor)+(L63*(1-Parameters!$D$40)*(1/Parameters!$D$38))+(I63*(1-Parameters!$D$40)*ART_drop_factor)),0)</f>
        <v>0</v>
      </c>
      <c r="P64" s="24">
        <f>IF(AND(C64&gt;='Input for base case'!$F$13,C64&lt;'Input for base case'!$F$14),((J63*(1-Parameters!$D$40)*(1-(Parameters!$D$9*(1-('Input for base case'!$F$22*Parameters!$D$7))))) + (P63*(1-Parameters!$D$40)*(1-(Parameters!$D$9*(1-('Input for base case'!$F$22*Parameters!$D$7)))))),0)</f>
        <v>0</v>
      </c>
      <c r="Q64" s="22">
        <f>IF(AND(C64&gt;='Input for base case'!$F$13,C64&lt;'Input for base case'!$F$14),((J63*(1-Parameters!$D$40)*Parameters!$D$9*(1-('Input for base case'!$F$22*Parameters!$D$7)))+(K63*(1-Parameters!$D$40)*(1-1/Parameters!$D$38)*(1-('Input for base case'!$F$6*Parameters!$D$15*(1-Parameters!$D$27)*Parameters!$D$26*(Parameters!$D$24))*Parameters!$D$28*Parameters!$D$30))) + (L63*(1-Parameters!$D$40)*(1-(1/Parameters!$D$38))*(1-ART_drop_factor)) +(P63*(1-Parameters!$D$40)*Parameters!$D$9*(1-('Input for base case'!$F$22*Parameters!$D$7)))+(Q63*(1-Parameters!$D$40)*(1-1/Parameters!$D$38)) + (R63*(1-Parameters!$D$40)*(1-(1/Parameters!$D$38))*(1-ART_drop_factor)),0)</f>
        <v>0</v>
      </c>
      <c r="R64" s="24">
        <f>IF(AND(C64&gt;='Input for base case'!$F$13,C64&lt;'Input for base case'!$F$14),((K63*(1-Parameters!$D$40)*(1-1/Parameters!$D$38)*('Input for base case'!$F$6*Parameters!$D$15*Parameters!$D$26*(1-Parameters!$D$27)*(Parameters!$D$24)*Parameters!$D$28*Parameters!$D$30))+(L63*(1-Parameters!$D$40)*(1-(1/Parameters!$D$38))*ART_drop_factor)+(R63*(1-Parameters!$D$40)*(1-(1/Parameters!$D$38))*ART_drop_factor)),0)</f>
        <v>0</v>
      </c>
      <c r="S64" s="22">
        <f>IF(AND(C64&gt;='Input for base case'!$F$13,C64&lt;'Input for base case'!$F$14),((K63*(1-Parameters!$D$40)*(1/Parameters!$D$38)*(1-('Input for base case'!$F$6*Parameters!$D$15*(1-Parameters!$D$27)*Parameters!$D$26*(Parameters!$D$23)*Parameters!$D$28)))+(M63*(1-Parameters!$D$40)*(1-('Input for base case'!$F$6*Parameters!$D$15*(1-Parameters!$D$27)*Parameters!$D$26*(Parameters!$D$23)*Parameters!$D$28)))+(Q63*(1-Parameters!$D$40)*(1/Parameters!$D$38))+(S63*(1-Parameters!$D$40))),0)</f>
        <v>0</v>
      </c>
      <c r="T64" s="24">
        <f>IF(AND(C64&gt;='Input for base case'!$F$13,C64&lt;'Input for base case'!$F$14),((K63*(1-Parameters!$D$40)*(1/Parameters!$D$38)*'Input for base case'!$F$6*Parameters!$D$15*Parameters!$D$26*(1-Parameters!$D$27)*Parameters!$D$28*(Parameters!$D$23)*(1-Parameters!$D$30))+(M63*(1-Parameters!$D$40)*'Input for base case'!$F$6*Parameters!$D$15*Parameters!$D$26*(1-Parameters!$D$27)*Parameters!$D$28*(Parameters!$D$23)*(1-Parameters!$D$30))+(N63*(1-Parameters!$D$40))+(T63*(1-Parameters!$D$40)) + (U63*(1-Parameters!$D$40)*(1-ART_drop_factor)) + (O63*(1-Parameters!$D$40)*(1-ART_drop_factor))),0)</f>
        <v>0</v>
      </c>
      <c r="U64" s="22">
        <f>IF(AND(C64&gt;='Input for base case'!$F$13,C64&lt;'Input for base case'!$F$14),((K63*(1-Parameters!$D$40)*(1/Parameters!$D$38)*('Input for base case'!$F$6*Parameters!$D$15*(Parameters!$D$23)*Parameters!$D$26*(1-Parameters!$D$27)*Parameters!$D$28*Parameters!$D$30))+(L63*(1-Parameters!$D$40)*(1/Parameters!$D$38))+(M63*(1-Parameters!$D$40)*('Input for base case'!$F$6*Parameters!$D$15*(Parameters!$D$23)*Parameters!$D$26*(1-Parameters!$D$27)*Parameters!$D$28*Parameters!$D$30))+(U63*(1-Parameters!$D$40)*ART_drop_factor)+(R63*(1-Parameters!$D$40)*(1/Parameters!$D$38))+(O63*(1-Parameters!$D$40))*ART_drop_factor),0)</f>
        <v>0</v>
      </c>
      <c r="V64" s="24">
        <f>IF(C64='Input for base case'!$F$14,((P63*(1-Parameters!$D$41)*(1-(Parameters!$D$9*(1-('Input for base case'!$F$22*Parameters!$D$7))))) + (V63*(1-Parameters!$D$41)*(1-(Parameters!$D$9*(1-('Input for base case'!$F$22*Parameters!$D$7)))))),0)</f>
        <v>0</v>
      </c>
      <c r="W64" s="22">
        <f>IF(C64='Input for base case'!$F$14,((P63*(1-Parameters!$D$41)*Parameters!$D$9*(1-('Input for base case'!$F$22*Parameters!$D$7)))+(Q63*(1-Parameters!$D$41)*(1-1/Parameters!$D$38)*(1-('Input for base case'!$F$6*Parameters!$D$16*(1-Parameters!$D$27)*Parameters!$D$26*(1-Parameters!$B$94)*(Parameters!$D$24))*Parameters!$D$28*Parameters!$D$30)))+(V63*(1-Parameters!$D$41)*Parameters!$D$9*(1-('Input for base case'!$F$22*Parameters!$D$7)))+ (R63*(1-Parameters!$D$41)*(1-(1/Parameters!$D$38))*(1-ART_drop_factor)) + (W63*(1-Parameters!$D$41)*(1-1/Parameters!$D$38)) + (X63*(1-Parameters!$D$41)*(1-(1/Parameters!$D$38))*(1-ART_drop_factor)),0)</f>
        <v>0</v>
      </c>
      <c r="X64" s="24">
        <f>IF(C64='Input for base case'!$F$14,((Q63*(1-Parameters!$D$41)*(1-1/Parameters!$D$38)*('Input for base case'!$F$6*Parameters!$D$16*Parameters!$D$26*(1-Parameters!$D$27)*(1-Parameters!$B$94)*(Parameters!$D$24)*Parameters!$D$28*Parameters!$D$30))+(R63*(1-Parameters!$D$41)*(1-(1/Parameters!$D$38))*ART_drop_factor)+(X63*(1-Parameters!$D$41)*(1-(1/Parameters!$D$38))*ART_drop_factor)),0)</f>
        <v>0</v>
      </c>
      <c r="Y64" s="22">
        <f>IF(C64='Input for base case'!$F$14,((Q63*(1-Parameters!$D$41)*(1/Parameters!$D$38)*(1-('Input for base case'!$F$6*Parameters!$D$16*(1-Parameters!$D$27)*Parameters!$D$26*(1-Parameters!$B$94)*(Parameters!$D$23)*Parameters!$D$28)))+(S63*(1-Parameters!$D$41)*(1-('Input for base case'!$F$6*Parameters!$D$16*(1-Parameters!$D$27)*Parameters!$D$26*(1-Parameters!$B$94)*(Parameters!$D$23)*Parameters!$D$28)))+(W63*(1-Parameters!$D$41)*(1/Parameters!$D$38))+(Y63*(1-Parameters!$D$41))),0)</f>
        <v>0</v>
      </c>
      <c r="Z64" s="24">
        <f>IF(C64='Input for base case'!$F$14,((Q63*(1-Parameters!$D$41)*(1/Parameters!$D$38)*'Input for base case'!$F$6*Parameters!$D$16*Parameters!$D$26*(1-Parameters!$D$27)*(1-Parameters!$B$94)*Parameters!$D$28*(Parameters!$D$23)*(1-Parameters!$D$30))+(S63*(1-Parameters!$D$41)*'Input for base case'!$F$6*Parameters!$D$16*Parameters!$D$26*(1-Parameters!$D$27)*(1-Parameters!$B$94)*Parameters!$D$28*(Parameters!$D$23)*(1-Parameters!$D$30))+(T63*(1-Parameters!$D$41)) + (U63*(1-Parameters!$D$41)*(1-ART_drop_factor)) + (Z63*(1-Parameters!$D$41)) + (AA63*(1-Parameters!$D$41)*(1-ART_drop_factor))),0)</f>
        <v>0</v>
      </c>
      <c r="AA64" s="22">
        <f>IF(C64='Input for base case'!$F$14,((Q63*(1-Parameters!$D$41)*(1/Parameters!$D$38)*('Input for base case'!$F$6*Parameters!$D$16*(Parameters!$D$23)*Parameters!$D$26*(1-Parameters!$D$27)*(1-Parameters!$B$94)*Parameters!$D$28*Parameters!$D$30))+(R63*(1-Parameters!$D$41)*(1/Parameters!$D$38))+(S63*(1-Parameters!$D$41)*('Input for base case'!$F$6*Parameters!$D$16*(1-Parameters!$B$94)*(Parameters!$D$23)*Parameters!$D$26*(1-Parameters!$D$27)*Parameters!$D$28*Parameters!$D$30))+(AA63*(1-Parameters!$D$41)*ART_drop_factor)+(X63*(1-Parameters!$D$41)*(1/Parameters!$D$38))+(U63*(1-Parameters!$D$41)*ART_drop_factor)),0)</f>
        <v>0</v>
      </c>
      <c r="AB64" s="24">
        <f>IF(AND(C64&gt;'Input for base case'!$F$14,C64&lt;('Input for base case'!$F$14+'Input for base case'!$F$16)),((V63*(1-Parameters!$D$41)*(1-(Parameters!$D$9*(1-('Input for base case'!$F$22*Parameters!$D$7)))))+(AB63*(1-Parameters!$D$41)*(1-(Parameters!$D$10*(1-('Input for base case'!$F$22*Parameters!$D$7)))))),0)</f>
        <v>0</v>
      </c>
      <c r="AC64" s="24">
        <f>IF(AND(C64&gt;'Input for base case'!$F$14, C64&lt;('Input for base case'!$F$14+'Input for base case'!$F$16)),((V63*(1-Parameters!$D$41)*Parameters!$D$9*(1-('Input for base case'!$F$22*Parameters!$D$7)))+(W63*(1-Parameters!$D$41)*(1-1/Parameters!$D$38)) + (X63*(1-Parameters!$D$41)*(1-(1/Parameters!$D$38))*(1-ART_drop_factor)) +(AB63*(1-Parameters!$D$41)*Parameters!$D$10*(1-('Input for base case'!$F$22*Parameters!$D$7))))+(AC63*(1-Parameters!$D$41)*(1-1/Parameters!$D$38)) + (AD63*(1-Parameters!$D$41)*(1-(1/Parameters!$D$38))*(1-ART_drop_factor)),0)</f>
        <v>0</v>
      </c>
      <c r="AD64" s="24">
        <f>IF(AND(C64&gt;'Input for base case'!$F$14, C64&lt;('Input for base case'!$F$14+'Input for base case'!$F$16)),((X63*(1-Parameters!$D$41)*(1-(1/Parameters!$D$38))*ART_drop_factor)+(AD63*(1-Parameters!$D$41)*(1-(1/Parameters!$D$38))*ART_drop_factor)),0)</f>
        <v>0</v>
      </c>
      <c r="AE64" s="24">
        <f>IF(AND(C64&gt;'Input for base case'!$F$14, C64&lt;('Input for base case'!$F$14+'Input for base case'!$F$16)),((W63*(1-Parameters!$D$41)*(1/Parameters!$D$38))+(Y63*(1-Parameters!$D$41))+(AC63*(1-Parameters!$D$41)*(1/Parameters!$D$38))+(AE63*(1-Parameters!$D$41))),0)</f>
        <v>0</v>
      </c>
      <c r="AF64" s="24">
        <f>IF(AND(C64&gt;'Input for base case'!$F$14, C64&lt;('Input for base case'!$F$14+'Input for base case'!$F$16)),((Z63*(1-Parameters!$D$41)) + (AA63*(1-Parameters!$D$41)*(1-ART_drop_factor)) +(AF63*(1-Parameters!$D$41)) + (AG63*(1-Parameters!$D$41)*(1-ART_drop_factor))),0)</f>
        <v>0</v>
      </c>
      <c r="AG64" s="24">
        <f>IF(AND(C64&gt;'Input for base case'!$F$14, C64&lt;('Input for base case'!$F$14+'Input for base case'!$F$16)),((X63*(1-Parameters!$D$41)*(1/Parameters!$D$38))+(AG63*(1-Parameters!$D$41)*ART_drop_factor)+(AD63*(1-Parameters!$D$41)*(1/Parameters!$D$38))+(AA63*(1-Parameters!$D$41)*ART_drop_factor)),0)</f>
        <v>0</v>
      </c>
      <c r="AH64" s="24">
        <f>IF(AND(C64&gt;=('Input for base case'!$F$14+'Input for base case'!$F$16),C64&lt;('Input for base case'!$F$14+'Input for base case'!$F$17)),((AB63*(1-Parameters!$D$40)*(1-(Parameters!$D$10*(1-('Input for base case'!$F$22*Parameters!$D$7)))))+(AH63*(1-Parameters!$D$40)*(1-(Parameters!$D$11*(1-('Input for base case'!$F$22*Parameters!$D$7)))))),0)</f>
        <v>0</v>
      </c>
      <c r="AI64" s="24">
        <f>IF(AND(C64&gt;=('Input for base case'!$F$14+'Input for base case'!$F$16), C64&lt;('Input for base case'!$F$14+'Input for base case'!$F$17)),((AB63*(1-Parameters!$D$40)*Parameters!$D$10*(1-('Input for base case'!$F$22*Parameters!$D$7)))+(AC63*(1-Parameters!$D$40)*(1-1/Parameters!$D$38)*(1-('Input for base case'!$F$7*Parameters!$D$17*(1-Parameters!$D$27)*Parameters!$D$26*(1-(Parameters!$B$94 + Parameters!$B$95))*(Parameters!$D$24)*Parameters!$D$28*Parameters!$D$30))) + (AD63*(1-Parameters!$D$40)*(1-(1/Parameters!$D$38))*(1-ART_drop_factor)) +(AH63*(1-Parameters!$D$40)*Parameters!$D$11*(1-('Input for base case'!$F$22*Parameters!$D$7)))+(AI63*(1-Parameters!$D$40)*(1-1/Parameters!$D$38)) + (AJ63*(1-Parameters!$D$40)*(1-(1/Parameters!$D$38))*(1-ART_drop_factor))),0)</f>
        <v>0</v>
      </c>
      <c r="AJ64" s="24">
        <f>IF(AND(C64&gt;=('Input for base case'!$F$14+'Input for base case'!$F$16), C64&lt;('Input for base case'!$F$14+'Input for base case'!$F$17)),((AC63*(1-Parameters!$D$40)*(1-1/Parameters!$D$38)*('Input for base case'!$F$7*Parameters!$D$17*Parameters!$D$26*(1-Parameters!$D$27)*(1-(Parameters!$B$94 + Parameters!$B$95))*(Parameters!$D$24)*Parameters!$D$28*Parameters!$D$30))+(AD63*(1-Parameters!$D$40)*(1-(1/Parameters!$D$38))*ART_drop_factor)+(AJ63*(1-Parameters!$D$40)*(1-(1/Parameters!$D$38))*ART_drop_factor)),0)</f>
        <v>0</v>
      </c>
      <c r="AK64" s="22">
        <f>IF(AND(C64&gt;=('Input for base case'!$F$14+'Input for base case'!$F$16), C64&lt;('Input for base case'!$F$14+'Input for base case'!$F$17)),((AC63*(1-Parameters!$D$40)*(1/Parameters!$D$38)*(1-('Input for base case'!$F$7*Parameters!$D$17*(1-Parameters!$D$27)*Parameters!$D$26*(1-(Parameters!$B$94 + Parameters!$B$95))*(Parameters!$D$23)*Parameters!$D$28)))+(AE63*(1-Parameters!$D$40)*(1-('Input for base case'!$F$7*Parameters!$D$17*(1-Parameters!$D$27)*Parameters!$D$26*(1-(Parameters!$B$94 + Parameters!$B$95))*(Parameters!$D$23)*Parameters!$D$28)))+(AI63*(1-Parameters!$D$40)*(1/Parameters!$D$38))+(AK63*(1-Parameters!$D$40))),0)</f>
        <v>0</v>
      </c>
      <c r="AL64" s="24">
        <f>IF(AND(C64&gt;=('Input for base case'!$F$14+'Input for base case'!$F$16), C64&lt;('Input for base case'!$F$14+'Input for base case'!$F$17)),((AC63*(1-Parameters!$D$40)*(1/Parameters!$D$38)*'Input for base case'!$F$7*Parameters!$D$17*Parameters!$D$26*(1-Parameters!$D$27)*(1-(Parameters!$B$94 + Parameters!$B$95))*Parameters!$D$28*(Parameters!$D$23)*(1-Parameters!$D$30))+(AE63*(1-Parameters!$D$40)*'Input for base case'!$F$7*Parameters!$D$17*Parameters!$D$26*(1-Parameters!$D$27)*(1-(Parameters!$B$94 + Parameters!$B$95))*Parameters!$D$28*(Parameters!$D$23)*(1-Parameters!$D$30))+(AF63*(1-Parameters!$D$40)) + (AG63*(1-Parameters!$D$40)*(1-ART_drop_factor)) +(AL63*(1-Parameters!$D$40)) + (AM63*(1-Parameters!$D$40)*(1-ART_drop_factor))),0)</f>
        <v>0</v>
      </c>
      <c r="AM64" s="22">
        <f>IF(AND(C64&gt;=('Input for base case'!$F$14+'Input for base case'!$F$16), C64&lt;('Input for base case'!$F$14+'Input for base case'!$F$17)),((AC63*(1-Parameters!$D$40)*(1/Parameters!$D$38)*('Input for base case'!$F$7*Parameters!$D$17*(Parameters!$D$23)*Parameters!$D$26*(1-Parameters!$D$27)*(1-(Parameters!$B$94 + Parameters!$B$95))*Parameters!$D$28*Parameters!$D$30))+(AD63*(1-Parameters!$D$40)*(1/Parameters!$D$38))+(AE63*(1-Parameters!$D$40)*('Input for base case'!$F$7*Parameters!$D$17*(Parameters!$D$23)*Parameters!$D$26*(1-Parameters!$D$27)*(1-(Parameters!$B$94 + Parameters!$B$95))*Parameters!$D$28*Parameters!$D$30))+(AM63*(1-Parameters!$D$40)*ART_drop_factor)+(AJ63*(1-Parameters!$D$40)*(1/Parameters!$D$38))+(AG63*(1-Parameters!$D$40)*ART_drop_factor)),0)</f>
        <v>0</v>
      </c>
      <c r="AN64" s="24">
        <f>IF(AND(C64&gt;=('Input for base case'!$F$14+'Input for base case'!$F$17), C64&lt;('Input for base case'!$F$14+'Input for base case'!$F$18)),((AH63*(1-Parameters!$D$40)*(1-(Parameters!$D$11*(1-('Input for base case'!$F$22*Parameters!$D$7))))) + (AN63*(1-Parameters!$D$40)*(1-(Parameters!$D$11*(1-('Input for base case'!$F$22*Parameters!$D$7)))))),0)</f>
        <v>1492232.5692067067</v>
      </c>
      <c r="AO64" s="22">
        <f>IF(AND(C64&gt;=('Input for base case'!$F$14+'Input for base case'!$F$17), C64&lt;('Input for base case'!$F$14+'Input for base case'!$F$18)),((AH63*(1-Parameters!$D$40)*Parameters!$D$11*(1-('Input for base case'!$F$22*Parameters!$D$7)))+(AI63*(1-Parameters!$D$40)*(1-1/Parameters!$D$38)*(1-('Input for base case'!$F$8*Parameters!$D$18*(1-Parameters!$D$27)*Parameters!$D$26*(Parameters!$D$24)*Parameters!$D$28*Parameters!$D$30))) + (AJ63*(1-Parameters!$D$40)*(1-(1/Parameters!$D$38))*(1-ART_drop_factor)) +(AN63*(1-Parameters!$D$40)*Parameters!$D$11*(1-('Input for base case'!$F$22*Parameters!$D$7)))+(AO63*(1-Parameters!$D$40)*(1-1/Parameters!$D$38)) + (AP63*(1-Parameters!$D$40)*(1-(1/Parameters!$D$38))*(1-ART_drop_factor))),0)</f>
        <v>3381.8801247255915</v>
      </c>
      <c r="AP64" s="24">
        <f>IF(AND(C64&gt;=('Input for base case'!$F$14+'Input for base case'!$F$17), C64&lt;('Input for base case'!$F$14+'Input for base case'!$F$18)),((AI63*(1-Parameters!$D$40)*(1-1/Parameters!$D$38)*('Input for base case'!$F$8*Parameters!$D$18*Parameters!$D$26*(1-Parameters!$D$27)*(Parameters!$D$24)*Parameters!$D$28*Parameters!$D$30))+(AJ63*(1-Parameters!$D$40)*(1-(1/Parameters!$D$38))*ART_drop_factor)+(AP63*(1-Parameters!$D$40)*(1-(1/Parameters!$D$38))*ART_drop_factor)),0)</f>
        <v>20.693015698927134</v>
      </c>
      <c r="AQ64" s="22">
        <f>IF(AND(C64&gt;=('Input for base case'!$F$14+'Input for base case'!$F$17), C64&lt;('Input for base case'!$F$14+'Input for base case'!$F$18)),((AI63*(1-Parameters!$D$40)*(1/Parameters!$D$38)*(1-('Input for base case'!$F$8*Parameters!$D$18*(1-Parameters!$D$27)*Parameters!$D$26*(Parameters!$D$23)*Parameters!$D$28)))+(AK63*(1-Parameters!$D$40)*(1-('Input for base case'!$F$8*Parameters!$D$18*(1-Parameters!$D$27)*Parameters!$D$26*(Parameters!$D$23)*Parameters!$D$28)))+(AO63*(1-Parameters!$D$40)*(1/Parameters!$D$38))+(AQ63*(1-Parameters!$D$40))),0)</f>
        <v>27338.806489472627</v>
      </c>
      <c r="AR64" s="24">
        <f>IF(AND(C64&gt;=('Input for base case'!$F$14+'Input for base case'!$F$17), C64&lt;('Input for base case'!$F$14+'Input for base case'!$F$18)),((AI63*(1-Parameters!$D$40)*(1/Parameters!$D$38)*'Input for base case'!$F$8*Parameters!$D$18*Parameters!$D$26*(1-Parameters!$D$27)*Parameters!$D$28*(Parameters!$D$23)*(1-Parameters!$D$30))+(AK63*(1-Parameters!$D$40)*'Input for base case'!$F$8*Parameters!$D$18*Parameters!$D$26*(1-Parameters!$D$27)*Parameters!$D$28*(Parameters!$D$23)*(1-Parameters!$D$30))+(AL63*(1-Parameters!$D$40)) + (AM63*(1-Parameters!$D$40)*(1-ART_drop_factor)) +(AR63*(1-Parameters!$D$40)) + (AS63*(1-Parameters!$D$40)*(1-ART_drop_factor))),0)</f>
        <v>7976.2348699484819</v>
      </c>
      <c r="AS64" s="22">
        <f>IF(AND(C64&gt;=('Input for base case'!$F$14+'Input for base case'!$F$17), C64&lt;('Input for base case'!$F$14+'Input for base case'!$F$18)),((AI63*(1-Parameters!$D$40)*(1/Parameters!$D$38)*('Input for base case'!$F$8*Parameters!$D$18*(Parameters!$D$23)*Parameters!$D$26*(1-Parameters!$D$27)*Parameters!$D$28*Parameters!$D$30))+(AJ63*(1-Parameters!$D$40)*(1/Parameters!$D$38))+(AK63*(1-Parameters!$D$40)*('Input for base case'!$F$8*Parameters!$D$18*(Parameters!$D$23)*Parameters!$D$26*(1-Parameters!$D$27)*Parameters!$D$28*Parameters!$D$30))+(AS63*(1-Parameters!$D$40)*ART_drop_factor)+(AP63*(1-Parameters!$D$40)*(1/Parameters!$D$38))+(AM63*(1-Parameters!$D$40)*ART_drop_factor)),0)</f>
        <v>33714.471503285837</v>
      </c>
      <c r="AT64" s="24">
        <f>IF(AND(C64&gt;=('Input for base case'!$F$14+'Input for base case'!$F$18), C64&lt;('Input for base case'!$F$14+'Input for base case'!$F$19)),((AN63*(1-Parameters!$D$40)*(1-(Parameters!$D$11*(1-('Input for base case'!$F$22*Parameters!$D$7))))) + (AT63*(1-Parameters!$D$40)*(1-(Parameters!$D$12*(1-('Input for base case'!$F$22*Parameters!$D$7)))))),0)</f>
        <v>0</v>
      </c>
      <c r="AU64" s="22">
        <f>IF(AND(C64&gt;=('Input for base case'!$F$14+'Input for base case'!$F$18), C64&lt;('Input for base case'!$F$14+'Input for base case'!$F$19)),((AN63*(1-Parameters!$D$40)*Parameters!$D$11*(1-('Input for base case'!$F$22*Parameters!$D$7)))+(AO63*(1-Parameters!$D$40)*(1-1/Parameters!$D$38)*(1-('Input for base case'!$F$9*Parameters!$D$19*(1-Parameters!$D$27)*Parameters!$D$26*(Parameters!$D$24)*Parameters!$D$28*Parameters!$D$30))) + (AP63*(1-Parameters!$D$40)*(1-(1/Parameters!$D$38))*(1-ART_drop_factor)) +(AT63*(1-Parameters!$D$40)*Parameters!$D$12*(1-('Input for base case'!$F$22*Parameters!$D$7)))+(AU63*(1-Parameters!$D$40)*(1-1/Parameters!$D$38)) + (AV63*(1-Parameters!$D$40)*(1-(1/Parameters!$D$38))*(1-ART_drop_factor))),0)</f>
        <v>0</v>
      </c>
      <c r="AV64" s="24">
        <f>IF(AND(C64&gt;=('Input for base case'!$F$14+'Input for base case'!$F$18), C64&lt;('Input for base case'!$F$14+'Input for base case'!$F$19)),((AO63*(1-Parameters!$D$40)*(1-1/Parameters!$D$38)*('Input for base case'!$F$9*Parameters!$D$19*Parameters!$D$26*(1-Parameters!$D$27)*(Parameters!$D$24)*Parameters!$D$28*Parameters!$D$30))+(AP63*(1-Parameters!$D$40)*(1-(1/Parameters!$D$38))*ART_drop_factor)+(AV63*(1-Parameters!$D$40)*(1-(1/Parameters!$D$38))*ART_drop_factor)),0)</f>
        <v>0</v>
      </c>
      <c r="AW64" s="22">
        <f>IF(AND(C64&gt;=('Input for base case'!$F$14+'Input for base case'!$F$18), C64&lt;('Input for base case'!$F$14+'Input for base case'!$F$19)),((AO63*(1-Parameters!$D$40)*(1/Parameters!$D$38)*(1-('Input for base case'!$F$9*Parameters!$D$19*(1-Parameters!$D$27)*Parameters!$D$26*(Parameters!$D$23)*Parameters!$D$28)))+(AQ63*(1-Parameters!$D$40)*(1-('Input for base case'!$F$9*Parameters!$D$19*(1-Parameters!$D$27)*Parameters!$D$26*(Parameters!$D$23)*Parameters!$D$28)))+(AU63*(1-Parameters!$D$40)*(1/Parameters!$D$38))+(AW63*(1-Parameters!$D$40))),0)</f>
        <v>0</v>
      </c>
      <c r="AX64" s="24">
        <f>IF(AND(C64&gt;=('Input for base case'!$F$14+'Input for base case'!$F$18), C64&lt;('Input for base case'!$F$14+'Input for base case'!$F$19)),((AO63*(1-Parameters!$D$40)*(1/Parameters!$D$38)*'Input for base case'!$F$9*Parameters!$D$19*Parameters!$D$26*(1-Parameters!$D$27)*Parameters!$D$28*(Parameters!$D$23)*(1-Parameters!$D$30))+(AQ63*(1-Parameters!$D$40)*'Input for base case'!$F$9*Parameters!$D$19*Parameters!$D$26*(1-Parameters!$D$27)*Parameters!$D$28*(Parameters!$D$23)*(1-Parameters!$D$30)) + (AS63*(1-Parameters!$D$40)*(1-ART_drop_factor)) +(AR63*(1-Parameters!$D$40))+ (AY63*(1-Parameters!$D$40)*(1-ART_drop_factor)) + (AX63*(1-Parameters!$D$40))),0)</f>
        <v>0</v>
      </c>
      <c r="AY64" s="22">
        <f>IF(AND(C64&gt;=('Input for base case'!$F$14+'Input for base case'!$F$18), C64&lt;('Input for base case'!$F$14+'Input for base case'!$F$19)),((AO63*(1-Parameters!$D$40)*(1/Parameters!$D$38)*('Input for base case'!$F$9*Parameters!$D$19*(Parameters!$D$23)*Parameters!$D$26*(1-Parameters!$D$27)*Parameters!$D$28*Parameters!$D$30))+(AP63*(1-Parameters!$D$40)*(1/Parameters!$D$38))+(AQ63*(1-Parameters!$D$40)*('Input for base case'!$F$9*Parameters!$D$19*(Parameters!$D$23)*Parameters!$D$26*(1-Parameters!$D$27)*Parameters!$D$28*Parameters!$D$30))+(AY63*(1-Parameters!$D$40)*ART_drop_factor)+(AV63*(1-Parameters!$D$40)*(1/Parameters!$D$38))+(AS63*(1-Parameters!$D$40)*ART_drop_factor)),0)</f>
        <v>0</v>
      </c>
      <c r="AZ64" s="24">
        <f>IF(C64&gt;=('Input for base case'!$F$14+'Input for base case'!$F$19),((AT63*(1-Parameters!$D$40)*(1-(Parameters!$D$12*(1-('Input for base case'!$F$22*Parameters!$D$7))))) + (AZ63*(1-Parameters!$D$40)*(1-(Parameters!$D$12*(1-('Input for base case'!$F$22*Parameters!$D$7)))))),0)</f>
        <v>0</v>
      </c>
      <c r="BA64" s="22">
        <f>IF(C64&gt;=('Input for base case'!$F$14+'Input for base case'!$F$19),((AT63*(1-Parameters!$D$40)*Parameters!$D$12*(1-('Input for base case'!$F$22*Parameters!$D$7)))+(AU63*(1-Parameters!$D$40)*(1-1/Parameters!$D$38)*(1-('Input for base case'!$F$10*Parameters!$D$20*(1-Parameters!$D$27)*Parameters!$D$26*(Parameters!$D$24)*Parameters!$D$28*Parameters!$D$30))) + (AV63*(1-Parameters!$D$40)*(1-(1/Parameters!$D$38))*(1-ART_drop_factor)) +(AZ63*(1-Parameters!$D$40)*Parameters!$D$12*(1-('Input for base case'!$F$22*Parameters!$D$7)))+(BA63*(1-Parameters!$D$40)*(1-1/Parameters!$D$38)) + (BB63*(1-Parameters!$D$40)*(1-(1/Parameters!$D$38))*(1-ART_drop_factor))),0)</f>
        <v>0</v>
      </c>
      <c r="BB64" s="24">
        <f>IF(C64&gt;=('Input for base case'!$F$14+'Input for base case'!$F$19),((AU63*(1-Parameters!$D$40)*(1-1/Parameters!$D$38)*('Input for base case'!$F$10*Parameters!$D$20*Parameters!$D$26*(1-Parameters!$D$27)*(Parameters!$D$24)*Parameters!$D$28*Parameters!$D$30))+(AV63*(1-Parameters!$D$40)*(1-(1/Parameters!$D$38))*ART_drop_factor)+(BB63*(1-Parameters!$D$40)*(1-(1/Parameters!$D$38))*ART_drop_factor)),0)</f>
        <v>0</v>
      </c>
      <c r="BC64" s="22">
        <f>IF(C64&gt;=('Input for base case'!$F$14+'Input for base case'!$F$19),((AU63*(1-Parameters!$D$40)*(1/Parameters!$D$38)*(1-('Input for base case'!$F$10*Parameters!$D$20*(1-Parameters!$D$27)*Parameters!$D$26*(Parameters!$D$23)*Parameters!$D$28)))+(AW63*(1-Parameters!$D$40)*(1-('Input for base case'!$F$10*Parameters!$D$20*(1-Parameters!$D$27)*Parameters!$D$26*(Parameters!$D$23)*Parameters!$D$28)))+(BA63*(1-Parameters!$D$40)*(1/Parameters!$D$38))+(BC63*(1-Parameters!$D$40))),0)</f>
        <v>0</v>
      </c>
      <c r="BD64" s="24">
        <f>IF(C64&gt;=('Input for base case'!$F$14+'Input for base case'!$F$19),((AU63*(1-Parameters!$D$40)*(1/Parameters!$D$38)*'Input for base case'!$F$10*Parameters!$D$20*Parameters!$D$26*(1-Parameters!$D$27)*Parameters!$D$28*(Parameters!$D$23)*(1-Parameters!$D$30))+(AW63*(1-Parameters!$D$40)*'Input for base case'!$F$10*Parameters!$D$20*Parameters!$D$26*(1-Parameters!$D$27)*Parameters!$D$28*(Parameters!$D$23)*(1-Parameters!$D$30))+(AX63*(1-Parameters!$D$40)) + (AY63*(1-Parameters!$D$40)*(1-ART_drop_factor)) +(BD63*(1-Parameters!$D$40)) + (BE63*(1-Parameters!$D$40)*(1-ART_drop_factor))),0)</f>
        <v>0</v>
      </c>
      <c r="BE64" s="25">
        <f>IF(C64&gt;=('Input for base case'!$F$14+'Input for base case'!$F$19),((AU63*(1-Parameters!$D$40)*(1/Parameters!$D$38)*('Input for base case'!$F$10*Parameters!$D$20*(Parameters!$D$23)*Parameters!$D$26*(1-Parameters!$D$27)*Parameters!$D$28*Parameters!$D$30))+(AV63*(1-Parameters!$D$40)*(1/Parameters!$D$38))+(AW63*(1-Parameters!$D$40)*('Input for base case'!$F$10*Parameters!$D$20*(Parameters!$D$23)*Parameters!$D$26*(1-Parameters!$D$27)*Parameters!$D$28*Parameters!$D$30))+(BE63*(1-Parameters!$D$40)*ART_drop_factor)+(BB63*(1-Parameters!$D$40)*(1/Parameters!$D$38))+(AY63*(1-Parameters!$D$40)*ART_drop_factor)),0)</f>
        <v>0</v>
      </c>
      <c r="BF64" s="135">
        <f>(Parameters!$D$40*(SUM(Model!D63:U63,Model!AH63:BE63)))+(Parameters!$D$41*(SUM(Model!V63:AG63)))</f>
        <v>93.526229870243938</v>
      </c>
      <c r="BG64" s="60"/>
    </row>
    <row r="65" spans="3:62" x14ac:dyDescent="0.2">
      <c r="C65" s="20">
        <v>60</v>
      </c>
      <c r="D65" s="21">
        <f>IF((C65&gt;='Input for base case'!$F$12),0,(D64*(1-Parameters!$D$40)*(1-(Parameters!$D$8*(1-('Input for base case'!$F$22*Parameters!$D$7))))))</f>
        <v>0</v>
      </c>
      <c r="E65" s="21">
        <f>IF((C65&gt;='Input for base case'!$F$12),0,(D64*(1-Parameters!$D$40)*Parameters!$D$8*(1-('Input for base case'!$F$22*Parameters!$D$7))+(E64*(1-Parameters!$D$40)*(1-1/Parameters!$D$38)) + (F64*(1-Parameters!$D$40)*(1-(1/Parameters!$D$38))*(1-ART_drop_factor))))</f>
        <v>0</v>
      </c>
      <c r="F65" s="26">
        <f>IF((C65&gt;='Input for base case'!$F$12),0,(F64*(1-Parameters!$D$40)*(1-(1/Parameters!$D$38))*ART_drop_factor))</f>
        <v>0</v>
      </c>
      <c r="G65" s="21">
        <f>IF((C65&gt;='Input for base case'!$F$12),0,((G64*(1-Parameters!$D$40)+(E64*(1-Parameters!$D$40)*(1/Parameters!$D$38)))))</f>
        <v>0</v>
      </c>
      <c r="H65" s="21">
        <f>IF((C65&gt;='Input for base case'!$F$12),0,(H64*(1-Parameters!$D$40) + I64*(1-Parameters!$D$40)*(1-ART_drop_factor)))</f>
        <v>0</v>
      </c>
      <c r="I65" s="21">
        <f>IF((C65&gt;='Input for base case'!$F$12),0,(((F64*(1-Parameters!$D$40)*(1/Parameters!$D$38)) + I64*(1-Parameters!$D$40)*ART_drop_factor)))</f>
        <v>0</v>
      </c>
      <c r="J65" s="23">
        <f>IF(AND(C65&gt;='Input for base case'!$F$12,C65&lt;'Input for base case'!$F$13),((D64*(1-Parameters!$D$40)*(1-(Parameters!$D$8*(1-('Input for base case'!$F$22*Parameters!$D$7))))) + (J64*(1-Parameters!$D$40)*(1-(Parameters!$D$9*(1-('Input for base case'!$F$22*Parameters!$D$7)))))),0)</f>
        <v>0</v>
      </c>
      <c r="K65" s="23">
        <f>IF(AND(C65&gt;='Input for base case'!$F$12,C65&lt;'Input for base case'!$F$13),((D64*(1-Parameters!$D$40)*(Parameters!$D$8*(1-('Input for base case'!$F$22*Parameters!$D$7))))+(E64*(1-Parameters!$D$40)*(1-1/Parameters!$D$38)*(1-('Input for base case'!$F$5*Parameters!$D$14*(1-Parameters!$D$27)*Parameters!$D$26*(Parameters!$D$24))*Parameters!$D$28*Parameters!$D$30)))+ (F64*(1-Parameters!$D$40)*(1-(1/Parameters!$D$38))*(1-ART_drop_factor)) + (J64*(1-Parameters!$D$40)*Parameters!$D$9*(1-('Input for base case'!$F$22*Parameters!$D$7)))+(K64*(1-Parameters!$D$40)*(1-1/Parameters!$D$38)) + (L64*(1-Parameters!$D$40)*(1-(1/Parameters!$D$38))*(1-ART_drop_factor)),0)</f>
        <v>0</v>
      </c>
      <c r="L65" s="23">
        <f>IF(AND(C65&gt;='Input for base case'!$F$12,C65&lt;'Input for base case'!$F$13),((E64*(1-Parameters!$D$40)*(1-1/Parameters!$D$38)*('Input for base case'!$F$5*Parameters!$D$14*Parameters!$D$26*(1-Parameters!$D$27)*(Parameters!$D$24)*Parameters!$D$28*Parameters!$D$30))+(F64*(1-Parameters!$D$40)*(1-(1/Parameters!$D$38))*ART_drop_factor)+(L64*(1-Parameters!$D$40)*(1-(1/Parameters!$D$38))*ART_drop_factor)),0)</f>
        <v>0</v>
      </c>
      <c r="M65" s="23">
        <f>IF(AND(C65&gt;='Input for base case'!$F$12,C65&lt;'Input for base case'!$F$13),((E64*(1-Parameters!$D$40)*(1/Parameters!$D$38)*(1-('Input for base case'!$F$5*Parameters!$D$14*(1-Parameters!$D$27)*Parameters!$D$26*(Parameters!$D$23))*Parameters!$D$28))+(G64*(1-Parameters!$D$40)*(1-('Input for base case'!$F$5*Parameters!$D$14*(1-Parameters!$D$27)*Parameters!$D$26*(Parameters!$D$23)*Parameters!$D$28)))+(K64*(1-Parameters!$D$40)*(1/Parameters!$D$38))+(M64*(1-Parameters!$D$40))),0)</f>
        <v>0</v>
      </c>
      <c r="N65" s="23">
        <f>IF(AND(C65&gt;='Input for base case'!$F$12,C65&lt;'Input for base case'!$F$13),((E64*(1-Parameters!$D$40)*(1/Parameters!$D$38)*'Input for base case'!$F$5*Parameters!$D$14*Parameters!$D$26*(1-Parameters!$D$27)*Parameters!$D$28*(Parameters!$D$23)*(1-Parameters!$D$30))+(G64*(1-Parameters!$D$40)*'Input for base case'!$F$5*Parameters!$D$14*Parameters!$D$26*(1-Parameters!$D$27)*Parameters!$D$28*(Parameters!$D$23)*(1-Parameters!$D$30))+(H64*(1-Parameters!$D$40)) +(N64*(1-Parameters!$D$40)) + (O64*(1-Parameters!$D$40)*(1-ART_drop_factor)) + (I64*(1-Parameters!$D$40)*(1-ART_drop_factor))),0)</f>
        <v>0</v>
      </c>
      <c r="O65" s="23">
        <f>IF(AND(C65&gt;='Input for base case'!$F$12,C65&lt;'Input for base case'!$F$13),((E64*(1-Parameters!$D$40)*(1/Parameters!$D$38)*('Input for base case'!$F$5*Parameters!$D$14*(Parameters!$D$23)*Parameters!$D$26*(1-Parameters!$D$27)*Parameters!$D$28*Parameters!$D$30))+(F64*(1-Parameters!$D$40)*(1/Parameters!$D$38))+(G64*(1-Parameters!$D$40)*('Input for base case'!$F$5*Parameters!$D$14*(Parameters!$D$23)*Parameters!$D$26*(1-Parameters!$D$27)*Parameters!$D$28*Parameters!$D$30))+(O64*(1-Parameters!$D$40)*ART_drop_factor)+(L64*(1-Parameters!$D$40)*(1/Parameters!$D$38))+(I64*(1-Parameters!$D$40)*ART_drop_factor)),0)</f>
        <v>0</v>
      </c>
      <c r="P65" s="24">
        <f>IF(AND(C65&gt;='Input for base case'!$F$13,C65&lt;'Input for base case'!$F$14),((J64*(1-Parameters!$D$40)*(1-(Parameters!$D$9*(1-('Input for base case'!$F$22*Parameters!$D$7))))) + (P64*(1-Parameters!$D$40)*(1-(Parameters!$D$9*(1-('Input for base case'!$F$22*Parameters!$D$7)))))),0)</f>
        <v>0</v>
      </c>
      <c r="Q65" s="22">
        <f>IF(AND(C65&gt;='Input for base case'!$F$13,C65&lt;'Input for base case'!$F$14),((J64*(1-Parameters!$D$40)*Parameters!$D$9*(1-('Input for base case'!$F$22*Parameters!$D$7)))+(K64*(1-Parameters!$D$40)*(1-1/Parameters!$D$38)*(1-('Input for base case'!$F$6*Parameters!$D$15*(1-Parameters!$D$27)*Parameters!$D$26*(Parameters!$D$24))*Parameters!$D$28*Parameters!$D$30))) + (L64*(1-Parameters!$D$40)*(1-(1/Parameters!$D$38))*(1-ART_drop_factor)) +(P64*(1-Parameters!$D$40)*Parameters!$D$9*(1-('Input for base case'!$F$22*Parameters!$D$7)))+(Q64*(1-Parameters!$D$40)*(1-1/Parameters!$D$38)) + (R64*(1-Parameters!$D$40)*(1-(1/Parameters!$D$38))*(1-ART_drop_factor)),0)</f>
        <v>0</v>
      </c>
      <c r="R65" s="24">
        <f>IF(AND(C65&gt;='Input for base case'!$F$13,C65&lt;'Input for base case'!$F$14),((K64*(1-Parameters!$D$40)*(1-1/Parameters!$D$38)*('Input for base case'!$F$6*Parameters!$D$15*Parameters!$D$26*(1-Parameters!$D$27)*(Parameters!$D$24)*Parameters!$D$28*Parameters!$D$30))+(L64*(1-Parameters!$D$40)*(1-(1/Parameters!$D$38))*ART_drop_factor)+(R64*(1-Parameters!$D$40)*(1-(1/Parameters!$D$38))*ART_drop_factor)),0)</f>
        <v>0</v>
      </c>
      <c r="S65" s="22">
        <f>IF(AND(C65&gt;='Input for base case'!$F$13,C65&lt;'Input for base case'!$F$14),((K64*(1-Parameters!$D$40)*(1/Parameters!$D$38)*(1-('Input for base case'!$F$6*Parameters!$D$15*(1-Parameters!$D$27)*Parameters!$D$26*(Parameters!$D$23)*Parameters!$D$28)))+(M64*(1-Parameters!$D$40)*(1-('Input for base case'!$F$6*Parameters!$D$15*(1-Parameters!$D$27)*Parameters!$D$26*(Parameters!$D$23)*Parameters!$D$28)))+(Q64*(1-Parameters!$D$40)*(1/Parameters!$D$38))+(S64*(1-Parameters!$D$40))),0)</f>
        <v>0</v>
      </c>
      <c r="T65" s="24">
        <f>IF(AND(C65&gt;='Input for base case'!$F$13,C65&lt;'Input for base case'!$F$14),((K64*(1-Parameters!$D$40)*(1/Parameters!$D$38)*'Input for base case'!$F$6*Parameters!$D$15*Parameters!$D$26*(1-Parameters!$D$27)*Parameters!$D$28*(Parameters!$D$23)*(1-Parameters!$D$30))+(M64*(1-Parameters!$D$40)*'Input for base case'!$F$6*Parameters!$D$15*Parameters!$D$26*(1-Parameters!$D$27)*Parameters!$D$28*(Parameters!$D$23)*(1-Parameters!$D$30))+(N64*(1-Parameters!$D$40))+(T64*(1-Parameters!$D$40)) + (U64*(1-Parameters!$D$40)*(1-ART_drop_factor)) + (O64*(1-Parameters!$D$40)*(1-ART_drop_factor))),0)</f>
        <v>0</v>
      </c>
      <c r="U65" s="22">
        <f>IF(AND(C65&gt;='Input for base case'!$F$13,C65&lt;'Input for base case'!$F$14),((K64*(1-Parameters!$D$40)*(1/Parameters!$D$38)*('Input for base case'!$F$6*Parameters!$D$15*(Parameters!$D$23)*Parameters!$D$26*(1-Parameters!$D$27)*Parameters!$D$28*Parameters!$D$30))+(L64*(1-Parameters!$D$40)*(1/Parameters!$D$38))+(M64*(1-Parameters!$D$40)*('Input for base case'!$F$6*Parameters!$D$15*(Parameters!$D$23)*Parameters!$D$26*(1-Parameters!$D$27)*Parameters!$D$28*Parameters!$D$30))+(U64*(1-Parameters!$D$40)*ART_drop_factor)+(R64*(1-Parameters!$D$40)*(1/Parameters!$D$38))+(O64*(1-Parameters!$D$40))*ART_drop_factor),0)</f>
        <v>0</v>
      </c>
      <c r="V65" s="24">
        <f>IF(C65='Input for base case'!$F$14,((P64*(1-Parameters!$D$41)*(1-(Parameters!$D$9*(1-('Input for base case'!$F$22*Parameters!$D$7))))) + (V64*(1-Parameters!$D$41)*(1-(Parameters!$D$9*(1-('Input for base case'!$F$22*Parameters!$D$7)))))),0)</f>
        <v>0</v>
      </c>
      <c r="W65" s="22">
        <f>IF(C65='Input for base case'!$F$14,((P64*(1-Parameters!$D$41)*Parameters!$D$9*(1-('Input for base case'!$F$22*Parameters!$D$7)))+(Q64*(1-Parameters!$D$41)*(1-1/Parameters!$D$38)*(1-('Input for base case'!$F$6*Parameters!$D$16*(1-Parameters!$D$27)*Parameters!$D$26*(1-Parameters!$B$94)*(Parameters!$D$24))*Parameters!$D$28*Parameters!$D$30)))+(V64*(1-Parameters!$D$41)*Parameters!$D$9*(1-('Input for base case'!$F$22*Parameters!$D$7)))+ (R64*(1-Parameters!$D$41)*(1-(1/Parameters!$D$38))*(1-ART_drop_factor)) + (W64*(1-Parameters!$D$41)*(1-1/Parameters!$D$38)) + (X64*(1-Parameters!$D$41)*(1-(1/Parameters!$D$38))*(1-ART_drop_factor)),0)</f>
        <v>0</v>
      </c>
      <c r="X65" s="24">
        <f>IF(C65='Input for base case'!$F$14,((Q64*(1-Parameters!$D$41)*(1-1/Parameters!$D$38)*('Input for base case'!$F$6*Parameters!$D$16*Parameters!$D$26*(1-Parameters!$D$27)*(1-Parameters!$B$94)*(Parameters!$D$24)*Parameters!$D$28*Parameters!$D$30))+(R64*(1-Parameters!$D$41)*(1-(1/Parameters!$D$38))*ART_drop_factor)+(X64*(1-Parameters!$D$41)*(1-(1/Parameters!$D$38))*ART_drop_factor)),0)</f>
        <v>0</v>
      </c>
      <c r="Y65" s="22">
        <f>IF(C65='Input for base case'!$F$14,((Q64*(1-Parameters!$D$41)*(1/Parameters!$D$38)*(1-('Input for base case'!$F$6*Parameters!$D$16*(1-Parameters!$D$27)*Parameters!$D$26*(1-Parameters!$B$94)*(Parameters!$D$23)*Parameters!$D$28)))+(S64*(1-Parameters!$D$41)*(1-('Input for base case'!$F$6*Parameters!$D$16*(1-Parameters!$D$27)*Parameters!$D$26*(1-Parameters!$B$94)*(Parameters!$D$23)*Parameters!$D$28)))+(W64*(1-Parameters!$D$41)*(1/Parameters!$D$38))+(Y64*(1-Parameters!$D$41))),0)</f>
        <v>0</v>
      </c>
      <c r="Z65" s="24">
        <f>IF(C65='Input for base case'!$F$14,((Q64*(1-Parameters!$D$41)*(1/Parameters!$D$38)*'Input for base case'!$F$6*Parameters!$D$16*Parameters!$D$26*(1-Parameters!$D$27)*(1-Parameters!$B$94)*Parameters!$D$28*(Parameters!$D$23)*(1-Parameters!$D$30))+(S64*(1-Parameters!$D$41)*'Input for base case'!$F$6*Parameters!$D$16*Parameters!$D$26*(1-Parameters!$D$27)*(1-Parameters!$B$94)*Parameters!$D$28*(Parameters!$D$23)*(1-Parameters!$D$30))+(T64*(1-Parameters!$D$41)) + (U64*(1-Parameters!$D$41)*(1-ART_drop_factor)) + (Z64*(1-Parameters!$D$41)) + (AA64*(1-Parameters!$D$41)*(1-ART_drop_factor))),0)</f>
        <v>0</v>
      </c>
      <c r="AA65" s="22">
        <f>IF(C65='Input for base case'!$F$14,((Q64*(1-Parameters!$D$41)*(1/Parameters!$D$38)*('Input for base case'!$F$6*Parameters!$D$16*(Parameters!$D$23)*Parameters!$D$26*(1-Parameters!$D$27)*(1-Parameters!$B$94)*Parameters!$D$28*Parameters!$D$30))+(R64*(1-Parameters!$D$41)*(1/Parameters!$D$38))+(S64*(1-Parameters!$D$41)*('Input for base case'!$F$6*Parameters!$D$16*(1-Parameters!$B$94)*(Parameters!$D$23)*Parameters!$D$26*(1-Parameters!$D$27)*Parameters!$D$28*Parameters!$D$30))+(AA64*(1-Parameters!$D$41)*ART_drop_factor)+(X64*(1-Parameters!$D$41)*(1/Parameters!$D$38))+(U64*(1-Parameters!$D$41)*ART_drop_factor)),0)</f>
        <v>0</v>
      </c>
      <c r="AB65" s="24">
        <f>IF(AND(C65&gt;'Input for base case'!$F$14,C65&lt;('Input for base case'!$F$14+'Input for base case'!$F$16)),((V64*(1-Parameters!$D$41)*(1-(Parameters!$D$9*(1-('Input for base case'!$F$22*Parameters!$D$7)))))+(AB64*(1-Parameters!$D$41)*(1-(Parameters!$D$10*(1-('Input for base case'!$F$22*Parameters!$D$7)))))),0)</f>
        <v>0</v>
      </c>
      <c r="AC65" s="24">
        <f>IF(AND(C65&gt;'Input for base case'!$F$14, C65&lt;('Input for base case'!$F$14+'Input for base case'!$F$16)),((V64*(1-Parameters!$D$41)*Parameters!$D$9*(1-('Input for base case'!$F$22*Parameters!$D$7)))+(W64*(1-Parameters!$D$41)*(1-1/Parameters!$D$38)) + (X64*(1-Parameters!$D$41)*(1-(1/Parameters!$D$38))*(1-ART_drop_factor)) +(AB64*(1-Parameters!$D$41)*Parameters!$D$10*(1-('Input for base case'!$F$22*Parameters!$D$7))))+(AC64*(1-Parameters!$D$41)*(1-1/Parameters!$D$38)) + (AD64*(1-Parameters!$D$41)*(1-(1/Parameters!$D$38))*(1-ART_drop_factor)),0)</f>
        <v>0</v>
      </c>
      <c r="AD65" s="24">
        <f>IF(AND(C65&gt;'Input for base case'!$F$14, C65&lt;('Input for base case'!$F$14+'Input for base case'!$F$16)),((X64*(1-Parameters!$D$41)*(1-(1/Parameters!$D$38))*ART_drop_factor)+(AD64*(1-Parameters!$D$41)*(1-(1/Parameters!$D$38))*ART_drop_factor)),0)</f>
        <v>0</v>
      </c>
      <c r="AE65" s="24">
        <f>IF(AND(C65&gt;'Input for base case'!$F$14, C65&lt;('Input for base case'!$F$14+'Input for base case'!$F$16)),((W64*(1-Parameters!$D$41)*(1/Parameters!$D$38))+(Y64*(1-Parameters!$D$41))+(AC64*(1-Parameters!$D$41)*(1/Parameters!$D$38))+(AE64*(1-Parameters!$D$41))),0)</f>
        <v>0</v>
      </c>
      <c r="AF65" s="24">
        <f>IF(AND(C65&gt;'Input for base case'!$F$14, C65&lt;('Input for base case'!$F$14+'Input for base case'!$F$16)),((Z64*(1-Parameters!$D$41)) + (AA64*(1-Parameters!$D$41)*(1-ART_drop_factor)) +(AF64*(1-Parameters!$D$41)) + (AG64*(1-Parameters!$D$41)*(1-ART_drop_factor))),0)</f>
        <v>0</v>
      </c>
      <c r="AG65" s="24">
        <f>IF(AND(C65&gt;'Input for base case'!$F$14, C65&lt;('Input for base case'!$F$14+'Input for base case'!$F$16)),((X64*(1-Parameters!$D$41)*(1/Parameters!$D$38))+(AG64*(1-Parameters!$D$41)*ART_drop_factor)+(AD64*(1-Parameters!$D$41)*(1/Parameters!$D$38))+(AA64*(1-Parameters!$D$41)*ART_drop_factor)),0)</f>
        <v>0</v>
      </c>
      <c r="AH65" s="24">
        <f>IF(AND(C65&gt;=('Input for base case'!$F$14+'Input for base case'!$F$16),C65&lt;('Input for base case'!$F$14+'Input for base case'!$F$17)),((AB64*(1-Parameters!$D$40)*(1-(Parameters!$D$10*(1-('Input for base case'!$F$22*Parameters!$D$7)))))+(AH64*(1-Parameters!$D$40)*(1-(Parameters!$D$11*(1-('Input for base case'!$F$22*Parameters!$D$7)))))),0)</f>
        <v>0</v>
      </c>
      <c r="AI65" s="24">
        <f>IF(AND(C65&gt;=('Input for base case'!$F$14+'Input for base case'!$F$16), C65&lt;('Input for base case'!$F$14+'Input for base case'!$F$17)),((AB64*(1-Parameters!$D$40)*Parameters!$D$10*(1-('Input for base case'!$F$22*Parameters!$D$7)))+(AC64*(1-Parameters!$D$40)*(1-1/Parameters!$D$38)*(1-('Input for base case'!$F$7*Parameters!$D$17*(1-Parameters!$D$27)*Parameters!$D$26*(1-(Parameters!$B$94 + Parameters!$B$95))*(Parameters!$D$24)*Parameters!$D$28*Parameters!$D$30))) + (AD64*(1-Parameters!$D$40)*(1-(1/Parameters!$D$38))*(1-ART_drop_factor)) +(AH64*(1-Parameters!$D$40)*Parameters!$D$11*(1-('Input for base case'!$F$22*Parameters!$D$7)))+(AI64*(1-Parameters!$D$40)*(1-1/Parameters!$D$38)) + (AJ64*(1-Parameters!$D$40)*(1-(1/Parameters!$D$38))*(1-ART_drop_factor))),0)</f>
        <v>0</v>
      </c>
      <c r="AJ65" s="24">
        <f>IF(AND(C65&gt;=('Input for base case'!$F$14+'Input for base case'!$F$16), C65&lt;('Input for base case'!$F$14+'Input for base case'!$F$17)),((AC64*(1-Parameters!$D$40)*(1-1/Parameters!$D$38)*('Input for base case'!$F$7*Parameters!$D$17*Parameters!$D$26*(1-Parameters!$D$27)*(1-(Parameters!$B$94 + Parameters!$B$95))*(Parameters!$D$24)*Parameters!$D$28*Parameters!$D$30))+(AD64*(1-Parameters!$D$40)*(1-(1/Parameters!$D$38))*ART_drop_factor)+(AJ64*(1-Parameters!$D$40)*(1-(1/Parameters!$D$38))*ART_drop_factor)),0)</f>
        <v>0</v>
      </c>
      <c r="AK65" s="22">
        <f>IF(AND(C65&gt;=('Input for base case'!$F$14+'Input for base case'!$F$16), C65&lt;('Input for base case'!$F$14+'Input for base case'!$F$17)),((AC64*(1-Parameters!$D$40)*(1/Parameters!$D$38)*(1-('Input for base case'!$F$7*Parameters!$D$17*(1-Parameters!$D$27)*Parameters!$D$26*(1-(Parameters!$B$94 + Parameters!$B$95))*(Parameters!$D$23)*Parameters!$D$28)))+(AE64*(1-Parameters!$D$40)*(1-('Input for base case'!$F$7*Parameters!$D$17*(1-Parameters!$D$27)*Parameters!$D$26*(1-(Parameters!$B$94 + Parameters!$B$95))*(Parameters!$D$23)*Parameters!$D$28)))+(AI64*(1-Parameters!$D$40)*(1/Parameters!$D$38))+(AK64*(1-Parameters!$D$40))),0)</f>
        <v>0</v>
      </c>
      <c r="AL65" s="24">
        <f>IF(AND(C65&gt;=('Input for base case'!$F$14+'Input for base case'!$F$16), C65&lt;('Input for base case'!$F$14+'Input for base case'!$F$17)),((AC64*(1-Parameters!$D$40)*(1/Parameters!$D$38)*'Input for base case'!$F$7*Parameters!$D$17*Parameters!$D$26*(1-Parameters!$D$27)*(1-(Parameters!$B$94 + Parameters!$B$95))*Parameters!$D$28*(Parameters!$D$23)*(1-Parameters!$D$30))+(AE64*(1-Parameters!$D$40)*'Input for base case'!$F$7*Parameters!$D$17*Parameters!$D$26*(1-Parameters!$D$27)*(1-(Parameters!$B$94 + Parameters!$B$95))*Parameters!$D$28*(Parameters!$D$23)*(1-Parameters!$D$30))+(AF64*(1-Parameters!$D$40)) + (AG64*(1-Parameters!$D$40)*(1-ART_drop_factor)) +(AL64*(1-Parameters!$D$40)) + (AM64*(1-Parameters!$D$40)*(1-ART_drop_factor))),0)</f>
        <v>0</v>
      </c>
      <c r="AM65" s="22">
        <f>IF(AND(C65&gt;=('Input for base case'!$F$14+'Input for base case'!$F$16), C65&lt;('Input for base case'!$F$14+'Input for base case'!$F$17)),((AC64*(1-Parameters!$D$40)*(1/Parameters!$D$38)*('Input for base case'!$F$7*Parameters!$D$17*(Parameters!$D$23)*Parameters!$D$26*(1-Parameters!$D$27)*(1-(Parameters!$B$94 + Parameters!$B$95))*Parameters!$D$28*Parameters!$D$30))+(AD64*(1-Parameters!$D$40)*(1/Parameters!$D$38))+(AE64*(1-Parameters!$D$40)*('Input for base case'!$F$7*Parameters!$D$17*(Parameters!$D$23)*Parameters!$D$26*(1-Parameters!$D$27)*(1-(Parameters!$B$94 + Parameters!$B$95))*Parameters!$D$28*Parameters!$D$30))+(AM64*(1-Parameters!$D$40)*ART_drop_factor)+(AJ64*(1-Parameters!$D$40)*(1/Parameters!$D$38))+(AG64*(1-Parameters!$D$40)*ART_drop_factor)),0)</f>
        <v>0</v>
      </c>
      <c r="AN65" s="24">
        <f>IF(AND(C65&gt;=('Input for base case'!$F$14+'Input for base case'!$F$17), C65&lt;('Input for base case'!$F$14+'Input for base case'!$F$18)),((AH64*(1-Parameters!$D$40)*(1-(Parameters!$D$11*(1-('Input for base case'!$F$22*Parameters!$D$7))))) + (AN64*(1-Parameters!$D$40)*(1-(Parameters!$D$11*(1-('Input for base case'!$F$22*Parameters!$D$7)))))),0)</f>
        <v>1491744.7471218654</v>
      </c>
      <c r="AO65" s="22">
        <f>IF(AND(C65&gt;=('Input for base case'!$F$14+'Input for base case'!$F$17), C65&lt;('Input for base case'!$F$14+'Input for base case'!$F$18)),((AH64*(1-Parameters!$D$40)*Parameters!$D$11*(1-('Input for base case'!$F$22*Parameters!$D$7)))+(AI64*(1-Parameters!$D$40)*(1-1/Parameters!$D$38)*(1-('Input for base case'!$F$8*Parameters!$D$18*(1-Parameters!$D$27)*Parameters!$D$26*(Parameters!$D$24)*Parameters!$D$28*Parameters!$D$30))) + (AJ64*(1-Parameters!$D$40)*(1-(1/Parameters!$D$38))*(1-ART_drop_factor)) +(AN64*(1-Parameters!$D$40)*Parameters!$D$11*(1-('Input for base case'!$F$22*Parameters!$D$7)))+(AO64*(1-Parameters!$D$40)*(1-1/Parameters!$D$38)) + (AP64*(1-Parameters!$D$40)*(1-(1/Parameters!$D$38))*(1-ART_drop_factor))),0)</f>
        <v>3407.7352843313224</v>
      </c>
      <c r="AP65" s="24">
        <f>IF(AND(C65&gt;=('Input for base case'!$F$14+'Input for base case'!$F$17), C65&lt;('Input for base case'!$F$14+'Input for base case'!$F$18)),((AI64*(1-Parameters!$D$40)*(1-1/Parameters!$D$38)*('Input for base case'!$F$8*Parameters!$D$18*Parameters!$D$26*(1-Parameters!$D$27)*(Parameters!$D$24)*Parameters!$D$28*Parameters!$D$30))+(AJ64*(1-Parameters!$D$40)*(1-(1/Parameters!$D$38))*ART_drop_factor)+(AP64*(1-Parameters!$D$40)*(1-(1/Parameters!$D$38))*ART_drop_factor)),0)</f>
        <v>18.331427203651309</v>
      </c>
      <c r="AQ65" s="22">
        <f>IF(AND(C65&gt;=('Input for base case'!$F$14+'Input for base case'!$F$17), C65&lt;('Input for base case'!$F$14+'Input for base case'!$F$18)),((AI64*(1-Parameters!$D$40)*(1/Parameters!$D$38)*(1-('Input for base case'!$F$8*Parameters!$D$18*(1-Parameters!$D$27)*Parameters!$D$26*(Parameters!$D$23)*Parameters!$D$28)))+(AK64*(1-Parameters!$D$40)*(1-('Input for base case'!$F$8*Parameters!$D$18*(1-Parameters!$D$27)*Parameters!$D$26*(Parameters!$D$23)*Parameters!$D$28)))+(AO64*(1-Parameters!$D$40)*(1/Parameters!$D$38))+(AQ64*(1-Parameters!$D$40))),0)</f>
        <v>27712.972030220793</v>
      </c>
      <c r="AR65" s="24">
        <f>IF(AND(C65&gt;=('Input for base case'!$F$14+'Input for base case'!$F$17), C65&lt;('Input for base case'!$F$14+'Input for base case'!$F$18)),((AI64*(1-Parameters!$D$40)*(1/Parameters!$D$38)*'Input for base case'!$F$8*Parameters!$D$18*Parameters!$D$26*(1-Parameters!$D$27)*Parameters!$D$28*(Parameters!$D$23)*(1-Parameters!$D$30))+(AK64*(1-Parameters!$D$40)*'Input for base case'!$F$8*Parameters!$D$18*Parameters!$D$26*(1-Parameters!$D$27)*Parameters!$D$28*(Parameters!$D$23)*(1-Parameters!$D$30))+(AL64*(1-Parameters!$D$40)) + (AM64*(1-Parameters!$D$40)*(1-ART_drop_factor)) +(AR64*(1-Parameters!$D$40)) + (AS64*(1-Parameters!$D$40)*(1-ART_drop_factor))),0)</f>
        <v>8088.1392451095608</v>
      </c>
      <c r="AS65" s="22">
        <f>IF(AND(C65&gt;=('Input for base case'!$F$14+'Input for base case'!$F$17), C65&lt;('Input for base case'!$F$14+'Input for base case'!$F$18)),((AI64*(1-Parameters!$D$40)*(1/Parameters!$D$38)*('Input for base case'!$F$8*Parameters!$D$18*(Parameters!$D$23)*Parameters!$D$26*(1-Parameters!$D$27)*Parameters!$D$28*Parameters!$D$30))+(AJ64*(1-Parameters!$D$40)*(1/Parameters!$D$38))+(AK64*(1-Parameters!$D$40)*('Input for base case'!$F$8*Parameters!$D$18*(Parameters!$D$23)*Parameters!$D$26*(1-Parameters!$D$27)*Parameters!$D$28*Parameters!$D$30))+(AS64*(1-Parameters!$D$40)*ART_drop_factor)+(AP64*(1-Parameters!$D$40)*(1/Parameters!$D$38))+(AM64*(1-Parameters!$D$40)*ART_drop_factor)),0)</f>
        <v>33602.460986383776</v>
      </c>
      <c r="AT65" s="24">
        <f>IF(AND(C65&gt;=('Input for base case'!$F$14+'Input for base case'!$F$18), C65&lt;('Input for base case'!$F$14+'Input for base case'!$F$19)),((AN64*(1-Parameters!$D$40)*(1-(Parameters!$D$11*(1-('Input for base case'!$F$22*Parameters!$D$7))))) + (AT64*(1-Parameters!$D$40)*(1-(Parameters!$D$12*(1-('Input for base case'!$F$22*Parameters!$D$7)))))),0)</f>
        <v>0</v>
      </c>
      <c r="AU65" s="22">
        <f>IF(AND(C65&gt;=('Input for base case'!$F$14+'Input for base case'!$F$18), C65&lt;('Input for base case'!$F$14+'Input for base case'!$F$19)),((AN64*(1-Parameters!$D$40)*Parameters!$D$11*(1-('Input for base case'!$F$22*Parameters!$D$7)))+(AO64*(1-Parameters!$D$40)*(1-1/Parameters!$D$38)*(1-('Input for base case'!$F$9*Parameters!$D$19*(1-Parameters!$D$27)*Parameters!$D$26*(Parameters!$D$24)*Parameters!$D$28*Parameters!$D$30))) + (AP64*(1-Parameters!$D$40)*(1-(1/Parameters!$D$38))*(1-ART_drop_factor)) +(AT64*(1-Parameters!$D$40)*Parameters!$D$12*(1-('Input for base case'!$F$22*Parameters!$D$7)))+(AU64*(1-Parameters!$D$40)*(1-1/Parameters!$D$38)) + (AV64*(1-Parameters!$D$40)*(1-(1/Parameters!$D$38))*(1-ART_drop_factor))),0)</f>
        <v>0</v>
      </c>
      <c r="AV65" s="24">
        <f>IF(AND(C65&gt;=('Input for base case'!$F$14+'Input for base case'!$F$18), C65&lt;('Input for base case'!$F$14+'Input for base case'!$F$19)),((AO64*(1-Parameters!$D$40)*(1-1/Parameters!$D$38)*('Input for base case'!$F$9*Parameters!$D$19*Parameters!$D$26*(1-Parameters!$D$27)*(Parameters!$D$24)*Parameters!$D$28*Parameters!$D$30))+(AP64*(1-Parameters!$D$40)*(1-(1/Parameters!$D$38))*ART_drop_factor)+(AV64*(1-Parameters!$D$40)*(1-(1/Parameters!$D$38))*ART_drop_factor)),0)</f>
        <v>0</v>
      </c>
      <c r="AW65" s="22">
        <f>IF(AND(C65&gt;=('Input for base case'!$F$14+'Input for base case'!$F$18), C65&lt;('Input for base case'!$F$14+'Input for base case'!$F$19)),((AO64*(1-Parameters!$D$40)*(1/Parameters!$D$38)*(1-('Input for base case'!$F$9*Parameters!$D$19*(1-Parameters!$D$27)*Parameters!$D$26*(Parameters!$D$23)*Parameters!$D$28)))+(AQ64*(1-Parameters!$D$40)*(1-('Input for base case'!$F$9*Parameters!$D$19*(1-Parameters!$D$27)*Parameters!$D$26*(Parameters!$D$23)*Parameters!$D$28)))+(AU64*(1-Parameters!$D$40)*(1/Parameters!$D$38))+(AW64*(1-Parameters!$D$40))),0)</f>
        <v>0</v>
      </c>
      <c r="AX65" s="24">
        <f>IF(AND(C65&gt;=('Input for base case'!$F$14+'Input for base case'!$F$18), C65&lt;('Input for base case'!$F$14+'Input for base case'!$F$19)),((AO64*(1-Parameters!$D$40)*(1/Parameters!$D$38)*'Input for base case'!$F$9*Parameters!$D$19*Parameters!$D$26*(1-Parameters!$D$27)*Parameters!$D$28*(Parameters!$D$23)*(1-Parameters!$D$30))+(AQ64*(1-Parameters!$D$40)*'Input for base case'!$F$9*Parameters!$D$19*Parameters!$D$26*(1-Parameters!$D$27)*Parameters!$D$28*(Parameters!$D$23)*(1-Parameters!$D$30)) + (AS64*(1-Parameters!$D$40)*(1-ART_drop_factor)) +(AR64*(1-Parameters!$D$40))+ (AY64*(1-Parameters!$D$40)*(1-ART_drop_factor)) + (AX64*(1-Parameters!$D$40))),0)</f>
        <v>0</v>
      </c>
      <c r="AY65" s="22">
        <f>IF(AND(C65&gt;=('Input for base case'!$F$14+'Input for base case'!$F$18), C65&lt;('Input for base case'!$F$14+'Input for base case'!$F$19)),((AO64*(1-Parameters!$D$40)*(1/Parameters!$D$38)*('Input for base case'!$F$9*Parameters!$D$19*(Parameters!$D$23)*Parameters!$D$26*(1-Parameters!$D$27)*Parameters!$D$28*Parameters!$D$30))+(AP64*(1-Parameters!$D$40)*(1/Parameters!$D$38))+(AQ64*(1-Parameters!$D$40)*('Input for base case'!$F$9*Parameters!$D$19*(Parameters!$D$23)*Parameters!$D$26*(1-Parameters!$D$27)*Parameters!$D$28*Parameters!$D$30))+(AY64*(1-Parameters!$D$40)*ART_drop_factor)+(AV64*(1-Parameters!$D$40)*(1/Parameters!$D$38))+(AS64*(1-Parameters!$D$40)*ART_drop_factor)),0)</f>
        <v>0</v>
      </c>
      <c r="AZ65" s="24">
        <f>IF(C65&gt;=('Input for base case'!$F$14+'Input for base case'!$F$19),((AT64*(1-Parameters!$D$40)*(1-(Parameters!$D$12*(1-('Input for base case'!$F$22*Parameters!$D$7))))) + (AZ64*(1-Parameters!$D$40)*(1-(Parameters!$D$12*(1-('Input for base case'!$F$22*Parameters!$D$7)))))),0)</f>
        <v>0</v>
      </c>
      <c r="BA65" s="22">
        <f>IF(C65&gt;=('Input for base case'!$F$14+'Input for base case'!$F$19),((AT64*(1-Parameters!$D$40)*Parameters!$D$12*(1-('Input for base case'!$F$22*Parameters!$D$7)))+(AU64*(1-Parameters!$D$40)*(1-1/Parameters!$D$38)*(1-('Input for base case'!$F$10*Parameters!$D$20*(1-Parameters!$D$27)*Parameters!$D$26*(Parameters!$D$24)*Parameters!$D$28*Parameters!$D$30))) + (AV64*(1-Parameters!$D$40)*(1-(1/Parameters!$D$38))*(1-ART_drop_factor)) +(AZ64*(1-Parameters!$D$40)*Parameters!$D$12*(1-('Input for base case'!$F$22*Parameters!$D$7)))+(BA64*(1-Parameters!$D$40)*(1-1/Parameters!$D$38)) + (BB64*(1-Parameters!$D$40)*(1-(1/Parameters!$D$38))*(1-ART_drop_factor))),0)</f>
        <v>0</v>
      </c>
      <c r="BB65" s="24">
        <f>IF(C65&gt;=('Input for base case'!$F$14+'Input for base case'!$F$19),((AU64*(1-Parameters!$D$40)*(1-1/Parameters!$D$38)*('Input for base case'!$F$10*Parameters!$D$20*Parameters!$D$26*(1-Parameters!$D$27)*(Parameters!$D$24)*Parameters!$D$28*Parameters!$D$30))+(AV64*(1-Parameters!$D$40)*(1-(1/Parameters!$D$38))*ART_drop_factor)+(BB64*(1-Parameters!$D$40)*(1-(1/Parameters!$D$38))*ART_drop_factor)),0)</f>
        <v>0</v>
      </c>
      <c r="BC65" s="22">
        <f>IF(C65&gt;=('Input for base case'!$F$14+'Input for base case'!$F$19),((AU64*(1-Parameters!$D$40)*(1/Parameters!$D$38)*(1-('Input for base case'!$F$10*Parameters!$D$20*(1-Parameters!$D$27)*Parameters!$D$26*(Parameters!$D$23)*Parameters!$D$28)))+(AW64*(1-Parameters!$D$40)*(1-('Input for base case'!$F$10*Parameters!$D$20*(1-Parameters!$D$27)*Parameters!$D$26*(Parameters!$D$23)*Parameters!$D$28)))+(BA64*(1-Parameters!$D$40)*(1/Parameters!$D$38))+(BC64*(1-Parameters!$D$40))),0)</f>
        <v>0</v>
      </c>
      <c r="BD65" s="24">
        <f>IF(C65&gt;=('Input for base case'!$F$14+'Input for base case'!$F$19),((AU64*(1-Parameters!$D$40)*(1/Parameters!$D$38)*'Input for base case'!$F$10*Parameters!$D$20*Parameters!$D$26*(1-Parameters!$D$27)*Parameters!$D$28*(Parameters!$D$23)*(1-Parameters!$D$30))+(AW64*(1-Parameters!$D$40)*'Input for base case'!$F$10*Parameters!$D$20*Parameters!$D$26*(1-Parameters!$D$27)*Parameters!$D$28*(Parameters!$D$23)*(1-Parameters!$D$30))+(AX64*(1-Parameters!$D$40)) + (AY64*(1-Parameters!$D$40)*(1-ART_drop_factor)) +(BD64*(1-Parameters!$D$40)) + (BE64*(1-Parameters!$D$40)*(1-ART_drop_factor))),0)</f>
        <v>0</v>
      </c>
      <c r="BE65" s="25">
        <f>IF(C65&gt;=('Input for base case'!$F$14+'Input for base case'!$F$19),((AU64*(1-Parameters!$D$40)*(1/Parameters!$D$38)*('Input for base case'!$F$10*Parameters!$D$20*(Parameters!$D$23)*Parameters!$D$26*(1-Parameters!$D$27)*Parameters!$D$28*Parameters!$D$30))+(AV64*(1-Parameters!$D$40)*(1/Parameters!$D$38))+(AW64*(1-Parameters!$D$40)*('Input for base case'!$F$10*Parameters!$D$20*(Parameters!$D$23)*Parameters!$D$26*(1-Parameters!$D$27)*Parameters!$D$28*Parameters!$D$30))+(BE64*(1-Parameters!$D$40)*ART_drop_factor)+(BB64*(1-Parameters!$D$40)*(1/Parameters!$D$38))+(AY64*(1-Parameters!$D$40)*ART_drop_factor)),0)</f>
        <v>0</v>
      </c>
      <c r="BF65" s="135">
        <f>(Parameters!$D$40*(SUM(Model!D64:U64,Model!AH64:BE64)))+(Parameters!$D$41*(SUM(Model!V64:AG64)))</f>
        <v>93.520834126212961</v>
      </c>
      <c r="BG65" s="60"/>
    </row>
    <row r="66" spans="3:62" x14ac:dyDescent="0.2">
      <c r="C66" s="20">
        <v>61</v>
      </c>
      <c r="D66" s="21">
        <f>IF((C66&gt;='Input for base case'!$F$12),0,(D65*(1-Parameters!$D$40)*(1-(Parameters!$D$8*(1-('Input for base case'!$F$22*Parameters!$D$7))))))</f>
        <v>0</v>
      </c>
      <c r="E66" s="21">
        <f>IF((C66&gt;='Input for base case'!$F$12),0,(D65*(1-Parameters!$D$40)*Parameters!$D$8*(1-('Input for base case'!$F$22*Parameters!$D$7))+(E65*(1-Parameters!$D$40)*(1-1/Parameters!$D$38)) + (F65*(1-Parameters!$D$40)*(1-(1/Parameters!$D$38))*(1-ART_drop_factor))))</f>
        <v>0</v>
      </c>
      <c r="F66" s="26">
        <f>IF((C66&gt;='Input for base case'!$F$12),0,(F65*(1-Parameters!$D$40)*(1-(1/Parameters!$D$38))*ART_drop_factor))</f>
        <v>0</v>
      </c>
      <c r="G66" s="21">
        <f>IF((C66&gt;='Input for base case'!$F$12),0,((G65*(1-Parameters!$D$40)+(E65*(1-Parameters!$D$40)*(1/Parameters!$D$38)))))</f>
        <v>0</v>
      </c>
      <c r="H66" s="21">
        <f>IF((C66&gt;='Input for base case'!$F$12),0,(H65*(1-Parameters!$D$40) + I65*(1-Parameters!$D$40)*(1-ART_drop_factor)))</f>
        <v>0</v>
      </c>
      <c r="I66" s="21">
        <f>IF((C66&gt;='Input for base case'!$F$12),0,(((F65*(1-Parameters!$D$40)*(1/Parameters!$D$38)) + I65*(1-Parameters!$D$40)*ART_drop_factor)))</f>
        <v>0</v>
      </c>
      <c r="J66" s="23">
        <f>IF(AND(C66&gt;='Input for base case'!$F$12,C66&lt;'Input for base case'!$F$13),((D65*(1-Parameters!$D$40)*(1-(Parameters!$D$8*(1-('Input for base case'!$F$22*Parameters!$D$7))))) + (J65*(1-Parameters!$D$40)*(1-(Parameters!$D$9*(1-('Input for base case'!$F$22*Parameters!$D$7)))))),0)</f>
        <v>0</v>
      </c>
      <c r="K66" s="23">
        <f>IF(AND(C66&gt;='Input for base case'!$F$12,C66&lt;'Input for base case'!$F$13),((D65*(1-Parameters!$D$40)*(Parameters!$D$8*(1-('Input for base case'!$F$22*Parameters!$D$7))))+(E65*(1-Parameters!$D$40)*(1-1/Parameters!$D$38)*(1-('Input for base case'!$F$5*Parameters!$D$14*(1-Parameters!$D$27)*Parameters!$D$26*(Parameters!$D$24))*Parameters!$D$28*Parameters!$D$30)))+ (F65*(1-Parameters!$D$40)*(1-(1/Parameters!$D$38))*(1-ART_drop_factor)) + (J65*(1-Parameters!$D$40)*Parameters!$D$9*(1-('Input for base case'!$F$22*Parameters!$D$7)))+(K65*(1-Parameters!$D$40)*(1-1/Parameters!$D$38)) + (L65*(1-Parameters!$D$40)*(1-(1/Parameters!$D$38))*(1-ART_drop_factor)),0)</f>
        <v>0</v>
      </c>
      <c r="L66" s="23">
        <f>IF(AND(C66&gt;='Input for base case'!$F$12,C66&lt;'Input for base case'!$F$13),((E65*(1-Parameters!$D$40)*(1-1/Parameters!$D$38)*('Input for base case'!$F$5*Parameters!$D$14*Parameters!$D$26*(1-Parameters!$D$27)*(Parameters!$D$24)*Parameters!$D$28*Parameters!$D$30))+(F65*(1-Parameters!$D$40)*(1-(1/Parameters!$D$38))*ART_drop_factor)+(L65*(1-Parameters!$D$40)*(1-(1/Parameters!$D$38))*ART_drop_factor)),0)</f>
        <v>0</v>
      </c>
      <c r="M66" s="23">
        <f>IF(AND(C66&gt;='Input for base case'!$F$12,C66&lt;'Input for base case'!$F$13),((E65*(1-Parameters!$D$40)*(1/Parameters!$D$38)*(1-('Input for base case'!$F$5*Parameters!$D$14*(1-Parameters!$D$27)*Parameters!$D$26*(Parameters!$D$23))*Parameters!$D$28))+(G65*(1-Parameters!$D$40)*(1-('Input for base case'!$F$5*Parameters!$D$14*(1-Parameters!$D$27)*Parameters!$D$26*(Parameters!$D$23)*Parameters!$D$28)))+(K65*(1-Parameters!$D$40)*(1/Parameters!$D$38))+(M65*(1-Parameters!$D$40))),0)</f>
        <v>0</v>
      </c>
      <c r="N66" s="23">
        <f>IF(AND(C66&gt;='Input for base case'!$F$12,C66&lt;'Input for base case'!$F$13),((E65*(1-Parameters!$D$40)*(1/Parameters!$D$38)*'Input for base case'!$F$5*Parameters!$D$14*Parameters!$D$26*(1-Parameters!$D$27)*Parameters!$D$28*(Parameters!$D$23)*(1-Parameters!$D$30))+(G65*(1-Parameters!$D$40)*'Input for base case'!$F$5*Parameters!$D$14*Parameters!$D$26*(1-Parameters!$D$27)*Parameters!$D$28*(Parameters!$D$23)*(1-Parameters!$D$30))+(H65*(1-Parameters!$D$40)) +(N65*(1-Parameters!$D$40)) + (O65*(1-Parameters!$D$40)*(1-ART_drop_factor)) + (I65*(1-Parameters!$D$40)*(1-ART_drop_factor))),0)</f>
        <v>0</v>
      </c>
      <c r="O66" s="23">
        <f>IF(AND(C66&gt;='Input for base case'!$F$12,C66&lt;'Input for base case'!$F$13),((E65*(1-Parameters!$D$40)*(1/Parameters!$D$38)*('Input for base case'!$F$5*Parameters!$D$14*(Parameters!$D$23)*Parameters!$D$26*(1-Parameters!$D$27)*Parameters!$D$28*Parameters!$D$30))+(F65*(1-Parameters!$D$40)*(1/Parameters!$D$38))+(G65*(1-Parameters!$D$40)*('Input for base case'!$F$5*Parameters!$D$14*(Parameters!$D$23)*Parameters!$D$26*(1-Parameters!$D$27)*Parameters!$D$28*Parameters!$D$30))+(O65*(1-Parameters!$D$40)*ART_drop_factor)+(L65*(1-Parameters!$D$40)*(1/Parameters!$D$38))+(I65*(1-Parameters!$D$40)*ART_drop_factor)),0)</f>
        <v>0</v>
      </c>
      <c r="P66" s="24">
        <f>IF(AND(C66&gt;='Input for base case'!$F$13,C66&lt;'Input for base case'!$F$14),((J65*(1-Parameters!$D$40)*(1-(Parameters!$D$9*(1-('Input for base case'!$F$22*Parameters!$D$7))))) + (P65*(1-Parameters!$D$40)*(1-(Parameters!$D$9*(1-('Input for base case'!$F$22*Parameters!$D$7)))))),0)</f>
        <v>0</v>
      </c>
      <c r="Q66" s="22">
        <f>IF(AND(C66&gt;='Input for base case'!$F$13,C66&lt;'Input for base case'!$F$14),((J65*(1-Parameters!$D$40)*Parameters!$D$9*(1-('Input for base case'!$F$22*Parameters!$D$7)))+(K65*(1-Parameters!$D$40)*(1-1/Parameters!$D$38)*(1-('Input for base case'!$F$6*Parameters!$D$15*(1-Parameters!$D$27)*Parameters!$D$26*(Parameters!$D$24))*Parameters!$D$28*Parameters!$D$30))) + (L65*(1-Parameters!$D$40)*(1-(1/Parameters!$D$38))*(1-ART_drop_factor)) +(P65*(1-Parameters!$D$40)*Parameters!$D$9*(1-('Input for base case'!$F$22*Parameters!$D$7)))+(Q65*(1-Parameters!$D$40)*(1-1/Parameters!$D$38)) + (R65*(1-Parameters!$D$40)*(1-(1/Parameters!$D$38))*(1-ART_drop_factor)),0)</f>
        <v>0</v>
      </c>
      <c r="R66" s="24">
        <f>IF(AND(C66&gt;='Input for base case'!$F$13,C66&lt;'Input for base case'!$F$14),((K65*(1-Parameters!$D$40)*(1-1/Parameters!$D$38)*('Input for base case'!$F$6*Parameters!$D$15*Parameters!$D$26*(1-Parameters!$D$27)*(Parameters!$D$24)*Parameters!$D$28*Parameters!$D$30))+(L65*(1-Parameters!$D$40)*(1-(1/Parameters!$D$38))*ART_drop_factor)+(R65*(1-Parameters!$D$40)*(1-(1/Parameters!$D$38))*ART_drop_factor)),0)</f>
        <v>0</v>
      </c>
      <c r="S66" s="22">
        <f>IF(AND(C66&gt;='Input for base case'!$F$13,C66&lt;'Input for base case'!$F$14),((K65*(1-Parameters!$D$40)*(1/Parameters!$D$38)*(1-('Input for base case'!$F$6*Parameters!$D$15*(1-Parameters!$D$27)*Parameters!$D$26*(Parameters!$D$23)*Parameters!$D$28)))+(M65*(1-Parameters!$D$40)*(1-('Input for base case'!$F$6*Parameters!$D$15*(1-Parameters!$D$27)*Parameters!$D$26*(Parameters!$D$23)*Parameters!$D$28)))+(Q65*(1-Parameters!$D$40)*(1/Parameters!$D$38))+(S65*(1-Parameters!$D$40))),0)</f>
        <v>0</v>
      </c>
      <c r="T66" s="24">
        <f>IF(AND(C66&gt;='Input for base case'!$F$13,C66&lt;'Input for base case'!$F$14),((K65*(1-Parameters!$D$40)*(1/Parameters!$D$38)*'Input for base case'!$F$6*Parameters!$D$15*Parameters!$D$26*(1-Parameters!$D$27)*Parameters!$D$28*(Parameters!$D$23)*(1-Parameters!$D$30))+(M65*(1-Parameters!$D$40)*'Input for base case'!$F$6*Parameters!$D$15*Parameters!$D$26*(1-Parameters!$D$27)*Parameters!$D$28*(Parameters!$D$23)*(1-Parameters!$D$30))+(N65*(1-Parameters!$D$40))+(T65*(1-Parameters!$D$40)) + (U65*(1-Parameters!$D$40)*(1-ART_drop_factor)) + (O65*(1-Parameters!$D$40)*(1-ART_drop_factor))),0)</f>
        <v>0</v>
      </c>
      <c r="U66" s="22">
        <f>IF(AND(C66&gt;='Input for base case'!$F$13,C66&lt;'Input for base case'!$F$14),((K65*(1-Parameters!$D$40)*(1/Parameters!$D$38)*('Input for base case'!$F$6*Parameters!$D$15*(Parameters!$D$23)*Parameters!$D$26*(1-Parameters!$D$27)*Parameters!$D$28*Parameters!$D$30))+(L65*(1-Parameters!$D$40)*(1/Parameters!$D$38))+(M65*(1-Parameters!$D$40)*('Input for base case'!$F$6*Parameters!$D$15*(Parameters!$D$23)*Parameters!$D$26*(1-Parameters!$D$27)*Parameters!$D$28*Parameters!$D$30))+(U65*(1-Parameters!$D$40)*ART_drop_factor)+(R65*(1-Parameters!$D$40)*(1/Parameters!$D$38))+(O65*(1-Parameters!$D$40))*ART_drop_factor),0)</f>
        <v>0</v>
      </c>
      <c r="V66" s="24">
        <f>IF(C66='Input for base case'!$F$14,((P65*(1-Parameters!$D$41)*(1-(Parameters!$D$9*(1-('Input for base case'!$F$22*Parameters!$D$7))))) + (V65*(1-Parameters!$D$41)*(1-(Parameters!$D$9*(1-('Input for base case'!$F$22*Parameters!$D$7)))))),0)</f>
        <v>0</v>
      </c>
      <c r="W66" s="22">
        <f>IF(C66='Input for base case'!$F$14,((P65*(1-Parameters!$D$41)*Parameters!$D$9*(1-('Input for base case'!$F$22*Parameters!$D$7)))+(Q65*(1-Parameters!$D$41)*(1-1/Parameters!$D$38)*(1-('Input for base case'!$F$6*Parameters!$D$16*(1-Parameters!$D$27)*Parameters!$D$26*(1-Parameters!$B$94)*(Parameters!$D$24))*Parameters!$D$28*Parameters!$D$30)))+(V65*(1-Parameters!$D$41)*Parameters!$D$9*(1-('Input for base case'!$F$22*Parameters!$D$7)))+ (R65*(1-Parameters!$D$41)*(1-(1/Parameters!$D$38))*(1-ART_drop_factor)) + (W65*(1-Parameters!$D$41)*(1-1/Parameters!$D$38)) + (X65*(1-Parameters!$D$41)*(1-(1/Parameters!$D$38))*(1-ART_drop_factor)),0)</f>
        <v>0</v>
      </c>
      <c r="X66" s="24">
        <f>IF(C66='Input for base case'!$F$14,((Q65*(1-Parameters!$D$41)*(1-1/Parameters!$D$38)*('Input for base case'!$F$6*Parameters!$D$16*Parameters!$D$26*(1-Parameters!$D$27)*(1-Parameters!$B$94)*(Parameters!$D$24)*Parameters!$D$28*Parameters!$D$30))+(R65*(1-Parameters!$D$41)*(1-(1/Parameters!$D$38))*ART_drop_factor)+(X65*(1-Parameters!$D$41)*(1-(1/Parameters!$D$38))*ART_drop_factor)),0)</f>
        <v>0</v>
      </c>
      <c r="Y66" s="22">
        <f>IF(C66='Input for base case'!$F$14,((Q65*(1-Parameters!$D$41)*(1/Parameters!$D$38)*(1-('Input for base case'!$F$6*Parameters!$D$16*(1-Parameters!$D$27)*Parameters!$D$26*(1-Parameters!$B$94)*(Parameters!$D$23)*Parameters!$D$28)))+(S65*(1-Parameters!$D$41)*(1-('Input for base case'!$F$6*Parameters!$D$16*(1-Parameters!$D$27)*Parameters!$D$26*(1-Parameters!$B$94)*(Parameters!$D$23)*Parameters!$D$28)))+(W65*(1-Parameters!$D$41)*(1/Parameters!$D$38))+(Y65*(1-Parameters!$D$41))),0)</f>
        <v>0</v>
      </c>
      <c r="Z66" s="24">
        <f>IF(C66='Input for base case'!$F$14,((Q65*(1-Parameters!$D$41)*(1/Parameters!$D$38)*'Input for base case'!$F$6*Parameters!$D$16*Parameters!$D$26*(1-Parameters!$D$27)*(1-Parameters!$B$94)*Parameters!$D$28*(Parameters!$D$23)*(1-Parameters!$D$30))+(S65*(1-Parameters!$D$41)*'Input for base case'!$F$6*Parameters!$D$16*Parameters!$D$26*(1-Parameters!$D$27)*(1-Parameters!$B$94)*Parameters!$D$28*(Parameters!$D$23)*(1-Parameters!$D$30))+(T65*(1-Parameters!$D$41)) + (U65*(1-Parameters!$D$41)*(1-ART_drop_factor)) + (Z65*(1-Parameters!$D$41)) + (AA65*(1-Parameters!$D$41)*(1-ART_drop_factor))),0)</f>
        <v>0</v>
      </c>
      <c r="AA66" s="22">
        <f>IF(C66='Input for base case'!$F$14,((Q65*(1-Parameters!$D$41)*(1/Parameters!$D$38)*('Input for base case'!$F$6*Parameters!$D$16*(Parameters!$D$23)*Parameters!$D$26*(1-Parameters!$D$27)*(1-Parameters!$B$94)*Parameters!$D$28*Parameters!$D$30))+(R65*(1-Parameters!$D$41)*(1/Parameters!$D$38))+(S65*(1-Parameters!$D$41)*('Input for base case'!$F$6*Parameters!$D$16*(1-Parameters!$B$94)*(Parameters!$D$23)*Parameters!$D$26*(1-Parameters!$D$27)*Parameters!$D$28*Parameters!$D$30))+(AA65*(1-Parameters!$D$41)*ART_drop_factor)+(X65*(1-Parameters!$D$41)*(1/Parameters!$D$38))+(U65*(1-Parameters!$D$41)*ART_drop_factor)),0)</f>
        <v>0</v>
      </c>
      <c r="AB66" s="24">
        <f>IF(AND(C66&gt;'Input for base case'!$F$14,C66&lt;('Input for base case'!$F$14+'Input for base case'!$F$16)),((V65*(1-Parameters!$D$41)*(1-(Parameters!$D$9*(1-('Input for base case'!$F$22*Parameters!$D$7)))))+(AB65*(1-Parameters!$D$41)*(1-(Parameters!$D$10*(1-('Input for base case'!$F$22*Parameters!$D$7)))))),0)</f>
        <v>0</v>
      </c>
      <c r="AC66" s="24">
        <f>IF(AND(C66&gt;'Input for base case'!$F$14, C66&lt;('Input for base case'!$F$14+'Input for base case'!$F$16)),((V65*(1-Parameters!$D$41)*Parameters!$D$9*(1-('Input for base case'!$F$22*Parameters!$D$7)))+(W65*(1-Parameters!$D$41)*(1-1/Parameters!$D$38)) + (X65*(1-Parameters!$D$41)*(1-(1/Parameters!$D$38))*(1-ART_drop_factor)) +(AB65*(1-Parameters!$D$41)*Parameters!$D$10*(1-('Input for base case'!$F$22*Parameters!$D$7))))+(AC65*(1-Parameters!$D$41)*(1-1/Parameters!$D$38)) + (AD65*(1-Parameters!$D$41)*(1-(1/Parameters!$D$38))*(1-ART_drop_factor)),0)</f>
        <v>0</v>
      </c>
      <c r="AD66" s="24">
        <f>IF(AND(C66&gt;'Input for base case'!$F$14, C66&lt;('Input for base case'!$F$14+'Input for base case'!$F$16)),((X65*(1-Parameters!$D$41)*(1-(1/Parameters!$D$38))*ART_drop_factor)+(AD65*(1-Parameters!$D$41)*(1-(1/Parameters!$D$38))*ART_drop_factor)),0)</f>
        <v>0</v>
      </c>
      <c r="AE66" s="24">
        <f>IF(AND(C66&gt;'Input for base case'!$F$14, C66&lt;('Input for base case'!$F$14+'Input for base case'!$F$16)),((W65*(1-Parameters!$D$41)*(1/Parameters!$D$38))+(Y65*(1-Parameters!$D$41))+(AC65*(1-Parameters!$D$41)*(1/Parameters!$D$38))+(AE65*(1-Parameters!$D$41))),0)</f>
        <v>0</v>
      </c>
      <c r="AF66" s="24">
        <f>IF(AND(C66&gt;'Input for base case'!$F$14, C66&lt;('Input for base case'!$F$14+'Input for base case'!$F$16)),((Z65*(1-Parameters!$D$41)) + (AA65*(1-Parameters!$D$41)*(1-ART_drop_factor)) +(AF65*(1-Parameters!$D$41)) + (AG65*(1-Parameters!$D$41)*(1-ART_drop_factor))),0)</f>
        <v>0</v>
      </c>
      <c r="AG66" s="24">
        <f>IF(AND(C66&gt;'Input for base case'!$F$14, C66&lt;('Input for base case'!$F$14+'Input for base case'!$F$16)),((X65*(1-Parameters!$D$41)*(1/Parameters!$D$38))+(AG65*(1-Parameters!$D$41)*ART_drop_factor)+(AD65*(1-Parameters!$D$41)*(1/Parameters!$D$38))+(AA65*(1-Parameters!$D$41)*ART_drop_factor)),0)</f>
        <v>0</v>
      </c>
      <c r="AH66" s="24">
        <f>IF(AND(C66&gt;=('Input for base case'!$F$14+'Input for base case'!$F$16),C66&lt;('Input for base case'!$F$14+'Input for base case'!$F$17)),((AB65*(1-Parameters!$D$40)*(1-(Parameters!$D$10*(1-('Input for base case'!$F$22*Parameters!$D$7)))))+(AH65*(1-Parameters!$D$40)*(1-(Parameters!$D$11*(1-('Input for base case'!$F$22*Parameters!$D$7)))))),0)</f>
        <v>0</v>
      </c>
      <c r="AI66" s="24">
        <f>IF(AND(C66&gt;=('Input for base case'!$F$14+'Input for base case'!$F$16), C66&lt;('Input for base case'!$F$14+'Input for base case'!$F$17)),((AB65*(1-Parameters!$D$40)*Parameters!$D$10*(1-('Input for base case'!$F$22*Parameters!$D$7)))+(AC65*(1-Parameters!$D$40)*(1-1/Parameters!$D$38)*(1-('Input for base case'!$F$7*Parameters!$D$17*(1-Parameters!$D$27)*Parameters!$D$26*(1-(Parameters!$B$94 + Parameters!$B$95))*(Parameters!$D$24)*Parameters!$D$28*Parameters!$D$30))) + (AD65*(1-Parameters!$D$40)*(1-(1/Parameters!$D$38))*(1-ART_drop_factor)) +(AH65*(1-Parameters!$D$40)*Parameters!$D$11*(1-('Input for base case'!$F$22*Parameters!$D$7)))+(AI65*(1-Parameters!$D$40)*(1-1/Parameters!$D$38)) + (AJ65*(1-Parameters!$D$40)*(1-(1/Parameters!$D$38))*(1-ART_drop_factor))),0)</f>
        <v>0</v>
      </c>
      <c r="AJ66" s="24">
        <f>IF(AND(C66&gt;=('Input for base case'!$F$14+'Input for base case'!$F$16), C66&lt;('Input for base case'!$F$14+'Input for base case'!$F$17)),((AC65*(1-Parameters!$D$40)*(1-1/Parameters!$D$38)*('Input for base case'!$F$7*Parameters!$D$17*Parameters!$D$26*(1-Parameters!$D$27)*(1-(Parameters!$B$94 + Parameters!$B$95))*(Parameters!$D$24)*Parameters!$D$28*Parameters!$D$30))+(AD65*(1-Parameters!$D$40)*(1-(1/Parameters!$D$38))*ART_drop_factor)+(AJ65*(1-Parameters!$D$40)*(1-(1/Parameters!$D$38))*ART_drop_factor)),0)</f>
        <v>0</v>
      </c>
      <c r="AK66" s="22">
        <f>IF(AND(C66&gt;=('Input for base case'!$F$14+'Input for base case'!$F$16), C66&lt;('Input for base case'!$F$14+'Input for base case'!$F$17)),((AC65*(1-Parameters!$D$40)*(1/Parameters!$D$38)*(1-('Input for base case'!$F$7*Parameters!$D$17*(1-Parameters!$D$27)*Parameters!$D$26*(1-(Parameters!$B$94 + Parameters!$B$95))*(Parameters!$D$23)*Parameters!$D$28)))+(AE65*(1-Parameters!$D$40)*(1-('Input for base case'!$F$7*Parameters!$D$17*(1-Parameters!$D$27)*Parameters!$D$26*(1-(Parameters!$B$94 + Parameters!$B$95))*(Parameters!$D$23)*Parameters!$D$28)))+(AI65*(1-Parameters!$D$40)*(1/Parameters!$D$38))+(AK65*(1-Parameters!$D$40))),0)</f>
        <v>0</v>
      </c>
      <c r="AL66" s="24">
        <f>IF(AND(C66&gt;=('Input for base case'!$F$14+'Input for base case'!$F$16), C66&lt;('Input for base case'!$F$14+'Input for base case'!$F$17)),((AC65*(1-Parameters!$D$40)*(1/Parameters!$D$38)*'Input for base case'!$F$7*Parameters!$D$17*Parameters!$D$26*(1-Parameters!$D$27)*(1-(Parameters!$B$94 + Parameters!$B$95))*Parameters!$D$28*(Parameters!$D$23)*(1-Parameters!$D$30))+(AE65*(1-Parameters!$D$40)*'Input for base case'!$F$7*Parameters!$D$17*Parameters!$D$26*(1-Parameters!$D$27)*(1-(Parameters!$B$94 + Parameters!$B$95))*Parameters!$D$28*(Parameters!$D$23)*(1-Parameters!$D$30))+(AF65*(1-Parameters!$D$40)) + (AG65*(1-Parameters!$D$40)*(1-ART_drop_factor)) +(AL65*(1-Parameters!$D$40)) + (AM65*(1-Parameters!$D$40)*(1-ART_drop_factor))),0)</f>
        <v>0</v>
      </c>
      <c r="AM66" s="22">
        <f>IF(AND(C66&gt;=('Input for base case'!$F$14+'Input for base case'!$F$16), C66&lt;('Input for base case'!$F$14+'Input for base case'!$F$17)),((AC65*(1-Parameters!$D$40)*(1/Parameters!$D$38)*('Input for base case'!$F$7*Parameters!$D$17*(Parameters!$D$23)*Parameters!$D$26*(1-Parameters!$D$27)*(1-(Parameters!$B$94 + Parameters!$B$95))*Parameters!$D$28*Parameters!$D$30))+(AD65*(1-Parameters!$D$40)*(1/Parameters!$D$38))+(AE65*(1-Parameters!$D$40)*('Input for base case'!$F$7*Parameters!$D$17*(Parameters!$D$23)*Parameters!$D$26*(1-Parameters!$D$27)*(1-(Parameters!$B$94 + Parameters!$B$95))*Parameters!$D$28*Parameters!$D$30))+(AM65*(1-Parameters!$D$40)*ART_drop_factor)+(AJ65*(1-Parameters!$D$40)*(1/Parameters!$D$38))+(AG65*(1-Parameters!$D$40)*ART_drop_factor)),0)</f>
        <v>0</v>
      </c>
      <c r="AN66" s="24">
        <f>IF(AND(C66&gt;=('Input for base case'!$F$14+'Input for base case'!$F$17), C66&lt;('Input for base case'!$F$14+'Input for base case'!$F$18)),((AH65*(1-Parameters!$D$40)*(1-(Parameters!$D$11*(1-('Input for base case'!$F$22*Parameters!$D$7))))) + (AN65*(1-Parameters!$D$40)*(1-(Parameters!$D$11*(1-('Input for base case'!$F$22*Parameters!$D$7)))))),0)</f>
        <v>1491257.0845097441</v>
      </c>
      <c r="AO66" s="22">
        <f>IF(AND(C66&gt;=('Input for base case'!$F$14+'Input for base case'!$F$17), C66&lt;('Input for base case'!$F$14+'Input for base case'!$F$18)),((AH65*(1-Parameters!$D$40)*Parameters!$D$11*(1-('Input for base case'!$F$22*Parameters!$D$7)))+(AI65*(1-Parameters!$D$40)*(1-1/Parameters!$D$38)*(1-('Input for base case'!$F$8*Parameters!$D$18*(1-Parameters!$D$27)*Parameters!$D$26*(Parameters!$D$24)*Parameters!$D$28*Parameters!$D$30))) + (AJ65*(1-Parameters!$D$40)*(1-(1/Parameters!$D$38))*(1-ART_drop_factor)) +(AN65*(1-Parameters!$D$40)*Parameters!$D$11*(1-('Input for base case'!$F$22*Parameters!$D$7)))+(AO65*(1-Parameters!$D$40)*(1-1/Parameters!$D$38)) + (AP65*(1-Parameters!$D$40)*(1-(1/Parameters!$D$38))*(1-ART_drop_factor))),0)</f>
        <v>3430.577997142705</v>
      </c>
      <c r="AP66" s="24">
        <f>IF(AND(C66&gt;=('Input for base case'!$F$14+'Input for base case'!$F$17), C66&lt;('Input for base case'!$F$14+'Input for base case'!$F$18)),((AI65*(1-Parameters!$D$40)*(1-1/Parameters!$D$38)*('Input for base case'!$F$8*Parameters!$D$18*Parameters!$D$26*(1-Parameters!$D$27)*(Parameters!$D$24)*Parameters!$D$28*Parameters!$D$30))+(AJ65*(1-Parameters!$D$40)*(1-(1/Parameters!$D$38))*ART_drop_factor)+(AP65*(1-Parameters!$D$40)*(1-(1/Parameters!$D$38))*ART_drop_factor)),0)</f>
        <v>16.239354776123324</v>
      </c>
      <c r="AQ66" s="22">
        <f>IF(AND(C66&gt;=('Input for base case'!$F$14+'Input for base case'!$F$17), C66&lt;('Input for base case'!$F$14+'Input for base case'!$F$18)),((AI65*(1-Parameters!$D$40)*(1/Parameters!$D$38)*(1-('Input for base case'!$F$8*Parameters!$D$18*(1-Parameters!$D$27)*Parameters!$D$26*(Parameters!$D$23)*Parameters!$D$28)))+(AK65*(1-Parameters!$D$40)*(1-('Input for base case'!$F$8*Parameters!$D$18*(1-Parameters!$D$27)*Parameters!$D$26*(Parameters!$D$23)*Parameters!$D$28)))+(AO65*(1-Parameters!$D$40)*(1/Parameters!$D$38))+(AQ65*(1-Parameters!$D$40))),0)</f>
        <v>28089.988614269001</v>
      </c>
      <c r="AR66" s="24">
        <f>IF(AND(C66&gt;=('Input for base case'!$F$14+'Input for base case'!$F$17), C66&lt;('Input for base case'!$F$14+'Input for base case'!$F$18)),((AI65*(1-Parameters!$D$40)*(1/Parameters!$D$38)*'Input for base case'!$F$8*Parameters!$D$18*Parameters!$D$26*(1-Parameters!$D$27)*Parameters!$D$28*(Parameters!$D$23)*(1-Parameters!$D$30))+(AK65*(1-Parameters!$D$40)*'Input for base case'!$F$8*Parameters!$D$18*Parameters!$D$26*(1-Parameters!$D$27)*Parameters!$D$28*(Parameters!$D$23)*(1-Parameters!$D$30))+(AL65*(1-Parameters!$D$40)) + (AM65*(1-Parameters!$D$40)*(1-ART_drop_factor)) +(AR65*(1-Parameters!$D$40)) + (AS65*(1-Parameters!$D$40)*(1-ART_drop_factor))),0)</f>
        <v>8199.6638524356367</v>
      </c>
      <c r="AS66" s="22">
        <f>IF(AND(C66&gt;=('Input for base case'!$F$14+'Input for base case'!$F$17), C66&lt;('Input for base case'!$F$14+'Input for base case'!$F$18)),((AI65*(1-Parameters!$D$40)*(1/Parameters!$D$38)*('Input for base case'!$F$8*Parameters!$D$18*(Parameters!$D$23)*Parameters!$D$26*(1-Parameters!$D$27)*Parameters!$D$28*Parameters!$D$30))+(AJ65*(1-Parameters!$D$40)*(1/Parameters!$D$38))+(AK65*(1-Parameters!$D$40)*('Input for base case'!$F$8*Parameters!$D$18*(Parameters!$D$23)*Parameters!$D$26*(1-Parameters!$D$27)*Parameters!$D$28*Parameters!$D$30))+(AS65*(1-Parameters!$D$40)*ART_drop_factor)+(AP65*(1-Parameters!$D$40)*(1/Parameters!$D$38))+(AM65*(1-Parameters!$D$40)*ART_drop_factor)),0)</f>
        <v>33490.567859856972</v>
      </c>
      <c r="AT66" s="24">
        <f>IF(AND(C66&gt;=('Input for base case'!$F$14+'Input for base case'!$F$18), C66&lt;('Input for base case'!$F$14+'Input for base case'!$F$19)),((AN65*(1-Parameters!$D$40)*(1-(Parameters!$D$11*(1-('Input for base case'!$F$22*Parameters!$D$7))))) + (AT65*(1-Parameters!$D$40)*(1-(Parameters!$D$12*(1-('Input for base case'!$F$22*Parameters!$D$7)))))),0)</f>
        <v>0</v>
      </c>
      <c r="AU66" s="22">
        <f>IF(AND(C66&gt;=('Input for base case'!$F$14+'Input for base case'!$F$18), C66&lt;('Input for base case'!$F$14+'Input for base case'!$F$19)),((AN65*(1-Parameters!$D$40)*Parameters!$D$11*(1-('Input for base case'!$F$22*Parameters!$D$7)))+(AO65*(1-Parameters!$D$40)*(1-1/Parameters!$D$38)*(1-('Input for base case'!$F$9*Parameters!$D$19*(1-Parameters!$D$27)*Parameters!$D$26*(Parameters!$D$24)*Parameters!$D$28*Parameters!$D$30))) + (AP65*(1-Parameters!$D$40)*(1-(1/Parameters!$D$38))*(1-ART_drop_factor)) +(AT65*(1-Parameters!$D$40)*Parameters!$D$12*(1-('Input for base case'!$F$22*Parameters!$D$7)))+(AU65*(1-Parameters!$D$40)*(1-1/Parameters!$D$38)) + (AV65*(1-Parameters!$D$40)*(1-(1/Parameters!$D$38))*(1-ART_drop_factor))),0)</f>
        <v>0</v>
      </c>
      <c r="AV66" s="24">
        <f>IF(AND(C66&gt;=('Input for base case'!$F$14+'Input for base case'!$F$18), C66&lt;('Input for base case'!$F$14+'Input for base case'!$F$19)),((AO65*(1-Parameters!$D$40)*(1-1/Parameters!$D$38)*('Input for base case'!$F$9*Parameters!$D$19*Parameters!$D$26*(1-Parameters!$D$27)*(Parameters!$D$24)*Parameters!$D$28*Parameters!$D$30))+(AP65*(1-Parameters!$D$40)*(1-(1/Parameters!$D$38))*ART_drop_factor)+(AV65*(1-Parameters!$D$40)*(1-(1/Parameters!$D$38))*ART_drop_factor)),0)</f>
        <v>0</v>
      </c>
      <c r="AW66" s="22">
        <f>IF(AND(C66&gt;=('Input for base case'!$F$14+'Input for base case'!$F$18), C66&lt;('Input for base case'!$F$14+'Input for base case'!$F$19)),((AO65*(1-Parameters!$D$40)*(1/Parameters!$D$38)*(1-('Input for base case'!$F$9*Parameters!$D$19*(1-Parameters!$D$27)*Parameters!$D$26*(Parameters!$D$23)*Parameters!$D$28)))+(AQ65*(1-Parameters!$D$40)*(1-('Input for base case'!$F$9*Parameters!$D$19*(1-Parameters!$D$27)*Parameters!$D$26*(Parameters!$D$23)*Parameters!$D$28)))+(AU65*(1-Parameters!$D$40)*(1/Parameters!$D$38))+(AW65*(1-Parameters!$D$40))),0)</f>
        <v>0</v>
      </c>
      <c r="AX66" s="24">
        <f>IF(AND(C66&gt;=('Input for base case'!$F$14+'Input for base case'!$F$18), C66&lt;('Input for base case'!$F$14+'Input for base case'!$F$19)),((AO65*(1-Parameters!$D$40)*(1/Parameters!$D$38)*'Input for base case'!$F$9*Parameters!$D$19*Parameters!$D$26*(1-Parameters!$D$27)*Parameters!$D$28*(Parameters!$D$23)*(1-Parameters!$D$30))+(AQ65*(1-Parameters!$D$40)*'Input for base case'!$F$9*Parameters!$D$19*Parameters!$D$26*(1-Parameters!$D$27)*Parameters!$D$28*(Parameters!$D$23)*(1-Parameters!$D$30)) + (AS65*(1-Parameters!$D$40)*(1-ART_drop_factor)) +(AR65*(1-Parameters!$D$40))+ (AY65*(1-Parameters!$D$40)*(1-ART_drop_factor)) + (AX65*(1-Parameters!$D$40))),0)</f>
        <v>0</v>
      </c>
      <c r="AY66" s="22">
        <f>IF(AND(C66&gt;=('Input for base case'!$F$14+'Input for base case'!$F$18), C66&lt;('Input for base case'!$F$14+'Input for base case'!$F$19)),((AO65*(1-Parameters!$D$40)*(1/Parameters!$D$38)*('Input for base case'!$F$9*Parameters!$D$19*(Parameters!$D$23)*Parameters!$D$26*(1-Parameters!$D$27)*Parameters!$D$28*Parameters!$D$30))+(AP65*(1-Parameters!$D$40)*(1/Parameters!$D$38))+(AQ65*(1-Parameters!$D$40)*('Input for base case'!$F$9*Parameters!$D$19*(Parameters!$D$23)*Parameters!$D$26*(1-Parameters!$D$27)*Parameters!$D$28*Parameters!$D$30))+(AY65*(1-Parameters!$D$40)*ART_drop_factor)+(AV65*(1-Parameters!$D$40)*(1/Parameters!$D$38))+(AS65*(1-Parameters!$D$40)*ART_drop_factor)),0)</f>
        <v>0</v>
      </c>
      <c r="AZ66" s="24">
        <f>IF(C66&gt;=('Input for base case'!$F$14+'Input for base case'!$F$19),((AT65*(1-Parameters!$D$40)*(1-(Parameters!$D$12*(1-('Input for base case'!$F$22*Parameters!$D$7))))) + (AZ65*(1-Parameters!$D$40)*(1-(Parameters!$D$12*(1-('Input for base case'!$F$22*Parameters!$D$7)))))),0)</f>
        <v>0</v>
      </c>
      <c r="BA66" s="22">
        <f>IF(C66&gt;=('Input for base case'!$F$14+'Input for base case'!$F$19),((AT65*(1-Parameters!$D$40)*Parameters!$D$12*(1-('Input for base case'!$F$22*Parameters!$D$7)))+(AU65*(1-Parameters!$D$40)*(1-1/Parameters!$D$38)*(1-('Input for base case'!$F$10*Parameters!$D$20*(1-Parameters!$D$27)*Parameters!$D$26*(Parameters!$D$24)*Parameters!$D$28*Parameters!$D$30))) + (AV65*(1-Parameters!$D$40)*(1-(1/Parameters!$D$38))*(1-ART_drop_factor)) +(AZ65*(1-Parameters!$D$40)*Parameters!$D$12*(1-('Input for base case'!$F$22*Parameters!$D$7)))+(BA65*(1-Parameters!$D$40)*(1-1/Parameters!$D$38)) + (BB65*(1-Parameters!$D$40)*(1-(1/Parameters!$D$38))*(1-ART_drop_factor))),0)</f>
        <v>0</v>
      </c>
      <c r="BB66" s="24">
        <f>IF(C66&gt;=('Input for base case'!$F$14+'Input for base case'!$F$19),((AU65*(1-Parameters!$D$40)*(1-1/Parameters!$D$38)*('Input for base case'!$F$10*Parameters!$D$20*Parameters!$D$26*(1-Parameters!$D$27)*(Parameters!$D$24)*Parameters!$D$28*Parameters!$D$30))+(AV65*(1-Parameters!$D$40)*(1-(1/Parameters!$D$38))*ART_drop_factor)+(BB65*(1-Parameters!$D$40)*(1-(1/Parameters!$D$38))*ART_drop_factor)),0)</f>
        <v>0</v>
      </c>
      <c r="BC66" s="22">
        <f>IF(C66&gt;=('Input for base case'!$F$14+'Input for base case'!$F$19),((AU65*(1-Parameters!$D$40)*(1/Parameters!$D$38)*(1-('Input for base case'!$F$10*Parameters!$D$20*(1-Parameters!$D$27)*Parameters!$D$26*(Parameters!$D$23)*Parameters!$D$28)))+(AW65*(1-Parameters!$D$40)*(1-('Input for base case'!$F$10*Parameters!$D$20*(1-Parameters!$D$27)*Parameters!$D$26*(Parameters!$D$23)*Parameters!$D$28)))+(BA65*(1-Parameters!$D$40)*(1/Parameters!$D$38))+(BC65*(1-Parameters!$D$40))),0)</f>
        <v>0</v>
      </c>
      <c r="BD66" s="24">
        <f>IF(C66&gt;=('Input for base case'!$F$14+'Input for base case'!$F$19),((AU65*(1-Parameters!$D$40)*(1/Parameters!$D$38)*'Input for base case'!$F$10*Parameters!$D$20*Parameters!$D$26*(1-Parameters!$D$27)*Parameters!$D$28*(Parameters!$D$23)*(1-Parameters!$D$30))+(AW65*(1-Parameters!$D$40)*'Input for base case'!$F$10*Parameters!$D$20*Parameters!$D$26*(1-Parameters!$D$27)*Parameters!$D$28*(Parameters!$D$23)*(1-Parameters!$D$30))+(AX65*(1-Parameters!$D$40)) + (AY65*(1-Parameters!$D$40)*(1-ART_drop_factor)) +(BD65*(1-Parameters!$D$40)) + (BE65*(1-Parameters!$D$40)*(1-ART_drop_factor))),0)</f>
        <v>0</v>
      </c>
      <c r="BE66" s="25">
        <f>IF(C66&gt;=('Input for base case'!$F$14+'Input for base case'!$F$19),((AU65*(1-Parameters!$D$40)*(1/Parameters!$D$38)*('Input for base case'!$F$10*Parameters!$D$20*(Parameters!$D$23)*Parameters!$D$26*(1-Parameters!$D$27)*Parameters!$D$28*Parameters!$D$30))+(AV65*(1-Parameters!$D$40)*(1/Parameters!$D$38))+(AW65*(1-Parameters!$D$40)*('Input for base case'!$F$10*Parameters!$D$20*(Parameters!$D$23)*Parameters!$D$26*(1-Parameters!$D$27)*Parameters!$D$28*Parameters!$D$30))+(BE65*(1-Parameters!$D$40)*ART_drop_factor)+(BB65*(1-Parameters!$D$40)*(1/Parameters!$D$38))+(AY65*(1-Parameters!$D$40)*ART_drop_factor)),0)</f>
        <v>0</v>
      </c>
      <c r="BF66" s="135">
        <f>(Parameters!$D$40*(SUM(Model!D65:U65,Model!AH65:BE65)))+(Parameters!$D$41*(SUM(Model!V65:AG65)))</f>
        <v>93.515438693474906</v>
      </c>
      <c r="BG66" s="60"/>
    </row>
    <row r="67" spans="3:62" x14ac:dyDescent="0.2">
      <c r="C67" s="20">
        <v>62</v>
      </c>
      <c r="D67" s="21">
        <f>IF((C67&gt;='Input for base case'!$F$12),0,(D66*(1-Parameters!$D$40)*(1-(Parameters!$D$8*(1-('Input for base case'!$F$22*Parameters!$D$7))))))</f>
        <v>0</v>
      </c>
      <c r="E67" s="21">
        <f>IF((C67&gt;='Input for base case'!$F$12),0,(D66*(1-Parameters!$D$40)*Parameters!$D$8*(1-('Input for base case'!$F$22*Parameters!$D$7))+(E66*(1-Parameters!$D$40)*(1-1/Parameters!$D$38)) + (F66*(1-Parameters!$D$40)*(1-(1/Parameters!$D$38))*(1-ART_drop_factor))))</f>
        <v>0</v>
      </c>
      <c r="F67" s="26">
        <f>IF((C67&gt;='Input for base case'!$F$12),0,(F66*(1-Parameters!$D$40)*(1-(1/Parameters!$D$38))*ART_drop_factor))</f>
        <v>0</v>
      </c>
      <c r="G67" s="21">
        <f>IF((C67&gt;='Input for base case'!$F$12),0,((G66*(1-Parameters!$D$40)+(E66*(1-Parameters!$D$40)*(1/Parameters!$D$38)))))</f>
        <v>0</v>
      </c>
      <c r="H67" s="21">
        <f>IF((C67&gt;='Input for base case'!$F$12),0,(H66*(1-Parameters!$D$40) + I66*(1-Parameters!$D$40)*(1-ART_drop_factor)))</f>
        <v>0</v>
      </c>
      <c r="I67" s="21">
        <f>IF((C67&gt;='Input for base case'!$F$12),0,(((F66*(1-Parameters!$D$40)*(1/Parameters!$D$38)) + I66*(1-Parameters!$D$40)*ART_drop_factor)))</f>
        <v>0</v>
      </c>
      <c r="J67" s="23">
        <f>IF(AND(C67&gt;='Input for base case'!$F$12,C67&lt;'Input for base case'!$F$13),((D66*(1-Parameters!$D$40)*(1-(Parameters!$D$8*(1-('Input for base case'!$F$22*Parameters!$D$7))))) + (J66*(1-Parameters!$D$40)*(1-(Parameters!$D$9*(1-('Input for base case'!$F$22*Parameters!$D$7)))))),0)</f>
        <v>0</v>
      </c>
      <c r="K67" s="23">
        <f>IF(AND(C67&gt;='Input for base case'!$F$12,C67&lt;'Input for base case'!$F$13),((D66*(1-Parameters!$D$40)*(Parameters!$D$8*(1-('Input for base case'!$F$22*Parameters!$D$7))))+(E66*(1-Parameters!$D$40)*(1-1/Parameters!$D$38)*(1-('Input for base case'!$F$5*Parameters!$D$14*(1-Parameters!$D$27)*Parameters!$D$26*(Parameters!$D$24))*Parameters!$D$28*Parameters!$D$30)))+ (F66*(1-Parameters!$D$40)*(1-(1/Parameters!$D$38))*(1-ART_drop_factor)) + (J66*(1-Parameters!$D$40)*Parameters!$D$9*(1-('Input for base case'!$F$22*Parameters!$D$7)))+(K66*(1-Parameters!$D$40)*(1-1/Parameters!$D$38)) + (L66*(1-Parameters!$D$40)*(1-(1/Parameters!$D$38))*(1-ART_drop_factor)),0)</f>
        <v>0</v>
      </c>
      <c r="L67" s="23">
        <f>IF(AND(C67&gt;='Input for base case'!$F$12,C67&lt;'Input for base case'!$F$13),((E66*(1-Parameters!$D$40)*(1-1/Parameters!$D$38)*('Input for base case'!$F$5*Parameters!$D$14*Parameters!$D$26*(1-Parameters!$D$27)*(Parameters!$D$24)*Parameters!$D$28*Parameters!$D$30))+(F66*(1-Parameters!$D$40)*(1-(1/Parameters!$D$38))*ART_drop_factor)+(L66*(1-Parameters!$D$40)*(1-(1/Parameters!$D$38))*ART_drop_factor)),0)</f>
        <v>0</v>
      </c>
      <c r="M67" s="23">
        <f>IF(AND(C67&gt;='Input for base case'!$F$12,C67&lt;'Input for base case'!$F$13),((E66*(1-Parameters!$D$40)*(1/Parameters!$D$38)*(1-('Input for base case'!$F$5*Parameters!$D$14*(1-Parameters!$D$27)*Parameters!$D$26*(Parameters!$D$23))*Parameters!$D$28))+(G66*(1-Parameters!$D$40)*(1-('Input for base case'!$F$5*Parameters!$D$14*(1-Parameters!$D$27)*Parameters!$D$26*(Parameters!$D$23)*Parameters!$D$28)))+(K66*(1-Parameters!$D$40)*(1/Parameters!$D$38))+(M66*(1-Parameters!$D$40))),0)</f>
        <v>0</v>
      </c>
      <c r="N67" s="23">
        <f>IF(AND(C67&gt;='Input for base case'!$F$12,C67&lt;'Input for base case'!$F$13),((E66*(1-Parameters!$D$40)*(1/Parameters!$D$38)*'Input for base case'!$F$5*Parameters!$D$14*Parameters!$D$26*(1-Parameters!$D$27)*Parameters!$D$28*(Parameters!$D$23)*(1-Parameters!$D$30))+(G66*(1-Parameters!$D$40)*'Input for base case'!$F$5*Parameters!$D$14*Parameters!$D$26*(1-Parameters!$D$27)*Parameters!$D$28*(Parameters!$D$23)*(1-Parameters!$D$30))+(H66*(1-Parameters!$D$40)) +(N66*(1-Parameters!$D$40)) + (O66*(1-Parameters!$D$40)*(1-ART_drop_factor)) + (I66*(1-Parameters!$D$40)*(1-ART_drop_factor))),0)</f>
        <v>0</v>
      </c>
      <c r="O67" s="23">
        <f>IF(AND(C67&gt;='Input for base case'!$F$12,C67&lt;'Input for base case'!$F$13),((E66*(1-Parameters!$D$40)*(1/Parameters!$D$38)*('Input for base case'!$F$5*Parameters!$D$14*(Parameters!$D$23)*Parameters!$D$26*(1-Parameters!$D$27)*Parameters!$D$28*Parameters!$D$30))+(F66*(1-Parameters!$D$40)*(1/Parameters!$D$38))+(G66*(1-Parameters!$D$40)*('Input for base case'!$F$5*Parameters!$D$14*(Parameters!$D$23)*Parameters!$D$26*(1-Parameters!$D$27)*Parameters!$D$28*Parameters!$D$30))+(O66*(1-Parameters!$D$40)*ART_drop_factor)+(L66*(1-Parameters!$D$40)*(1/Parameters!$D$38))+(I66*(1-Parameters!$D$40)*ART_drop_factor)),0)</f>
        <v>0</v>
      </c>
      <c r="P67" s="24">
        <f>IF(AND(C67&gt;='Input for base case'!$F$13,C67&lt;'Input for base case'!$F$14),((J66*(1-Parameters!$D$40)*(1-(Parameters!$D$9*(1-('Input for base case'!$F$22*Parameters!$D$7))))) + (P66*(1-Parameters!$D$40)*(1-(Parameters!$D$9*(1-('Input for base case'!$F$22*Parameters!$D$7)))))),0)</f>
        <v>0</v>
      </c>
      <c r="Q67" s="22">
        <f>IF(AND(C67&gt;='Input for base case'!$F$13,C67&lt;'Input for base case'!$F$14),((J66*(1-Parameters!$D$40)*Parameters!$D$9*(1-('Input for base case'!$F$22*Parameters!$D$7)))+(K66*(1-Parameters!$D$40)*(1-1/Parameters!$D$38)*(1-('Input for base case'!$F$6*Parameters!$D$15*(1-Parameters!$D$27)*Parameters!$D$26*(Parameters!$D$24))*Parameters!$D$28*Parameters!$D$30))) + (L66*(1-Parameters!$D$40)*(1-(1/Parameters!$D$38))*(1-ART_drop_factor)) +(P66*(1-Parameters!$D$40)*Parameters!$D$9*(1-('Input for base case'!$F$22*Parameters!$D$7)))+(Q66*(1-Parameters!$D$40)*(1-1/Parameters!$D$38)) + (R66*(1-Parameters!$D$40)*(1-(1/Parameters!$D$38))*(1-ART_drop_factor)),0)</f>
        <v>0</v>
      </c>
      <c r="R67" s="24">
        <f>IF(AND(C67&gt;='Input for base case'!$F$13,C67&lt;'Input for base case'!$F$14),((K66*(1-Parameters!$D$40)*(1-1/Parameters!$D$38)*('Input for base case'!$F$6*Parameters!$D$15*Parameters!$D$26*(1-Parameters!$D$27)*(Parameters!$D$24)*Parameters!$D$28*Parameters!$D$30))+(L66*(1-Parameters!$D$40)*(1-(1/Parameters!$D$38))*ART_drop_factor)+(R66*(1-Parameters!$D$40)*(1-(1/Parameters!$D$38))*ART_drop_factor)),0)</f>
        <v>0</v>
      </c>
      <c r="S67" s="22">
        <f>IF(AND(C67&gt;='Input for base case'!$F$13,C67&lt;'Input for base case'!$F$14),((K66*(1-Parameters!$D$40)*(1/Parameters!$D$38)*(1-('Input for base case'!$F$6*Parameters!$D$15*(1-Parameters!$D$27)*Parameters!$D$26*(Parameters!$D$23)*Parameters!$D$28)))+(M66*(1-Parameters!$D$40)*(1-('Input for base case'!$F$6*Parameters!$D$15*(1-Parameters!$D$27)*Parameters!$D$26*(Parameters!$D$23)*Parameters!$D$28)))+(Q66*(1-Parameters!$D$40)*(1/Parameters!$D$38))+(S66*(1-Parameters!$D$40))),0)</f>
        <v>0</v>
      </c>
      <c r="T67" s="24">
        <f>IF(AND(C67&gt;='Input for base case'!$F$13,C67&lt;'Input for base case'!$F$14),((K66*(1-Parameters!$D$40)*(1/Parameters!$D$38)*'Input for base case'!$F$6*Parameters!$D$15*Parameters!$D$26*(1-Parameters!$D$27)*Parameters!$D$28*(Parameters!$D$23)*(1-Parameters!$D$30))+(M66*(1-Parameters!$D$40)*'Input for base case'!$F$6*Parameters!$D$15*Parameters!$D$26*(1-Parameters!$D$27)*Parameters!$D$28*(Parameters!$D$23)*(1-Parameters!$D$30))+(N66*(1-Parameters!$D$40))+(T66*(1-Parameters!$D$40)) + (U66*(1-Parameters!$D$40)*(1-ART_drop_factor)) + (O66*(1-Parameters!$D$40)*(1-ART_drop_factor))),0)</f>
        <v>0</v>
      </c>
      <c r="U67" s="22">
        <f>IF(AND(C67&gt;='Input for base case'!$F$13,C67&lt;'Input for base case'!$F$14),((K66*(1-Parameters!$D$40)*(1/Parameters!$D$38)*('Input for base case'!$F$6*Parameters!$D$15*(Parameters!$D$23)*Parameters!$D$26*(1-Parameters!$D$27)*Parameters!$D$28*Parameters!$D$30))+(L66*(1-Parameters!$D$40)*(1/Parameters!$D$38))+(M66*(1-Parameters!$D$40)*('Input for base case'!$F$6*Parameters!$D$15*(Parameters!$D$23)*Parameters!$D$26*(1-Parameters!$D$27)*Parameters!$D$28*Parameters!$D$30))+(U66*(1-Parameters!$D$40)*ART_drop_factor)+(R66*(1-Parameters!$D$40)*(1/Parameters!$D$38))+(O66*(1-Parameters!$D$40))*ART_drop_factor),0)</f>
        <v>0</v>
      </c>
      <c r="V67" s="24">
        <f>IF(C67='Input for base case'!$F$14,((P66*(1-Parameters!$D$41)*(1-(Parameters!$D$9*(1-('Input for base case'!$F$22*Parameters!$D$7))))) + (V66*(1-Parameters!$D$41)*(1-(Parameters!$D$9*(1-('Input for base case'!$F$22*Parameters!$D$7)))))),0)</f>
        <v>0</v>
      </c>
      <c r="W67" s="22">
        <f>IF(C67='Input for base case'!$F$14,((P66*(1-Parameters!$D$41)*Parameters!$D$9*(1-('Input for base case'!$F$22*Parameters!$D$7)))+(Q66*(1-Parameters!$D$41)*(1-1/Parameters!$D$38)*(1-('Input for base case'!$F$6*Parameters!$D$16*(1-Parameters!$D$27)*Parameters!$D$26*(1-Parameters!$B$94)*(Parameters!$D$24))*Parameters!$D$28*Parameters!$D$30)))+(V66*(1-Parameters!$D$41)*Parameters!$D$9*(1-('Input for base case'!$F$22*Parameters!$D$7)))+ (R66*(1-Parameters!$D$41)*(1-(1/Parameters!$D$38))*(1-ART_drop_factor)) + (W66*(1-Parameters!$D$41)*(1-1/Parameters!$D$38)) + (X66*(1-Parameters!$D$41)*(1-(1/Parameters!$D$38))*(1-ART_drop_factor)),0)</f>
        <v>0</v>
      </c>
      <c r="X67" s="24">
        <f>IF(C67='Input for base case'!$F$14,((Q66*(1-Parameters!$D$41)*(1-1/Parameters!$D$38)*('Input for base case'!$F$6*Parameters!$D$16*Parameters!$D$26*(1-Parameters!$D$27)*(1-Parameters!$B$94)*(Parameters!$D$24)*Parameters!$D$28*Parameters!$D$30))+(R66*(1-Parameters!$D$41)*(1-(1/Parameters!$D$38))*ART_drop_factor)+(X66*(1-Parameters!$D$41)*(1-(1/Parameters!$D$38))*ART_drop_factor)),0)</f>
        <v>0</v>
      </c>
      <c r="Y67" s="22">
        <f>IF(C67='Input for base case'!$F$14,((Q66*(1-Parameters!$D$41)*(1/Parameters!$D$38)*(1-('Input for base case'!$F$6*Parameters!$D$16*(1-Parameters!$D$27)*Parameters!$D$26*(1-Parameters!$B$94)*(Parameters!$D$23)*Parameters!$D$28)))+(S66*(1-Parameters!$D$41)*(1-('Input for base case'!$F$6*Parameters!$D$16*(1-Parameters!$D$27)*Parameters!$D$26*(1-Parameters!$B$94)*(Parameters!$D$23)*Parameters!$D$28)))+(W66*(1-Parameters!$D$41)*(1/Parameters!$D$38))+(Y66*(1-Parameters!$D$41))),0)</f>
        <v>0</v>
      </c>
      <c r="Z67" s="24">
        <f>IF(C67='Input for base case'!$F$14,((Q66*(1-Parameters!$D$41)*(1/Parameters!$D$38)*'Input for base case'!$F$6*Parameters!$D$16*Parameters!$D$26*(1-Parameters!$D$27)*(1-Parameters!$B$94)*Parameters!$D$28*(Parameters!$D$23)*(1-Parameters!$D$30))+(S66*(1-Parameters!$D$41)*'Input for base case'!$F$6*Parameters!$D$16*Parameters!$D$26*(1-Parameters!$D$27)*(1-Parameters!$B$94)*Parameters!$D$28*(Parameters!$D$23)*(1-Parameters!$D$30))+(T66*(1-Parameters!$D$41)) + (U66*(1-Parameters!$D$41)*(1-ART_drop_factor)) + (Z66*(1-Parameters!$D$41)) + (AA66*(1-Parameters!$D$41)*(1-ART_drop_factor))),0)</f>
        <v>0</v>
      </c>
      <c r="AA67" s="22">
        <f>IF(C67='Input for base case'!$F$14,((Q66*(1-Parameters!$D$41)*(1/Parameters!$D$38)*('Input for base case'!$F$6*Parameters!$D$16*(Parameters!$D$23)*Parameters!$D$26*(1-Parameters!$D$27)*(1-Parameters!$B$94)*Parameters!$D$28*Parameters!$D$30))+(R66*(1-Parameters!$D$41)*(1/Parameters!$D$38))+(S66*(1-Parameters!$D$41)*('Input for base case'!$F$6*Parameters!$D$16*(1-Parameters!$B$94)*(Parameters!$D$23)*Parameters!$D$26*(1-Parameters!$D$27)*Parameters!$D$28*Parameters!$D$30))+(AA66*(1-Parameters!$D$41)*ART_drop_factor)+(X66*(1-Parameters!$D$41)*(1/Parameters!$D$38))+(U66*(1-Parameters!$D$41)*ART_drop_factor)),0)</f>
        <v>0</v>
      </c>
      <c r="AB67" s="24">
        <f>IF(AND(C67&gt;'Input for base case'!$F$14,C67&lt;('Input for base case'!$F$14+'Input for base case'!$F$16)),((V66*(1-Parameters!$D$41)*(1-(Parameters!$D$9*(1-('Input for base case'!$F$22*Parameters!$D$7)))))+(AB66*(1-Parameters!$D$41)*(1-(Parameters!$D$10*(1-('Input for base case'!$F$22*Parameters!$D$7)))))),0)</f>
        <v>0</v>
      </c>
      <c r="AC67" s="24">
        <f>IF(AND(C67&gt;'Input for base case'!$F$14, C67&lt;('Input for base case'!$F$14+'Input for base case'!$F$16)),((V66*(1-Parameters!$D$41)*Parameters!$D$9*(1-('Input for base case'!$F$22*Parameters!$D$7)))+(W66*(1-Parameters!$D$41)*(1-1/Parameters!$D$38)) + (X66*(1-Parameters!$D$41)*(1-(1/Parameters!$D$38))*(1-ART_drop_factor)) +(AB66*(1-Parameters!$D$41)*Parameters!$D$10*(1-('Input for base case'!$F$22*Parameters!$D$7))))+(AC66*(1-Parameters!$D$41)*(1-1/Parameters!$D$38)) + (AD66*(1-Parameters!$D$41)*(1-(1/Parameters!$D$38))*(1-ART_drop_factor)),0)</f>
        <v>0</v>
      </c>
      <c r="AD67" s="24">
        <f>IF(AND(C67&gt;'Input for base case'!$F$14, C67&lt;('Input for base case'!$F$14+'Input for base case'!$F$16)),((X66*(1-Parameters!$D$41)*(1-(1/Parameters!$D$38))*ART_drop_factor)+(AD66*(1-Parameters!$D$41)*(1-(1/Parameters!$D$38))*ART_drop_factor)),0)</f>
        <v>0</v>
      </c>
      <c r="AE67" s="24">
        <f>IF(AND(C67&gt;'Input for base case'!$F$14, C67&lt;('Input for base case'!$F$14+'Input for base case'!$F$16)),((W66*(1-Parameters!$D$41)*(1/Parameters!$D$38))+(Y66*(1-Parameters!$D$41))+(AC66*(1-Parameters!$D$41)*(1/Parameters!$D$38))+(AE66*(1-Parameters!$D$41))),0)</f>
        <v>0</v>
      </c>
      <c r="AF67" s="24">
        <f>IF(AND(C67&gt;'Input for base case'!$F$14, C67&lt;('Input for base case'!$F$14+'Input for base case'!$F$16)),((Z66*(1-Parameters!$D$41)) + (AA66*(1-Parameters!$D$41)*(1-ART_drop_factor)) +(AF66*(1-Parameters!$D$41)) + (AG66*(1-Parameters!$D$41)*(1-ART_drop_factor))),0)</f>
        <v>0</v>
      </c>
      <c r="AG67" s="24">
        <f>IF(AND(C67&gt;'Input for base case'!$F$14, C67&lt;('Input for base case'!$F$14+'Input for base case'!$F$16)),((X66*(1-Parameters!$D$41)*(1/Parameters!$D$38))+(AG66*(1-Parameters!$D$41)*ART_drop_factor)+(AD66*(1-Parameters!$D$41)*(1/Parameters!$D$38))+(AA66*(1-Parameters!$D$41)*ART_drop_factor)),0)</f>
        <v>0</v>
      </c>
      <c r="AH67" s="24">
        <f>IF(AND(C67&gt;=('Input for base case'!$F$14+'Input for base case'!$F$16),C67&lt;('Input for base case'!$F$14+'Input for base case'!$F$17)),((AB66*(1-Parameters!$D$40)*(1-(Parameters!$D$10*(1-('Input for base case'!$F$22*Parameters!$D$7)))))+(AH66*(1-Parameters!$D$40)*(1-(Parameters!$D$11*(1-('Input for base case'!$F$22*Parameters!$D$7)))))),0)</f>
        <v>0</v>
      </c>
      <c r="AI67" s="24">
        <f>IF(AND(C67&gt;=('Input for base case'!$F$14+'Input for base case'!$F$16), C67&lt;('Input for base case'!$F$14+'Input for base case'!$F$17)),((AB66*(1-Parameters!$D$40)*Parameters!$D$10*(1-('Input for base case'!$F$22*Parameters!$D$7)))+(AC66*(1-Parameters!$D$40)*(1-1/Parameters!$D$38)*(1-('Input for base case'!$F$7*Parameters!$D$17*(1-Parameters!$D$27)*Parameters!$D$26*(1-(Parameters!$B$94 + Parameters!$B$95))*(Parameters!$D$24)*Parameters!$D$28*Parameters!$D$30))) + (AD66*(1-Parameters!$D$40)*(1-(1/Parameters!$D$38))*(1-ART_drop_factor)) +(AH66*(1-Parameters!$D$40)*Parameters!$D$11*(1-('Input for base case'!$F$22*Parameters!$D$7)))+(AI66*(1-Parameters!$D$40)*(1-1/Parameters!$D$38)) + (AJ66*(1-Parameters!$D$40)*(1-(1/Parameters!$D$38))*(1-ART_drop_factor))),0)</f>
        <v>0</v>
      </c>
      <c r="AJ67" s="24">
        <f>IF(AND(C67&gt;=('Input for base case'!$F$14+'Input for base case'!$F$16), C67&lt;('Input for base case'!$F$14+'Input for base case'!$F$17)),((AC66*(1-Parameters!$D$40)*(1-1/Parameters!$D$38)*('Input for base case'!$F$7*Parameters!$D$17*Parameters!$D$26*(1-Parameters!$D$27)*(1-(Parameters!$B$94 + Parameters!$B$95))*(Parameters!$D$24)*Parameters!$D$28*Parameters!$D$30))+(AD66*(1-Parameters!$D$40)*(1-(1/Parameters!$D$38))*ART_drop_factor)+(AJ66*(1-Parameters!$D$40)*(1-(1/Parameters!$D$38))*ART_drop_factor)),0)</f>
        <v>0</v>
      </c>
      <c r="AK67" s="22">
        <f>IF(AND(C67&gt;=('Input for base case'!$F$14+'Input for base case'!$F$16), C67&lt;('Input for base case'!$F$14+'Input for base case'!$F$17)),((AC66*(1-Parameters!$D$40)*(1/Parameters!$D$38)*(1-('Input for base case'!$F$7*Parameters!$D$17*(1-Parameters!$D$27)*Parameters!$D$26*(1-(Parameters!$B$94 + Parameters!$B$95))*(Parameters!$D$23)*Parameters!$D$28)))+(AE66*(1-Parameters!$D$40)*(1-('Input for base case'!$F$7*Parameters!$D$17*(1-Parameters!$D$27)*Parameters!$D$26*(1-(Parameters!$B$94 + Parameters!$B$95))*(Parameters!$D$23)*Parameters!$D$28)))+(AI66*(1-Parameters!$D$40)*(1/Parameters!$D$38))+(AK66*(1-Parameters!$D$40))),0)</f>
        <v>0</v>
      </c>
      <c r="AL67" s="24">
        <f>IF(AND(C67&gt;=('Input for base case'!$F$14+'Input for base case'!$F$16), C67&lt;('Input for base case'!$F$14+'Input for base case'!$F$17)),((AC66*(1-Parameters!$D$40)*(1/Parameters!$D$38)*'Input for base case'!$F$7*Parameters!$D$17*Parameters!$D$26*(1-Parameters!$D$27)*(1-(Parameters!$B$94 + Parameters!$B$95))*Parameters!$D$28*(Parameters!$D$23)*(1-Parameters!$D$30))+(AE66*(1-Parameters!$D$40)*'Input for base case'!$F$7*Parameters!$D$17*Parameters!$D$26*(1-Parameters!$D$27)*(1-(Parameters!$B$94 + Parameters!$B$95))*Parameters!$D$28*(Parameters!$D$23)*(1-Parameters!$D$30))+(AF66*(1-Parameters!$D$40)) + (AG66*(1-Parameters!$D$40)*(1-ART_drop_factor)) +(AL66*(1-Parameters!$D$40)) + (AM66*(1-Parameters!$D$40)*(1-ART_drop_factor))),0)</f>
        <v>0</v>
      </c>
      <c r="AM67" s="22">
        <f>IF(AND(C67&gt;=('Input for base case'!$F$14+'Input for base case'!$F$16), C67&lt;('Input for base case'!$F$14+'Input for base case'!$F$17)),((AC66*(1-Parameters!$D$40)*(1/Parameters!$D$38)*('Input for base case'!$F$7*Parameters!$D$17*(Parameters!$D$23)*Parameters!$D$26*(1-Parameters!$D$27)*(1-(Parameters!$B$94 + Parameters!$B$95))*Parameters!$D$28*Parameters!$D$30))+(AD66*(1-Parameters!$D$40)*(1/Parameters!$D$38))+(AE66*(1-Parameters!$D$40)*('Input for base case'!$F$7*Parameters!$D$17*(Parameters!$D$23)*Parameters!$D$26*(1-Parameters!$D$27)*(1-(Parameters!$B$94 + Parameters!$B$95))*Parameters!$D$28*Parameters!$D$30))+(AM66*(1-Parameters!$D$40)*ART_drop_factor)+(AJ66*(1-Parameters!$D$40)*(1/Parameters!$D$38))+(AG66*(1-Parameters!$D$40)*ART_drop_factor)),0)</f>
        <v>0</v>
      </c>
      <c r="AN67" s="24">
        <f>IF(AND(C67&gt;=('Input for base case'!$F$14+'Input for base case'!$F$17), C67&lt;('Input for base case'!$F$14+'Input for base case'!$F$18)),((AH66*(1-Parameters!$D$40)*(1-(Parameters!$D$11*(1-('Input for base case'!$F$22*Parameters!$D$7))))) + (AN66*(1-Parameters!$D$40)*(1-(Parameters!$D$11*(1-('Input for base case'!$F$22*Parameters!$D$7)))))),0)</f>
        <v>1490769.5813182096</v>
      </c>
      <c r="AO67" s="22">
        <f>IF(AND(C67&gt;=('Input for base case'!$F$14+'Input for base case'!$F$17), C67&lt;('Input for base case'!$F$14+'Input for base case'!$F$18)),((AH66*(1-Parameters!$D$40)*Parameters!$D$11*(1-('Input for base case'!$F$22*Parameters!$D$7)))+(AI66*(1-Parameters!$D$40)*(1-1/Parameters!$D$38)*(1-('Input for base case'!$F$8*Parameters!$D$18*(1-Parameters!$D$27)*Parameters!$D$26*(Parameters!$D$24)*Parameters!$D$28*Parameters!$D$30))) + (AJ66*(1-Parameters!$D$40)*(1-(1/Parameters!$D$38))*(1-ART_drop_factor)) +(AN66*(1-Parameters!$D$40)*Parameters!$D$11*(1-('Input for base case'!$F$22*Parameters!$D$7)))+(AO66*(1-Parameters!$D$40)*(1-1/Parameters!$D$38)) + (AP66*(1-Parameters!$D$40)*(1-(1/Parameters!$D$38))*(1-ART_drop_factor))),0)</f>
        <v>3450.7439753322797</v>
      </c>
      <c r="AP67" s="24">
        <f>IF(AND(C67&gt;=('Input for base case'!$F$14+'Input for base case'!$F$17), C67&lt;('Input for base case'!$F$14+'Input for base case'!$F$18)),((AI66*(1-Parameters!$D$40)*(1-1/Parameters!$D$38)*('Input for base case'!$F$8*Parameters!$D$18*Parameters!$D$26*(1-Parameters!$D$27)*(Parameters!$D$24)*Parameters!$D$28*Parameters!$D$30))+(AJ66*(1-Parameters!$D$40)*(1-(1/Parameters!$D$38))*ART_drop_factor)+(AP66*(1-Parameters!$D$40)*(1-(1/Parameters!$D$38))*ART_drop_factor)),0)</f>
        <v>14.386039920136252</v>
      </c>
      <c r="AQ67" s="22">
        <f>IF(AND(C67&gt;=('Input for base case'!$F$14+'Input for base case'!$F$17), C67&lt;('Input for base case'!$F$14+'Input for base case'!$F$18)),((AI66*(1-Parameters!$D$40)*(1/Parameters!$D$38)*(1-('Input for base case'!$F$8*Parameters!$D$18*(1-Parameters!$D$27)*Parameters!$D$26*(Parameters!$D$23)*Parameters!$D$28)))+(AK66*(1-Parameters!$D$40)*(1-('Input for base case'!$F$8*Parameters!$D$18*(1-Parameters!$D$27)*Parameters!$D$26*(Parameters!$D$23)*Parameters!$D$28)))+(AO66*(1-Parameters!$D$40)*(1/Parameters!$D$38))+(AQ66*(1-Parameters!$D$40))),0)</f>
        <v>28469.521380134054</v>
      </c>
      <c r="AR67" s="24">
        <f>IF(AND(C67&gt;=('Input for base case'!$F$14+'Input for base case'!$F$17), C67&lt;('Input for base case'!$F$14+'Input for base case'!$F$18)),((AI66*(1-Parameters!$D$40)*(1/Parameters!$D$38)*'Input for base case'!$F$8*Parameters!$D$18*Parameters!$D$26*(1-Parameters!$D$27)*Parameters!$D$28*(Parameters!$D$23)*(1-Parameters!$D$30))+(AK66*(1-Parameters!$D$40)*'Input for base case'!$F$8*Parameters!$D$18*Parameters!$D$26*(1-Parameters!$D$27)*Parameters!$D$28*(Parameters!$D$23)*(1-Parameters!$D$30))+(AL66*(1-Parameters!$D$40)) + (AM66*(1-Parameters!$D$40)*(1-ART_drop_factor)) +(AR66*(1-Parameters!$D$40)) + (AS66*(1-Parameters!$D$40)*(1-ART_drop_factor))),0)</f>
        <v>8310.8091050783514</v>
      </c>
      <c r="AS67" s="22">
        <f>IF(AND(C67&gt;=('Input for base case'!$F$14+'Input for base case'!$F$17), C67&lt;('Input for base case'!$F$14+'Input for base case'!$F$18)),((AI66*(1-Parameters!$D$40)*(1/Parameters!$D$38)*('Input for base case'!$F$8*Parameters!$D$18*(Parameters!$D$23)*Parameters!$D$26*(1-Parameters!$D$27)*Parameters!$D$28*Parameters!$D$30))+(AJ66*(1-Parameters!$D$40)*(1/Parameters!$D$38))+(AK66*(1-Parameters!$D$40)*('Input for base case'!$F$8*Parameters!$D$18*(Parameters!$D$23)*Parameters!$D$26*(1-Parameters!$D$27)*Parameters!$D$28*Parameters!$D$30))+(AS66*(1-Parameters!$D$40)*ART_drop_factor)+(AP66*(1-Parameters!$D$40)*(1/Parameters!$D$38))+(AM66*(1-Parameters!$D$40)*ART_drop_factor)),0)</f>
        <v>33378.821670193021</v>
      </c>
      <c r="AT67" s="24">
        <f>IF(AND(C67&gt;=('Input for base case'!$F$14+'Input for base case'!$F$18), C67&lt;('Input for base case'!$F$14+'Input for base case'!$F$19)),((AN66*(1-Parameters!$D$40)*(1-(Parameters!$D$11*(1-('Input for base case'!$F$22*Parameters!$D$7))))) + (AT66*(1-Parameters!$D$40)*(1-(Parameters!$D$12*(1-('Input for base case'!$F$22*Parameters!$D$7)))))),0)</f>
        <v>0</v>
      </c>
      <c r="AU67" s="22">
        <f>IF(AND(C67&gt;=('Input for base case'!$F$14+'Input for base case'!$F$18), C67&lt;('Input for base case'!$F$14+'Input for base case'!$F$19)),((AN66*(1-Parameters!$D$40)*Parameters!$D$11*(1-('Input for base case'!$F$22*Parameters!$D$7)))+(AO66*(1-Parameters!$D$40)*(1-1/Parameters!$D$38)*(1-('Input for base case'!$F$9*Parameters!$D$19*(1-Parameters!$D$27)*Parameters!$D$26*(Parameters!$D$24)*Parameters!$D$28*Parameters!$D$30))) + (AP66*(1-Parameters!$D$40)*(1-(1/Parameters!$D$38))*(1-ART_drop_factor)) +(AT66*(1-Parameters!$D$40)*Parameters!$D$12*(1-('Input for base case'!$F$22*Parameters!$D$7)))+(AU66*(1-Parameters!$D$40)*(1-1/Parameters!$D$38)) + (AV66*(1-Parameters!$D$40)*(1-(1/Parameters!$D$38))*(1-ART_drop_factor))),0)</f>
        <v>0</v>
      </c>
      <c r="AV67" s="24">
        <f>IF(AND(C67&gt;=('Input for base case'!$F$14+'Input for base case'!$F$18), C67&lt;('Input for base case'!$F$14+'Input for base case'!$F$19)),((AO66*(1-Parameters!$D$40)*(1-1/Parameters!$D$38)*('Input for base case'!$F$9*Parameters!$D$19*Parameters!$D$26*(1-Parameters!$D$27)*(Parameters!$D$24)*Parameters!$D$28*Parameters!$D$30))+(AP66*(1-Parameters!$D$40)*(1-(1/Parameters!$D$38))*ART_drop_factor)+(AV66*(1-Parameters!$D$40)*(1-(1/Parameters!$D$38))*ART_drop_factor)),0)</f>
        <v>0</v>
      </c>
      <c r="AW67" s="22">
        <f>IF(AND(C67&gt;=('Input for base case'!$F$14+'Input for base case'!$F$18), C67&lt;('Input for base case'!$F$14+'Input for base case'!$F$19)),((AO66*(1-Parameters!$D$40)*(1/Parameters!$D$38)*(1-('Input for base case'!$F$9*Parameters!$D$19*(1-Parameters!$D$27)*Parameters!$D$26*(Parameters!$D$23)*Parameters!$D$28)))+(AQ66*(1-Parameters!$D$40)*(1-('Input for base case'!$F$9*Parameters!$D$19*(1-Parameters!$D$27)*Parameters!$D$26*(Parameters!$D$23)*Parameters!$D$28)))+(AU66*(1-Parameters!$D$40)*(1/Parameters!$D$38))+(AW66*(1-Parameters!$D$40))),0)</f>
        <v>0</v>
      </c>
      <c r="AX67" s="24">
        <f>IF(AND(C67&gt;=('Input for base case'!$F$14+'Input for base case'!$F$18), C67&lt;('Input for base case'!$F$14+'Input for base case'!$F$19)),((AO66*(1-Parameters!$D$40)*(1/Parameters!$D$38)*'Input for base case'!$F$9*Parameters!$D$19*Parameters!$D$26*(1-Parameters!$D$27)*Parameters!$D$28*(Parameters!$D$23)*(1-Parameters!$D$30))+(AQ66*(1-Parameters!$D$40)*'Input for base case'!$F$9*Parameters!$D$19*Parameters!$D$26*(1-Parameters!$D$27)*Parameters!$D$28*(Parameters!$D$23)*(1-Parameters!$D$30)) + (AS66*(1-Parameters!$D$40)*(1-ART_drop_factor)) +(AR66*(1-Parameters!$D$40))+ (AY66*(1-Parameters!$D$40)*(1-ART_drop_factor)) + (AX66*(1-Parameters!$D$40))),0)</f>
        <v>0</v>
      </c>
      <c r="AY67" s="22">
        <f>IF(AND(C67&gt;=('Input for base case'!$F$14+'Input for base case'!$F$18), C67&lt;('Input for base case'!$F$14+'Input for base case'!$F$19)),((AO66*(1-Parameters!$D$40)*(1/Parameters!$D$38)*('Input for base case'!$F$9*Parameters!$D$19*(Parameters!$D$23)*Parameters!$D$26*(1-Parameters!$D$27)*Parameters!$D$28*Parameters!$D$30))+(AP66*(1-Parameters!$D$40)*(1/Parameters!$D$38))+(AQ66*(1-Parameters!$D$40)*('Input for base case'!$F$9*Parameters!$D$19*(Parameters!$D$23)*Parameters!$D$26*(1-Parameters!$D$27)*Parameters!$D$28*Parameters!$D$30))+(AY66*(1-Parameters!$D$40)*ART_drop_factor)+(AV66*(1-Parameters!$D$40)*(1/Parameters!$D$38))+(AS66*(1-Parameters!$D$40)*ART_drop_factor)),0)</f>
        <v>0</v>
      </c>
      <c r="AZ67" s="24">
        <f>IF(C67&gt;=('Input for base case'!$F$14+'Input for base case'!$F$19),((AT66*(1-Parameters!$D$40)*(1-(Parameters!$D$12*(1-('Input for base case'!$F$22*Parameters!$D$7))))) + (AZ66*(1-Parameters!$D$40)*(1-(Parameters!$D$12*(1-('Input for base case'!$F$22*Parameters!$D$7)))))),0)</f>
        <v>0</v>
      </c>
      <c r="BA67" s="22">
        <f>IF(C67&gt;=('Input for base case'!$F$14+'Input for base case'!$F$19),((AT66*(1-Parameters!$D$40)*Parameters!$D$12*(1-('Input for base case'!$F$22*Parameters!$D$7)))+(AU66*(1-Parameters!$D$40)*(1-1/Parameters!$D$38)*(1-('Input for base case'!$F$10*Parameters!$D$20*(1-Parameters!$D$27)*Parameters!$D$26*(Parameters!$D$24)*Parameters!$D$28*Parameters!$D$30))) + (AV66*(1-Parameters!$D$40)*(1-(1/Parameters!$D$38))*(1-ART_drop_factor)) +(AZ66*(1-Parameters!$D$40)*Parameters!$D$12*(1-('Input for base case'!$F$22*Parameters!$D$7)))+(BA66*(1-Parameters!$D$40)*(1-1/Parameters!$D$38)) + (BB66*(1-Parameters!$D$40)*(1-(1/Parameters!$D$38))*(1-ART_drop_factor))),0)</f>
        <v>0</v>
      </c>
      <c r="BB67" s="24">
        <f>IF(C67&gt;=('Input for base case'!$F$14+'Input for base case'!$F$19),((AU66*(1-Parameters!$D$40)*(1-1/Parameters!$D$38)*('Input for base case'!$F$10*Parameters!$D$20*Parameters!$D$26*(1-Parameters!$D$27)*(Parameters!$D$24)*Parameters!$D$28*Parameters!$D$30))+(AV66*(1-Parameters!$D$40)*(1-(1/Parameters!$D$38))*ART_drop_factor)+(BB66*(1-Parameters!$D$40)*(1-(1/Parameters!$D$38))*ART_drop_factor)),0)</f>
        <v>0</v>
      </c>
      <c r="BC67" s="22">
        <f>IF(C67&gt;=('Input for base case'!$F$14+'Input for base case'!$F$19),((AU66*(1-Parameters!$D$40)*(1/Parameters!$D$38)*(1-('Input for base case'!$F$10*Parameters!$D$20*(1-Parameters!$D$27)*Parameters!$D$26*(Parameters!$D$23)*Parameters!$D$28)))+(AW66*(1-Parameters!$D$40)*(1-('Input for base case'!$F$10*Parameters!$D$20*(1-Parameters!$D$27)*Parameters!$D$26*(Parameters!$D$23)*Parameters!$D$28)))+(BA66*(1-Parameters!$D$40)*(1/Parameters!$D$38))+(BC66*(1-Parameters!$D$40))),0)</f>
        <v>0</v>
      </c>
      <c r="BD67" s="24">
        <f>IF(C67&gt;=('Input for base case'!$F$14+'Input for base case'!$F$19),((AU66*(1-Parameters!$D$40)*(1/Parameters!$D$38)*'Input for base case'!$F$10*Parameters!$D$20*Parameters!$D$26*(1-Parameters!$D$27)*Parameters!$D$28*(Parameters!$D$23)*(1-Parameters!$D$30))+(AW66*(1-Parameters!$D$40)*'Input for base case'!$F$10*Parameters!$D$20*Parameters!$D$26*(1-Parameters!$D$27)*Parameters!$D$28*(Parameters!$D$23)*(1-Parameters!$D$30))+(AX66*(1-Parameters!$D$40)) + (AY66*(1-Parameters!$D$40)*(1-ART_drop_factor)) +(BD66*(1-Parameters!$D$40)) + (BE66*(1-Parameters!$D$40)*(1-ART_drop_factor))),0)</f>
        <v>0</v>
      </c>
      <c r="BE67" s="25">
        <f>IF(C67&gt;=('Input for base case'!$F$14+'Input for base case'!$F$19),((AU66*(1-Parameters!$D$40)*(1/Parameters!$D$38)*('Input for base case'!$F$10*Parameters!$D$20*(Parameters!$D$23)*Parameters!$D$26*(1-Parameters!$D$27)*Parameters!$D$28*Parameters!$D$30))+(AV66*(1-Parameters!$D$40)*(1/Parameters!$D$38))+(AW66*(1-Parameters!$D$40)*('Input for base case'!$F$10*Parameters!$D$20*(Parameters!$D$23)*Parameters!$D$26*(1-Parameters!$D$27)*Parameters!$D$28*Parameters!$D$30))+(BE66*(1-Parameters!$D$40)*ART_drop_factor)+(BB66*(1-Parameters!$D$40)*(1/Parameters!$D$38))+(AY66*(1-Parameters!$D$40)*ART_drop_factor)),0)</f>
        <v>0</v>
      </c>
      <c r="BF67" s="135">
        <f>(Parameters!$D$40*(SUM(Model!D66:U66,Model!AH66:BE66)))+(Parameters!$D$41*(SUM(Model!V66:AG66)))</f>
        <v>93.510043572011838</v>
      </c>
      <c r="BG67" s="60"/>
    </row>
    <row r="68" spans="3:62" x14ac:dyDescent="0.2">
      <c r="C68" s="20">
        <v>63</v>
      </c>
      <c r="D68" s="21">
        <f>IF((C68&gt;='Input for base case'!$F$12),0,(D67*(1-Parameters!$D$40)*(1-(Parameters!$D$8*(1-('Input for base case'!$F$22*Parameters!$D$7))))))</f>
        <v>0</v>
      </c>
      <c r="E68" s="21">
        <f>IF((C68&gt;='Input for base case'!$F$12),0,(D67*(1-Parameters!$D$40)*Parameters!$D$8*(1-('Input for base case'!$F$22*Parameters!$D$7))+(E67*(1-Parameters!$D$40)*(1-1/Parameters!$D$38)) + (F67*(1-Parameters!$D$40)*(1-(1/Parameters!$D$38))*(1-ART_drop_factor))))</f>
        <v>0</v>
      </c>
      <c r="F68" s="26">
        <f>IF((C68&gt;='Input for base case'!$F$12),0,(F67*(1-Parameters!$D$40)*(1-(1/Parameters!$D$38))*ART_drop_factor))</f>
        <v>0</v>
      </c>
      <c r="G68" s="21">
        <f>IF((C68&gt;='Input for base case'!$F$12),0,((G67*(1-Parameters!$D$40)+(E67*(1-Parameters!$D$40)*(1/Parameters!$D$38)))))</f>
        <v>0</v>
      </c>
      <c r="H68" s="21">
        <f>IF((C68&gt;='Input for base case'!$F$12),0,(H67*(1-Parameters!$D$40) + I67*(1-Parameters!$D$40)*(1-ART_drop_factor)))</f>
        <v>0</v>
      </c>
      <c r="I68" s="21">
        <f>IF((C68&gt;='Input for base case'!$F$12),0,(((F67*(1-Parameters!$D$40)*(1/Parameters!$D$38)) + I67*(1-Parameters!$D$40)*ART_drop_factor)))</f>
        <v>0</v>
      </c>
      <c r="J68" s="23">
        <f>IF(AND(C68&gt;='Input for base case'!$F$12,C68&lt;'Input for base case'!$F$13),((D67*(1-Parameters!$D$40)*(1-(Parameters!$D$8*(1-('Input for base case'!$F$22*Parameters!$D$7))))) + (J67*(1-Parameters!$D$40)*(1-(Parameters!$D$9*(1-('Input for base case'!$F$22*Parameters!$D$7)))))),0)</f>
        <v>0</v>
      </c>
      <c r="K68" s="23">
        <f>IF(AND(C68&gt;='Input for base case'!$F$12,C68&lt;'Input for base case'!$F$13),((D67*(1-Parameters!$D$40)*(Parameters!$D$8*(1-('Input for base case'!$F$22*Parameters!$D$7))))+(E67*(1-Parameters!$D$40)*(1-1/Parameters!$D$38)*(1-('Input for base case'!$F$5*Parameters!$D$14*(1-Parameters!$D$27)*Parameters!$D$26*(Parameters!$D$24))*Parameters!$D$28*Parameters!$D$30)))+ (F67*(1-Parameters!$D$40)*(1-(1/Parameters!$D$38))*(1-ART_drop_factor)) + (J67*(1-Parameters!$D$40)*Parameters!$D$9*(1-('Input for base case'!$F$22*Parameters!$D$7)))+(K67*(1-Parameters!$D$40)*(1-1/Parameters!$D$38)) + (L67*(1-Parameters!$D$40)*(1-(1/Parameters!$D$38))*(1-ART_drop_factor)),0)</f>
        <v>0</v>
      </c>
      <c r="L68" s="23">
        <f>IF(AND(C68&gt;='Input for base case'!$F$12,C68&lt;'Input for base case'!$F$13),((E67*(1-Parameters!$D$40)*(1-1/Parameters!$D$38)*('Input for base case'!$F$5*Parameters!$D$14*Parameters!$D$26*(1-Parameters!$D$27)*(Parameters!$D$24)*Parameters!$D$28*Parameters!$D$30))+(F67*(1-Parameters!$D$40)*(1-(1/Parameters!$D$38))*ART_drop_factor)+(L67*(1-Parameters!$D$40)*(1-(1/Parameters!$D$38))*ART_drop_factor)),0)</f>
        <v>0</v>
      </c>
      <c r="M68" s="23">
        <f>IF(AND(C68&gt;='Input for base case'!$F$12,C68&lt;'Input for base case'!$F$13),((E67*(1-Parameters!$D$40)*(1/Parameters!$D$38)*(1-('Input for base case'!$F$5*Parameters!$D$14*(1-Parameters!$D$27)*Parameters!$D$26*(Parameters!$D$23))*Parameters!$D$28))+(G67*(1-Parameters!$D$40)*(1-('Input for base case'!$F$5*Parameters!$D$14*(1-Parameters!$D$27)*Parameters!$D$26*(Parameters!$D$23)*Parameters!$D$28)))+(K67*(1-Parameters!$D$40)*(1/Parameters!$D$38))+(M67*(1-Parameters!$D$40))),0)</f>
        <v>0</v>
      </c>
      <c r="N68" s="23">
        <f>IF(AND(C68&gt;='Input for base case'!$F$12,C68&lt;'Input for base case'!$F$13),((E67*(1-Parameters!$D$40)*(1/Parameters!$D$38)*'Input for base case'!$F$5*Parameters!$D$14*Parameters!$D$26*(1-Parameters!$D$27)*Parameters!$D$28*(Parameters!$D$23)*(1-Parameters!$D$30))+(G67*(1-Parameters!$D$40)*'Input for base case'!$F$5*Parameters!$D$14*Parameters!$D$26*(1-Parameters!$D$27)*Parameters!$D$28*(Parameters!$D$23)*(1-Parameters!$D$30))+(H67*(1-Parameters!$D$40)) +(N67*(1-Parameters!$D$40)) + (O67*(1-Parameters!$D$40)*(1-ART_drop_factor)) + (I67*(1-Parameters!$D$40)*(1-ART_drop_factor))),0)</f>
        <v>0</v>
      </c>
      <c r="O68" s="23">
        <f>IF(AND(C68&gt;='Input for base case'!$F$12,C68&lt;'Input for base case'!$F$13),((E67*(1-Parameters!$D$40)*(1/Parameters!$D$38)*('Input for base case'!$F$5*Parameters!$D$14*(Parameters!$D$23)*Parameters!$D$26*(1-Parameters!$D$27)*Parameters!$D$28*Parameters!$D$30))+(F67*(1-Parameters!$D$40)*(1/Parameters!$D$38))+(G67*(1-Parameters!$D$40)*('Input for base case'!$F$5*Parameters!$D$14*(Parameters!$D$23)*Parameters!$D$26*(1-Parameters!$D$27)*Parameters!$D$28*Parameters!$D$30))+(O67*(1-Parameters!$D$40)*ART_drop_factor)+(L67*(1-Parameters!$D$40)*(1/Parameters!$D$38))+(I67*(1-Parameters!$D$40)*ART_drop_factor)),0)</f>
        <v>0</v>
      </c>
      <c r="P68" s="24">
        <f>IF(AND(C68&gt;='Input for base case'!$F$13,C68&lt;'Input for base case'!$F$14),((J67*(1-Parameters!$D$40)*(1-(Parameters!$D$9*(1-('Input for base case'!$F$22*Parameters!$D$7))))) + (P67*(1-Parameters!$D$40)*(1-(Parameters!$D$9*(1-('Input for base case'!$F$22*Parameters!$D$7)))))),0)</f>
        <v>0</v>
      </c>
      <c r="Q68" s="22">
        <f>IF(AND(C68&gt;='Input for base case'!$F$13,C68&lt;'Input for base case'!$F$14),((J67*(1-Parameters!$D$40)*Parameters!$D$9*(1-('Input for base case'!$F$22*Parameters!$D$7)))+(K67*(1-Parameters!$D$40)*(1-1/Parameters!$D$38)*(1-('Input for base case'!$F$6*Parameters!$D$15*(1-Parameters!$D$27)*Parameters!$D$26*(Parameters!$D$24))*Parameters!$D$28*Parameters!$D$30))) + (L67*(1-Parameters!$D$40)*(1-(1/Parameters!$D$38))*(1-ART_drop_factor)) +(P67*(1-Parameters!$D$40)*Parameters!$D$9*(1-('Input for base case'!$F$22*Parameters!$D$7)))+(Q67*(1-Parameters!$D$40)*(1-1/Parameters!$D$38)) + (R67*(1-Parameters!$D$40)*(1-(1/Parameters!$D$38))*(1-ART_drop_factor)),0)</f>
        <v>0</v>
      </c>
      <c r="R68" s="24">
        <f>IF(AND(C68&gt;='Input for base case'!$F$13,C68&lt;'Input for base case'!$F$14),((K67*(1-Parameters!$D$40)*(1-1/Parameters!$D$38)*('Input for base case'!$F$6*Parameters!$D$15*Parameters!$D$26*(1-Parameters!$D$27)*(Parameters!$D$24)*Parameters!$D$28*Parameters!$D$30))+(L67*(1-Parameters!$D$40)*(1-(1/Parameters!$D$38))*ART_drop_factor)+(R67*(1-Parameters!$D$40)*(1-(1/Parameters!$D$38))*ART_drop_factor)),0)</f>
        <v>0</v>
      </c>
      <c r="S68" s="22">
        <f>IF(AND(C68&gt;='Input for base case'!$F$13,C68&lt;'Input for base case'!$F$14),((K67*(1-Parameters!$D$40)*(1/Parameters!$D$38)*(1-('Input for base case'!$F$6*Parameters!$D$15*(1-Parameters!$D$27)*Parameters!$D$26*(Parameters!$D$23)*Parameters!$D$28)))+(M67*(1-Parameters!$D$40)*(1-('Input for base case'!$F$6*Parameters!$D$15*(1-Parameters!$D$27)*Parameters!$D$26*(Parameters!$D$23)*Parameters!$D$28)))+(Q67*(1-Parameters!$D$40)*(1/Parameters!$D$38))+(S67*(1-Parameters!$D$40))),0)</f>
        <v>0</v>
      </c>
      <c r="T68" s="24">
        <f>IF(AND(C68&gt;='Input for base case'!$F$13,C68&lt;'Input for base case'!$F$14),((K67*(1-Parameters!$D$40)*(1/Parameters!$D$38)*'Input for base case'!$F$6*Parameters!$D$15*Parameters!$D$26*(1-Parameters!$D$27)*Parameters!$D$28*(Parameters!$D$23)*(1-Parameters!$D$30))+(M67*(1-Parameters!$D$40)*'Input for base case'!$F$6*Parameters!$D$15*Parameters!$D$26*(1-Parameters!$D$27)*Parameters!$D$28*(Parameters!$D$23)*(1-Parameters!$D$30))+(N67*(1-Parameters!$D$40))+(T67*(1-Parameters!$D$40)) + (U67*(1-Parameters!$D$40)*(1-ART_drop_factor)) + (O67*(1-Parameters!$D$40)*(1-ART_drop_factor))),0)</f>
        <v>0</v>
      </c>
      <c r="U68" s="22">
        <f>IF(AND(C68&gt;='Input for base case'!$F$13,C68&lt;'Input for base case'!$F$14),((K67*(1-Parameters!$D$40)*(1/Parameters!$D$38)*('Input for base case'!$F$6*Parameters!$D$15*(Parameters!$D$23)*Parameters!$D$26*(1-Parameters!$D$27)*Parameters!$D$28*Parameters!$D$30))+(L67*(1-Parameters!$D$40)*(1/Parameters!$D$38))+(M67*(1-Parameters!$D$40)*('Input for base case'!$F$6*Parameters!$D$15*(Parameters!$D$23)*Parameters!$D$26*(1-Parameters!$D$27)*Parameters!$D$28*Parameters!$D$30))+(U67*(1-Parameters!$D$40)*ART_drop_factor)+(R67*(1-Parameters!$D$40)*(1/Parameters!$D$38))+(O67*(1-Parameters!$D$40))*ART_drop_factor),0)</f>
        <v>0</v>
      </c>
      <c r="V68" s="24">
        <f>IF(C68='Input for base case'!$F$14,((P67*(1-Parameters!$D$41)*(1-(Parameters!$D$9*(1-('Input for base case'!$F$22*Parameters!$D$7))))) + (V67*(1-Parameters!$D$41)*(1-(Parameters!$D$9*(1-('Input for base case'!$F$22*Parameters!$D$7)))))),0)</f>
        <v>0</v>
      </c>
      <c r="W68" s="22">
        <f>IF(C68='Input for base case'!$F$14,((P67*(1-Parameters!$D$41)*Parameters!$D$9*(1-('Input for base case'!$F$22*Parameters!$D$7)))+(Q67*(1-Parameters!$D$41)*(1-1/Parameters!$D$38)*(1-('Input for base case'!$F$6*Parameters!$D$16*(1-Parameters!$D$27)*Parameters!$D$26*(1-Parameters!$B$94)*(Parameters!$D$24))*Parameters!$D$28*Parameters!$D$30)))+(V67*(1-Parameters!$D$41)*Parameters!$D$9*(1-('Input for base case'!$F$22*Parameters!$D$7)))+ (R67*(1-Parameters!$D$41)*(1-(1/Parameters!$D$38))*(1-ART_drop_factor)) + (W67*(1-Parameters!$D$41)*(1-1/Parameters!$D$38)) + (X67*(1-Parameters!$D$41)*(1-(1/Parameters!$D$38))*(1-ART_drop_factor)),0)</f>
        <v>0</v>
      </c>
      <c r="X68" s="24">
        <f>IF(C68='Input for base case'!$F$14,((Q67*(1-Parameters!$D$41)*(1-1/Parameters!$D$38)*('Input for base case'!$F$6*Parameters!$D$16*Parameters!$D$26*(1-Parameters!$D$27)*(1-Parameters!$B$94)*(Parameters!$D$24)*Parameters!$D$28*Parameters!$D$30))+(R67*(1-Parameters!$D$41)*(1-(1/Parameters!$D$38))*ART_drop_factor)+(X67*(1-Parameters!$D$41)*(1-(1/Parameters!$D$38))*ART_drop_factor)),0)</f>
        <v>0</v>
      </c>
      <c r="Y68" s="22">
        <f>IF(C68='Input for base case'!$F$14,((Q67*(1-Parameters!$D$41)*(1/Parameters!$D$38)*(1-('Input for base case'!$F$6*Parameters!$D$16*(1-Parameters!$D$27)*Parameters!$D$26*(1-Parameters!$B$94)*(Parameters!$D$23)*Parameters!$D$28)))+(S67*(1-Parameters!$D$41)*(1-('Input for base case'!$F$6*Parameters!$D$16*(1-Parameters!$D$27)*Parameters!$D$26*(1-Parameters!$B$94)*(Parameters!$D$23)*Parameters!$D$28)))+(W67*(1-Parameters!$D$41)*(1/Parameters!$D$38))+(Y67*(1-Parameters!$D$41))),0)</f>
        <v>0</v>
      </c>
      <c r="Z68" s="24">
        <f>IF(C68='Input for base case'!$F$14,((Q67*(1-Parameters!$D$41)*(1/Parameters!$D$38)*'Input for base case'!$F$6*Parameters!$D$16*Parameters!$D$26*(1-Parameters!$D$27)*(1-Parameters!$B$94)*Parameters!$D$28*(Parameters!$D$23)*(1-Parameters!$D$30))+(S67*(1-Parameters!$D$41)*'Input for base case'!$F$6*Parameters!$D$16*Parameters!$D$26*(1-Parameters!$D$27)*(1-Parameters!$B$94)*Parameters!$D$28*(Parameters!$D$23)*(1-Parameters!$D$30))+(T67*(1-Parameters!$D$41)) + (U67*(1-Parameters!$D$41)*(1-ART_drop_factor)) + (Z67*(1-Parameters!$D$41)) + (AA67*(1-Parameters!$D$41)*(1-ART_drop_factor))),0)</f>
        <v>0</v>
      </c>
      <c r="AA68" s="22">
        <f>IF(C68='Input for base case'!$F$14,((Q67*(1-Parameters!$D$41)*(1/Parameters!$D$38)*('Input for base case'!$F$6*Parameters!$D$16*(Parameters!$D$23)*Parameters!$D$26*(1-Parameters!$D$27)*(1-Parameters!$B$94)*Parameters!$D$28*Parameters!$D$30))+(R67*(1-Parameters!$D$41)*(1/Parameters!$D$38))+(S67*(1-Parameters!$D$41)*('Input for base case'!$F$6*Parameters!$D$16*(1-Parameters!$B$94)*(Parameters!$D$23)*Parameters!$D$26*(1-Parameters!$D$27)*Parameters!$D$28*Parameters!$D$30))+(AA67*(1-Parameters!$D$41)*ART_drop_factor)+(X67*(1-Parameters!$D$41)*(1/Parameters!$D$38))+(U67*(1-Parameters!$D$41)*ART_drop_factor)),0)</f>
        <v>0</v>
      </c>
      <c r="AB68" s="24">
        <f>IF(AND(C68&gt;'Input for base case'!$F$14,C68&lt;('Input for base case'!$F$14+'Input for base case'!$F$16)),((V67*(1-Parameters!$D$41)*(1-(Parameters!$D$9*(1-('Input for base case'!$F$22*Parameters!$D$7)))))+(AB67*(1-Parameters!$D$41)*(1-(Parameters!$D$10*(1-('Input for base case'!$F$22*Parameters!$D$7)))))),0)</f>
        <v>0</v>
      </c>
      <c r="AC68" s="24">
        <f>IF(AND(C68&gt;'Input for base case'!$F$14, C68&lt;('Input for base case'!$F$14+'Input for base case'!$F$16)),((V67*(1-Parameters!$D$41)*Parameters!$D$9*(1-('Input for base case'!$F$22*Parameters!$D$7)))+(W67*(1-Parameters!$D$41)*(1-1/Parameters!$D$38)) + (X67*(1-Parameters!$D$41)*(1-(1/Parameters!$D$38))*(1-ART_drop_factor)) +(AB67*(1-Parameters!$D$41)*Parameters!$D$10*(1-('Input for base case'!$F$22*Parameters!$D$7))))+(AC67*(1-Parameters!$D$41)*(1-1/Parameters!$D$38)) + (AD67*(1-Parameters!$D$41)*(1-(1/Parameters!$D$38))*(1-ART_drop_factor)),0)</f>
        <v>0</v>
      </c>
      <c r="AD68" s="24">
        <f>IF(AND(C68&gt;'Input for base case'!$F$14, C68&lt;('Input for base case'!$F$14+'Input for base case'!$F$16)),((X67*(1-Parameters!$D$41)*(1-(1/Parameters!$D$38))*ART_drop_factor)+(AD67*(1-Parameters!$D$41)*(1-(1/Parameters!$D$38))*ART_drop_factor)),0)</f>
        <v>0</v>
      </c>
      <c r="AE68" s="24">
        <f>IF(AND(C68&gt;'Input for base case'!$F$14, C68&lt;('Input for base case'!$F$14+'Input for base case'!$F$16)),((W67*(1-Parameters!$D$41)*(1/Parameters!$D$38))+(Y67*(1-Parameters!$D$41))+(AC67*(1-Parameters!$D$41)*(1/Parameters!$D$38))+(AE67*(1-Parameters!$D$41))),0)</f>
        <v>0</v>
      </c>
      <c r="AF68" s="24">
        <f>IF(AND(C68&gt;'Input for base case'!$F$14, C68&lt;('Input for base case'!$F$14+'Input for base case'!$F$16)),((Z67*(1-Parameters!$D$41)) + (AA67*(1-Parameters!$D$41)*(1-ART_drop_factor)) +(AF67*(1-Parameters!$D$41)) + (AG67*(1-Parameters!$D$41)*(1-ART_drop_factor))),0)</f>
        <v>0</v>
      </c>
      <c r="AG68" s="24">
        <f>IF(AND(C68&gt;'Input for base case'!$F$14, C68&lt;('Input for base case'!$F$14+'Input for base case'!$F$16)),((X67*(1-Parameters!$D$41)*(1/Parameters!$D$38))+(AG67*(1-Parameters!$D$41)*ART_drop_factor)+(AD67*(1-Parameters!$D$41)*(1/Parameters!$D$38))+(AA67*(1-Parameters!$D$41)*ART_drop_factor)),0)</f>
        <v>0</v>
      </c>
      <c r="AH68" s="24">
        <f>IF(AND(C68&gt;=('Input for base case'!$F$14+'Input for base case'!$F$16),C68&lt;('Input for base case'!$F$14+'Input for base case'!$F$17)),((AB67*(1-Parameters!$D$40)*(1-(Parameters!$D$10*(1-('Input for base case'!$F$22*Parameters!$D$7)))))+(AH67*(1-Parameters!$D$40)*(1-(Parameters!$D$11*(1-('Input for base case'!$F$22*Parameters!$D$7)))))),0)</f>
        <v>0</v>
      </c>
      <c r="AI68" s="24">
        <f>IF(AND(C68&gt;=('Input for base case'!$F$14+'Input for base case'!$F$16), C68&lt;('Input for base case'!$F$14+'Input for base case'!$F$17)),((AB67*(1-Parameters!$D$40)*Parameters!$D$10*(1-('Input for base case'!$F$22*Parameters!$D$7)))+(AC67*(1-Parameters!$D$40)*(1-1/Parameters!$D$38)*(1-('Input for base case'!$F$7*Parameters!$D$17*(1-Parameters!$D$27)*Parameters!$D$26*(1-(Parameters!$B$94 + Parameters!$B$95))*(Parameters!$D$24)*Parameters!$D$28*Parameters!$D$30))) + (AD67*(1-Parameters!$D$40)*(1-(1/Parameters!$D$38))*(1-ART_drop_factor)) +(AH67*(1-Parameters!$D$40)*Parameters!$D$11*(1-('Input for base case'!$F$22*Parameters!$D$7)))+(AI67*(1-Parameters!$D$40)*(1-1/Parameters!$D$38)) + (AJ67*(1-Parameters!$D$40)*(1-(1/Parameters!$D$38))*(1-ART_drop_factor))),0)</f>
        <v>0</v>
      </c>
      <c r="AJ68" s="24">
        <f>IF(AND(C68&gt;=('Input for base case'!$F$14+'Input for base case'!$F$16), C68&lt;('Input for base case'!$F$14+'Input for base case'!$F$17)),((AC67*(1-Parameters!$D$40)*(1-1/Parameters!$D$38)*('Input for base case'!$F$7*Parameters!$D$17*Parameters!$D$26*(1-Parameters!$D$27)*(1-(Parameters!$B$94 + Parameters!$B$95))*(Parameters!$D$24)*Parameters!$D$28*Parameters!$D$30))+(AD67*(1-Parameters!$D$40)*(1-(1/Parameters!$D$38))*ART_drop_factor)+(AJ67*(1-Parameters!$D$40)*(1-(1/Parameters!$D$38))*ART_drop_factor)),0)</f>
        <v>0</v>
      </c>
      <c r="AK68" s="22">
        <f>IF(AND(C68&gt;=('Input for base case'!$F$14+'Input for base case'!$F$16), C68&lt;('Input for base case'!$F$14+'Input for base case'!$F$17)),((AC67*(1-Parameters!$D$40)*(1/Parameters!$D$38)*(1-('Input for base case'!$F$7*Parameters!$D$17*(1-Parameters!$D$27)*Parameters!$D$26*(1-(Parameters!$B$94 + Parameters!$B$95))*(Parameters!$D$23)*Parameters!$D$28)))+(AE67*(1-Parameters!$D$40)*(1-('Input for base case'!$F$7*Parameters!$D$17*(1-Parameters!$D$27)*Parameters!$D$26*(1-(Parameters!$B$94 + Parameters!$B$95))*(Parameters!$D$23)*Parameters!$D$28)))+(AI67*(1-Parameters!$D$40)*(1/Parameters!$D$38))+(AK67*(1-Parameters!$D$40))),0)</f>
        <v>0</v>
      </c>
      <c r="AL68" s="24">
        <f>IF(AND(C68&gt;=('Input for base case'!$F$14+'Input for base case'!$F$16), C68&lt;('Input for base case'!$F$14+'Input for base case'!$F$17)),((AC67*(1-Parameters!$D$40)*(1/Parameters!$D$38)*'Input for base case'!$F$7*Parameters!$D$17*Parameters!$D$26*(1-Parameters!$D$27)*(1-(Parameters!$B$94 + Parameters!$B$95))*Parameters!$D$28*(Parameters!$D$23)*(1-Parameters!$D$30))+(AE67*(1-Parameters!$D$40)*'Input for base case'!$F$7*Parameters!$D$17*Parameters!$D$26*(1-Parameters!$D$27)*(1-(Parameters!$B$94 + Parameters!$B$95))*Parameters!$D$28*(Parameters!$D$23)*(1-Parameters!$D$30))+(AF67*(1-Parameters!$D$40)) + (AG67*(1-Parameters!$D$40)*(1-ART_drop_factor)) +(AL67*(1-Parameters!$D$40)) + (AM67*(1-Parameters!$D$40)*(1-ART_drop_factor))),0)</f>
        <v>0</v>
      </c>
      <c r="AM68" s="22">
        <f>IF(AND(C68&gt;=('Input for base case'!$F$14+'Input for base case'!$F$16), C68&lt;('Input for base case'!$F$14+'Input for base case'!$F$17)),((AC67*(1-Parameters!$D$40)*(1/Parameters!$D$38)*('Input for base case'!$F$7*Parameters!$D$17*(Parameters!$D$23)*Parameters!$D$26*(1-Parameters!$D$27)*(1-(Parameters!$B$94 + Parameters!$B$95))*Parameters!$D$28*Parameters!$D$30))+(AD67*(1-Parameters!$D$40)*(1/Parameters!$D$38))+(AE67*(1-Parameters!$D$40)*('Input for base case'!$F$7*Parameters!$D$17*(Parameters!$D$23)*Parameters!$D$26*(1-Parameters!$D$27)*(1-(Parameters!$B$94 + Parameters!$B$95))*Parameters!$D$28*Parameters!$D$30))+(AM67*(1-Parameters!$D$40)*ART_drop_factor)+(AJ67*(1-Parameters!$D$40)*(1/Parameters!$D$38))+(AG67*(1-Parameters!$D$40)*ART_drop_factor)),0)</f>
        <v>0</v>
      </c>
      <c r="AN68" s="24">
        <f>IF(AND(C68&gt;=('Input for base case'!$F$14+'Input for base case'!$F$17), C68&lt;('Input for base case'!$F$14+'Input for base case'!$F$18)),((AH67*(1-Parameters!$D$40)*(1-(Parameters!$D$11*(1-('Input for base case'!$F$22*Parameters!$D$7))))) + (AN67*(1-Parameters!$D$40)*(1-(Parameters!$D$11*(1-('Input for base case'!$F$22*Parameters!$D$7)))))),0)</f>
        <v>1490282.2374951465</v>
      </c>
      <c r="AO68" s="22">
        <f>IF(AND(C68&gt;=('Input for base case'!$F$14+'Input for base case'!$F$17), C68&lt;('Input for base case'!$F$14+'Input for base case'!$F$18)),((AH67*(1-Parameters!$D$40)*Parameters!$D$11*(1-('Input for base case'!$F$22*Parameters!$D$7)))+(AI67*(1-Parameters!$D$40)*(1-1/Parameters!$D$38)*(1-('Input for base case'!$F$8*Parameters!$D$18*(1-Parameters!$D$27)*Parameters!$D$26*(Parameters!$D$24)*Parameters!$D$28*Parameters!$D$30))) + (AJ67*(1-Parameters!$D$40)*(1-(1/Parameters!$D$38))*(1-ART_drop_factor)) +(AN67*(1-Parameters!$D$40)*Parameters!$D$11*(1-('Input for base case'!$F$22*Parameters!$D$7)))+(AO67*(1-Parameters!$D$40)*(1-1/Parameters!$D$38)) + (AP67*(1-Parameters!$D$40)*(1-(1/Parameters!$D$38))*(1-ART_drop_factor))),0)</f>
        <v>3468.5315213675631</v>
      </c>
      <c r="AP68" s="24">
        <f>IF(AND(C68&gt;=('Input for base case'!$F$14+'Input for base case'!$F$17), C68&lt;('Input for base case'!$F$14+'Input for base case'!$F$18)),((AI67*(1-Parameters!$D$40)*(1-1/Parameters!$D$38)*('Input for base case'!$F$8*Parameters!$D$18*Parameters!$D$26*(1-Parameters!$D$27)*(Parameters!$D$24)*Parameters!$D$28*Parameters!$D$30))+(AJ67*(1-Parameters!$D$40)*(1-(1/Parameters!$D$38))*ART_drop_factor)+(AP67*(1-Parameters!$D$40)*(1-(1/Parameters!$D$38))*ART_drop_factor)),0)</f>
        <v>12.744234450006834</v>
      </c>
      <c r="AQ68" s="22">
        <f>IF(AND(C68&gt;=('Input for base case'!$F$14+'Input for base case'!$F$17), C68&lt;('Input for base case'!$F$14+'Input for base case'!$F$18)),((AI67*(1-Parameters!$D$40)*(1/Parameters!$D$38)*(1-('Input for base case'!$F$8*Parameters!$D$18*(1-Parameters!$D$27)*Parameters!$D$26*(Parameters!$D$23)*Parameters!$D$28)))+(AK67*(1-Parameters!$D$40)*(1-('Input for base case'!$F$8*Parameters!$D$18*(1-Parameters!$D$27)*Parameters!$D$26*(Parameters!$D$23)*Parameters!$D$28)))+(AO67*(1-Parameters!$D$40)*(1/Parameters!$D$38))+(AQ67*(1-Parameters!$D$40))),0)</f>
        <v>28851.272784852194</v>
      </c>
      <c r="AR68" s="24">
        <f>IF(AND(C68&gt;=('Input for base case'!$F$14+'Input for base case'!$F$17), C68&lt;('Input for base case'!$F$14+'Input for base case'!$F$18)),((AI67*(1-Parameters!$D$40)*(1/Parameters!$D$38)*'Input for base case'!$F$8*Parameters!$D$18*Parameters!$D$26*(1-Parameters!$D$27)*Parameters!$D$28*(Parameters!$D$23)*(1-Parameters!$D$30))+(AK67*(1-Parameters!$D$40)*'Input for base case'!$F$8*Parameters!$D$18*Parameters!$D$26*(1-Parameters!$D$27)*Parameters!$D$28*(Parameters!$D$23)*(1-Parameters!$D$30))+(AL67*(1-Parameters!$D$40)) + (AM67*(1-Parameters!$D$40)*(1-ART_drop_factor)) +(AR67*(1-Parameters!$D$40)) + (AS67*(1-Parameters!$D$40)*(1-ART_drop_factor))),0)</f>
        <v>8421.5755146388747</v>
      </c>
      <c r="AS68" s="22">
        <f>IF(AND(C68&gt;=('Input for base case'!$F$14+'Input for base case'!$F$17), C68&lt;('Input for base case'!$F$14+'Input for base case'!$F$18)),((AI67*(1-Parameters!$D$40)*(1/Parameters!$D$38)*('Input for base case'!$F$8*Parameters!$D$18*(Parameters!$D$23)*Parameters!$D$26*(1-Parameters!$D$27)*Parameters!$D$28*Parameters!$D$30))+(AJ67*(1-Parameters!$D$40)*(1/Parameters!$D$38))+(AK67*(1-Parameters!$D$40)*('Input for base case'!$F$8*Parameters!$D$18*(Parameters!$D$23)*Parameters!$D$26*(1-Parameters!$D$27)*Parameters!$D$28*Parameters!$D$30))+(AS67*(1-Parameters!$D$40)*ART_drop_factor)+(AP67*(1-Parameters!$D$40)*(1/Parameters!$D$38))+(AM67*(1-Parameters!$D$40)*ART_drop_factor)),0)</f>
        <v>33267.248446288046</v>
      </c>
      <c r="AT68" s="24">
        <f>IF(AND(C68&gt;=('Input for base case'!$F$14+'Input for base case'!$F$18), C68&lt;('Input for base case'!$F$14+'Input for base case'!$F$19)),((AN67*(1-Parameters!$D$40)*(1-(Parameters!$D$11*(1-('Input for base case'!$F$22*Parameters!$D$7))))) + (AT67*(1-Parameters!$D$40)*(1-(Parameters!$D$12*(1-('Input for base case'!$F$22*Parameters!$D$7)))))),0)</f>
        <v>0</v>
      </c>
      <c r="AU68" s="22">
        <f>IF(AND(C68&gt;=('Input for base case'!$F$14+'Input for base case'!$F$18), C68&lt;('Input for base case'!$F$14+'Input for base case'!$F$19)),((AN67*(1-Parameters!$D$40)*Parameters!$D$11*(1-('Input for base case'!$F$22*Parameters!$D$7)))+(AO67*(1-Parameters!$D$40)*(1-1/Parameters!$D$38)*(1-('Input for base case'!$F$9*Parameters!$D$19*(1-Parameters!$D$27)*Parameters!$D$26*(Parameters!$D$24)*Parameters!$D$28*Parameters!$D$30))) + (AP67*(1-Parameters!$D$40)*(1-(1/Parameters!$D$38))*(1-ART_drop_factor)) +(AT67*(1-Parameters!$D$40)*Parameters!$D$12*(1-('Input for base case'!$F$22*Parameters!$D$7)))+(AU67*(1-Parameters!$D$40)*(1-1/Parameters!$D$38)) + (AV67*(1-Parameters!$D$40)*(1-(1/Parameters!$D$38))*(1-ART_drop_factor))),0)</f>
        <v>0</v>
      </c>
      <c r="AV68" s="24">
        <f>IF(AND(C68&gt;=('Input for base case'!$F$14+'Input for base case'!$F$18), C68&lt;('Input for base case'!$F$14+'Input for base case'!$F$19)),((AO67*(1-Parameters!$D$40)*(1-1/Parameters!$D$38)*('Input for base case'!$F$9*Parameters!$D$19*Parameters!$D$26*(1-Parameters!$D$27)*(Parameters!$D$24)*Parameters!$D$28*Parameters!$D$30))+(AP67*(1-Parameters!$D$40)*(1-(1/Parameters!$D$38))*ART_drop_factor)+(AV67*(1-Parameters!$D$40)*(1-(1/Parameters!$D$38))*ART_drop_factor)),0)</f>
        <v>0</v>
      </c>
      <c r="AW68" s="22">
        <f>IF(AND(C68&gt;=('Input for base case'!$F$14+'Input for base case'!$F$18), C68&lt;('Input for base case'!$F$14+'Input for base case'!$F$19)),((AO67*(1-Parameters!$D$40)*(1/Parameters!$D$38)*(1-('Input for base case'!$F$9*Parameters!$D$19*(1-Parameters!$D$27)*Parameters!$D$26*(Parameters!$D$23)*Parameters!$D$28)))+(AQ67*(1-Parameters!$D$40)*(1-('Input for base case'!$F$9*Parameters!$D$19*(1-Parameters!$D$27)*Parameters!$D$26*(Parameters!$D$23)*Parameters!$D$28)))+(AU67*(1-Parameters!$D$40)*(1/Parameters!$D$38))+(AW67*(1-Parameters!$D$40))),0)</f>
        <v>0</v>
      </c>
      <c r="AX68" s="24">
        <f>IF(AND(C68&gt;=('Input for base case'!$F$14+'Input for base case'!$F$18), C68&lt;('Input for base case'!$F$14+'Input for base case'!$F$19)),((AO67*(1-Parameters!$D$40)*(1/Parameters!$D$38)*'Input for base case'!$F$9*Parameters!$D$19*Parameters!$D$26*(1-Parameters!$D$27)*Parameters!$D$28*(Parameters!$D$23)*(1-Parameters!$D$30))+(AQ67*(1-Parameters!$D$40)*'Input for base case'!$F$9*Parameters!$D$19*Parameters!$D$26*(1-Parameters!$D$27)*Parameters!$D$28*(Parameters!$D$23)*(1-Parameters!$D$30)) + (AS67*(1-Parameters!$D$40)*(1-ART_drop_factor)) +(AR67*(1-Parameters!$D$40))+ (AY67*(1-Parameters!$D$40)*(1-ART_drop_factor)) + (AX67*(1-Parameters!$D$40))),0)</f>
        <v>0</v>
      </c>
      <c r="AY68" s="22">
        <f>IF(AND(C68&gt;=('Input for base case'!$F$14+'Input for base case'!$F$18), C68&lt;('Input for base case'!$F$14+'Input for base case'!$F$19)),((AO67*(1-Parameters!$D$40)*(1/Parameters!$D$38)*('Input for base case'!$F$9*Parameters!$D$19*(Parameters!$D$23)*Parameters!$D$26*(1-Parameters!$D$27)*Parameters!$D$28*Parameters!$D$30))+(AP67*(1-Parameters!$D$40)*(1/Parameters!$D$38))+(AQ67*(1-Parameters!$D$40)*('Input for base case'!$F$9*Parameters!$D$19*(Parameters!$D$23)*Parameters!$D$26*(1-Parameters!$D$27)*Parameters!$D$28*Parameters!$D$30))+(AY67*(1-Parameters!$D$40)*ART_drop_factor)+(AV67*(1-Parameters!$D$40)*(1/Parameters!$D$38))+(AS67*(1-Parameters!$D$40)*ART_drop_factor)),0)</f>
        <v>0</v>
      </c>
      <c r="AZ68" s="24">
        <f>IF(C68&gt;=('Input for base case'!$F$14+'Input for base case'!$F$19),((AT67*(1-Parameters!$D$40)*(1-(Parameters!$D$12*(1-('Input for base case'!$F$22*Parameters!$D$7))))) + (AZ67*(1-Parameters!$D$40)*(1-(Parameters!$D$12*(1-('Input for base case'!$F$22*Parameters!$D$7)))))),0)</f>
        <v>0</v>
      </c>
      <c r="BA68" s="22">
        <f>IF(C68&gt;=('Input for base case'!$F$14+'Input for base case'!$F$19),((AT67*(1-Parameters!$D$40)*Parameters!$D$12*(1-('Input for base case'!$F$22*Parameters!$D$7)))+(AU67*(1-Parameters!$D$40)*(1-1/Parameters!$D$38)*(1-('Input for base case'!$F$10*Parameters!$D$20*(1-Parameters!$D$27)*Parameters!$D$26*(Parameters!$D$24)*Parameters!$D$28*Parameters!$D$30))) + (AV67*(1-Parameters!$D$40)*(1-(1/Parameters!$D$38))*(1-ART_drop_factor)) +(AZ67*(1-Parameters!$D$40)*Parameters!$D$12*(1-('Input for base case'!$F$22*Parameters!$D$7)))+(BA67*(1-Parameters!$D$40)*(1-1/Parameters!$D$38)) + (BB67*(1-Parameters!$D$40)*(1-(1/Parameters!$D$38))*(1-ART_drop_factor))),0)</f>
        <v>0</v>
      </c>
      <c r="BB68" s="24">
        <f>IF(C68&gt;=('Input for base case'!$F$14+'Input for base case'!$F$19),((AU67*(1-Parameters!$D$40)*(1-1/Parameters!$D$38)*('Input for base case'!$F$10*Parameters!$D$20*Parameters!$D$26*(1-Parameters!$D$27)*(Parameters!$D$24)*Parameters!$D$28*Parameters!$D$30))+(AV67*(1-Parameters!$D$40)*(1-(1/Parameters!$D$38))*ART_drop_factor)+(BB67*(1-Parameters!$D$40)*(1-(1/Parameters!$D$38))*ART_drop_factor)),0)</f>
        <v>0</v>
      </c>
      <c r="BC68" s="22">
        <f>IF(C68&gt;=('Input for base case'!$F$14+'Input for base case'!$F$19),((AU67*(1-Parameters!$D$40)*(1/Parameters!$D$38)*(1-('Input for base case'!$F$10*Parameters!$D$20*(1-Parameters!$D$27)*Parameters!$D$26*(Parameters!$D$23)*Parameters!$D$28)))+(AW67*(1-Parameters!$D$40)*(1-('Input for base case'!$F$10*Parameters!$D$20*(1-Parameters!$D$27)*Parameters!$D$26*(Parameters!$D$23)*Parameters!$D$28)))+(BA67*(1-Parameters!$D$40)*(1/Parameters!$D$38))+(BC67*(1-Parameters!$D$40))),0)</f>
        <v>0</v>
      </c>
      <c r="BD68" s="24">
        <f>IF(C68&gt;=('Input for base case'!$F$14+'Input for base case'!$F$19),((AU67*(1-Parameters!$D$40)*(1/Parameters!$D$38)*'Input for base case'!$F$10*Parameters!$D$20*Parameters!$D$26*(1-Parameters!$D$27)*Parameters!$D$28*(Parameters!$D$23)*(1-Parameters!$D$30))+(AW67*(1-Parameters!$D$40)*'Input for base case'!$F$10*Parameters!$D$20*Parameters!$D$26*(1-Parameters!$D$27)*Parameters!$D$28*(Parameters!$D$23)*(1-Parameters!$D$30))+(AX67*(1-Parameters!$D$40)) + (AY67*(1-Parameters!$D$40)*(1-ART_drop_factor)) +(BD67*(1-Parameters!$D$40)) + (BE67*(1-Parameters!$D$40)*(1-ART_drop_factor))),0)</f>
        <v>0</v>
      </c>
      <c r="BE68" s="25">
        <f>IF(C68&gt;=('Input for base case'!$F$14+'Input for base case'!$F$19),((AU67*(1-Parameters!$D$40)*(1/Parameters!$D$38)*('Input for base case'!$F$10*Parameters!$D$20*(Parameters!$D$23)*Parameters!$D$26*(1-Parameters!$D$27)*Parameters!$D$28*Parameters!$D$30))+(AV67*(1-Parameters!$D$40)*(1/Parameters!$D$38))+(AW67*(1-Parameters!$D$40)*('Input for base case'!$F$10*Parameters!$D$20*(Parameters!$D$23)*Parameters!$D$26*(1-Parameters!$D$27)*Parameters!$D$28*Parameters!$D$30))+(BE67*(1-Parameters!$D$40)*ART_drop_factor)+(BB67*(1-Parameters!$D$40)*(1/Parameters!$D$38))+(AY67*(1-Parameters!$D$40)*ART_drop_factor)),0)</f>
        <v>0</v>
      </c>
      <c r="BF68" s="135">
        <f>(Parameters!$D$40*(SUM(Model!D67:U67,Model!AH67:BE67)))+(Parameters!$D$41*(SUM(Model!V67:AG67)))</f>
        <v>93.504648761805768</v>
      </c>
      <c r="BG68" s="60"/>
    </row>
    <row r="69" spans="3:62" x14ac:dyDescent="0.2">
      <c r="C69" s="20">
        <v>64</v>
      </c>
      <c r="D69" s="21">
        <f>IF((C69&gt;='Input for base case'!$F$12),0,(D68*(1-Parameters!$D$40)*(1-(Parameters!$D$8*(1-('Input for base case'!$F$22*Parameters!$D$7))))))</f>
        <v>0</v>
      </c>
      <c r="E69" s="21">
        <f>IF((C69&gt;='Input for base case'!$F$12),0,(D68*(1-Parameters!$D$40)*Parameters!$D$8*(1-('Input for base case'!$F$22*Parameters!$D$7))+(E68*(1-Parameters!$D$40)*(1-1/Parameters!$D$38)) + (F68*(1-Parameters!$D$40)*(1-(1/Parameters!$D$38))*(1-ART_drop_factor))))</f>
        <v>0</v>
      </c>
      <c r="F69" s="26">
        <f>IF((C69&gt;='Input for base case'!$F$12),0,(F68*(1-Parameters!$D$40)*(1-(1/Parameters!$D$38))*ART_drop_factor))</f>
        <v>0</v>
      </c>
      <c r="G69" s="21">
        <f>IF((C69&gt;='Input for base case'!$F$12),0,((G68*(1-Parameters!$D$40)+(E68*(1-Parameters!$D$40)*(1/Parameters!$D$38)))))</f>
        <v>0</v>
      </c>
      <c r="H69" s="21">
        <f>IF((C69&gt;='Input for base case'!$F$12),0,(H68*(1-Parameters!$D$40) + I68*(1-Parameters!$D$40)*(1-ART_drop_factor)))</f>
        <v>0</v>
      </c>
      <c r="I69" s="21">
        <f>IF((C69&gt;='Input for base case'!$F$12),0,(((F68*(1-Parameters!$D$40)*(1/Parameters!$D$38)) + I68*(1-Parameters!$D$40)*ART_drop_factor)))</f>
        <v>0</v>
      </c>
      <c r="J69" s="23">
        <f>IF(AND(C69&gt;='Input for base case'!$F$12,C69&lt;'Input for base case'!$F$13),((D68*(1-Parameters!$D$40)*(1-(Parameters!$D$8*(1-('Input for base case'!$F$22*Parameters!$D$7))))) + (J68*(1-Parameters!$D$40)*(1-(Parameters!$D$9*(1-('Input for base case'!$F$22*Parameters!$D$7)))))),0)</f>
        <v>0</v>
      </c>
      <c r="K69" s="23">
        <f>IF(AND(C69&gt;='Input for base case'!$F$12,C69&lt;'Input for base case'!$F$13),((D68*(1-Parameters!$D$40)*(Parameters!$D$8*(1-('Input for base case'!$F$22*Parameters!$D$7))))+(E68*(1-Parameters!$D$40)*(1-1/Parameters!$D$38)*(1-('Input for base case'!$F$5*Parameters!$D$14*(1-Parameters!$D$27)*Parameters!$D$26*(Parameters!$D$24))*Parameters!$D$28*Parameters!$D$30)))+ (F68*(1-Parameters!$D$40)*(1-(1/Parameters!$D$38))*(1-ART_drop_factor)) + (J68*(1-Parameters!$D$40)*Parameters!$D$9*(1-('Input for base case'!$F$22*Parameters!$D$7)))+(K68*(1-Parameters!$D$40)*(1-1/Parameters!$D$38)) + (L68*(1-Parameters!$D$40)*(1-(1/Parameters!$D$38))*(1-ART_drop_factor)),0)</f>
        <v>0</v>
      </c>
      <c r="L69" s="23">
        <f>IF(AND(C69&gt;='Input for base case'!$F$12,C69&lt;'Input for base case'!$F$13),((E68*(1-Parameters!$D$40)*(1-1/Parameters!$D$38)*('Input for base case'!$F$5*Parameters!$D$14*Parameters!$D$26*(1-Parameters!$D$27)*(Parameters!$D$24)*Parameters!$D$28*Parameters!$D$30))+(F68*(1-Parameters!$D$40)*(1-(1/Parameters!$D$38))*ART_drop_factor)+(L68*(1-Parameters!$D$40)*(1-(1/Parameters!$D$38))*ART_drop_factor)),0)</f>
        <v>0</v>
      </c>
      <c r="M69" s="23">
        <f>IF(AND(C69&gt;='Input for base case'!$F$12,C69&lt;'Input for base case'!$F$13),((E68*(1-Parameters!$D$40)*(1/Parameters!$D$38)*(1-('Input for base case'!$F$5*Parameters!$D$14*(1-Parameters!$D$27)*Parameters!$D$26*(Parameters!$D$23))*Parameters!$D$28))+(G68*(1-Parameters!$D$40)*(1-('Input for base case'!$F$5*Parameters!$D$14*(1-Parameters!$D$27)*Parameters!$D$26*(Parameters!$D$23)*Parameters!$D$28)))+(K68*(1-Parameters!$D$40)*(1/Parameters!$D$38))+(M68*(1-Parameters!$D$40))),0)</f>
        <v>0</v>
      </c>
      <c r="N69" s="23">
        <f>IF(AND(C69&gt;='Input for base case'!$F$12,C69&lt;'Input for base case'!$F$13),((E68*(1-Parameters!$D$40)*(1/Parameters!$D$38)*'Input for base case'!$F$5*Parameters!$D$14*Parameters!$D$26*(1-Parameters!$D$27)*Parameters!$D$28*(Parameters!$D$23)*(1-Parameters!$D$30))+(G68*(1-Parameters!$D$40)*'Input for base case'!$F$5*Parameters!$D$14*Parameters!$D$26*(1-Parameters!$D$27)*Parameters!$D$28*(Parameters!$D$23)*(1-Parameters!$D$30))+(H68*(1-Parameters!$D$40)) +(N68*(1-Parameters!$D$40)) + (O68*(1-Parameters!$D$40)*(1-ART_drop_factor)) + (I68*(1-Parameters!$D$40)*(1-ART_drop_factor))),0)</f>
        <v>0</v>
      </c>
      <c r="O69" s="23">
        <f>IF(AND(C69&gt;='Input for base case'!$F$12,C69&lt;'Input for base case'!$F$13),((E68*(1-Parameters!$D$40)*(1/Parameters!$D$38)*('Input for base case'!$F$5*Parameters!$D$14*(Parameters!$D$23)*Parameters!$D$26*(1-Parameters!$D$27)*Parameters!$D$28*Parameters!$D$30))+(F68*(1-Parameters!$D$40)*(1/Parameters!$D$38))+(G68*(1-Parameters!$D$40)*('Input for base case'!$F$5*Parameters!$D$14*(Parameters!$D$23)*Parameters!$D$26*(1-Parameters!$D$27)*Parameters!$D$28*Parameters!$D$30))+(O68*(1-Parameters!$D$40)*ART_drop_factor)+(L68*(1-Parameters!$D$40)*(1/Parameters!$D$38))+(I68*(1-Parameters!$D$40)*ART_drop_factor)),0)</f>
        <v>0</v>
      </c>
      <c r="P69" s="24">
        <f>IF(AND(C69&gt;='Input for base case'!$F$13,C69&lt;'Input for base case'!$F$14),((J68*(1-Parameters!$D$40)*(1-(Parameters!$D$9*(1-('Input for base case'!$F$22*Parameters!$D$7))))) + (P68*(1-Parameters!$D$40)*(1-(Parameters!$D$9*(1-('Input for base case'!$F$22*Parameters!$D$7)))))),0)</f>
        <v>0</v>
      </c>
      <c r="Q69" s="22">
        <f>IF(AND(C69&gt;='Input for base case'!$F$13,C69&lt;'Input for base case'!$F$14),((J68*(1-Parameters!$D$40)*Parameters!$D$9*(1-('Input for base case'!$F$22*Parameters!$D$7)))+(K68*(1-Parameters!$D$40)*(1-1/Parameters!$D$38)*(1-('Input for base case'!$F$6*Parameters!$D$15*(1-Parameters!$D$27)*Parameters!$D$26*(Parameters!$D$24))*Parameters!$D$28*Parameters!$D$30))) + (L68*(1-Parameters!$D$40)*(1-(1/Parameters!$D$38))*(1-ART_drop_factor)) +(P68*(1-Parameters!$D$40)*Parameters!$D$9*(1-('Input for base case'!$F$22*Parameters!$D$7)))+(Q68*(1-Parameters!$D$40)*(1-1/Parameters!$D$38)) + (R68*(1-Parameters!$D$40)*(1-(1/Parameters!$D$38))*(1-ART_drop_factor)),0)</f>
        <v>0</v>
      </c>
      <c r="R69" s="24">
        <f>IF(AND(C69&gt;='Input for base case'!$F$13,C69&lt;'Input for base case'!$F$14),((K68*(1-Parameters!$D$40)*(1-1/Parameters!$D$38)*('Input for base case'!$F$6*Parameters!$D$15*Parameters!$D$26*(1-Parameters!$D$27)*(Parameters!$D$24)*Parameters!$D$28*Parameters!$D$30))+(L68*(1-Parameters!$D$40)*(1-(1/Parameters!$D$38))*ART_drop_factor)+(R68*(1-Parameters!$D$40)*(1-(1/Parameters!$D$38))*ART_drop_factor)),0)</f>
        <v>0</v>
      </c>
      <c r="S69" s="22">
        <f>IF(AND(C69&gt;='Input for base case'!$F$13,C69&lt;'Input for base case'!$F$14),((K68*(1-Parameters!$D$40)*(1/Parameters!$D$38)*(1-('Input for base case'!$F$6*Parameters!$D$15*(1-Parameters!$D$27)*Parameters!$D$26*(Parameters!$D$23)*Parameters!$D$28)))+(M68*(1-Parameters!$D$40)*(1-('Input for base case'!$F$6*Parameters!$D$15*(1-Parameters!$D$27)*Parameters!$D$26*(Parameters!$D$23)*Parameters!$D$28)))+(Q68*(1-Parameters!$D$40)*(1/Parameters!$D$38))+(S68*(1-Parameters!$D$40))),0)</f>
        <v>0</v>
      </c>
      <c r="T69" s="24">
        <f>IF(AND(C69&gt;='Input for base case'!$F$13,C69&lt;'Input for base case'!$F$14),((K68*(1-Parameters!$D$40)*(1/Parameters!$D$38)*'Input for base case'!$F$6*Parameters!$D$15*Parameters!$D$26*(1-Parameters!$D$27)*Parameters!$D$28*(Parameters!$D$23)*(1-Parameters!$D$30))+(M68*(1-Parameters!$D$40)*'Input for base case'!$F$6*Parameters!$D$15*Parameters!$D$26*(1-Parameters!$D$27)*Parameters!$D$28*(Parameters!$D$23)*(1-Parameters!$D$30))+(N68*(1-Parameters!$D$40))+(T68*(1-Parameters!$D$40)) + (U68*(1-Parameters!$D$40)*(1-ART_drop_factor)) + (O68*(1-Parameters!$D$40)*(1-ART_drop_factor))),0)</f>
        <v>0</v>
      </c>
      <c r="U69" s="22">
        <f>IF(AND(C69&gt;='Input for base case'!$F$13,C69&lt;'Input for base case'!$F$14),((K68*(1-Parameters!$D$40)*(1/Parameters!$D$38)*('Input for base case'!$F$6*Parameters!$D$15*(Parameters!$D$23)*Parameters!$D$26*(1-Parameters!$D$27)*Parameters!$D$28*Parameters!$D$30))+(L68*(1-Parameters!$D$40)*(1/Parameters!$D$38))+(M68*(1-Parameters!$D$40)*('Input for base case'!$F$6*Parameters!$D$15*(Parameters!$D$23)*Parameters!$D$26*(1-Parameters!$D$27)*Parameters!$D$28*Parameters!$D$30))+(U68*(1-Parameters!$D$40)*ART_drop_factor)+(R68*(1-Parameters!$D$40)*(1/Parameters!$D$38))+(O68*(1-Parameters!$D$40))*ART_drop_factor),0)</f>
        <v>0</v>
      </c>
      <c r="V69" s="24">
        <f>IF(C69='Input for base case'!$F$14,((P68*(1-Parameters!$D$41)*(1-(Parameters!$D$9*(1-('Input for base case'!$F$22*Parameters!$D$7))))) + (V68*(1-Parameters!$D$41)*(1-(Parameters!$D$9*(1-('Input for base case'!$F$22*Parameters!$D$7)))))),0)</f>
        <v>0</v>
      </c>
      <c r="W69" s="22">
        <f>IF(C69='Input for base case'!$F$14,((P68*(1-Parameters!$D$41)*Parameters!$D$9*(1-('Input for base case'!$F$22*Parameters!$D$7)))+(Q68*(1-Parameters!$D$41)*(1-1/Parameters!$D$38)*(1-('Input for base case'!$F$6*Parameters!$D$16*(1-Parameters!$D$27)*Parameters!$D$26*(1-Parameters!$B$94)*(Parameters!$D$24))*Parameters!$D$28*Parameters!$D$30)))+(V68*(1-Parameters!$D$41)*Parameters!$D$9*(1-('Input for base case'!$F$22*Parameters!$D$7)))+ (R68*(1-Parameters!$D$41)*(1-(1/Parameters!$D$38))*(1-ART_drop_factor)) + (W68*(1-Parameters!$D$41)*(1-1/Parameters!$D$38)) + (X68*(1-Parameters!$D$41)*(1-(1/Parameters!$D$38))*(1-ART_drop_factor)),0)</f>
        <v>0</v>
      </c>
      <c r="X69" s="24">
        <f>IF(C69='Input for base case'!$F$14,((Q68*(1-Parameters!$D$41)*(1-1/Parameters!$D$38)*('Input for base case'!$F$6*Parameters!$D$16*Parameters!$D$26*(1-Parameters!$D$27)*(1-Parameters!$B$94)*(Parameters!$D$24)*Parameters!$D$28*Parameters!$D$30))+(R68*(1-Parameters!$D$41)*(1-(1/Parameters!$D$38))*ART_drop_factor)+(X68*(1-Parameters!$D$41)*(1-(1/Parameters!$D$38))*ART_drop_factor)),0)</f>
        <v>0</v>
      </c>
      <c r="Y69" s="22">
        <f>IF(C69='Input for base case'!$F$14,((Q68*(1-Parameters!$D$41)*(1/Parameters!$D$38)*(1-('Input for base case'!$F$6*Parameters!$D$16*(1-Parameters!$D$27)*Parameters!$D$26*(1-Parameters!$B$94)*(Parameters!$D$23)*Parameters!$D$28)))+(S68*(1-Parameters!$D$41)*(1-('Input for base case'!$F$6*Parameters!$D$16*(1-Parameters!$D$27)*Parameters!$D$26*(1-Parameters!$B$94)*(Parameters!$D$23)*Parameters!$D$28)))+(W68*(1-Parameters!$D$41)*(1/Parameters!$D$38))+(Y68*(1-Parameters!$D$41))),0)</f>
        <v>0</v>
      </c>
      <c r="Z69" s="24">
        <f>IF(C69='Input for base case'!$F$14,((Q68*(1-Parameters!$D$41)*(1/Parameters!$D$38)*'Input for base case'!$F$6*Parameters!$D$16*Parameters!$D$26*(1-Parameters!$D$27)*(1-Parameters!$B$94)*Parameters!$D$28*(Parameters!$D$23)*(1-Parameters!$D$30))+(S68*(1-Parameters!$D$41)*'Input for base case'!$F$6*Parameters!$D$16*Parameters!$D$26*(1-Parameters!$D$27)*(1-Parameters!$B$94)*Parameters!$D$28*(Parameters!$D$23)*(1-Parameters!$D$30))+(T68*(1-Parameters!$D$41)) + (U68*(1-Parameters!$D$41)*(1-ART_drop_factor)) + (Z68*(1-Parameters!$D$41)) + (AA68*(1-Parameters!$D$41)*(1-ART_drop_factor))),0)</f>
        <v>0</v>
      </c>
      <c r="AA69" s="22">
        <f>IF(C69='Input for base case'!$F$14,((Q68*(1-Parameters!$D$41)*(1/Parameters!$D$38)*('Input for base case'!$F$6*Parameters!$D$16*(Parameters!$D$23)*Parameters!$D$26*(1-Parameters!$D$27)*(1-Parameters!$B$94)*Parameters!$D$28*Parameters!$D$30))+(R68*(1-Parameters!$D$41)*(1/Parameters!$D$38))+(S68*(1-Parameters!$D$41)*('Input for base case'!$F$6*Parameters!$D$16*(1-Parameters!$B$94)*(Parameters!$D$23)*Parameters!$D$26*(1-Parameters!$D$27)*Parameters!$D$28*Parameters!$D$30))+(AA68*(1-Parameters!$D$41)*ART_drop_factor)+(X68*(1-Parameters!$D$41)*(1/Parameters!$D$38))+(U68*(1-Parameters!$D$41)*ART_drop_factor)),0)</f>
        <v>0</v>
      </c>
      <c r="AB69" s="24">
        <f>IF(AND(C69&gt;'Input for base case'!$F$14,C69&lt;('Input for base case'!$F$14+'Input for base case'!$F$16)),((V68*(1-Parameters!$D$41)*(1-(Parameters!$D$9*(1-('Input for base case'!$F$22*Parameters!$D$7)))))+(AB68*(1-Parameters!$D$41)*(1-(Parameters!$D$10*(1-('Input for base case'!$F$22*Parameters!$D$7)))))),0)</f>
        <v>0</v>
      </c>
      <c r="AC69" s="24">
        <f>IF(AND(C69&gt;'Input for base case'!$F$14, C69&lt;('Input for base case'!$F$14+'Input for base case'!$F$16)),((V68*(1-Parameters!$D$41)*Parameters!$D$9*(1-('Input for base case'!$F$22*Parameters!$D$7)))+(W68*(1-Parameters!$D$41)*(1-1/Parameters!$D$38)) + (X68*(1-Parameters!$D$41)*(1-(1/Parameters!$D$38))*(1-ART_drop_factor)) +(AB68*(1-Parameters!$D$41)*Parameters!$D$10*(1-('Input for base case'!$F$22*Parameters!$D$7))))+(AC68*(1-Parameters!$D$41)*(1-1/Parameters!$D$38)) + (AD68*(1-Parameters!$D$41)*(1-(1/Parameters!$D$38))*(1-ART_drop_factor)),0)</f>
        <v>0</v>
      </c>
      <c r="AD69" s="24">
        <f>IF(AND(C69&gt;'Input for base case'!$F$14, C69&lt;('Input for base case'!$F$14+'Input for base case'!$F$16)),((X68*(1-Parameters!$D$41)*(1-(1/Parameters!$D$38))*ART_drop_factor)+(AD68*(1-Parameters!$D$41)*(1-(1/Parameters!$D$38))*ART_drop_factor)),0)</f>
        <v>0</v>
      </c>
      <c r="AE69" s="24">
        <f>IF(AND(C69&gt;'Input for base case'!$F$14, C69&lt;('Input for base case'!$F$14+'Input for base case'!$F$16)),((W68*(1-Parameters!$D$41)*(1/Parameters!$D$38))+(Y68*(1-Parameters!$D$41))+(AC68*(1-Parameters!$D$41)*(1/Parameters!$D$38))+(AE68*(1-Parameters!$D$41))),0)</f>
        <v>0</v>
      </c>
      <c r="AF69" s="24">
        <f>IF(AND(C69&gt;'Input for base case'!$F$14, C69&lt;('Input for base case'!$F$14+'Input for base case'!$F$16)),((Z68*(1-Parameters!$D$41)) + (AA68*(1-Parameters!$D$41)*(1-ART_drop_factor)) +(AF68*(1-Parameters!$D$41)) + (AG68*(1-Parameters!$D$41)*(1-ART_drop_factor))),0)</f>
        <v>0</v>
      </c>
      <c r="AG69" s="24">
        <f>IF(AND(C69&gt;'Input for base case'!$F$14, C69&lt;('Input for base case'!$F$14+'Input for base case'!$F$16)),((X68*(1-Parameters!$D$41)*(1/Parameters!$D$38))+(AG68*(1-Parameters!$D$41)*ART_drop_factor)+(AD68*(1-Parameters!$D$41)*(1/Parameters!$D$38))+(AA68*(1-Parameters!$D$41)*ART_drop_factor)),0)</f>
        <v>0</v>
      </c>
      <c r="AH69" s="24">
        <f>IF(AND(C69&gt;=('Input for base case'!$F$14+'Input for base case'!$F$16),C69&lt;('Input for base case'!$F$14+'Input for base case'!$F$17)),((AB68*(1-Parameters!$D$40)*(1-(Parameters!$D$10*(1-('Input for base case'!$F$22*Parameters!$D$7)))))+(AH68*(1-Parameters!$D$40)*(1-(Parameters!$D$11*(1-('Input for base case'!$F$22*Parameters!$D$7)))))),0)</f>
        <v>0</v>
      </c>
      <c r="AI69" s="24">
        <f>IF(AND(C69&gt;=('Input for base case'!$F$14+'Input for base case'!$F$16), C69&lt;('Input for base case'!$F$14+'Input for base case'!$F$17)),((AB68*(1-Parameters!$D$40)*Parameters!$D$10*(1-('Input for base case'!$F$22*Parameters!$D$7)))+(AC68*(1-Parameters!$D$40)*(1-1/Parameters!$D$38)*(1-('Input for base case'!$F$7*Parameters!$D$17*(1-Parameters!$D$27)*Parameters!$D$26*(1-(Parameters!$B$94 + Parameters!$B$95))*(Parameters!$D$24)*Parameters!$D$28*Parameters!$D$30))) + (AD68*(1-Parameters!$D$40)*(1-(1/Parameters!$D$38))*(1-ART_drop_factor)) +(AH68*(1-Parameters!$D$40)*Parameters!$D$11*(1-('Input for base case'!$F$22*Parameters!$D$7)))+(AI68*(1-Parameters!$D$40)*(1-1/Parameters!$D$38)) + (AJ68*(1-Parameters!$D$40)*(1-(1/Parameters!$D$38))*(1-ART_drop_factor))),0)</f>
        <v>0</v>
      </c>
      <c r="AJ69" s="24">
        <f>IF(AND(C69&gt;=('Input for base case'!$F$14+'Input for base case'!$F$16), C69&lt;('Input for base case'!$F$14+'Input for base case'!$F$17)),((AC68*(1-Parameters!$D$40)*(1-1/Parameters!$D$38)*('Input for base case'!$F$7*Parameters!$D$17*Parameters!$D$26*(1-Parameters!$D$27)*(1-(Parameters!$B$94 + Parameters!$B$95))*(Parameters!$D$24)*Parameters!$D$28*Parameters!$D$30))+(AD68*(1-Parameters!$D$40)*(1-(1/Parameters!$D$38))*ART_drop_factor)+(AJ68*(1-Parameters!$D$40)*(1-(1/Parameters!$D$38))*ART_drop_factor)),0)</f>
        <v>0</v>
      </c>
      <c r="AK69" s="22">
        <f>IF(AND(C69&gt;=('Input for base case'!$F$14+'Input for base case'!$F$16), C69&lt;('Input for base case'!$F$14+'Input for base case'!$F$17)),((AC68*(1-Parameters!$D$40)*(1/Parameters!$D$38)*(1-('Input for base case'!$F$7*Parameters!$D$17*(1-Parameters!$D$27)*Parameters!$D$26*(1-(Parameters!$B$94 + Parameters!$B$95))*(Parameters!$D$23)*Parameters!$D$28)))+(AE68*(1-Parameters!$D$40)*(1-('Input for base case'!$F$7*Parameters!$D$17*(1-Parameters!$D$27)*Parameters!$D$26*(1-(Parameters!$B$94 + Parameters!$B$95))*(Parameters!$D$23)*Parameters!$D$28)))+(AI68*(1-Parameters!$D$40)*(1/Parameters!$D$38))+(AK68*(1-Parameters!$D$40))),0)</f>
        <v>0</v>
      </c>
      <c r="AL69" s="24">
        <f>IF(AND(C69&gt;=('Input for base case'!$F$14+'Input for base case'!$F$16), C69&lt;('Input for base case'!$F$14+'Input for base case'!$F$17)),((AC68*(1-Parameters!$D$40)*(1/Parameters!$D$38)*'Input for base case'!$F$7*Parameters!$D$17*Parameters!$D$26*(1-Parameters!$D$27)*(1-(Parameters!$B$94 + Parameters!$B$95))*Parameters!$D$28*(Parameters!$D$23)*(1-Parameters!$D$30))+(AE68*(1-Parameters!$D$40)*'Input for base case'!$F$7*Parameters!$D$17*Parameters!$D$26*(1-Parameters!$D$27)*(1-(Parameters!$B$94 + Parameters!$B$95))*Parameters!$D$28*(Parameters!$D$23)*(1-Parameters!$D$30))+(AF68*(1-Parameters!$D$40)) + (AG68*(1-Parameters!$D$40)*(1-ART_drop_factor)) +(AL68*(1-Parameters!$D$40)) + (AM68*(1-Parameters!$D$40)*(1-ART_drop_factor))),0)</f>
        <v>0</v>
      </c>
      <c r="AM69" s="22">
        <f>IF(AND(C69&gt;=('Input for base case'!$F$14+'Input for base case'!$F$16), C69&lt;('Input for base case'!$F$14+'Input for base case'!$F$17)),((AC68*(1-Parameters!$D$40)*(1/Parameters!$D$38)*('Input for base case'!$F$7*Parameters!$D$17*(Parameters!$D$23)*Parameters!$D$26*(1-Parameters!$D$27)*(1-(Parameters!$B$94 + Parameters!$B$95))*Parameters!$D$28*Parameters!$D$30))+(AD68*(1-Parameters!$D$40)*(1/Parameters!$D$38))+(AE68*(1-Parameters!$D$40)*('Input for base case'!$F$7*Parameters!$D$17*(Parameters!$D$23)*Parameters!$D$26*(1-Parameters!$D$27)*(1-(Parameters!$B$94 + Parameters!$B$95))*Parameters!$D$28*Parameters!$D$30))+(AM68*(1-Parameters!$D$40)*ART_drop_factor)+(AJ68*(1-Parameters!$D$40)*(1/Parameters!$D$38))+(AG68*(1-Parameters!$D$40)*ART_drop_factor)),0)</f>
        <v>0</v>
      </c>
      <c r="AN69" s="24">
        <f>IF(AND(C69&gt;=('Input for base case'!$F$14+'Input for base case'!$F$17), C69&lt;('Input for base case'!$F$14+'Input for base case'!$F$18)),((AH68*(1-Parameters!$D$40)*(1-(Parameters!$D$11*(1-('Input for base case'!$F$22*Parameters!$D$7))))) + (AN68*(1-Parameters!$D$40)*(1-(Parameters!$D$11*(1-('Input for base case'!$F$22*Parameters!$D$7)))))),0)</f>
        <v>1489795.0529884559</v>
      </c>
      <c r="AO69" s="22">
        <f>IF(AND(C69&gt;=('Input for base case'!$F$14+'Input for base case'!$F$17), C69&lt;('Input for base case'!$F$14+'Input for base case'!$F$18)),((AH68*(1-Parameters!$D$40)*Parameters!$D$11*(1-('Input for base case'!$F$22*Parameters!$D$7)))+(AI68*(1-Parameters!$D$40)*(1-1/Parameters!$D$38)*(1-('Input for base case'!$F$8*Parameters!$D$18*(1-Parameters!$D$27)*Parameters!$D$26*(Parameters!$D$24)*Parameters!$D$28*Parameters!$D$30))) + (AJ68*(1-Parameters!$D$40)*(1-(1/Parameters!$D$38))*(1-ART_drop_factor)) +(AN68*(1-Parameters!$D$40)*Parameters!$D$11*(1-('Input for base case'!$F$22*Parameters!$D$7)))+(AO68*(1-Parameters!$D$40)*(1-1/Parameters!$D$38)) + (AP68*(1-Parameters!$D$40)*(1-(1/Parameters!$D$38))*(1-ART_drop_factor))),0)</f>
        <v>3484.2056969627365</v>
      </c>
      <c r="AP69" s="24">
        <f>IF(AND(C69&gt;=('Input for base case'!$F$14+'Input for base case'!$F$17), C69&lt;('Input for base case'!$F$14+'Input for base case'!$F$18)),((AI68*(1-Parameters!$D$40)*(1-1/Parameters!$D$38)*('Input for base case'!$F$8*Parameters!$D$18*Parameters!$D$26*(1-Parameters!$D$27)*(Parameters!$D$24)*Parameters!$D$28*Parameters!$D$30))+(AJ68*(1-Parameters!$D$40)*(1-(1/Parameters!$D$38))*ART_drop_factor)+(AP68*(1-Parameters!$D$40)*(1-(1/Parameters!$D$38))*ART_drop_factor)),0)</f>
        <v>11.289799876712889</v>
      </c>
      <c r="AQ69" s="22">
        <f>IF(AND(C69&gt;=('Input for base case'!$F$14+'Input for base case'!$F$17), C69&lt;('Input for base case'!$F$14+'Input for base case'!$F$18)),((AI68*(1-Parameters!$D$40)*(1/Parameters!$D$38)*(1-('Input for base case'!$F$8*Parameters!$D$18*(1-Parameters!$D$27)*Parameters!$D$26*(Parameters!$D$23)*Parameters!$D$28)))+(AK68*(1-Parameters!$D$40)*(1-('Input for base case'!$F$8*Parameters!$D$18*(1-Parameters!$D$27)*Parameters!$D$26*(Parameters!$D$23)*Parameters!$D$28)))+(AO68*(1-Parameters!$D$40)*(1/Parameters!$D$38))+(AQ68*(1-Parameters!$D$40))),0)</f>
        <v>29234.978445432022</v>
      </c>
      <c r="AR69" s="24">
        <f>IF(AND(C69&gt;=('Input for base case'!$F$14+'Input for base case'!$F$17), C69&lt;('Input for base case'!$F$14+'Input for base case'!$F$18)),((AI68*(1-Parameters!$D$40)*(1/Parameters!$D$38)*'Input for base case'!$F$8*Parameters!$D$18*Parameters!$D$26*(1-Parameters!$D$27)*Parameters!$D$28*(Parameters!$D$23)*(1-Parameters!$D$30))+(AK68*(1-Parameters!$D$40)*'Input for base case'!$F$8*Parameters!$D$18*Parameters!$D$26*(1-Parameters!$D$27)*Parameters!$D$28*(Parameters!$D$23)*(1-Parameters!$D$30))+(AL68*(1-Parameters!$D$40)) + (AM68*(1-Parameters!$D$40)*(1-ART_drop_factor)) +(AR68*(1-Parameters!$D$40)) + (AS68*(1-Parameters!$D$40)*(1-ART_drop_factor))),0)</f>
        <v>8531.9636794387043</v>
      </c>
      <c r="AS69" s="22">
        <f>IF(AND(C69&gt;=('Input for base case'!$F$14+'Input for base case'!$F$17), C69&lt;('Input for base case'!$F$14+'Input for base case'!$F$18)),((AI68*(1-Parameters!$D$40)*(1/Parameters!$D$38)*('Input for base case'!$F$8*Parameters!$D$18*(Parameters!$D$23)*Parameters!$D$26*(1-Parameters!$D$27)*Parameters!$D$28*Parameters!$D$30))+(AJ68*(1-Parameters!$D$40)*(1/Parameters!$D$38))+(AK68*(1-Parameters!$D$40)*('Input for base case'!$F$8*Parameters!$D$18*(Parameters!$D$23)*Parameters!$D$26*(1-Parameters!$D$27)*Parameters!$D$28*Parameters!$D$30))+(AS68*(1-Parameters!$D$40)*ART_drop_factor)+(AP68*(1-Parameters!$D$40)*(1/Parameters!$D$38))+(AM68*(1-Parameters!$D$40)*ART_drop_factor)),0)</f>
        <v>33155.871101385121</v>
      </c>
      <c r="AT69" s="24">
        <f>IF(AND(C69&gt;=('Input for base case'!$F$14+'Input for base case'!$F$18), C69&lt;('Input for base case'!$F$14+'Input for base case'!$F$19)),((AN68*(1-Parameters!$D$40)*(1-(Parameters!$D$11*(1-('Input for base case'!$F$22*Parameters!$D$7))))) + (AT68*(1-Parameters!$D$40)*(1-(Parameters!$D$12*(1-('Input for base case'!$F$22*Parameters!$D$7)))))),0)</f>
        <v>0</v>
      </c>
      <c r="AU69" s="22">
        <f>IF(AND(C69&gt;=('Input for base case'!$F$14+'Input for base case'!$F$18), C69&lt;('Input for base case'!$F$14+'Input for base case'!$F$19)),((AN68*(1-Parameters!$D$40)*Parameters!$D$11*(1-('Input for base case'!$F$22*Parameters!$D$7)))+(AO68*(1-Parameters!$D$40)*(1-1/Parameters!$D$38)*(1-('Input for base case'!$F$9*Parameters!$D$19*(1-Parameters!$D$27)*Parameters!$D$26*(Parameters!$D$24)*Parameters!$D$28*Parameters!$D$30))) + (AP68*(1-Parameters!$D$40)*(1-(1/Parameters!$D$38))*(1-ART_drop_factor)) +(AT68*(1-Parameters!$D$40)*Parameters!$D$12*(1-('Input for base case'!$F$22*Parameters!$D$7)))+(AU68*(1-Parameters!$D$40)*(1-1/Parameters!$D$38)) + (AV68*(1-Parameters!$D$40)*(1-(1/Parameters!$D$38))*(1-ART_drop_factor))),0)</f>
        <v>0</v>
      </c>
      <c r="AV69" s="24">
        <f>IF(AND(C69&gt;=('Input for base case'!$F$14+'Input for base case'!$F$18), C69&lt;('Input for base case'!$F$14+'Input for base case'!$F$19)),((AO68*(1-Parameters!$D$40)*(1-1/Parameters!$D$38)*('Input for base case'!$F$9*Parameters!$D$19*Parameters!$D$26*(1-Parameters!$D$27)*(Parameters!$D$24)*Parameters!$D$28*Parameters!$D$30))+(AP68*(1-Parameters!$D$40)*(1-(1/Parameters!$D$38))*ART_drop_factor)+(AV68*(1-Parameters!$D$40)*(1-(1/Parameters!$D$38))*ART_drop_factor)),0)</f>
        <v>0</v>
      </c>
      <c r="AW69" s="22">
        <f>IF(AND(C69&gt;=('Input for base case'!$F$14+'Input for base case'!$F$18), C69&lt;('Input for base case'!$F$14+'Input for base case'!$F$19)),((AO68*(1-Parameters!$D$40)*(1/Parameters!$D$38)*(1-('Input for base case'!$F$9*Parameters!$D$19*(1-Parameters!$D$27)*Parameters!$D$26*(Parameters!$D$23)*Parameters!$D$28)))+(AQ68*(1-Parameters!$D$40)*(1-('Input for base case'!$F$9*Parameters!$D$19*(1-Parameters!$D$27)*Parameters!$D$26*(Parameters!$D$23)*Parameters!$D$28)))+(AU68*(1-Parameters!$D$40)*(1/Parameters!$D$38))+(AW68*(1-Parameters!$D$40))),0)</f>
        <v>0</v>
      </c>
      <c r="AX69" s="24">
        <f>IF(AND(C69&gt;=('Input for base case'!$F$14+'Input for base case'!$F$18), C69&lt;('Input for base case'!$F$14+'Input for base case'!$F$19)),((AO68*(1-Parameters!$D$40)*(1/Parameters!$D$38)*'Input for base case'!$F$9*Parameters!$D$19*Parameters!$D$26*(1-Parameters!$D$27)*Parameters!$D$28*(Parameters!$D$23)*(1-Parameters!$D$30))+(AQ68*(1-Parameters!$D$40)*'Input for base case'!$F$9*Parameters!$D$19*Parameters!$D$26*(1-Parameters!$D$27)*Parameters!$D$28*(Parameters!$D$23)*(1-Parameters!$D$30)) + (AS68*(1-Parameters!$D$40)*(1-ART_drop_factor)) +(AR68*(1-Parameters!$D$40))+ (AY68*(1-Parameters!$D$40)*(1-ART_drop_factor)) + (AX68*(1-Parameters!$D$40))),0)</f>
        <v>0</v>
      </c>
      <c r="AY69" s="22">
        <f>IF(AND(C69&gt;=('Input for base case'!$F$14+'Input for base case'!$F$18), C69&lt;('Input for base case'!$F$14+'Input for base case'!$F$19)),((AO68*(1-Parameters!$D$40)*(1/Parameters!$D$38)*('Input for base case'!$F$9*Parameters!$D$19*(Parameters!$D$23)*Parameters!$D$26*(1-Parameters!$D$27)*Parameters!$D$28*Parameters!$D$30))+(AP68*(1-Parameters!$D$40)*(1/Parameters!$D$38))+(AQ68*(1-Parameters!$D$40)*('Input for base case'!$F$9*Parameters!$D$19*(Parameters!$D$23)*Parameters!$D$26*(1-Parameters!$D$27)*Parameters!$D$28*Parameters!$D$30))+(AY68*(1-Parameters!$D$40)*ART_drop_factor)+(AV68*(1-Parameters!$D$40)*(1/Parameters!$D$38))+(AS68*(1-Parameters!$D$40)*ART_drop_factor)),0)</f>
        <v>0</v>
      </c>
      <c r="AZ69" s="24">
        <f>IF(C69&gt;=('Input for base case'!$F$14+'Input for base case'!$F$19),((AT68*(1-Parameters!$D$40)*(1-(Parameters!$D$12*(1-('Input for base case'!$F$22*Parameters!$D$7))))) + (AZ68*(1-Parameters!$D$40)*(1-(Parameters!$D$12*(1-('Input for base case'!$F$22*Parameters!$D$7)))))),0)</f>
        <v>0</v>
      </c>
      <c r="BA69" s="22">
        <f>IF(C69&gt;=('Input for base case'!$F$14+'Input for base case'!$F$19),((AT68*(1-Parameters!$D$40)*Parameters!$D$12*(1-('Input for base case'!$F$22*Parameters!$D$7)))+(AU68*(1-Parameters!$D$40)*(1-1/Parameters!$D$38)*(1-('Input for base case'!$F$10*Parameters!$D$20*(1-Parameters!$D$27)*Parameters!$D$26*(Parameters!$D$24)*Parameters!$D$28*Parameters!$D$30))) + (AV68*(1-Parameters!$D$40)*(1-(1/Parameters!$D$38))*(1-ART_drop_factor)) +(AZ68*(1-Parameters!$D$40)*Parameters!$D$12*(1-('Input for base case'!$F$22*Parameters!$D$7)))+(BA68*(1-Parameters!$D$40)*(1-1/Parameters!$D$38)) + (BB68*(1-Parameters!$D$40)*(1-(1/Parameters!$D$38))*(1-ART_drop_factor))),0)</f>
        <v>0</v>
      </c>
      <c r="BB69" s="24">
        <f>IF(C69&gt;=('Input for base case'!$F$14+'Input for base case'!$F$19),((AU68*(1-Parameters!$D$40)*(1-1/Parameters!$D$38)*('Input for base case'!$F$10*Parameters!$D$20*Parameters!$D$26*(1-Parameters!$D$27)*(Parameters!$D$24)*Parameters!$D$28*Parameters!$D$30))+(AV68*(1-Parameters!$D$40)*(1-(1/Parameters!$D$38))*ART_drop_factor)+(BB68*(1-Parameters!$D$40)*(1-(1/Parameters!$D$38))*ART_drop_factor)),0)</f>
        <v>0</v>
      </c>
      <c r="BC69" s="22">
        <f>IF(C69&gt;=('Input for base case'!$F$14+'Input for base case'!$F$19),((AU68*(1-Parameters!$D$40)*(1/Parameters!$D$38)*(1-('Input for base case'!$F$10*Parameters!$D$20*(1-Parameters!$D$27)*Parameters!$D$26*(Parameters!$D$23)*Parameters!$D$28)))+(AW68*(1-Parameters!$D$40)*(1-('Input for base case'!$F$10*Parameters!$D$20*(1-Parameters!$D$27)*Parameters!$D$26*(Parameters!$D$23)*Parameters!$D$28)))+(BA68*(1-Parameters!$D$40)*(1/Parameters!$D$38))+(BC68*(1-Parameters!$D$40))),0)</f>
        <v>0</v>
      </c>
      <c r="BD69" s="24">
        <f>IF(C69&gt;=('Input for base case'!$F$14+'Input for base case'!$F$19),((AU68*(1-Parameters!$D$40)*(1/Parameters!$D$38)*'Input for base case'!$F$10*Parameters!$D$20*Parameters!$D$26*(1-Parameters!$D$27)*Parameters!$D$28*(Parameters!$D$23)*(1-Parameters!$D$30))+(AW68*(1-Parameters!$D$40)*'Input for base case'!$F$10*Parameters!$D$20*Parameters!$D$26*(1-Parameters!$D$27)*Parameters!$D$28*(Parameters!$D$23)*(1-Parameters!$D$30))+(AX68*(1-Parameters!$D$40)) + (AY68*(1-Parameters!$D$40)*(1-ART_drop_factor)) +(BD68*(1-Parameters!$D$40)) + (BE68*(1-Parameters!$D$40)*(1-ART_drop_factor))),0)</f>
        <v>0</v>
      </c>
      <c r="BE69" s="25">
        <f>IF(C69&gt;=('Input for base case'!$F$14+'Input for base case'!$F$19),((AU68*(1-Parameters!$D$40)*(1/Parameters!$D$38)*('Input for base case'!$F$10*Parameters!$D$20*(Parameters!$D$23)*Parameters!$D$26*(1-Parameters!$D$27)*Parameters!$D$28*Parameters!$D$30))+(AV68*(1-Parameters!$D$40)*(1/Parameters!$D$38))+(AW68*(1-Parameters!$D$40)*('Input for base case'!$F$10*Parameters!$D$20*(Parameters!$D$23)*Parameters!$D$26*(1-Parameters!$D$27)*Parameters!$D$28*Parameters!$D$30))+(BE68*(1-Parameters!$D$40)*ART_drop_factor)+(BB68*(1-Parameters!$D$40)*(1/Parameters!$D$38))+(AY68*(1-Parameters!$D$40)*ART_drop_factor)),0)</f>
        <v>0</v>
      </c>
      <c r="BF69" s="135">
        <f>(Parameters!$D$40*(SUM(Model!D68:U68,Model!AH68:BE68)))+(Parameters!$D$41*(SUM(Model!V68:AG68)))</f>
        <v>93.499254262838718</v>
      </c>
      <c r="BG69" s="60"/>
    </row>
    <row r="70" spans="3:62" x14ac:dyDescent="0.2">
      <c r="C70" s="20">
        <v>65</v>
      </c>
      <c r="D70" s="21">
        <f>IF((C70&gt;='Input for base case'!$F$12),0,(D69*(1-Parameters!$D$40)*(1-(Parameters!$D$8*(1-('Input for base case'!$F$22*Parameters!$D$7))))))</f>
        <v>0</v>
      </c>
      <c r="E70" s="21">
        <f>IF((C70&gt;='Input for base case'!$F$12),0,(D69*(1-Parameters!$D$40)*Parameters!$D$8*(1-('Input for base case'!$F$22*Parameters!$D$7))+(E69*(1-Parameters!$D$40)*(1-1/Parameters!$D$38)) + (F69*(1-Parameters!$D$40)*(1-(1/Parameters!$D$38))*(1-ART_drop_factor))))</f>
        <v>0</v>
      </c>
      <c r="F70" s="26">
        <f>IF((C70&gt;='Input for base case'!$F$12),0,(F69*(1-Parameters!$D$40)*(1-(1/Parameters!$D$38))*ART_drop_factor))</f>
        <v>0</v>
      </c>
      <c r="G70" s="21">
        <f>IF((C70&gt;='Input for base case'!$F$12),0,((G69*(1-Parameters!$D$40)+(E69*(1-Parameters!$D$40)*(1/Parameters!$D$38)))))</f>
        <v>0</v>
      </c>
      <c r="H70" s="21">
        <f>IF((C70&gt;='Input for base case'!$F$12),0,(H69*(1-Parameters!$D$40) + I69*(1-Parameters!$D$40)*(1-ART_drop_factor)))</f>
        <v>0</v>
      </c>
      <c r="I70" s="21">
        <f>IF((C70&gt;='Input for base case'!$F$12),0,(((F69*(1-Parameters!$D$40)*(1/Parameters!$D$38)) + I69*(1-Parameters!$D$40)*ART_drop_factor)))</f>
        <v>0</v>
      </c>
      <c r="J70" s="23">
        <f>IF(AND(C70&gt;='Input for base case'!$F$12,C70&lt;'Input for base case'!$F$13),((D69*(1-Parameters!$D$40)*(1-(Parameters!$D$8*(1-('Input for base case'!$F$22*Parameters!$D$7))))) + (J69*(1-Parameters!$D$40)*(1-(Parameters!$D$9*(1-('Input for base case'!$F$22*Parameters!$D$7)))))),0)</f>
        <v>0</v>
      </c>
      <c r="K70" s="23">
        <f>IF(AND(C70&gt;='Input for base case'!$F$12,C70&lt;'Input for base case'!$F$13),((D69*(1-Parameters!$D$40)*(Parameters!$D$8*(1-('Input for base case'!$F$22*Parameters!$D$7))))+(E69*(1-Parameters!$D$40)*(1-1/Parameters!$D$38)*(1-('Input for base case'!$F$5*Parameters!$D$14*(1-Parameters!$D$27)*Parameters!$D$26*(Parameters!$D$24))*Parameters!$D$28*Parameters!$D$30)))+ (F69*(1-Parameters!$D$40)*(1-(1/Parameters!$D$38))*(1-ART_drop_factor)) + (J69*(1-Parameters!$D$40)*Parameters!$D$9*(1-('Input for base case'!$F$22*Parameters!$D$7)))+(K69*(1-Parameters!$D$40)*(1-1/Parameters!$D$38)) + (L69*(1-Parameters!$D$40)*(1-(1/Parameters!$D$38))*(1-ART_drop_factor)),0)</f>
        <v>0</v>
      </c>
      <c r="L70" s="23">
        <f>IF(AND(C70&gt;='Input for base case'!$F$12,C70&lt;'Input for base case'!$F$13),((E69*(1-Parameters!$D$40)*(1-1/Parameters!$D$38)*('Input for base case'!$F$5*Parameters!$D$14*Parameters!$D$26*(1-Parameters!$D$27)*(Parameters!$D$24)*Parameters!$D$28*Parameters!$D$30))+(F69*(1-Parameters!$D$40)*(1-(1/Parameters!$D$38))*ART_drop_factor)+(L69*(1-Parameters!$D$40)*(1-(1/Parameters!$D$38))*ART_drop_factor)),0)</f>
        <v>0</v>
      </c>
      <c r="M70" s="23">
        <f>IF(AND(C70&gt;='Input for base case'!$F$12,C70&lt;'Input for base case'!$F$13),((E69*(1-Parameters!$D$40)*(1/Parameters!$D$38)*(1-('Input for base case'!$F$5*Parameters!$D$14*(1-Parameters!$D$27)*Parameters!$D$26*(Parameters!$D$23))*Parameters!$D$28))+(G69*(1-Parameters!$D$40)*(1-('Input for base case'!$F$5*Parameters!$D$14*(1-Parameters!$D$27)*Parameters!$D$26*(Parameters!$D$23)*Parameters!$D$28)))+(K69*(1-Parameters!$D$40)*(1/Parameters!$D$38))+(M69*(1-Parameters!$D$40))),0)</f>
        <v>0</v>
      </c>
      <c r="N70" s="23">
        <f>IF(AND(C70&gt;='Input for base case'!$F$12,C70&lt;'Input for base case'!$F$13),((E69*(1-Parameters!$D$40)*(1/Parameters!$D$38)*'Input for base case'!$F$5*Parameters!$D$14*Parameters!$D$26*(1-Parameters!$D$27)*Parameters!$D$28*(Parameters!$D$23)*(1-Parameters!$D$30))+(G69*(1-Parameters!$D$40)*'Input for base case'!$F$5*Parameters!$D$14*Parameters!$D$26*(1-Parameters!$D$27)*Parameters!$D$28*(Parameters!$D$23)*(1-Parameters!$D$30))+(H69*(1-Parameters!$D$40)) +(N69*(1-Parameters!$D$40)) + (O69*(1-Parameters!$D$40)*(1-ART_drop_factor)) + (I69*(1-Parameters!$D$40)*(1-ART_drop_factor))),0)</f>
        <v>0</v>
      </c>
      <c r="O70" s="23">
        <f>IF(AND(C70&gt;='Input for base case'!$F$12,C70&lt;'Input for base case'!$F$13),((E69*(1-Parameters!$D$40)*(1/Parameters!$D$38)*('Input for base case'!$F$5*Parameters!$D$14*(Parameters!$D$23)*Parameters!$D$26*(1-Parameters!$D$27)*Parameters!$D$28*Parameters!$D$30))+(F69*(1-Parameters!$D$40)*(1/Parameters!$D$38))+(G69*(1-Parameters!$D$40)*('Input for base case'!$F$5*Parameters!$D$14*(Parameters!$D$23)*Parameters!$D$26*(1-Parameters!$D$27)*Parameters!$D$28*Parameters!$D$30))+(O69*(1-Parameters!$D$40)*ART_drop_factor)+(L69*(1-Parameters!$D$40)*(1/Parameters!$D$38))+(I69*(1-Parameters!$D$40)*ART_drop_factor)),0)</f>
        <v>0</v>
      </c>
      <c r="P70" s="24">
        <f>IF(AND(C70&gt;='Input for base case'!$F$13,C70&lt;'Input for base case'!$F$14),((J69*(1-Parameters!$D$40)*(1-(Parameters!$D$9*(1-('Input for base case'!$F$22*Parameters!$D$7))))) + (P69*(1-Parameters!$D$40)*(1-(Parameters!$D$9*(1-('Input for base case'!$F$22*Parameters!$D$7)))))),0)</f>
        <v>0</v>
      </c>
      <c r="Q70" s="22">
        <f>IF(AND(C70&gt;='Input for base case'!$F$13,C70&lt;'Input for base case'!$F$14),((J69*(1-Parameters!$D$40)*Parameters!$D$9*(1-('Input for base case'!$F$22*Parameters!$D$7)))+(K69*(1-Parameters!$D$40)*(1-1/Parameters!$D$38)*(1-('Input for base case'!$F$6*Parameters!$D$15*(1-Parameters!$D$27)*Parameters!$D$26*(Parameters!$D$24))*Parameters!$D$28*Parameters!$D$30))) + (L69*(1-Parameters!$D$40)*(1-(1/Parameters!$D$38))*(1-ART_drop_factor)) +(P69*(1-Parameters!$D$40)*Parameters!$D$9*(1-('Input for base case'!$F$22*Parameters!$D$7)))+(Q69*(1-Parameters!$D$40)*(1-1/Parameters!$D$38)) + (R69*(1-Parameters!$D$40)*(1-(1/Parameters!$D$38))*(1-ART_drop_factor)),0)</f>
        <v>0</v>
      </c>
      <c r="R70" s="24">
        <f>IF(AND(C70&gt;='Input for base case'!$F$13,C70&lt;'Input for base case'!$F$14),((K69*(1-Parameters!$D$40)*(1-1/Parameters!$D$38)*('Input for base case'!$F$6*Parameters!$D$15*Parameters!$D$26*(1-Parameters!$D$27)*(Parameters!$D$24)*Parameters!$D$28*Parameters!$D$30))+(L69*(1-Parameters!$D$40)*(1-(1/Parameters!$D$38))*ART_drop_factor)+(R69*(1-Parameters!$D$40)*(1-(1/Parameters!$D$38))*ART_drop_factor)),0)</f>
        <v>0</v>
      </c>
      <c r="S70" s="22">
        <f>IF(AND(C70&gt;='Input for base case'!$F$13,C70&lt;'Input for base case'!$F$14),((K69*(1-Parameters!$D$40)*(1/Parameters!$D$38)*(1-('Input for base case'!$F$6*Parameters!$D$15*(1-Parameters!$D$27)*Parameters!$D$26*(Parameters!$D$23)*Parameters!$D$28)))+(M69*(1-Parameters!$D$40)*(1-('Input for base case'!$F$6*Parameters!$D$15*(1-Parameters!$D$27)*Parameters!$D$26*(Parameters!$D$23)*Parameters!$D$28)))+(Q69*(1-Parameters!$D$40)*(1/Parameters!$D$38))+(S69*(1-Parameters!$D$40))),0)</f>
        <v>0</v>
      </c>
      <c r="T70" s="24">
        <f>IF(AND(C70&gt;='Input for base case'!$F$13,C70&lt;'Input for base case'!$F$14),((K69*(1-Parameters!$D$40)*(1/Parameters!$D$38)*'Input for base case'!$F$6*Parameters!$D$15*Parameters!$D$26*(1-Parameters!$D$27)*Parameters!$D$28*(Parameters!$D$23)*(1-Parameters!$D$30))+(M69*(1-Parameters!$D$40)*'Input for base case'!$F$6*Parameters!$D$15*Parameters!$D$26*(1-Parameters!$D$27)*Parameters!$D$28*(Parameters!$D$23)*(1-Parameters!$D$30))+(N69*(1-Parameters!$D$40))+(T69*(1-Parameters!$D$40)) + (U69*(1-Parameters!$D$40)*(1-ART_drop_factor)) + (O69*(1-Parameters!$D$40)*(1-ART_drop_factor))),0)</f>
        <v>0</v>
      </c>
      <c r="U70" s="22">
        <f>IF(AND(C70&gt;='Input for base case'!$F$13,C70&lt;'Input for base case'!$F$14),((K69*(1-Parameters!$D$40)*(1/Parameters!$D$38)*('Input for base case'!$F$6*Parameters!$D$15*(Parameters!$D$23)*Parameters!$D$26*(1-Parameters!$D$27)*Parameters!$D$28*Parameters!$D$30))+(L69*(1-Parameters!$D$40)*(1/Parameters!$D$38))+(M69*(1-Parameters!$D$40)*('Input for base case'!$F$6*Parameters!$D$15*(Parameters!$D$23)*Parameters!$D$26*(1-Parameters!$D$27)*Parameters!$D$28*Parameters!$D$30))+(U69*(1-Parameters!$D$40)*ART_drop_factor)+(R69*(1-Parameters!$D$40)*(1/Parameters!$D$38))+(O69*(1-Parameters!$D$40))*ART_drop_factor),0)</f>
        <v>0</v>
      </c>
      <c r="V70" s="24">
        <f>IF(C70='Input for base case'!$F$14,((P69*(1-Parameters!$D$41)*(1-(Parameters!$D$9*(1-('Input for base case'!$F$22*Parameters!$D$7))))) + (V69*(1-Parameters!$D$41)*(1-(Parameters!$D$9*(1-('Input for base case'!$F$22*Parameters!$D$7)))))),0)</f>
        <v>0</v>
      </c>
      <c r="W70" s="22">
        <f>IF(C70='Input for base case'!$F$14,((P69*(1-Parameters!$D$41)*Parameters!$D$9*(1-('Input for base case'!$F$22*Parameters!$D$7)))+(Q69*(1-Parameters!$D$41)*(1-1/Parameters!$D$38)*(1-('Input for base case'!$F$6*Parameters!$D$16*(1-Parameters!$D$27)*Parameters!$D$26*(1-Parameters!$B$94)*(Parameters!$D$24))*Parameters!$D$28*Parameters!$D$30)))+(V69*(1-Parameters!$D$41)*Parameters!$D$9*(1-('Input for base case'!$F$22*Parameters!$D$7)))+ (R69*(1-Parameters!$D$41)*(1-(1/Parameters!$D$38))*(1-ART_drop_factor)) + (W69*(1-Parameters!$D$41)*(1-1/Parameters!$D$38)) + (X69*(1-Parameters!$D$41)*(1-(1/Parameters!$D$38))*(1-ART_drop_factor)),0)</f>
        <v>0</v>
      </c>
      <c r="X70" s="24">
        <f>IF(C70='Input for base case'!$F$14,((Q69*(1-Parameters!$D$41)*(1-1/Parameters!$D$38)*('Input for base case'!$F$6*Parameters!$D$16*Parameters!$D$26*(1-Parameters!$D$27)*(1-Parameters!$B$94)*(Parameters!$D$24)*Parameters!$D$28*Parameters!$D$30))+(R69*(1-Parameters!$D$41)*(1-(1/Parameters!$D$38))*ART_drop_factor)+(X69*(1-Parameters!$D$41)*(1-(1/Parameters!$D$38))*ART_drop_factor)),0)</f>
        <v>0</v>
      </c>
      <c r="Y70" s="22">
        <f>IF(C70='Input for base case'!$F$14,((Q69*(1-Parameters!$D$41)*(1/Parameters!$D$38)*(1-('Input for base case'!$F$6*Parameters!$D$16*(1-Parameters!$D$27)*Parameters!$D$26*(1-Parameters!$B$94)*(Parameters!$D$23)*Parameters!$D$28)))+(S69*(1-Parameters!$D$41)*(1-('Input for base case'!$F$6*Parameters!$D$16*(1-Parameters!$D$27)*Parameters!$D$26*(1-Parameters!$B$94)*(Parameters!$D$23)*Parameters!$D$28)))+(W69*(1-Parameters!$D$41)*(1/Parameters!$D$38))+(Y69*(1-Parameters!$D$41))),0)</f>
        <v>0</v>
      </c>
      <c r="Z70" s="24">
        <f>IF(C70='Input for base case'!$F$14,((Q69*(1-Parameters!$D$41)*(1/Parameters!$D$38)*'Input for base case'!$F$6*Parameters!$D$16*Parameters!$D$26*(1-Parameters!$D$27)*(1-Parameters!$B$94)*Parameters!$D$28*(Parameters!$D$23)*(1-Parameters!$D$30))+(S69*(1-Parameters!$D$41)*'Input for base case'!$F$6*Parameters!$D$16*Parameters!$D$26*(1-Parameters!$D$27)*(1-Parameters!$B$94)*Parameters!$D$28*(Parameters!$D$23)*(1-Parameters!$D$30))+(T69*(1-Parameters!$D$41)) + (U69*(1-Parameters!$D$41)*(1-ART_drop_factor)) + (Z69*(1-Parameters!$D$41)) + (AA69*(1-Parameters!$D$41)*(1-ART_drop_factor))),0)</f>
        <v>0</v>
      </c>
      <c r="AA70" s="22">
        <f>IF(C70='Input for base case'!$F$14,((Q69*(1-Parameters!$D$41)*(1/Parameters!$D$38)*('Input for base case'!$F$6*Parameters!$D$16*(Parameters!$D$23)*Parameters!$D$26*(1-Parameters!$D$27)*(1-Parameters!$B$94)*Parameters!$D$28*Parameters!$D$30))+(R69*(1-Parameters!$D$41)*(1/Parameters!$D$38))+(S69*(1-Parameters!$D$41)*('Input for base case'!$F$6*Parameters!$D$16*(1-Parameters!$B$94)*(Parameters!$D$23)*Parameters!$D$26*(1-Parameters!$D$27)*Parameters!$D$28*Parameters!$D$30))+(AA69*(1-Parameters!$D$41)*ART_drop_factor)+(X69*(1-Parameters!$D$41)*(1/Parameters!$D$38))+(U69*(1-Parameters!$D$41)*ART_drop_factor)),0)</f>
        <v>0</v>
      </c>
      <c r="AB70" s="24">
        <f>IF(AND(C70&gt;'Input for base case'!$F$14,C70&lt;('Input for base case'!$F$14+'Input for base case'!$F$16)),((V69*(1-Parameters!$D$41)*(1-(Parameters!$D$9*(1-('Input for base case'!$F$22*Parameters!$D$7)))))+(AB69*(1-Parameters!$D$41)*(1-(Parameters!$D$10*(1-('Input for base case'!$F$22*Parameters!$D$7)))))),0)</f>
        <v>0</v>
      </c>
      <c r="AC70" s="24">
        <f>IF(AND(C70&gt;'Input for base case'!$F$14, C70&lt;('Input for base case'!$F$14+'Input for base case'!$F$16)),((V69*(1-Parameters!$D$41)*Parameters!$D$9*(1-('Input for base case'!$F$22*Parameters!$D$7)))+(W69*(1-Parameters!$D$41)*(1-1/Parameters!$D$38)) + (X69*(1-Parameters!$D$41)*(1-(1/Parameters!$D$38))*(1-ART_drop_factor)) +(AB69*(1-Parameters!$D$41)*Parameters!$D$10*(1-('Input for base case'!$F$22*Parameters!$D$7))))+(AC69*(1-Parameters!$D$41)*(1-1/Parameters!$D$38)) + (AD69*(1-Parameters!$D$41)*(1-(1/Parameters!$D$38))*(1-ART_drop_factor)),0)</f>
        <v>0</v>
      </c>
      <c r="AD70" s="24">
        <f>IF(AND(C70&gt;'Input for base case'!$F$14, C70&lt;('Input for base case'!$F$14+'Input for base case'!$F$16)),((X69*(1-Parameters!$D$41)*(1-(1/Parameters!$D$38))*ART_drop_factor)+(AD69*(1-Parameters!$D$41)*(1-(1/Parameters!$D$38))*ART_drop_factor)),0)</f>
        <v>0</v>
      </c>
      <c r="AE70" s="24">
        <f>IF(AND(C70&gt;'Input for base case'!$F$14, C70&lt;('Input for base case'!$F$14+'Input for base case'!$F$16)),((W69*(1-Parameters!$D$41)*(1/Parameters!$D$38))+(Y69*(1-Parameters!$D$41))+(AC69*(1-Parameters!$D$41)*(1/Parameters!$D$38))+(AE69*(1-Parameters!$D$41))),0)</f>
        <v>0</v>
      </c>
      <c r="AF70" s="24">
        <f>IF(AND(C70&gt;'Input for base case'!$F$14, C70&lt;('Input for base case'!$F$14+'Input for base case'!$F$16)),((Z69*(1-Parameters!$D$41)) + (AA69*(1-Parameters!$D$41)*(1-ART_drop_factor)) +(AF69*(1-Parameters!$D$41)) + (AG69*(1-Parameters!$D$41)*(1-ART_drop_factor))),0)</f>
        <v>0</v>
      </c>
      <c r="AG70" s="24">
        <f>IF(AND(C70&gt;'Input for base case'!$F$14, C70&lt;('Input for base case'!$F$14+'Input for base case'!$F$16)),((X69*(1-Parameters!$D$41)*(1/Parameters!$D$38))+(AG69*(1-Parameters!$D$41)*ART_drop_factor)+(AD69*(1-Parameters!$D$41)*(1/Parameters!$D$38))+(AA69*(1-Parameters!$D$41)*ART_drop_factor)),0)</f>
        <v>0</v>
      </c>
      <c r="AH70" s="24">
        <f>IF(AND(C70&gt;=('Input for base case'!$F$14+'Input for base case'!$F$16),C70&lt;('Input for base case'!$F$14+'Input for base case'!$F$17)),((AB69*(1-Parameters!$D$40)*(1-(Parameters!$D$10*(1-('Input for base case'!$F$22*Parameters!$D$7)))))+(AH69*(1-Parameters!$D$40)*(1-(Parameters!$D$11*(1-('Input for base case'!$F$22*Parameters!$D$7)))))),0)</f>
        <v>0</v>
      </c>
      <c r="AI70" s="24">
        <f>IF(AND(C70&gt;=('Input for base case'!$F$14+'Input for base case'!$F$16), C70&lt;('Input for base case'!$F$14+'Input for base case'!$F$17)),((AB69*(1-Parameters!$D$40)*Parameters!$D$10*(1-('Input for base case'!$F$22*Parameters!$D$7)))+(AC69*(1-Parameters!$D$40)*(1-1/Parameters!$D$38)*(1-('Input for base case'!$F$7*Parameters!$D$17*(1-Parameters!$D$27)*Parameters!$D$26*(1-(Parameters!$B$94 + Parameters!$B$95))*(Parameters!$D$24)*Parameters!$D$28*Parameters!$D$30))) + (AD69*(1-Parameters!$D$40)*(1-(1/Parameters!$D$38))*(1-ART_drop_factor)) +(AH69*(1-Parameters!$D$40)*Parameters!$D$11*(1-('Input for base case'!$F$22*Parameters!$D$7)))+(AI69*(1-Parameters!$D$40)*(1-1/Parameters!$D$38)) + (AJ69*(1-Parameters!$D$40)*(1-(1/Parameters!$D$38))*(1-ART_drop_factor))),0)</f>
        <v>0</v>
      </c>
      <c r="AJ70" s="24">
        <f>IF(AND(C70&gt;=('Input for base case'!$F$14+'Input for base case'!$F$16), C70&lt;('Input for base case'!$F$14+'Input for base case'!$F$17)),((AC69*(1-Parameters!$D$40)*(1-1/Parameters!$D$38)*('Input for base case'!$F$7*Parameters!$D$17*Parameters!$D$26*(1-Parameters!$D$27)*(1-(Parameters!$B$94 + Parameters!$B$95))*(Parameters!$D$24)*Parameters!$D$28*Parameters!$D$30))+(AD69*(1-Parameters!$D$40)*(1-(1/Parameters!$D$38))*ART_drop_factor)+(AJ69*(1-Parameters!$D$40)*(1-(1/Parameters!$D$38))*ART_drop_factor)),0)</f>
        <v>0</v>
      </c>
      <c r="AK70" s="22">
        <f>IF(AND(C70&gt;=('Input for base case'!$F$14+'Input for base case'!$F$16), C70&lt;('Input for base case'!$F$14+'Input for base case'!$F$17)),((AC69*(1-Parameters!$D$40)*(1/Parameters!$D$38)*(1-('Input for base case'!$F$7*Parameters!$D$17*(1-Parameters!$D$27)*Parameters!$D$26*(1-(Parameters!$B$94 + Parameters!$B$95))*(Parameters!$D$23)*Parameters!$D$28)))+(AE69*(1-Parameters!$D$40)*(1-('Input for base case'!$F$7*Parameters!$D$17*(1-Parameters!$D$27)*Parameters!$D$26*(1-(Parameters!$B$94 + Parameters!$B$95))*(Parameters!$D$23)*Parameters!$D$28)))+(AI69*(1-Parameters!$D$40)*(1/Parameters!$D$38))+(AK69*(1-Parameters!$D$40))),0)</f>
        <v>0</v>
      </c>
      <c r="AL70" s="24">
        <f>IF(AND(C70&gt;=('Input for base case'!$F$14+'Input for base case'!$F$16), C70&lt;('Input for base case'!$F$14+'Input for base case'!$F$17)),((AC69*(1-Parameters!$D$40)*(1/Parameters!$D$38)*'Input for base case'!$F$7*Parameters!$D$17*Parameters!$D$26*(1-Parameters!$D$27)*(1-(Parameters!$B$94 + Parameters!$B$95))*Parameters!$D$28*(Parameters!$D$23)*(1-Parameters!$D$30))+(AE69*(1-Parameters!$D$40)*'Input for base case'!$F$7*Parameters!$D$17*Parameters!$D$26*(1-Parameters!$D$27)*(1-(Parameters!$B$94 + Parameters!$B$95))*Parameters!$D$28*(Parameters!$D$23)*(1-Parameters!$D$30))+(AF69*(1-Parameters!$D$40)) + (AG69*(1-Parameters!$D$40)*(1-ART_drop_factor)) +(AL69*(1-Parameters!$D$40)) + (AM69*(1-Parameters!$D$40)*(1-ART_drop_factor))),0)</f>
        <v>0</v>
      </c>
      <c r="AM70" s="22">
        <f>IF(AND(C70&gt;=('Input for base case'!$F$14+'Input for base case'!$F$16), C70&lt;('Input for base case'!$F$14+'Input for base case'!$F$17)),((AC69*(1-Parameters!$D$40)*(1/Parameters!$D$38)*('Input for base case'!$F$7*Parameters!$D$17*(Parameters!$D$23)*Parameters!$D$26*(1-Parameters!$D$27)*(1-(Parameters!$B$94 + Parameters!$B$95))*Parameters!$D$28*Parameters!$D$30))+(AD69*(1-Parameters!$D$40)*(1/Parameters!$D$38))+(AE69*(1-Parameters!$D$40)*('Input for base case'!$F$7*Parameters!$D$17*(Parameters!$D$23)*Parameters!$D$26*(1-Parameters!$D$27)*(1-(Parameters!$B$94 + Parameters!$B$95))*Parameters!$D$28*Parameters!$D$30))+(AM69*(1-Parameters!$D$40)*ART_drop_factor)+(AJ69*(1-Parameters!$D$40)*(1/Parameters!$D$38))+(AG69*(1-Parameters!$D$40)*ART_drop_factor)),0)</f>
        <v>0</v>
      </c>
      <c r="AN70" s="24">
        <f>IF(AND(C70&gt;=('Input for base case'!$F$14+'Input for base case'!$F$17), C70&lt;('Input for base case'!$F$14+'Input for base case'!$F$18)),((AH69*(1-Parameters!$D$40)*(1-(Parameters!$D$11*(1-('Input for base case'!$F$22*Parameters!$D$7))))) + (AN69*(1-Parameters!$D$40)*(1-(Parameters!$D$11*(1-('Input for base case'!$F$22*Parameters!$D$7)))))),0)</f>
        <v>0</v>
      </c>
      <c r="AO70" s="22">
        <f>IF(AND(C70&gt;=('Input for base case'!$F$14+'Input for base case'!$F$17), C70&lt;('Input for base case'!$F$14+'Input for base case'!$F$18)),((AH69*(1-Parameters!$D$40)*Parameters!$D$11*(1-('Input for base case'!$F$22*Parameters!$D$7)))+(AI69*(1-Parameters!$D$40)*(1-1/Parameters!$D$38)*(1-('Input for base case'!$F$8*Parameters!$D$18*(1-Parameters!$D$27)*Parameters!$D$26*(Parameters!$D$24)*Parameters!$D$28*Parameters!$D$30))) + (AJ69*(1-Parameters!$D$40)*(1-(1/Parameters!$D$38))*(1-ART_drop_factor)) +(AN69*(1-Parameters!$D$40)*Parameters!$D$11*(1-('Input for base case'!$F$22*Parameters!$D$7)))+(AO69*(1-Parameters!$D$40)*(1-1/Parameters!$D$38)) + (AP69*(1-Parameters!$D$40)*(1-(1/Parameters!$D$38))*(1-ART_drop_factor))),0)</f>
        <v>0</v>
      </c>
      <c r="AP70" s="24">
        <f>IF(AND(C70&gt;=('Input for base case'!$F$14+'Input for base case'!$F$17), C70&lt;('Input for base case'!$F$14+'Input for base case'!$F$18)),((AI69*(1-Parameters!$D$40)*(1-1/Parameters!$D$38)*('Input for base case'!$F$8*Parameters!$D$18*Parameters!$D$26*(1-Parameters!$D$27)*(Parameters!$D$24)*Parameters!$D$28*Parameters!$D$30))+(AJ69*(1-Parameters!$D$40)*(1-(1/Parameters!$D$38))*ART_drop_factor)+(AP69*(1-Parameters!$D$40)*(1-(1/Parameters!$D$38))*ART_drop_factor)),0)</f>
        <v>0</v>
      </c>
      <c r="AQ70" s="22">
        <f>IF(AND(C70&gt;=('Input for base case'!$F$14+'Input for base case'!$F$17), C70&lt;('Input for base case'!$F$14+'Input for base case'!$F$18)),((AI69*(1-Parameters!$D$40)*(1/Parameters!$D$38)*(1-('Input for base case'!$F$8*Parameters!$D$18*(1-Parameters!$D$27)*Parameters!$D$26*(Parameters!$D$23)*Parameters!$D$28)))+(AK69*(1-Parameters!$D$40)*(1-('Input for base case'!$F$8*Parameters!$D$18*(1-Parameters!$D$27)*Parameters!$D$26*(Parameters!$D$23)*Parameters!$D$28)))+(AO69*(1-Parameters!$D$40)*(1/Parameters!$D$38))+(AQ69*(1-Parameters!$D$40))),0)</f>
        <v>0</v>
      </c>
      <c r="AR70" s="24">
        <f>IF(AND(C70&gt;=('Input for base case'!$F$14+'Input for base case'!$F$17), C70&lt;('Input for base case'!$F$14+'Input for base case'!$F$18)),((AI69*(1-Parameters!$D$40)*(1/Parameters!$D$38)*'Input for base case'!$F$8*Parameters!$D$18*Parameters!$D$26*(1-Parameters!$D$27)*Parameters!$D$28*(Parameters!$D$23)*(1-Parameters!$D$30))+(AK69*(1-Parameters!$D$40)*'Input for base case'!$F$8*Parameters!$D$18*Parameters!$D$26*(1-Parameters!$D$27)*Parameters!$D$28*(Parameters!$D$23)*(1-Parameters!$D$30))+(AL69*(1-Parameters!$D$40)) + (AM69*(1-Parameters!$D$40)*(1-ART_drop_factor)) +(AR69*(1-Parameters!$D$40)) + (AS69*(1-Parameters!$D$40)*(1-ART_drop_factor))),0)</f>
        <v>0</v>
      </c>
      <c r="AS70" s="22">
        <f>IF(AND(C70&gt;=('Input for base case'!$F$14+'Input for base case'!$F$17), C70&lt;('Input for base case'!$F$14+'Input for base case'!$F$18)),((AI69*(1-Parameters!$D$40)*(1/Parameters!$D$38)*('Input for base case'!$F$8*Parameters!$D$18*(Parameters!$D$23)*Parameters!$D$26*(1-Parameters!$D$27)*Parameters!$D$28*Parameters!$D$30))+(AJ69*(1-Parameters!$D$40)*(1/Parameters!$D$38))+(AK69*(1-Parameters!$D$40)*('Input for base case'!$F$8*Parameters!$D$18*(Parameters!$D$23)*Parameters!$D$26*(1-Parameters!$D$27)*Parameters!$D$28*Parameters!$D$30))+(AS69*(1-Parameters!$D$40)*ART_drop_factor)+(AP69*(1-Parameters!$D$40)*(1/Parameters!$D$38))+(AM69*(1-Parameters!$D$40)*ART_drop_factor)),0)</f>
        <v>0</v>
      </c>
      <c r="AT70" s="24">
        <f>IF(AND(C70&gt;=('Input for base case'!$F$14+'Input for base case'!$F$18), C70&lt;('Input for base case'!$F$14+'Input for base case'!$F$19)),((AN69*(1-Parameters!$D$40)*(1-(Parameters!$D$11*(1-('Input for base case'!$F$22*Parameters!$D$7))))) + (AT69*(1-Parameters!$D$40)*(1-(Parameters!$D$12*(1-('Input for base case'!$F$22*Parameters!$D$7)))))),0)</f>
        <v>1489308.027746056</v>
      </c>
      <c r="AU70" s="22">
        <f>IF(AND(C70&gt;=('Input for base case'!$F$14+'Input for base case'!$F$18), C70&lt;('Input for base case'!$F$14+'Input for base case'!$F$19)),((AN69*(1-Parameters!$D$40)*Parameters!$D$11*(1-('Input for base case'!$F$22*Parameters!$D$7)))+(AO69*(1-Parameters!$D$40)*(1-1/Parameters!$D$38)*(1-('Input for base case'!$F$9*Parameters!$D$19*(1-Parameters!$D$27)*Parameters!$D$26*(Parameters!$D$24)*Parameters!$D$28*Parameters!$D$30))) + (AP69*(1-Parameters!$D$40)*(1-(1/Parameters!$D$38))*(1-ART_drop_factor)) +(AT69*(1-Parameters!$D$40)*Parameters!$D$12*(1-('Input for base case'!$F$22*Parameters!$D$7)))+(AU69*(1-Parameters!$D$40)*(1-1/Parameters!$D$38)) + (AV69*(1-Parameters!$D$40)*(1-(1/Parameters!$D$38))*(1-ART_drop_factor))),0)</f>
        <v>3498.0020274128578</v>
      </c>
      <c r="AV70" s="24">
        <f>IF(AND(C70&gt;=('Input for base case'!$F$14+'Input for base case'!$F$18), C70&lt;('Input for base case'!$F$14+'Input for base case'!$F$19)),((AO69*(1-Parameters!$D$40)*(1-1/Parameters!$D$38)*('Input for base case'!$F$9*Parameters!$D$19*Parameters!$D$26*(1-Parameters!$D$27)*(Parameters!$D$24)*Parameters!$D$28*Parameters!$D$30))+(AP69*(1-Parameters!$D$40)*(1-(1/Parameters!$D$38))*ART_drop_factor)+(AV69*(1-Parameters!$D$40)*(1-(1/Parameters!$D$38))*ART_drop_factor)),0)</f>
        <v>10.001352514050621</v>
      </c>
      <c r="AW70" s="22">
        <f>IF(AND(C70&gt;=('Input for base case'!$F$14+'Input for base case'!$F$18), C70&lt;('Input for base case'!$F$14+'Input for base case'!$F$19)),((AO69*(1-Parameters!$D$40)*(1/Parameters!$D$38)*(1-('Input for base case'!$F$9*Parameters!$D$19*(1-Parameters!$D$27)*Parameters!$D$26*(Parameters!$D$23)*Parameters!$D$28)))+(AQ69*(1-Parameters!$D$40)*(1-('Input for base case'!$F$9*Parameters!$D$19*(1-Parameters!$D$27)*Parameters!$D$26*(Parameters!$D$23)*Parameters!$D$28)))+(AU69*(1-Parameters!$D$40)*(1/Parameters!$D$38))+(AW69*(1-Parameters!$D$40))),0)</f>
        <v>29620.403443737461</v>
      </c>
      <c r="AX70" s="24">
        <f>IF(AND(C70&gt;=('Input for base case'!$F$14+'Input for base case'!$F$18), C70&lt;('Input for base case'!$F$14+'Input for base case'!$F$19)),((AO69*(1-Parameters!$D$40)*(1/Parameters!$D$38)*'Input for base case'!$F$9*Parameters!$D$19*Parameters!$D$26*(1-Parameters!$D$27)*Parameters!$D$28*(Parameters!$D$23)*(1-Parameters!$D$30))+(AQ69*(1-Parameters!$D$40)*'Input for base case'!$F$9*Parameters!$D$19*Parameters!$D$26*(1-Parameters!$D$27)*Parameters!$D$28*(Parameters!$D$23)*(1-Parameters!$D$30)) + (AS69*(1-Parameters!$D$40)*(1-ART_drop_factor)) +(AR69*(1-Parameters!$D$40))+ (AY69*(1-Parameters!$D$40)*(1-ART_drop_factor)) + (AX69*(1-Parameters!$D$40))),0)</f>
        <v>8641.9742741307236</v>
      </c>
      <c r="AY70" s="22">
        <f>IF(AND(C70&gt;=('Input for base case'!$F$14+'Input for base case'!$F$18), C70&lt;('Input for base case'!$F$14+'Input for base case'!$F$19)),((AO69*(1-Parameters!$D$40)*(1/Parameters!$D$38)*('Input for base case'!$F$9*Parameters!$D$19*(Parameters!$D$23)*Parameters!$D$26*(1-Parameters!$D$27)*Parameters!$D$28*Parameters!$D$30))+(AP69*(1-Parameters!$D$40)*(1/Parameters!$D$38))+(AQ69*(1-Parameters!$D$40)*('Input for base case'!$F$9*Parameters!$D$19*(Parameters!$D$23)*Parameters!$D$26*(1-Parameters!$D$27)*Parameters!$D$28*Parameters!$D$30))+(AY69*(1-Parameters!$D$40)*ART_drop_factor)+(AV69*(1-Parameters!$D$40)*(1/Parameters!$D$38))+(AS69*(1-Parameters!$D$40)*ART_drop_factor)),0)</f>
        <v>33044.709789139917</v>
      </c>
      <c r="AZ70" s="24">
        <f>IF(C70&gt;=('Input for base case'!$F$14+'Input for base case'!$F$19),((AT69*(1-Parameters!$D$40)*(1-(Parameters!$D$12*(1-('Input for base case'!$F$22*Parameters!$D$7))))) + (AZ69*(1-Parameters!$D$40)*(1-(Parameters!$D$12*(1-('Input for base case'!$F$22*Parameters!$D$7)))))),0)</f>
        <v>0</v>
      </c>
      <c r="BA70" s="22">
        <f>IF(C70&gt;=('Input for base case'!$F$14+'Input for base case'!$F$19),((AT69*(1-Parameters!$D$40)*Parameters!$D$12*(1-('Input for base case'!$F$22*Parameters!$D$7)))+(AU69*(1-Parameters!$D$40)*(1-1/Parameters!$D$38)*(1-('Input for base case'!$F$10*Parameters!$D$20*(1-Parameters!$D$27)*Parameters!$D$26*(Parameters!$D$24)*Parameters!$D$28*Parameters!$D$30))) + (AV69*(1-Parameters!$D$40)*(1-(1/Parameters!$D$38))*(1-ART_drop_factor)) +(AZ69*(1-Parameters!$D$40)*Parameters!$D$12*(1-('Input for base case'!$F$22*Parameters!$D$7)))+(BA69*(1-Parameters!$D$40)*(1-1/Parameters!$D$38)) + (BB69*(1-Parameters!$D$40)*(1-(1/Parameters!$D$38))*(1-ART_drop_factor))),0)</f>
        <v>0</v>
      </c>
      <c r="BB70" s="24">
        <f>IF(C70&gt;=('Input for base case'!$F$14+'Input for base case'!$F$19),((AU69*(1-Parameters!$D$40)*(1-1/Parameters!$D$38)*('Input for base case'!$F$10*Parameters!$D$20*Parameters!$D$26*(1-Parameters!$D$27)*(Parameters!$D$24)*Parameters!$D$28*Parameters!$D$30))+(AV69*(1-Parameters!$D$40)*(1-(1/Parameters!$D$38))*ART_drop_factor)+(BB69*(1-Parameters!$D$40)*(1-(1/Parameters!$D$38))*ART_drop_factor)),0)</f>
        <v>0</v>
      </c>
      <c r="BC70" s="22">
        <f>IF(C70&gt;=('Input for base case'!$F$14+'Input for base case'!$F$19),((AU69*(1-Parameters!$D$40)*(1/Parameters!$D$38)*(1-('Input for base case'!$F$10*Parameters!$D$20*(1-Parameters!$D$27)*Parameters!$D$26*(Parameters!$D$23)*Parameters!$D$28)))+(AW69*(1-Parameters!$D$40)*(1-('Input for base case'!$F$10*Parameters!$D$20*(1-Parameters!$D$27)*Parameters!$D$26*(Parameters!$D$23)*Parameters!$D$28)))+(BA69*(1-Parameters!$D$40)*(1/Parameters!$D$38))+(BC69*(1-Parameters!$D$40))),0)</f>
        <v>0</v>
      </c>
      <c r="BD70" s="24">
        <f>IF(C70&gt;=('Input for base case'!$F$14+'Input for base case'!$F$19),((AU69*(1-Parameters!$D$40)*(1/Parameters!$D$38)*'Input for base case'!$F$10*Parameters!$D$20*Parameters!$D$26*(1-Parameters!$D$27)*Parameters!$D$28*(Parameters!$D$23)*(1-Parameters!$D$30))+(AW69*(1-Parameters!$D$40)*'Input for base case'!$F$10*Parameters!$D$20*Parameters!$D$26*(1-Parameters!$D$27)*Parameters!$D$28*(Parameters!$D$23)*(1-Parameters!$D$30))+(AX69*(1-Parameters!$D$40)) + (AY69*(1-Parameters!$D$40)*(1-ART_drop_factor)) +(BD69*(1-Parameters!$D$40)) + (BE69*(1-Parameters!$D$40)*(1-ART_drop_factor))),0)</f>
        <v>0</v>
      </c>
      <c r="BE70" s="25">
        <f>IF(C70&gt;=('Input for base case'!$F$14+'Input for base case'!$F$19),((AU69*(1-Parameters!$D$40)*(1/Parameters!$D$38)*('Input for base case'!$F$10*Parameters!$D$20*(Parameters!$D$23)*Parameters!$D$26*(1-Parameters!$D$27)*Parameters!$D$28*Parameters!$D$30))+(AV69*(1-Parameters!$D$40)*(1/Parameters!$D$38))+(AW69*(1-Parameters!$D$40)*('Input for base case'!$F$10*Parameters!$D$20*(Parameters!$D$23)*Parameters!$D$26*(1-Parameters!$D$27)*Parameters!$D$28*Parameters!$D$30))+(BE69*(1-Parameters!$D$40)*ART_drop_factor)+(BB69*(1-Parameters!$D$40)*(1/Parameters!$D$38))+(AY69*(1-Parameters!$D$40)*ART_drop_factor)),0)</f>
        <v>0</v>
      </c>
      <c r="BF70" s="135">
        <f>(Parameters!$D$40*(SUM(Model!D69:U69,Model!AH69:BE69)))+(Parameters!$D$41*(SUM(Model!V69:AG69)))</f>
        <v>93.493860075092798</v>
      </c>
      <c r="BG70" s="60"/>
    </row>
    <row r="71" spans="3:62" x14ac:dyDescent="0.2">
      <c r="C71" s="20">
        <v>66</v>
      </c>
      <c r="D71" s="21">
        <f>IF((C71&gt;='Input for base case'!$F$12),0,(D70*(1-Parameters!$D$40)*(1-(Parameters!$D$8*(1-('Input for base case'!$F$22*Parameters!$D$7))))))</f>
        <v>0</v>
      </c>
      <c r="E71" s="21">
        <f>IF((C71&gt;='Input for base case'!$F$12),0,(D70*(1-Parameters!$D$40)*Parameters!$D$8*(1-('Input for base case'!$F$22*Parameters!$D$7))+(E70*(1-Parameters!$D$40)*(1-1/Parameters!$D$38)) + (F70*(1-Parameters!$D$40)*(1-(1/Parameters!$D$38))*(1-ART_drop_factor))))</f>
        <v>0</v>
      </c>
      <c r="F71" s="26">
        <f>IF((C71&gt;='Input for base case'!$F$12),0,(F70*(1-Parameters!$D$40)*(1-(1/Parameters!$D$38))*ART_drop_factor))</f>
        <v>0</v>
      </c>
      <c r="G71" s="21">
        <f>IF((C71&gt;='Input for base case'!$F$12),0,((G70*(1-Parameters!$D$40)+(E70*(1-Parameters!$D$40)*(1/Parameters!$D$38)))))</f>
        <v>0</v>
      </c>
      <c r="H71" s="21">
        <f>IF((C71&gt;='Input for base case'!$F$12),0,(H70*(1-Parameters!$D$40) + I70*(1-Parameters!$D$40)*(1-ART_drop_factor)))</f>
        <v>0</v>
      </c>
      <c r="I71" s="21">
        <f>IF((C71&gt;='Input for base case'!$F$12),0,(((F70*(1-Parameters!$D$40)*(1/Parameters!$D$38)) + I70*(1-Parameters!$D$40)*ART_drop_factor)))</f>
        <v>0</v>
      </c>
      <c r="J71" s="23">
        <f>IF(AND(C71&gt;='Input for base case'!$F$12,C71&lt;'Input for base case'!$F$13),((D70*(1-Parameters!$D$40)*(1-(Parameters!$D$8*(1-('Input for base case'!$F$22*Parameters!$D$7))))) + (J70*(1-Parameters!$D$40)*(1-(Parameters!$D$9*(1-('Input for base case'!$F$22*Parameters!$D$7)))))),0)</f>
        <v>0</v>
      </c>
      <c r="K71" s="23">
        <f>IF(AND(C71&gt;='Input for base case'!$F$12,C71&lt;'Input for base case'!$F$13),((D70*(1-Parameters!$D$40)*(Parameters!$D$8*(1-('Input for base case'!$F$22*Parameters!$D$7))))+(E70*(1-Parameters!$D$40)*(1-1/Parameters!$D$38)*(1-('Input for base case'!$F$5*Parameters!$D$14*(1-Parameters!$D$27)*Parameters!$D$26*(Parameters!$D$24))*Parameters!$D$28*Parameters!$D$30)))+ (F70*(1-Parameters!$D$40)*(1-(1/Parameters!$D$38))*(1-ART_drop_factor)) + (J70*(1-Parameters!$D$40)*Parameters!$D$9*(1-('Input for base case'!$F$22*Parameters!$D$7)))+(K70*(1-Parameters!$D$40)*(1-1/Parameters!$D$38)) + (L70*(1-Parameters!$D$40)*(1-(1/Parameters!$D$38))*(1-ART_drop_factor)),0)</f>
        <v>0</v>
      </c>
      <c r="L71" s="23">
        <f>IF(AND(C71&gt;='Input for base case'!$F$12,C71&lt;'Input for base case'!$F$13),((E70*(1-Parameters!$D$40)*(1-1/Parameters!$D$38)*('Input for base case'!$F$5*Parameters!$D$14*Parameters!$D$26*(1-Parameters!$D$27)*(Parameters!$D$24)*Parameters!$D$28*Parameters!$D$30))+(F70*(1-Parameters!$D$40)*(1-(1/Parameters!$D$38))*ART_drop_factor)+(L70*(1-Parameters!$D$40)*(1-(1/Parameters!$D$38))*ART_drop_factor)),0)</f>
        <v>0</v>
      </c>
      <c r="M71" s="23">
        <f>IF(AND(C71&gt;='Input for base case'!$F$12,C71&lt;'Input for base case'!$F$13),((E70*(1-Parameters!$D$40)*(1/Parameters!$D$38)*(1-('Input for base case'!$F$5*Parameters!$D$14*(1-Parameters!$D$27)*Parameters!$D$26*(Parameters!$D$23))*Parameters!$D$28))+(G70*(1-Parameters!$D$40)*(1-('Input for base case'!$F$5*Parameters!$D$14*(1-Parameters!$D$27)*Parameters!$D$26*(Parameters!$D$23)*Parameters!$D$28)))+(K70*(1-Parameters!$D$40)*(1/Parameters!$D$38))+(M70*(1-Parameters!$D$40))),0)</f>
        <v>0</v>
      </c>
      <c r="N71" s="23">
        <f>IF(AND(C71&gt;='Input for base case'!$F$12,C71&lt;'Input for base case'!$F$13),((E70*(1-Parameters!$D$40)*(1/Parameters!$D$38)*'Input for base case'!$F$5*Parameters!$D$14*Parameters!$D$26*(1-Parameters!$D$27)*Parameters!$D$28*(Parameters!$D$23)*(1-Parameters!$D$30))+(G70*(1-Parameters!$D$40)*'Input for base case'!$F$5*Parameters!$D$14*Parameters!$D$26*(1-Parameters!$D$27)*Parameters!$D$28*(Parameters!$D$23)*(1-Parameters!$D$30))+(H70*(1-Parameters!$D$40)) +(N70*(1-Parameters!$D$40)) + (O70*(1-Parameters!$D$40)*(1-ART_drop_factor)) + (I70*(1-Parameters!$D$40)*(1-ART_drop_factor))),0)</f>
        <v>0</v>
      </c>
      <c r="O71" s="23">
        <f>IF(AND(C71&gt;='Input for base case'!$F$12,C71&lt;'Input for base case'!$F$13),((E70*(1-Parameters!$D$40)*(1/Parameters!$D$38)*('Input for base case'!$F$5*Parameters!$D$14*(Parameters!$D$23)*Parameters!$D$26*(1-Parameters!$D$27)*Parameters!$D$28*Parameters!$D$30))+(F70*(1-Parameters!$D$40)*(1/Parameters!$D$38))+(G70*(1-Parameters!$D$40)*('Input for base case'!$F$5*Parameters!$D$14*(Parameters!$D$23)*Parameters!$D$26*(1-Parameters!$D$27)*Parameters!$D$28*Parameters!$D$30))+(O70*(1-Parameters!$D$40)*ART_drop_factor)+(L70*(1-Parameters!$D$40)*(1/Parameters!$D$38))+(I70*(1-Parameters!$D$40)*ART_drop_factor)),0)</f>
        <v>0</v>
      </c>
      <c r="P71" s="24">
        <f>IF(AND(C71&gt;='Input for base case'!$F$13,C71&lt;'Input for base case'!$F$14),((J70*(1-Parameters!$D$40)*(1-(Parameters!$D$9*(1-('Input for base case'!$F$22*Parameters!$D$7))))) + (P70*(1-Parameters!$D$40)*(1-(Parameters!$D$9*(1-('Input for base case'!$F$22*Parameters!$D$7)))))),0)</f>
        <v>0</v>
      </c>
      <c r="Q71" s="22">
        <f>IF(AND(C71&gt;='Input for base case'!$F$13,C71&lt;'Input for base case'!$F$14),((J70*(1-Parameters!$D$40)*Parameters!$D$9*(1-('Input for base case'!$F$22*Parameters!$D$7)))+(K70*(1-Parameters!$D$40)*(1-1/Parameters!$D$38)*(1-('Input for base case'!$F$6*Parameters!$D$15*(1-Parameters!$D$27)*Parameters!$D$26*(Parameters!$D$24))*Parameters!$D$28*Parameters!$D$30))) + (L70*(1-Parameters!$D$40)*(1-(1/Parameters!$D$38))*(1-ART_drop_factor)) +(P70*(1-Parameters!$D$40)*Parameters!$D$9*(1-('Input for base case'!$F$22*Parameters!$D$7)))+(Q70*(1-Parameters!$D$40)*(1-1/Parameters!$D$38)) + (R70*(1-Parameters!$D$40)*(1-(1/Parameters!$D$38))*(1-ART_drop_factor)),0)</f>
        <v>0</v>
      </c>
      <c r="R71" s="24">
        <f>IF(AND(C71&gt;='Input for base case'!$F$13,C71&lt;'Input for base case'!$F$14),((K70*(1-Parameters!$D$40)*(1-1/Parameters!$D$38)*('Input for base case'!$F$6*Parameters!$D$15*Parameters!$D$26*(1-Parameters!$D$27)*(Parameters!$D$24)*Parameters!$D$28*Parameters!$D$30))+(L70*(1-Parameters!$D$40)*(1-(1/Parameters!$D$38))*ART_drop_factor)+(R70*(1-Parameters!$D$40)*(1-(1/Parameters!$D$38))*ART_drop_factor)),0)</f>
        <v>0</v>
      </c>
      <c r="S71" s="22">
        <f>IF(AND(C71&gt;='Input for base case'!$F$13,C71&lt;'Input for base case'!$F$14),((K70*(1-Parameters!$D$40)*(1/Parameters!$D$38)*(1-('Input for base case'!$F$6*Parameters!$D$15*(1-Parameters!$D$27)*Parameters!$D$26*(Parameters!$D$23)*Parameters!$D$28)))+(M70*(1-Parameters!$D$40)*(1-('Input for base case'!$F$6*Parameters!$D$15*(1-Parameters!$D$27)*Parameters!$D$26*(Parameters!$D$23)*Parameters!$D$28)))+(Q70*(1-Parameters!$D$40)*(1/Parameters!$D$38))+(S70*(1-Parameters!$D$40))),0)</f>
        <v>0</v>
      </c>
      <c r="T71" s="24">
        <f>IF(AND(C71&gt;='Input for base case'!$F$13,C71&lt;'Input for base case'!$F$14),((K70*(1-Parameters!$D$40)*(1/Parameters!$D$38)*'Input for base case'!$F$6*Parameters!$D$15*Parameters!$D$26*(1-Parameters!$D$27)*Parameters!$D$28*(Parameters!$D$23)*(1-Parameters!$D$30))+(M70*(1-Parameters!$D$40)*'Input for base case'!$F$6*Parameters!$D$15*Parameters!$D$26*(1-Parameters!$D$27)*Parameters!$D$28*(Parameters!$D$23)*(1-Parameters!$D$30))+(N70*(1-Parameters!$D$40))+(T70*(1-Parameters!$D$40)) + (U70*(1-Parameters!$D$40)*(1-ART_drop_factor)) + (O70*(1-Parameters!$D$40)*(1-ART_drop_factor))),0)</f>
        <v>0</v>
      </c>
      <c r="U71" s="22">
        <f>IF(AND(C71&gt;='Input for base case'!$F$13,C71&lt;'Input for base case'!$F$14),((K70*(1-Parameters!$D$40)*(1/Parameters!$D$38)*('Input for base case'!$F$6*Parameters!$D$15*(Parameters!$D$23)*Parameters!$D$26*(1-Parameters!$D$27)*Parameters!$D$28*Parameters!$D$30))+(L70*(1-Parameters!$D$40)*(1/Parameters!$D$38))+(M70*(1-Parameters!$D$40)*('Input for base case'!$F$6*Parameters!$D$15*(Parameters!$D$23)*Parameters!$D$26*(1-Parameters!$D$27)*Parameters!$D$28*Parameters!$D$30))+(U70*(1-Parameters!$D$40)*ART_drop_factor)+(R70*(1-Parameters!$D$40)*(1/Parameters!$D$38))+(O70*(1-Parameters!$D$40))*ART_drop_factor),0)</f>
        <v>0</v>
      </c>
      <c r="V71" s="24">
        <f>IF(C71='Input for base case'!$F$14,((P70*(1-Parameters!$D$41)*(1-(Parameters!$D$9*(1-('Input for base case'!$F$22*Parameters!$D$7))))) + (V70*(1-Parameters!$D$41)*(1-(Parameters!$D$9*(1-('Input for base case'!$F$22*Parameters!$D$7)))))),0)</f>
        <v>0</v>
      </c>
      <c r="W71" s="22">
        <f>IF(C71='Input for base case'!$F$14,((P70*(1-Parameters!$D$41)*Parameters!$D$9*(1-('Input for base case'!$F$22*Parameters!$D$7)))+(Q70*(1-Parameters!$D$41)*(1-1/Parameters!$D$38)*(1-('Input for base case'!$F$6*Parameters!$D$16*(1-Parameters!$D$27)*Parameters!$D$26*(1-Parameters!$B$94)*(Parameters!$D$24))*Parameters!$D$28*Parameters!$D$30)))+(V70*(1-Parameters!$D$41)*Parameters!$D$9*(1-('Input for base case'!$F$22*Parameters!$D$7)))+ (R70*(1-Parameters!$D$41)*(1-(1/Parameters!$D$38))*(1-ART_drop_factor)) + (W70*(1-Parameters!$D$41)*(1-1/Parameters!$D$38)) + (X70*(1-Parameters!$D$41)*(1-(1/Parameters!$D$38))*(1-ART_drop_factor)),0)</f>
        <v>0</v>
      </c>
      <c r="X71" s="24">
        <f>IF(C71='Input for base case'!$F$14,((Q70*(1-Parameters!$D$41)*(1-1/Parameters!$D$38)*('Input for base case'!$F$6*Parameters!$D$16*Parameters!$D$26*(1-Parameters!$D$27)*(1-Parameters!$B$94)*(Parameters!$D$24)*Parameters!$D$28*Parameters!$D$30))+(R70*(1-Parameters!$D$41)*(1-(1/Parameters!$D$38))*ART_drop_factor)+(X70*(1-Parameters!$D$41)*(1-(1/Parameters!$D$38))*ART_drop_factor)),0)</f>
        <v>0</v>
      </c>
      <c r="Y71" s="22">
        <f>IF(C71='Input for base case'!$F$14,((Q70*(1-Parameters!$D$41)*(1/Parameters!$D$38)*(1-('Input for base case'!$F$6*Parameters!$D$16*(1-Parameters!$D$27)*Parameters!$D$26*(1-Parameters!$B$94)*(Parameters!$D$23)*Parameters!$D$28)))+(S70*(1-Parameters!$D$41)*(1-('Input for base case'!$F$6*Parameters!$D$16*(1-Parameters!$D$27)*Parameters!$D$26*(1-Parameters!$B$94)*(Parameters!$D$23)*Parameters!$D$28)))+(W70*(1-Parameters!$D$41)*(1/Parameters!$D$38))+(Y70*(1-Parameters!$D$41))),0)</f>
        <v>0</v>
      </c>
      <c r="Z71" s="24">
        <f>IF(C71='Input for base case'!$F$14,((Q70*(1-Parameters!$D$41)*(1/Parameters!$D$38)*'Input for base case'!$F$6*Parameters!$D$16*Parameters!$D$26*(1-Parameters!$D$27)*(1-Parameters!$B$94)*Parameters!$D$28*(Parameters!$D$23)*(1-Parameters!$D$30))+(S70*(1-Parameters!$D$41)*'Input for base case'!$F$6*Parameters!$D$16*Parameters!$D$26*(1-Parameters!$D$27)*(1-Parameters!$B$94)*Parameters!$D$28*(Parameters!$D$23)*(1-Parameters!$D$30))+(T70*(1-Parameters!$D$41)) + (U70*(1-Parameters!$D$41)*(1-ART_drop_factor)) + (Z70*(1-Parameters!$D$41)) + (AA70*(1-Parameters!$D$41)*(1-ART_drop_factor))),0)</f>
        <v>0</v>
      </c>
      <c r="AA71" s="22">
        <f>IF(C71='Input for base case'!$F$14,((Q70*(1-Parameters!$D$41)*(1/Parameters!$D$38)*('Input for base case'!$F$6*Parameters!$D$16*(Parameters!$D$23)*Parameters!$D$26*(1-Parameters!$D$27)*(1-Parameters!$B$94)*Parameters!$D$28*Parameters!$D$30))+(R70*(1-Parameters!$D$41)*(1/Parameters!$D$38))+(S70*(1-Parameters!$D$41)*('Input for base case'!$F$6*Parameters!$D$16*(1-Parameters!$B$94)*(Parameters!$D$23)*Parameters!$D$26*(1-Parameters!$D$27)*Parameters!$D$28*Parameters!$D$30))+(AA70*(1-Parameters!$D$41)*ART_drop_factor)+(X70*(1-Parameters!$D$41)*(1/Parameters!$D$38))+(U70*(1-Parameters!$D$41)*ART_drop_factor)),0)</f>
        <v>0</v>
      </c>
      <c r="AB71" s="24">
        <f>IF(AND(C71&gt;'Input for base case'!$F$14,C71&lt;('Input for base case'!$F$14+'Input for base case'!$F$16)),((V70*(1-Parameters!$D$41)*(1-(Parameters!$D$9*(1-('Input for base case'!$F$22*Parameters!$D$7)))))+(AB70*(1-Parameters!$D$41)*(1-(Parameters!$D$10*(1-('Input for base case'!$F$22*Parameters!$D$7)))))),0)</f>
        <v>0</v>
      </c>
      <c r="AC71" s="24">
        <f>IF(AND(C71&gt;'Input for base case'!$F$14, C71&lt;('Input for base case'!$F$14+'Input for base case'!$F$16)),((V70*(1-Parameters!$D$41)*Parameters!$D$9*(1-('Input for base case'!$F$22*Parameters!$D$7)))+(W70*(1-Parameters!$D$41)*(1-1/Parameters!$D$38)) + (X70*(1-Parameters!$D$41)*(1-(1/Parameters!$D$38))*(1-ART_drop_factor)) +(AB70*(1-Parameters!$D$41)*Parameters!$D$10*(1-('Input for base case'!$F$22*Parameters!$D$7))))+(AC70*(1-Parameters!$D$41)*(1-1/Parameters!$D$38)) + (AD70*(1-Parameters!$D$41)*(1-(1/Parameters!$D$38))*(1-ART_drop_factor)),0)</f>
        <v>0</v>
      </c>
      <c r="AD71" s="24">
        <f>IF(AND(C71&gt;'Input for base case'!$F$14, C71&lt;('Input for base case'!$F$14+'Input for base case'!$F$16)),((X70*(1-Parameters!$D$41)*(1-(1/Parameters!$D$38))*ART_drop_factor)+(AD70*(1-Parameters!$D$41)*(1-(1/Parameters!$D$38))*ART_drop_factor)),0)</f>
        <v>0</v>
      </c>
      <c r="AE71" s="24">
        <f>IF(AND(C71&gt;'Input for base case'!$F$14, C71&lt;('Input for base case'!$F$14+'Input for base case'!$F$16)),((W70*(1-Parameters!$D$41)*(1/Parameters!$D$38))+(Y70*(1-Parameters!$D$41))+(AC70*(1-Parameters!$D$41)*(1/Parameters!$D$38))+(AE70*(1-Parameters!$D$41))),0)</f>
        <v>0</v>
      </c>
      <c r="AF71" s="24">
        <f>IF(AND(C71&gt;'Input for base case'!$F$14, C71&lt;('Input for base case'!$F$14+'Input for base case'!$F$16)),((Z70*(1-Parameters!$D$41)) + (AA70*(1-Parameters!$D$41)*(1-ART_drop_factor)) +(AF70*(1-Parameters!$D$41)) + (AG70*(1-Parameters!$D$41)*(1-ART_drop_factor))),0)</f>
        <v>0</v>
      </c>
      <c r="AG71" s="24">
        <f>IF(AND(C71&gt;'Input for base case'!$F$14, C71&lt;('Input for base case'!$F$14+'Input for base case'!$F$16)),((X70*(1-Parameters!$D$41)*(1/Parameters!$D$38))+(AG70*(1-Parameters!$D$41)*ART_drop_factor)+(AD70*(1-Parameters!$D$41)*(1/Parameters!$D$38))+(AA70*(1-Parameters!$D$41)*ART_drop_factor)),0)</f>
        <v>0</v>
      </c>
      <c r="AH71" s="24">
        <f>IF(AND(C71&gt;=('Input for base case'!$F$14+'Input for base case'!$F$16),C71&lt;('Input for base case'!$F$14+'Input for base case'!$F$17)),((AB70*(1-Parameters!$D$40)*(1-(Parameters!$D$10*(1-('Input for base case'!$F$22*Parameters!$D$7)))))+(AH70*(1-Parameters!$D$40)*(1-(Parameters!$D$11*(1-('Input for base case'!$F$22*Parameters!$D$7)))))),0)</f>
        <v>0</v>
      </c>
      <c r="AI71" s="24">
        <f>IF(AND(C71&gt;=('Input for base case'!$F$14+'Input for base case'!$F$16), C71&lt;('Input for base case'!$F$14+'Input for base case'!$F$17)),((AB70*(1-Parameters!$D$40)*Parameters!$D$10*(1-('Input for base case'!$F$22*Parameters!$D$7)))+(AC70*(1-Parameters!$D$40)*(1-1/Parameters!$D$38)*(1-('Input for base case'!$F$7*Parameters!$D$17*(1-Parameters!$D$27)*Parameters!$D$26*(1-(Parameters!$B$94 + Parameters!$B$95))*(Parameters!$D$24)*Parameters!$D$28*Parameters!$D$30))) + (AD70*(1-Parameters!$D$40)*(1-(1/Parameters!$D$38))*(1-ART_drop_factor)) +(AH70*(1-Parameters!$D$40)*Parameters!$D$11*(1-('Input for base case'!$F$22*Parameters!$D$7)))+(AI70*(1-Parameters!$D$40)*(1-1/Parameters!$D$38)) + (AJ70*(1-Parameters!$D$40)*(1-(1/Parameters!$D$38))*(1-ART_drop_factor))),0)</f>
        <v>0</v>
      </c>
      <c r="AJ71" s="24">
        <f>IF(AND(C71&gt;=('Input for base case'!$F$14+'Input for base case'!$F$16), C71&lt;('Input for base case'!$F$14+'Input for base case'!$F$17)),((AC70*(1-Parameters!$D$40)*(1-1/Parameters!$D$38)*('Input for base case'!$F$7*Parameters!$D$17*Parameters!$D$26*(1-Parameters!$D$27)*(1-(Parameters!$B$94 + Parameters!$B$95))*(Parameters!$D$24)*Parameters!$D$28*Parameters!$D$30))+(AD70*(1-Parameters!$D$40)*(1-(1/Parameters!$D$38))*ART_drop_factor)+(AJ70*(1-Parameters!$D$40)*(1-(1/Parameters!$D$38))*ART_drop_factor)),0)</f>
        <v>0</v>
      </c>
      <c r="AK71" s="22">
        <f>IF(AND(C71&gt;=('Input for base case'!$F$14+'Input for base case'!$F$16), C71&lt;('Input for base case'!$F$14+'Input for base case'!$F$17)),((AC70*(1-Parameters!$D$40)*(1/Parameters!$D$38)*(1-('Input for base case'!$F$7*Parameters!$D$17*(1-Parameters!$D$27)*Parameters!$D$26*(1-(Parameters!$B$94 + Parameters!$B$95))*(Parameters!$D$23)*Parameters!$D$28)))+(AE70*(1-Parameters!$D$40)*(1-('Input for base case'!$F$7*Parameters!$D$17*(1-Parameters!$D$27)*Parameters!$D$26*(1-(Parameters!$B$94 + Parameters!$B$95))*(Parameters!$D$23)*Parameters!$D$28)))+(AI70*(1-Parameters!$D$40)*(1/Parameters!$D$38))+(AK70*(1-Parameters!$D$40))),0)</f>
        <v>0</v>
      </c>
      <c r="AL71" s="24">
        <f>IF(AND(C71&gt;=('Input for base case'!$F$14+'Input for base case'!$F$16), C71&lt;('Input for base case'!$F$14+'Input for base case'!$F$17)),((AC70*(1-Parameters!$D$40)*(1/Parameters!$D$38)*'Input for base case'!$F$7*Parameters!$D$17*Parameters!$D$26*(1-Parameters!$D$27)*(1-(Parameters!$B$94 + Parameters!$B$95))*Parameters!$D$28*(Parameters!$D$23)*(1-Parameters!$D$30))+(AE70*(1-Parameters!$D$40)*'Input for base case'!$F$7*Parameters!$D$17*Parameters!$D$26*(1-Parameters!$D$27)*(1-(Parameters!$B$94 + Parameters!$B$95))*Parameters!$D$28*(Parameters!$D$23)*(1-Parameters!$D$30))+(AF70*(1-Parameters!$D$40)) + (AG70*(1-Parameters!$D$40)*(1-ART_drop_factor)) +(AL70*(1-Parameters!$D$40)) + (AM70*(1-Parameters!$D$40)*(1-ART_drop_factor))),0)</f>
        <v>0</v>
      </c>
      <c r="AM71" s="22">
        <f>IF(AND(C71&gt;=('Input for base case'!$F$14+'Input for base case'!$F$16), C71&lt;('Input for base case'!$F$14+'Input for base case'!$F$17)),((AC70*(1-Parameters!$D$40)*(1/Parameters!$D$38)*('Input for base case'!$F$7*Parameters!$D$17*(Parameters!$D$23)*Parameters!$D$26*(1-Parameters!$D$27)*(1-(Parameters!$B$94 + Parameters!$B$95))*Parameters!$D$28*Parameters!$D$30))+(AD70*(1-Parameters!$D$40)*(1/Parameters!$D$38))+(AE70*(1-Parameters!$D$40)*('Input for base case'!$F$7*Parameters!$D$17*(Parameters!$D$23)*Parameters!$D$26*(1-Parameters!$D$27)*(1-(Parameters!$B$94 + Parameters!$B$95))*Parameters!$D$28*Parameters!$D$30))+(AM70*(1-Parameters!$D$40)*ART_drop_factor)+(AJ70*(1-Parameters!$D$40)*(1/Parameters!$D$38))+(AG70*(1-Parameters!$D$40)*ART_drop_factor)),0)</f>
        <v>0</v>
      </c>
      <c r="AN71" s="24">
        <f>IF(AND(C71&gt;=('Input for base case'!$F$14+'Input for base case'!$F$17), C71&lt;('Input for base case'!$F$14+'Input for base case'!$F$18)),((AH70*(1-Parameters!$D$40)*(1-(Parameters!$D$11*(1-('Input for base case'!$F$22*Parameters!$D$7))))) + (AN70*(1-Parameters!$D$40)*(1-(Parameters!$D$11*(1-('Input for base case'!$F$22*Parameters!$D$7)))))),0)</f>
        <v>0</v>
      </c>
      <c r="AO71" s="22">
        <f>IF(AND(C71&gt;=('Input for base case'!$F$14+'Input for base case'!$F$17), C71&lt;('Input for base case'!$F$14+'Input for base case'!$F$18)),((AH70*(1-Parameters!$D$40)*Parameters!$D$11*(1-('Input for base case'!$F$22*Parameters!$D$7)))+(AI70*(1-Parameters!$D$40)*(1-1/Parameters!$D$38)*(1-('Input for base case'!$F$8*Parameters!$D$18*(1-Parameters!$D$27)*Parameters!$D$26*(Parameters!$D$24)*Parameters!$D$28*Parameters!$D$30))) + (AJ70*(1-Parameters!$D$40)*(1-(1/Parameters!$D$38))*(1-ART_drop_factor)) +(AN70*(1-Parameters!$D$40)*Parameters!$D$11*(1-('Input for base case'!$F$22*Parameters!$D$7)))+(AO70*(1-Parameters!$D$40)*(1-1/Parameters!$D$38)) + (AP70*(1-Parameters!$D$40)*(1-(1/Parameters!$D$38))*(1-ART_drop_factor))),0)</f>
        <v>0</v>
      </c>
      <c r="AP71" s="24">
        <f>IF(AND(C71&gt;=('Input for base case'!$F$14+'Input for base case'!$F$17), C71&lt;('Input for base case'!$F$14+'Input for base case'!$F$18)),((AI70*(1-Parameters!$D$40)*(1-1/Parameters!$D$38)*('Input for base case'!$F$8*Parameters!$D$18*Parameters!$D$26*(1-Parameters!$D$27)*(Parameters!$D$24)*Parameters!$D$28*Parameters!$D$30))+(AJ70*(1-Parameters!$D$40)*(1-(1/Parameters!$D$38))*ART_drop_factor)+(AP70*(1-Parameters!$D$40)*(1-(1/Parameters!$D$38))*ART_drop_factor)),0)</f>
        <v>0</v>
      </c>
      <c r="AQ71" s="22">
        <f>IF(AND(C71&gt;=('Input for base case'!$F$14+'Input for base case'!$F$17), C71&lt;('Input for base case'!$F$14+'Input for base case'!$F$18)),((AI70*(1-Parameters!$D$40)*(1/Parameters!$D$38)*(1-('Input for base case'!$F$8*Parameters!$D$18*(1-Parameters!$D$27)*Parameters!$D$26*(Parameters!$D$23)*Parameters!$D$28)))+(AK70*(1-Parameters!$D$40)*(1-('Input for base case'!$F$8*Parameters!$D$18*(1-Parameters!$D$27)*Parameters!$D$26*(Parameters!$D$23)*Parameters!$D$28)))+(AO70*(1-Parameters!$D$40)*(1/Parameters!$D$38))+(AQ70*(1-Parameters!$D$40))),0)</f>
        <v>0</v>
      </c>
      <c r="AR71" s="24">
        <f>IF(AND(C71&gt;=('Input for base case'!$F$14+'Input for base case'!$F$17), C71&lt;('Input for base case'!$F$14+'Input for base case'!$F$18)),((AI70*(1-Parameters!$D$40)*(1/Parameters!$D$38)*'Input for base case'!$F$8*Parameters!$D$18*Parameters!$D$26*(1-Parameters!$D$27)*Parameters!$D$28*(Parameters!$D$23)*(1-Parameters!$D$30))+(AK70*(1-Parameters!$D$40)*'Input for base case'!$F$8*Parameters!$D$18*Parameters!$D$26*(1-Parameters!$D$27)*Parameters!$D$28*(Parameters!$D$23)*(1-Parameters!$D$30))+(AL70*(1-Parameters!$D$40)) + (AM70*(1-Parameters!$D$40)*(1-ART_drop_factor)) +(AR70*(1-Parameters!$D$40)) + (AS70*(1-Parameters!$D$40)*(1-ART_drop_factor))),0)</f>
        <v>0</v>
      </c>
      <c r="AS71" s="22">
        <f>IF(AND(C71&gt;=('Input for base case'!$F$14+'Input for base case'!$F$17), C71&lt;('Input for base case'!$F$14+'Input for base case'!$F$18)),((AI70*(1-Parameters!$D$40)*(1/Parameters!$D$38)*('Input for base case'!$F$8*Parameters!$D$18*(Parameters!$D$23)*Parameters!$D$26*(1-Parameters!$D$27)*Parameters!$D$28*Parameters!$D$30))+(AJ70*(1-Parameters!$D$40)*(1/Parameters!$D$38))+(AK70*(1-Parameters!$D$40)*('Input for base case'!$F$8*Parameters!$D$18*(Parameters!$D$23)*Parameters!$D$26*(1-Parameters!$D$27)*Parameters!$D$28*Parameters!$D$30))+(AS70*(1-Parameters!$D$40)*ART_drop_factor)+(AP70*(1-Parameters!$D$40)*(1/Parameters!$D$38))+(AM70*(1-Parameters!$D$40)*ART_drop_factor)),0)</f>
        <v>0</v>
      </c>
      <c r="AT71" s="24">
        <f>IF(AND(C71&gt;=('Input for base case'!$F$14+'Input for base case'!$F$18), C71&lt;('Input for base case'!$F$14+'Input for base case'!$F$19)),((AN70*(1-Parameters!$D$40)*(1-(Parameters!$D$11*(1-('Input for base case'!$F$22*Parameters!$D$7))))) + (AT70*(1-Parameters!$D$40)*(1-(Parameters!$D$12*(1-('Input for base case'!$F$22*Parameters!$D$7)))))),0)</f>
        <v>1488821.1617158821</v>
      </c>
      <c r="AU71" s="22">
        <f>IF(AND(C71&gt;=('Input for base case'!$F$14+'Input for base case'!$F$18), C71&lt;('Input for base case'!$F$14+'Input for base case'!$F$19)),((AN70*(1-Parameters!$D$40)*Parameters!$D$11*(1-('Input for base case'!$F$22*Parameters!$D$7)))+(AO70*(1-Parameters!$D$40)*(1-1/Parameters!$D$38)*(1-('Input for base case'!$F$9*Parameters!$D$19*(1-Parameters!$D$27)*Parameters!$D$26*(Parameters!$D$24)*Parameters!$D$28*Parameters!$D$30))) + (AP70*(1-Parameters!$D$40)*(1-(1/Parameters!$D$38))*(1-ART_drop_factor)) +(AT70*(1-Parameters!$D$40)*Parameters!$D$12*(1-('Input for base case'!$F$22*Parameters!$D$7)))+(AU70*(1-Parameters!$D$40)*(1-1/Parameters!$D$38)) + (AV70*(1-Parameters!$D$40)*(1-(1/Parameters!$D$38))*(1-ART_drop_factor))),0)</f>
        <v>3510.1297930940464</v>
      </c>
      <c r="AV71" s="24">
        <f>IF(AND(C71&gt;=('Input for base case'!$F$14+'Input for base case'!$F$18), C71&lt;('Input for base case'!$F$14+'Input for base case'!$F$19)),((AO70*(1-Parameters!$D$40)*(1-1/Parameters!$D$38)*('Input for base case'!$F$9*Parameters!$D$19*Parameters!$D$26*(1-Parameters!$D$27)*(Parameters!$D$24)*Parameters!$D$28*Parameters!$D$30))+(AP70*(1-Parameters!$D$40)*(1-(1/Parameters!$D$38))*ART_drop_factor)+(AV70*(1-Parameters!$D$40)*(1-(1/Parameters!$D$38))*ART_drop_factor)),0)</f>
        <v>8.8599490870187427</v>
      </c>
      <c r="AW71" s="22">
        <f>IF(AND(C71&gt;=('Input for base case'!$F$14+'Input for base case'!$F$18), C71&lt;('Input for base case'!$F$14+'Input for base case'!$F$19)),((AO70*(1-Parameters!$D$40)*(1/Parameters!$D$38)*(1-('Input for base case'!$F$9*Parameters!$D$19*(1-Parameters!$D$27)*Parameters!$D$26*(Parameters!$D$23)*Parameters!$D$28)))+(AQ70*(1-Parameters!$D$40)*(1-('Input for base case'!$F$9*Parameters!$D$19*(1-Parameters!$D$27)*Parameters!$D$26*(Parameters!$D$23)*Parameters!$D$28)))+(AU70*(1-Parameters!$D$40)*(1/Parameters!$D$38))+(AW70*(1-Parameters!$D$40))),0)</f>
        <v>30007.339043152861</v>
      </c>
      <c r="AX71" s="24">
        <f>IF(AND(C71&gt;=('Input for base case'!$F$14+'Input for base case'!$F$18), C71&lt;('Input for base case'!$F$14+'Input for base case'!$F$19)),((AO70*(1-Parameters!$D$40)*(1/Parameters!$D$38)*'Input for base case'!$F$9*Parameters!$D$19*Parameters!$D$26*(1-Parameters!$D$27)*Parameters!$D$28*(Parameters!$D$23)*(1-Parameters!$D$30))+(AQ70*(1-Parameters!$D$40)*'Input for base case'!$F$9*Parameters!$D$19*Parameters!$D$26*(1-Parameters!$D$27)*Parameters!$D$28*(Parameters!$D$23)*(1-Parameters!$D$30)) + (AS70*(1-Parameters!$D$40)*(1-ART_drop_factor)) +(AR70*(1-Parameters!$D$40))+ (AY70*(1-Parameters!$D$40)*(1-ART_drop_factor)) + (AX70*(1-Parameters!$D$40))),0)</f>
        <v>8751.6080404975637</v>
      </c>
      <c r="AY71" s="22">
        <f>IF(AND(C71&gt;=('Input for base case'!$F$14+'Input for base case'!$F$18), C71&lt;('Input for base case'!$F$14+'Input for base case'!$F$19)),((AO70*(1-Parameters!$D$40)*(1/Parameters!$D$38)*('Input for base case'!$F$9*Parameters!$D$19*(Parameters!$D$23)*Parameters!$D$26*(1-Parameters!$D$27)*Parameters!$D$28*Parameters!$D$30))+(AP70*(1-Parameters!$D$40)*(1/Parameters!$D$38))+(AQ70*(1-Parameters!$D$40)*('Input for base case'!$F$9*Parameters!$D$19*(Parameters!$D$23)*Parameters!$D$26*(1-Parameters!$D$27)*Parameters!$D$28*Parameters!$D$30))+(AY70*(1-Parameters!$D$40)*ART_drop_factor)+(AV70*(1-Parameters!$D$40)*(1/Parameters!$D$38))+(AS70*(1-Parameters!$D$40)*ART_drop_factor)),0)</f>
        <v>32933.782219048648</v>
      </c>
      <c r="AZ71" s="24">
        <f>IF(C71&gt;=('Input for base case'!$F$14+'Input for base case'!$F$19),((AT70*(1-Parameters!$D$40)*(1-(Parameters!$D$12*(1-('Input for base case'!$F$22*Parameters!$D$7))))) + (AZ70*(1-Parameters!$D$40)*(1-(Parameters!$D$12*(1-('Input for base case'!$F$22*Parameters!$D$7)))))),0)</f>
        <v>0</v>
      </c>
      <c r="BA71" s="22">
        <f>IF(C71&gt;=('Input for base case'!$F$14+'Input for base case'!$F$19),((AT70*(1-Parameters!$D$40)*Parameters!$D$12*(1-('Input for base case'!$F$22*Parameters!$D$7)))+(AU70*(1-Parameters!$D$40)*(1-1/Parameters!$D$38)*(1-('Input for base case'!$F$10*Parameters!$D$20*(1-Parameters!$D$27)*Parameters!$D$26*(Parameters!$D$24)*Parameters!$D$28*Parameters!$D$30))) + (AV70*(1-Parameters!$D$40)*(1-(1/Parameters!$D$38))*(1-ART_drop_factor)) +(AZ70*(1-Parameters!$D$40)*Parameters!$D$12*(1-('Input for base case'!$F$22*Parameters!$D$7)))+(BA70*(1-Parameters!$D$40)*(1-1/Parameters!$D$38)) + (BB70*(1-Parameters!$D$40)*(1-(1/Parameters!$D$38))*(1-ART_drop_factor))),0)</f>
        <v>0</v>
      </c>
      <c r="BB71" s="24">
        <f>IF(C71&gt;=('Input for base case'!$F$14+'Input for base case'!$F$19),((AU70*(1-Parameters!$D$40)*(1-1/Parameters!$D$38)*('Input for base case'!$F$10*Parameters!$D$20*Parameters!$D$26*(1-Parameters!$D$27)*(Parameters!$D$24)*Parameters!$D$28*Parameters!$D$30))+(AV70*(1-Parameters!$D$40)*(1-(1/Parameters!$D$38))*ART_drop_factor)+(BB70*(1-Parameters!$D$40)*(1-(1/Parameters!$D$38))*ART_drop_factor)),0)</f>
        <v>0</v>
      </c>
      <c r="BC71" s="22">
        <f>IF(C71&gt;=('Input for base case'!$F$14+'Input for base case'!$F$19),((AU70*(1-Parameters!$D$40)*(1/Parameters!$D$38)*(1-('Input for base case'!$F$10*Parameters!$D$20*(1-Parameters!$D$27)*Parameters!$D$26*(Parameters!$D$23)*Parameters!$D$28)))+(AW70*(1-Parameters!$D$40)*(1-('Input for base case'!$F$10*Parameters!$D$20*(1-Parameters!$D$27)*Parameters!$D$26*(Parameters!$D$23)*Parameters!$D$28)))+(BA70*(1-Parameters!$D$40)*(1/Parameters!$D$38))+(BC70*(1-Parameters!$D$40))),0)</f>
        <v>0</v>
      </c>
      <c r="BD71" s="24">
        <f>IF(C71&gt;=('Input for base case'!$F$14+'Input for base case'!$F$19),((AU70*(1-Parameters!$D$40)*(1/Parameters!$D$38)*'Input for base case'!$F$10*Parameters!$D$20*Parameters!$D$26*(1-Parameters!$D$27)*Parameters!$D$28*(Parameters!$D$23)*(1-Parameters!$D$30))+(AW70*(1-Parameters!$D$40)*'Input for base case'!$F$10*Parameters!$D$20*Parameters!$D$26*(1-Parameters!$D$27)*Parameters!$D$28*(Parameters!$D$23)*(1-Parameters!$D$30))+(AX70*(1-Parameters!$D$40)) + (AY70*(1-Parameters!$D$40)*(1-ART_drop_factor)) +(BD70*(1-Parameters!$D$40)) + (BE70*(1-Parameters!$D$40)*(1-ART_drop_factor))),0)</f>
        <v>0</v>
      </c>
      <c r="BE71" s="25">
        <f>IF(C71&gt;=('Input for base case'!$F$14+'Input for base case'!$F$19),((AU70*(1-Parameters!$D$40)*(1/Parameters!$D$38)*('Input for base case'!$F$10*Parameters!$D$20*(Parameters!$D$23)*Parameters!$D$26*(1-Parameters!$D$27)*Parameters!$D$28*Parameters!$D$30))+(AV70*(1-Parameters!$D$40)*(1/Parameters!$D$38))+(AW70*(1-Parameters!$D$40)*('Input for base case'!$F$10*Parameters!$D$20*(Parameters!$D$23)*Parameters!$D$26*(1-Parameters!$D$27)*Parameters!$D$28*Parameters!$D$30))+(BE70*(1-Parameters!$D$40)*ART_drop_factor)+(BB70*(1-Parameters!$D$40)*(1/Parameters!$D$38))+(AY70*(1-Parameters!$D$40)*ART_drop_factor)),0)</f>
        <v>0</v>
      </c>
      <c r="BF71" s="135">
        <f>(Parameters!$D$40*(SUM(Model!D70:U70,Model!AH70:BE70)))+(Parameters!$D$41*(SUM(Model!V70:AG70)))</f>
        <v>93.48846619855</v>
      </c>
      <c r="BG71" s="60"/>
    </row>
    <row r="72" spans="3:62" x14ac:dyDescent="0.2">
      <c r="C72" s="20">
        <v>67</v>
      </c>
      <c r="D72" s="21">
        <f>IF((C72&gt;='Input for base case'!$F$12),0,(D71*(1-Parameters!$D$40)*(1-(Parameters!$D$8*(1-('Input for base case'!$F$22*Parameters!$D$7))))))</f>
        <v>0</v>
      </c>
      <c r="E72" s="21">
        <f>IF((C72&gt;='Input for base case'!$F$12),0,(D71*(1-Parameters!$D$40)*Parameters!$D$8*(1-('Input for base case'!$F$22*Parameters!$D$7))+(E71*(1-Parameters!$D$40)*(1-1/Parameters!$D$38)) + (F71*(1-Parameters!$D$40)*(1-(1/Parameters!$D$38))*(1-ART_drop_factor))))</f>
        <v>0</v>
      </c>
      <c r="F72" s="26">
        <f>IF((C72&gt;='Input for base case'!$F$12),0,(F71*(1-Parameters!$D$40)*(1-(1/Parameters!$D$38))*ART_drop_factor))</f>
        <v>0</v>
      </c>
      <c r="G72" s="21">
        <f>IF((C72&gt;='Input for base case'!$F$12),0,((G71*(1-Parameters!$D$40)+(E71*(1-Parameters!$D$40)*(1/Parameters!$D$38)))))</f>
        <v>0</v>
      </c>
      <c r="H72" s="21">
        <f>IF((C72&gt;='Input for base case'!$F$12),0,(H71*(1-Parameters!$D$40) + I71*(1-Parameters!$D$40)*(1-ART_drop_factor)))</f>
        <v>0</v>
      </c>
      <c r="I72" s="21">
        <f>IF((C72&gt;='Input for base case'!$F$12),0,(((F71*(1-Parameters!$D$40)*(1/Parameters!$D$38)) + I71*(1-Parameters!$D$40)*ART_drop_factor)))</f>
        <v>0</v>
      </c>
      <c r="J72" s="23">
        <f>IF(AND(C72&gt;='Input for base case'!$F$12,C72&lt;'Input for base case'!$F$13),((D71*(1-Parameters!$D$40)*(1-(Parameters!$D$8*(1-('Input for base case'!$F$22*Parameters!$D$7))))) + (J71*(1-Parameters!$D$40)*(1-(Parameters!$D$9*(1-('Input for base case'!$F$22*Parameters!$D$7)))))),0)</f>
        <v>0</v>
      </c>
      <c r="K72" s="23">
        <f>IF(AND(C72&gt;='Input for base case'!$F$12,C72&lt;'Input for base case'!$F$13),((D71*(1-Parameters!$D$40)*(Parameters!$D$8*(1-('Input for base case'!$F$22*Parameters!$D$7))))+(E71*(1-Parameters!$D$40)*(1-1/Parameters!$D$38)*(1-('Input for base case'!$F$5*Parameters!$D$14*(1-Parameters!$D$27)*Parameters!$D$26*(Parameters!$D$24))*Parameters!$D$28*Parameters!$D$30)))+ (F71*(1-Parameters!$D$40)*(1-(1/Parameters!$D$38))*(1-ART_drop_factor)) + (J71*(1-Parameters!$D$40)*Parameters!$D$9*(1-('Input for base case'!$F$22*Parameters!$D$7)))+(K71*(1-Parameters!$D$40)*(1-1/Parameters!$D$38)) + (L71*(1-Parameters!$D$40)*(1-(1/Parameters!$D$38))*(1-ART_drop_factor)),0)</f>
        <v>0</v>
      </c>
      <c r="L72" s="23">
        <f>IF(AND(C72&gt;='Input for base case'!$F$12,C72&lt;'Input for base case'!$F$13),((E71*(1-Parameters!$D$40)*(1-1/Parameters!$D$38)*('Input for base case'!$F$5*Parameters!$D$14*Parameters!$D$26*(1-Parameters!$D$27)*(Parameters!$D$24)*Parameters!$D$28*Parameters!$D$30))+(F71*(1-Parameters!$D$40)*(1-(1/Parameters!$D$38))*ART_drop_factor)+(L71*(1-Parameters!$D$40)*(1-(1/Parameters!$D$38))*ART_drop_factor)),0)</f>
        <v>0</v>
      </c>
      <c r="M72" s="23">
        <f>IF(AND(C72&gt;='Input for base case'!$F$12,C72&lt;'Input for base case'!$F$13),((E71*(1-Parameters!$D$40)*(1/Parameters!$D$38)*(1-('Input for base case'!$F$5*Parameters!$D$14*(1-Parameters!$D$27)*Parameters!$D$26*(Parameters!$D$23))*Parameters!$D$28))+(G71*(1-Parameters!$D$40)*(1-('Input for base case'!$F$5*Parameters!$D$14*(1-Parameters!$D$27)*Parameters!$D$26*(Parameters!$D$23)*Parameters!$D$28)))+(K71*(1-Parameters!$D$40)*(1/Parameters!$D$38))+(M71*(1-Parameters!$D$40))),0)</f>
        <v>0</v>
      </c>
      <c r="N72" s="23">
        <f>IF(AND(C72&gt;='Input for base case'!$F$12,C72&lt;'Input for base case'!$F$13),((E71*(1-Parameters!$D$40)*(1/Parameters!$D$38)*'Input for base case'!$F$5*Parameters!$D$14*Parameters!$D$26*(1-Parameters!$D$27)*Parameters!$D$28*(Parameters!$D$23)*(1-Parameters!$D$30))+(G71*(1-Parameters!$D$40)*'Input for base case'!$F$5*Parameters!$D$14*Parameters!$D$26*(1-Parameters!$D$27)*Parameters!$D$28*(Parameters!$D$23)*(1-Parameters!$D$30))+(H71*(1-Parameters!$D$40)) +(N71*(1-Parameters!$D$40)) + (O71*(1-Parameters!$D$40)*(1-ART_drop_factor)) + (I71*(1-Parameters!$D$40)*(1-ART_drop_factor))),0)</f>
        <v>0</v>
      </c>
      <c r="O72" s="23">
        <f>IF(AND(C72&gt;='Input for base case'!$F$12,C72&lt;'Input for base case'!$F$13),((E71*(1-Parameters!$D$40)*(1/Parameters!$D$38)*('Input for base case'!$F$5*Parameters!$D$14*(Parameters!$D$23)*Parameters!$D$26*(1-Parameters!$D$27)*Parameters!$D$28*Parameters!$D$30))+(F71*(1-Parameters!$D$40)*(1/Parameters!$D$38))+(G71*(1-Parameters!$D$40)*('Input for base case'!$F$5*Parameters!$D$14*(Parameters!$D$23)*Parameters!$D$26*(1-Parameters!$D$27)*Parameters!$D$28*Parameters!$D$30))+(O71*(1-Parameters!$D$40)*ART_drop_factor)+(L71*(1-Parameters!$D$40)*(1/Parameters!$D$38))+(I71*(1-Parameters!$D$40)*ART_drop_factor)),0)</f>
        <v>0</v>
      </c>
      <c r="P72" s="24">
        <f>IF(AND(C72&gt;='Input for base case'!$F$13,C72&lt;'Input for base case'!$F$14),((J71*(1-Parameters!$D$40)*(1-(Parameters!$D$9*(1-('Input for base case'!$F$22*Parameters!$D$7))))) + (P71*(1-Parameters!$D$40)*(1-(Parameters!$D$9*(1-('Input for base case'!$F$22*Parameters!$D$7)))))),0)</f>
        <v>0</v>
      </c>
      <c r="Q72" s="22">
        <f>IF(AND(C72&gt;='Input for base case'!$F$13,C72&lt;'Input for base case'!$F$14),((J71*(1-Parameters!$D$40)*Parameters!$D$9*(1-('Input for base case'!$F$22*Parameters!$D$7)))+(K71*(1-Parameters!$D$40)*(1-1/Parameters!$D$38)*(1-('Input for base case'!$F$6*Parameters!$D$15*(1-Parameters!$D$27)*Parameters!$D$26*(Parameters!$D$24))*Parameters!$D$28*Parameters!$D$30))) + (L71*(1-Parameters!$D$40)*(1-(1/Parameters!$D$38))*(1-ART_drop_factor)) +(P71*(1-Parameters!$D$40)*Parameters!$D$9*(1-('Input for base case'!$F$22*Parameters!$D$7)))+(Q71*(1-Parameters!$D$40)*(1-1/Parameters!$D$38)) + (R71*(1-Parameters!$D$40)*(1-(1/Parameters!$D$38))*(1-ART_drop_factor)),0)</f>
        <v>0</v>
      </c>
      <c r="R72" s="24">
        <f>IF(AND(C72&gt;='Input for base case'!$F$13,C72&lt;'Input for base case'!$F$14),((K71*(1-Parameters!$D$40)*(1-1/Parameters!$D$38)*('Input for base case'!$F$6*Parameters!$D$15*Parameters!$D$26*(1-Parameters!$D$27)*(Parameters!$D$24)*Parameters!$D$28*Parameters!$D$30))+(L71*(1-Parameters!$D$40)*(1-(1/Parameters!$D$38))*ART_drop_factor)+(R71*(1-Parameters!$D$40)*(1-(1/Parameters!$D$38))*ART_drop_factor)),0)</f>
        <v>0</v>
      </c>
      <c r="S72" s="22">
        <f>IF(AND(C72&gt;='Input for base case'!$F$13,C72&lt;'Input for base case'!$F$14),((K71*(1-Parameters!$D$40)*(1/Parameters!$D$38)*(1-('Input for base case'!$F$6*Parameters!$D$15*(1-Parameters!$D$27)*Parameters!$D$26*(Parameters!$D$23)*Parameters!$D$28)))+(M71*(1-Parameters!$D$40)*(1-('Input for base case'!$F$6*Parameters!$D$15*(1-Parameters!$D$27)*Parameters!$D$26*(Parameters!$D$23)*Parameters!$D$28)))+(Q71*(1-Parameters!$D$40)*(1/Parameters!$D$38))+(S71*(1-Parameters!$D$40))),0)</f>
        <v>0</v>
      </c>
      <c r="T72" s="24">
        <f>IF(AND(C72&gt;='Input for base case'!$F$13,C72&lt;'Input for base case'!$F$14),((K71*(1-Parameters!$D$40)*(1/Parameters!$D$38)*'Input for base case'!$F$6*Parameters!$D$15*Parameters!$D$26*(1-Parameters!$D$27)*Parameters!$D$28*(Parameters!$D$23)*(1-Parameters!$D$30))+(M71*(1-Parameters!$D$40)*'Input for base case'!$F$6*Parameters!$D$15*Parameters!$D$26*(1-Parameters!$D$27)*Parameters!$D$28*(Parameters!$D$23)*(1-Parameters!$D$30))+(N71*(1-Parameters!$D$40))+(T71*(1-Parameters!$D$40)) + (U71*(1-Parameters!$D$40)*(1-ART_drop_factor)) + (O71*(1-Parameters!$D$40)*(1-ART_drop_factor))),0)</f>
        <v>0</v>
      </c>
      <c r="U72" s="22">
        <f>IF(AND(C72&gt;='Input for base case'!$F$13,C72&lt;'Input for base case'!$F$14),((K71*(1-Parameters!$D$40)*(1/Parameters!$D$38)*('Input for base case'!$F$6*Parameters!$D$15*(Parameters!$D$23)*Parameters!$D$26*(1-Parameters!$D$27)*Parameters!$D$28*Parameters!$D$30))+(L71*(1-Parameters!$D$40)*(1/Parameters!$D$38))+(M71*(1-Parameters!$D$40)*('Input for base case'!$F$6*Parameters!$D$15*(Parameters!$D$23)*Parameters!$D$26*(1-Parameters!$D$27)*Parameters!$D$28*Parameters!$D$30))+(U71*(1-Parameters!$D$40)*ART_drop_factor)+(R71*(1-Parameters!$D$40)*(1/Parameters!$D$38))+(O71*(1-Parameters!$D$40))*ART_drop_factor),0)</f>
        <v>0</v>
      </c>
      <c r="V72" s="24">
        <f>IF(C72='Input for base case'!$F$14,((P71*(1-Parameters!$D$41)*(1-(Parameters!$D$9*(1-('Input for base case'!$F$22*Parameters!$D$7))))) + (V71*(1-Parameters!$D$41)*(1-(Parameters!$D$9*(1-('Input for base case'!$F$22*Parameters!$D$7)))))),0)</f>
        <v>0</v>
      </c>
      <c r="W72" s="22">
        <f>IF(C72='Input for base case'!$F$14,((P71*(1-Parameters!$D$41)*Parameters!$D$9*(1-('Input for base case'!$F$22*Parameters!$D$7)))+(Q71*(1-Parameters!$D$41)*(1-1/Parameters!$D$38)*(1-('Input for base case'!$F$6*Parameters!$D$16*(1-Parameters!$D$27)*Parameters!$D$26*(1-Parameters!$B$94)*(Parameters!$D$24))*Parameters!$D$28*Parameters!$D$30)))+(V71*(1-Parameters!$D$41)*Parameters!$D$9*(1-('Input for base case'!$F$22*Parameters!$D$7)))+ (R71*(1-Parameters!$D$41)*(1-(1/Parameters!$D$38))*(1-ART_drop_factor)) + (W71*(1-Parameters!$D$41)*(1-1/Parameters!$D$38)) + (X71*(1-Parameters!$D$41)*(1-(1/Parameters!$D$38))*(1-ART_drop_factor)),0)</f>
        <v>0</v>
      </c>
      <c r="X72" s="24">
        <f>IF(C72='Input for base case'!$F$14,((Q71*(1-Parameters!$D$41)*(1-1/Parameters!$D$38)*('Input for base case'!$F$6*Parameters!$D$16*Parameters!$D$26*(1-Parameters!$D$27)*(1-Parameters!$B$94)*(Parameters!$D$24)*Parameters!$D$28*Parameters!$D$30))+(R71*(1-Parameters!$D$41)*(1-(1/Parameters!$D$38))*ART_drop_factor)+(X71*(1-Parameters!$D$41)*(1-(1/Parameters!$D$38))*ART_drop_factor)),0)</f>
        <v>0</v>
      </c>
      <c r="Y72" s="22">
        <f>IF(C72='Input for base case'!$F$14,((Q71*(1-Parameters!$D$41)*(1/Parameters!$D$38)*(1-('Input for base case'!$F$6*Parameters!$D$16*(1-Parameters!$D$27)*Parameters!$D$26*(1-Parameters!$B$94)*(Parameters!$D$23)*Parameters!$D$28)))+(S71*(1-Parameters!$D$41)*(1-('Input for base case'!$F$6*Parameters!$D$16*(1-Parameters!$D$27)*Parameters!$D$26*(1-Parameters!$B$94)*(Parameters!$D$23)*Parameters!$D$28)))+(W71*(1-Parameters!$D$41)*(1/Parameters!$D$38))+(Y71*(1-Parameters!$D$41))),0)</f>
        <v>0</v>
      </c>
      <c r="Z72" s="24">
        <f>IF(C72='Input for base case'!$F$14,((Q71*(1-Parameters!$D$41)*(1/Parameters!$D$38)*'Input for base case'!$F$6*Parameters!$D$16*Parameters!$D$26*(1-Parameters!$D$27)*(1-Parameters!$B$94)*Parameters!$D$28*(Parameters!$D$23)*(1-Parameters!$D$30))+(S71*(1-Parameters!$D$41)*'Input for base case'!$F$6*Parameters!$D$16*Parameters!$D$26*(1-Parameters!$D$27)*(1-Parameters!$B$94)*Parameters!$D$28*(Parameters!$D$23)*(1-Parameters!$D$30))+(T71*(1-Parameters!$D$41)) + (U71*(1-Parameters!$D$41)*(1-ART_drop_factor)) + (Z71*(1-Parameters!$D$41)) + (AA71*(1-Parameters!$D$41)*(1-ART_drop_factor))),0)</f>
        <v>0</v>
      </c>
      <c r="AA72" s="22">
        <f>IF(C72='Input for base case'!$F$14,((Q71*(1-Parameters!$D$41)*(1/Parameters!$D$38)*('Input for base case'!$F$6*Parameters!$D$16*(Parameters!$D$23)*Parameters!$D$26*(1-Parameters!$D$27)*(1-Parameters!$B$94)*Parameters!$D$28*Parameters!$D$30))+(R71*(1-Parameters!$D$41)*(1/Parameters!$D$38))+(S71*(1-Parameters!$D$41)*('Input for base case'!$F$6*Parameters!$D$16*(1-Parameters!$B$94)*(Parameters!$D$23)*Parameters!$D$26*(1-Parameters!$D$27)*Parameters!$D$28*Parameters!$D$30))+(AA71*(1-Parameters!$D$41)*ART_drop_factor)+(X71*(1-Parameters!$D$41)*(1/Parameters!$D$38))+(U71*(1-Parameters!$D$41)*ART_drop_factor)),0)</f>
        <v>0</v>
      </c>
      <c r="AB72" s="24">
        <f>IF(AND(C72&gt;'Input for base case'!$F$14,C72&lt;('Input for base case'!$F$14+'Input for base case'!$F$16)),((V71*(1-Parameters!$D$41)*(1-(Parameters!$D$9*(1-('Input for base case'!$F$22*Parameters!$D$7)))))+(AB71*(1-Parameters!$D$41)*(1-(Parameters!$D$10*(1-('Input for base case'!$F$22*Parameters!$D$7)))))),0)</f>
        <v>0</v>
      </c>
      <c r="AC72" s="24">
        <f>IF(AND(C72&gt;'Input for base case'!$F$14, C72&lt;('Input for base case'!$F$14+'Input for base case'!$F$16)),((V71*(1-Parameters!$D$41)*Parameters!$D$9*(1-('Input for base case'!$F$22*Parameters!$D$7)))+(W71*(1-Parameters!$D$41)*(1-1/Parameters!$D$38)) + (X71*(1-Parameters!$D$41)*(1-(1/Parameters!$D$38))*(1-ART_drop_factor)) +(AB71*(1-Parameters!$D$41)*Parameters!$D$10*(1-('Input for base case'!$F$22*Parameters!$D$7))))+(AC71*(1-Parameters!$D$41)*(1-1/Parameters!$D$38)) + (AD71*(1-Parameters!$D$41)*(1-(1/Parameters!$D$38))*(1-ART_drop_factor)),0)</f>
        <v>0</v>
      </c>
      <c r="AD72" s="24">
        <f>IF(AND(C72&gt;'Input for base case'!$F$14, C72&lt;('Input for base case'!$F$14+'Input for base case'!$F$16)),((X71*(1-Parameters!$D$41)*(1-(1/Parameters!$D$38))*ART_drop_factor)+(AD71*(1-Parameters!$D$41)*(1-(1/Parameters!$D$38))*ART_drop_factor)),0)</f>
        <v>0</v>
      </c>
      <c r="AE72" s="24">
        <f>IF(AND(C72&gt;'Input for base case'!$F$14, C72&lt;('Input for base case'!$F$14+'Input for base case'!$F$16)),((W71*(1-Parameters!$D$41)*(1/Parameters!$D$38))+(Y71*(1-Parameters!$D$41))+(AC71*(1-Parameters!$D$41)*(1/Parameters!$D$38))+(AE71*(1-Parameters!$D$41))),0)</f>
        <v>0</v>
      </c>
      <c r="AF72" s="24">
        <f>IF(AND(C72&gt;'Input for base case'!$F$14, C72&lt;('Input for base case'!$F$14+'Input for base case'!$F$16)),((Z71*(1-Parameters!$D$41)) + (AA71*(1-Parameters!$D$41)*(1-ART_drop_factor)) +(AF71*(1-Parameters!$D$41)) + (AG71*(1-Parameters!$D$41)*(1-ART_drop_factor))),0)</f>
        <v>0</v>
      </c>
      <c r="AG72" s="24">
        <f>IF(AND(C72&gt;'Input for base case'!$F$14, C72&lt;('Input for base case'!$F$14+'Input for base case'!$F$16)),((X71*(1-Parameters!$D$41)*(1/Parameters!$D$38))+(AG71*(1-Parameters!$D$41)*ART_drop_factor)+(AD71*(1-Parameters!$D$41)*(1/Parameters!$D$38))+(AA71*(1-Parameters!$D$41)*ART_drop_factor)),0)</f>
        <v>0</v>
      </c>
      <c r="AH72" s="24">
        <f>IF(AND(C72&gt;=('Input for base case'!$F$14+'Input for base case'!$F$16),C72&lt;('Input for base case'!$F$14+'Input for base case'!$F$17)),((AB71*(1-Parameters!$D$40)*(1-(Parameters!$D$10*(1-('Input for base case'!$F$22*Parameters!$D$7)))))+(AH71*(1-Parameters!$D$40)*(1-(Parameters!$D$11*(1-('Input for base case'!$F$22*Parameters!$D$7)))))),0)</f>
        <v>0</v>
      </c>
      <c r="AI72" s="24">
        <f>IF(AND(C72&gt;=('Input for base case'!$F$14+'Input for base case'!$F$16), C72&lt;('Input for base case'!$F$14+'Input for base case'!$F$17)),((AB71*(1-Parameters!$D$40)*Parameters!$D$10*(1-('Input for base case'!$F$22*Parameters!$D$7)))+(AC71*(1-Parameters!$D$40)*(1-1/Parameters!$D$38)*(1-('Input for base case'!$F$7*Parameters!$D$17*(1-Parameters!$D$27)*Parameters!$D$26*(1-(Parameters!$B$94 + Parameters!$B$95))*(Parameters!$D$24)*Parameters!$D$28*Parameters!$D$30))) + (AD71*(1-Parameters!$D$40)*(1-(1/Parameters!$D$38))*(1-ART_drop_factor)) +(AH71*(1-Parameters!$D$40)*Parameters!$D$11*(1-('Input for base case'!$F$22*Parameters!$D$7)))+(AI71*(1-Parameters!$D$40)*(1-1/Parameters!$D$38)) + (AJ71*(1-Parameters!$D$40)*(1-(1/Parameters!$D$38))*(1-ART_drop_factor))),0)</f>
        <v>0</v>
      </c>
      <c r="AJ72" s="24">
        <f>IF(AND(C72&gt;=('Input for base case'!$F$14+'Input for base case'!$F$16), C72&lt;('Input for base case'!$F$14+'Input for base case'!$F$17)),((AC71*(1-Parameters!$D$40)*(1-1/Parameters!$D$38)*('Input for base case'!$F$7*Parameters!$D$17*Parameters!$D$26*(1-Parameters!$D$27)*(1-(Parameters!$B$94 + Parameters!$B$95))*(Parameters!$D$24)*Parameters!$D$28*Parameters!$D$30))+(AD71*(1-Parameters!$D$40)*(1-(1/Parameters!$D$38))*ART_drop_factor)+(AJ71*(1-Parameters!$D$40)*(1-(1/Parameters!$D$38))*ART_drop_factor)),0)</f>
        <v>0</v>
      </c>
      <c r="AK72" s="22">
        <f>IF(AND(C72&gt;=('Input for base case'!$F$14+'Input for base case'!$F$16), C72&lt;('Input for base case'!$F$14+'Input for base case'!$F$17)),((AC71*(1-Parameters!$D$40)*(1/Parameters!$D$38)*(1-('Input for base case'!$F$7*Parameters!$D$17*(1-Parameters!$D$27)*Parameters!$D$26*(1-(Parameters!$B$94 + Parameters!$B$95))*(Parameters!$D$23)*Parameters!$D$28)))+(AE71*(1-Parameters!$D$40)*(1-('Input for base case'!$F$7*Parameters!$D$17*(1-Parameters!$D$27)*Parameters!$D$26*(1-(Parameters!$B$94 + Parameters!$B$95))*(Parameters!$D$23)*Parameters!$D$28)))+(AI71*(1-Parameters!$D$40)*(1/Parameters!$D$38))+(AK71*(1-Parameters!$D$40))),0)</f>
        <v>0</v>
      </c>
      <c r="AL72" s="24">
        <f>IF(AND(C72&gt;=('Input for base case'!$F$14+'Input for base case'!$F$16), C72&lt;('Input for base case'!$F$14+'Input for base case'!$F$17)),((AC71*(1-Parameters!$D$40)*(1/Parameters!$D$38)*'Input for base case'!$F$7*Parameters!$D$17*Parameters!$D$26*(1-Parameters!$D$27)*(1-(Parameters!$B$94 + Parameters!$B$95))*Parameters!$D$28*(Parameters!$D$23)*(1-Parameters!$D$30))+(AE71*(1-Parameters!$D$40)*'Input for base case'!$F$7*Parameters!$D$17*Parameters!$D$26*(1-Parameters!$D$27)*(1-(Parameters!$B$94 + Parameters!$B$95))*Parameters!$D$28*(Parameters!$D$23)*(1-Parameters!$D$30))+(AF71*(1-Parameters!$D$40)) + (AG71*(1-Parameters!$D$40)*(1-ART_drop_factor)) +(AL71*(1-Parameters!$D$40)) + (AM71*(1-Parameters!$D$40)*(1-ART_drop_factor))),0)</f>
        <v>0</v>
      </c>
      <c r="AM72" s="22">
        <f>IF(AND(C72&gt;=('Input for base case'!$F$14+'Input for base case'!$F$16), C72&lt;('Input for base case'!$F$14+'Input for base case'!$F$17)),((AC71*(1-Parameters!$D$40)*(1/Parameters!$D$38)*('Input for base case'!$F$7*Parameters!$D$17*(Parameters!$D$23)*Parameters!$D$26*(1-Parameters!$D$27)*(1-(Parameters!$B$94 + Parameters!$B$95))*Parameters!$D$28*Parameters!$D$30))+(AD71*(1-Parameters!$D$40)*(1/Parameters!$D$38))+(AE71*(1-Parameters!$D$40)*('Input for base case'!$F$7*Parameters!$D$17*(Parameters!$D$23)*Parameters!$D$26*(1-Parameters!$D$27)*(1-(Parameters!$B$94 + Parameters!$B$95))*Parameters!$D$28*Parameters!$D$30))+(AM71*(1-Parameters!$D$40)*ART_drop_factor)+(AJ71*(1-Parameters!$D$40)*(1/Parameters!$D$38))+(AG71*(1-Parameters!$D$40)*ART_drop_factor)),0)</f>
        <v>0</v>
      </c>
      <c r="AN72" s="24">
        <f>IF(AND(C72&gt;=('Input for base case'!$F$14+'Input for base case'!$F$17), C72&lt;('Input for base case'!$F$14+'Input for base case'!$F$18)),((AH71*(1-Parameters!$D$40)*(1-(Parameters!$D$11*(1-('Input for base case'!$F$22*Parameters!$D$7))))) + (AN71*(1-Parameters!$D$40)*(1-(Parameters!$D$11*(1-('Input for base case'!$F$22*Parameters!$D$7)))))),0)</f>
        <v>0</v>
      </c>
      <c r="AO72" s="22">
        <f>IF(AND(C72&gt;=('Input for base case'!$F$14+'Input for base case'!$F$17), C72&lt;('Input for base case'!$F$14+'Input for base case'!$F$18)),((AH71*(1-Parameters!$D$40)*Parameters!$D$11*(1-('Input for base case'!$F$22*Parameters!$D$7)))+(AI71*(1-Parameters!$D$40)*(1-1/Parameters!$D$38)*(1-('Input for base case'!$F$8*Parameters!$D$18*(1-Parameters!$D$27)*Parameters!$D$26*(Parameters!$D$24)*Parameters!$D$28*Parameters!$D$30))) + (AJ71*(1-Parameters!$D$40)*(1-(1/Parameters!$D$38))*(1-ART_drop_factor)) +(AN71*(1-Parameters!$D$40)*Parameters!$D$11*(1-('Input for base case'!$F$22*Parameters!$D$7)))+(AO71*(1-Parameters!$D$40)*(1-1/Parameters!$D$38)) + (AP71*(1-Parameters!$D$40)*(1-(1/Parameters!$D$38))*(1-ART_drop_factor))),0)</f>
        <v>0</v>
      </c>
      <c r="AP72" s="24">
        <f>IF(AND(C72&gt;=('Input for base case'!$F$14+'Input for base case'!$F$17), C72&lt;('Input for base case'!$F$14+'Input for base case'!$F$18)),((AI71*(1-Parameters!$D$40)*(1-1/Parameters!$D$38)*('Input for base case'!$F$8*Parameters!$D$18*Parameters!$D$26*(1-Parameters!$D$27)*(Parameters!$D$24)*Parameters!$D$28*Parameters!$D$30))+(AJ71*(1-Parameters!$D$40)*(1-(1/Parameters!$D$38))*ART_drop_factor)+(AP71*(1-Parameters!$D$40)*(1-(1/Parameters!$D$38))*ART_drop_factor)),0)</f>
        <v>0</v>
      </c>
      <c r="AQ72" s="22">
        <f>IF(AND(C72&gt;=('Input for base case'!$F$14+'Input for base case'!$F$17), C72&lt;('Input for base case'!$F$14+'Input for base case'!$F$18)),((AI71*(1-Parameters!$D$40)*(1/Parameters!$D$38)*(1-('Input for base case'!$F$8*Parameters!$D$18*(1-Parameters!$D$27)*Parameters!$D$26*(Parameters!$D$23)*Parameters!$D$28)))+(AK71*(1-Parameters!$D$40)*(1-('Input for base case'!$F$8*Parameters!$D$18*(1-Parameters!$D$27)*Parameters!$D$26*(Parameters!$D$23)*Parameters!$D$28)))+(AO71*(1-Parameters!$D$40)*(1/Parameters!$D$38))+(AQ71*(1-Parameters!$D$40))),0)</f>
        <v>0</v>
      </c>
      <c r="AR72" s="24">
        <f>IF(AND(C72&gt;=('Input for base case'!$F$14+'Input for base case'!$F$17), C72&lt;('Input for base case'!$F$14+'Input for base case'!$F$18)),((AI71*(1-Parameters!$D$40)*(1/Parameters!$D$38)*'Input for base case'!$F$8*Parameters!$D$18*Parameters!$D$26*(1-Parameters!$D$27)*Parameters!$D$28*(Parameters!$D$23)*(1-Parameters!$D$30))+(AK71*(1-Parameters!$D$40)*'Input for base case'!$F$8*Parameters!$D$18*Parameters!$D$26*(1-Parameters!$D$27)*Parameters!$D$28*(Parameters!$D$23)*(1-Parameters!$D$30))+(AL71*(1-Parameters!$D$40)) + (AM71*(1-Parameters!$D$40)*(1-ART_drop_factor)) +(AR71*(1-Parameters!$D$40)) + (AS71*(1-Parameters!$D$40)*(1-ART_drop_factor))),0)</f>
        <v>0</v>
      </c>
      <c r="AS72" s="22">
        <f>IF(AND(C72&gt;=('Input for base case'!$F$14+'Input for base case'!$F$17), C72&lt;('Input for base case'!$F$14+'Input for base case'!$F$18)),((AI71*(1-Parameters!$D$40)*(1/Parameters!$D$38)*('Input for base case'!$F$8*Parameters!$D$18*(Parameters!$D$23)*Parameters!$D$26*(1-Parameters!$D$27)*Parameters!$D$28*Parameters!$D$30))+(AJ71*(1-Parameters!$D$40)*(1/Parameters!$D$38))+(AK71*(1-Parameters!$D$40)*('Input for base case'!$F$8*Parameters!$D$18*(Parameters!$D$23)*Parameters!$D$26*(1-Parameters!$D$27)*Parameters!$D$28*Parameters!$D$30))+(AS71*(1-Parameters!$D$40)*ART_drop_factor)+(AP71*(1-Parameters!$D$40)*(1/Parameters!$D$38))+(AM71*(1-Parameters!$D$40)*ART_drop_factor)),0)</f>
        <v>0</v>
      </c>
      <c r="AT72" s="24">
        <f>IF(AND(C72&gt;=('Input for base case'!$F$14+'Input for base case'!$F$18), C72&lt;('Input for base case'!$F$14+'Input for base case'!$F$19)),((AN71*(1-Parameters!$D$40)*(1-(Parameters!$D$11*(1-('Input for base case'!$F$22*Parameters!$D$7))))) + (AT71*(1-Parameters!$D$40)*(1-(Parameters!$D$12*(1-('Input for base case'!$F$22*Parameters!$D$7)))))),0)</f>
        <v>1488334.4548458867</v>
      </c>
      <c r="AU72" s="22">
        <f>IF(AND(C72&gt;=('Input for base case'!$F$14+'Input for base case'!$F$18), C72&lt;('Input for base case'!$F$14+'Input for base case'!$F$19)),((AN71*(1-Parameters!$D$40)*Parameters!$D$11*(1-('Input for base case'!$F$22*Parameters!$D$7)))+(AO71*(1-Parameters!$D$40)*(1-1/Parameters!$D$38)*(1-('Input for base case'!$F$9*Parameters!$D$19*(1-Parameters!$D$27)*Parameters!$D$26*(Parameters!$D$24)*Parameters!$D$28*Parameters!$D$30))) + (AP71*(1-Parameters!$D$40)*(1-(1/Parameters!$D$38))*(1-ART_drop_factor)) +(AT71*(1-Parameters!$D$40)*Parameters!$D$12*(1-('Input for base case'!$F$22*Parameters!$D$7)))+(AU71*(1-Parameters!$D$40)*(1-1/Parameters!$D$38)) + (AV71*(1-Parameters!$D$40)*(1-(1/Parameters!$D$38))*(1-ART_drop_factor))),0)</f>
        <v>3520.7749541412363</v>
      </c>
      <c r="AV72" s="24">
        <f>IF(AND(C72&gt;=('Input for base case'!$F$14+'Input for base case'!$F$18), C72&lt;('Input for base case'!$F$14+'Input for base case'!$F$19)),((AO71*(1-Parameters!$D$40)*(1-1/Parameters!$D$38)*('Input for base case'!$F$9*Parameters!$D$19*Parameters!$D$26*(1-Parameters!$D$27)*(Parameters!$D$24)*Parameters!$D$28*Parameters!$D$30))+(AP71*(1-Parameters!$D$40)*(1-(1/Parameters!$D$38))*ART_drop_factor)+(AV71*(1-Parameters!$D$40)*(1-(1/Parameters!$D$38))*ART_drop_factor)),0)</f>
        <v>7.8488082201165916</v>
      </c>
      <c r="AW72" s="22">
        <f>IF(AND(C72&gt;=('Input for base case'!$F$14+'Input for base case'!$F$18), C72&lt;('Input for base case'!$F$14+'Input for base case'!$F$19)),((AO71*(1-Parameters!$D$40)*(1/Parameters!$D$38)*(1-('Input for base case'!$F$9*Parameters!$D$19*(1-Parameters!$D$27)*Parameters!$D$26*(Parameters!$D$23)*Parameters!$D$28)))+(AQ71*(1-Parameters!$D$40)*(1-('Input for base case'!$F$9*Parameters!$D$19*(1-Parameters!$D$27)*Parameters!$D$26*(Parameters!$D$23)*Parameters!$D$28)))+(AU71*(1-Parameters!$D$40)*(1/Parameters!$D$38))+(AW71*(1-Parameters!$D$40))),0)</f>
        <v>30395.599771138644</v>
      </c>
      <c r="AX72" s="24">
        <f>IF(AND(C72&gt;=('Input for base case'!$F$14+'Input for base case'!$F$18), C72&lt;('Input for base case'!$F$14+'Input for base case'!$F$19)),((AO71*(1-Parameters!$D$40)*(1/Parameters!$D$38)*'Input for base case'!$F$9*Parameters!$D$19*Parameters!$D$26*(1-Parameters!$D$27)*Parameters!$D$28*(Parameters!$D$23)*(1-Parameters!$D$30))+(AQ71*(1-Parameters!$D$40)*'Input for base case'!$F$9*Parameters!$D$19*Parameters!$D$26*(1-Parameters!$D$27)*Parameters!$D$28*(Parameters!$D$23)*(1-Parameters!$D$30)) + (AS71*(1-Parameters!$D$40)*(1-ART_drop_factor)) +(AR71*(1-Parameters!$D$40))+ (AY71*(1-Parameters!$D$40)*(1-ART_drop_factor)) + (AX71*(1-Parameters!$D$40))),0)</f>
        <v>8860.8657793017683</v>
      </c>
      <c r="AY72" s="22">
        <f>IF(AND(C72&gt;=('Input for base case'!$F$14+'Input for base case'!$F$18), C72&lt;('Input for base case'!$F$14+'Input for base case'!$F$19)),((AO71*(1-Parameters!$D$40)*(1/Parameters!$D$38)*('Input for base case'!$F$9*Parameters!$D$19*(Parameters!$D$23)*Parameters!$D$26*(1-Parameters!$D$27)*Parameters!$D$28*Parameters!$D$30))+(AP71*(1-Parameters!$D$40)*(1/Parameters!$D$38))+(AQ71*(1-Parameters!$D$40)*('Input for base case'!$F$9*Parameters!$D$19*(Parameters!$D$23)*Parameters!$D$26*(1-Parameters!$D$27)*Parameters!$D$28*Parameters!$D$30))+(AY71*(1-Parameters!$D$40)*ART_drop_factor)+(AV71*(1-Parameters!$D$40)*(1/Parameters!$D$38))+(AS71*(1-Parameters!$D$40)*ART_drop_factor)),0)</f>
        <v>32823.103935876214</v>
      </c>
      <c r="AZ72" s="24">
        <f>IF(C72&gt;=('Input for base case'!$F$14+'Input for base case'!$F$19),((AT71*(1-Parameters!$D$40)*(1-(Parameters!$D$12*(1-('Input for base case'!$F$22*Parameters!$D$7))))) + (AZ71*(1-Parameters!$D$40)*(1-(Parameters!$D$12*(1-('Input for base case'!$F$22*Parameters!$D$7)))))),0)</f>
        <v>0</v>
      </c>
      <c r="BA72" s="22">
        <f>IF(C72&gt;=('Input for base case'!$F$14+'Input for base case'!$F$19),((AT71*(1-Parameters!$D$40)*Parameters!$D$12*(1-('Input for base case'!$F$22*Parameters!$D$7)))+(AU71*(1-Parameters!$D$40)*(1-1/Parameters!$D$38)*(1-('Input for base case'!$F$10*Parameters!$D$20*(1-Parameters!$D$27)*Parameters!$D$26*(Parameters!$D$24)*Parameters!$D$28*Parameters!$D$30))) + (AV71*(1-Parameters!$D$40)*(1-(1/Parameters!$D$38))*(1-ART_drop_factor)) +(AZ71*(1-Parameters!$D$40)*Parameters!$D$12*(1-('Input for base case'!$F$22*Parameters!$D$7)))+(BA71*(1-Parameters!$D$40)*(1-1/Parameters!$D$38)) + (BB71*(1-Parameters!$D$40)*(1-(1/Parameters!$D$38))*(1-ART_drop_factor))),0)</f>
        <v>0</v>
      </c>
      <c r="BB72" s="24">
        <f>IF(C72&gt;=('Input for base case'!$F$14+'Input for base case'!$F$19),((AU71*(1-Parameters!$D$40)*(1-1/Parameters!$D$38)*('Input for base case'!$F$10*Parameters!$D$20*Parameters!$D$26*(1-Parameters!$D$27)*(Parameters!$D$24)*Parameters!$D$28*Parameters!$D$30))+(AV71*(1-Parameters!$D$40)*(1-(1/Parameters!$D$38))*ART_drop_factor)+(BB71*(1-Parameters!$D$40)*(1-(1/Parameters!$D$38))*ART_drop_factor)),0)</f>
        <v>0</v>
      </c>
      <c r="BC72" s="22">
        <f>IF(C72&gt;=('Input for base case'!$F$14+'Input for base case'!$F$19),((AU71*(1-Parameters!$D$40)*(1/Parameters!$D$38)*(1-('Input for base case'!$F$10*Parameters!$D$20*(1-Parameters!$D$27)*Parameters!$D$26*(Parameters!$D$23)*Parameters!$D$28)))+(AW71*(1-Parameters!$D$40)*(1-('Input for base case'!$F$10*Parameters!$D$20*(1-Parameters!$D$27)*Parameters!$D$26*(Parameters!$D$23)*Parameters!$D$28)))+(BA71*(1-Parameters!$D$40)*(1/Parameters!$D$38))+(BC71*(1-Parameters!$D$40))),0)</f>
        <v>0</v>
      </c>
      <c r="BD72" s="24">
        <f>IF(C72&gt;=('Input for base case'!$F$14+'Input for base case'!$F$19),((AU71*(1-Parameters!$D$40)*(1/Parameters!$D$38)*'Input for base case'!$F$10*Parameters!$D$20*Parameters!$D$26*(1-Parameters!$D$27)*Parameters!$D$28*(Parameters!$D$23)*(1-Parameters!$D$30))+(AW71*(1-Parameters!$D$40)*'Input for base case'!$F$10*Parameters!$D$20*Parameters!$D$26*(1-Parameters!$D$27)*Parameters!$D$28*(Parameters!$D$23)*(1-Parameters!$D$30))+(AX71*(1-Parameters!$D$40)) + (AY71*(1-Parameters!$D$40)*(1-ART_drop_factor)) +(BD71*(1-Parameters!$D$40)) + (BE71*(1-Parameters!$D$40)*(1-ART_drop_factor))),0)</f>
        <v>0</v>
      </c>
      <c r="BE72" s="25">
        <f>IF(C72&gt;=('Input for base case'!$F$14+'Input for base case'!$F$19),((AU71*(1-Parameters!$D$40)*(1/Parameters!$D$38)*('Input for base case'!$F$10*Parameters!$D$20*(Parameters!$D$23)*Parameters!$D$26*(1-Parameters!$D$27)*Parameters!$D$28*Parameters!$D$30))+(AV71*(1-Parameters!$D$40)*(1/Parameters!$D$38))+(AW71*(1-Parameters!$D$40)*('Input for base case'!$F$10*Parameters!$D$20*(Parameters!$D$23)*Parameters!$D$26*(1-Parameters!$D$27)*Parameters!$D$28*Parameters!$D$30))+(BE71*(1-Parameters!$D$40)*ART_drop_factor)+(BB71*(1-Parameters!$D$40)*(1/Parameters!$D$38))+(AY71*(1-Parameters!$D$40)*ART_drop_factor)),0)</f>
        <v>0</v>
      </c>
      <c r="BF72" s="135">
        <f>(Parameters!$D$40*(SUM(Model!D71:U71,Model!AH71:BE71)))+(Parameters!$D$41*(SUM(Model!V71:AG71)))</f>
        <v>93.483072633192421</v>
      </c>
      <c r="BG72" s="60"/>
    </row>
    <row r="73" spans="3:62" x14ac:dyDescent="0.2">
      <c r="C73" s="20">
        <v>68</v>
      </c>
      <c r="D73" s="21">
        <f>IF((C73&gt;='Input for base case'!$F$12),0,(D72*(1-Parameters!$D$40)*(1-(Parameters!$D$8*(1-('Input for base case'!$F$22*Parameters!$D$7))))))</f>
        <v>0</v>
      </c>
      <c r="E73" s="21">
        <f>IF((C73&gt;='Input for base case'!$F$12),0,(D72*(1-Parameters!$D$40)*Parameters!$D$8*(1-('Input for base case'!$F$22*Parameters!$D$7))+(E72*(1-Parameters!$D$40)*(1-1/Parameters!$D$38)) + (F72*(1-Parameters!$D$40)*(1-(1/Parameters!$D$38))*(1-ART_drop_factor))))</f>
        <v>0</v>
      </c>
      <c r="F73" s="26">
        <f>IF((C73&gt;='Input for base case'!$F$12),0,(F72*(1-Parameters!$D$40)*(1-(1/Parameters!$D$38))*ART_drop_factor))</f>
        <v>0</v>
      </c>
      <c r="G73" s="21">
        <f>IF((C73&gt;='Input for base case'!$F$12),0,((G72*(1-Parameters!$D$40)+(E72*(1-Parameters!$D$40)*(1/Parameters!$D$38)))))</f>
        <v>0</v>
      </c>
      <c r="H73" s="21">
        <f>IF((C73&gt;='Input for base case'!$F$12),0,(H72*(1-Parameters!$D$40) + I72*(1-Parameters!$D$40)*(1-ART_drop_factor)))</f>
        <v>0</v>
      </c>
      <c r="I73" s="21">
        <f>IF((C73&gt;='Input for base case'!$F$12),0,(((F72*(1-Parameters!$D$40)*(1/Parameters!$D$38)) + I72*(1-Parameters!$D$40)*ART_drop_factor)))</f>
        <v>0</v>
      </c>
      <c r="J73" s="23">
        <f>IF(AND(C73&gt;='Input for base case'!$F$12,C73&lt;'Input for base case'!$F$13),((D72*(1-Parameters!$D$40)*(1-(Parameters!$D$8*(1-('Input for base case'!$F$22*Parameters!$D$7))))) + (J72*(1-Parameters!$D$40)*(1-(Parameters!$D$9*(1-('Input for base case'!$F$22*Parameters!$D$7)))))),0)</f>
        <v>0</v>
      </c>
      <c r="K73" s="23">
        <f>IF(AND(C73&gt;='Input for base case'!$F$12,C73&lt;'Input for base case'!$F$13),((D72*(1-Parameters!$D$40)*(Parameters!$D$8*(1-('Input for base case'!$F$22*Parameters!$D$7))))+(E72*(1-Parameters!$D$40)*(1-1/Parameters!$D$38)*(1-('Input for base case'!$F$5*Parameters!$D$14*(1-Parameters!$D$27)*Parameters!$D$26*(Parameters!$D$24))*Parameters!$D$28*Parameters!$D$30)))+ (F72*(1-Parameters!$D$40)*(1-(1/Parameters!$D$38))*(1-ART_drop_factor)) + (J72*(1-Parameters!$D$40)*Parameters!$D$9*(1-('Input for base case'!$F$22*Parameters!$D$7)))+(K72*(1-Parameters!$D$40)*(1-1/Parameters!$D$38)) + (L72*(1-Parameters!$D$40)*(1-(1/Parameters!$D$38))*(1-ART_drop_factor)),0)</f>
        <v>0</v>
      </c>
      <c r="L73" s="23">
        <f>IF(AND(C73&gt;='Input for base case'!$F$12,C73&lt;'Input for base case'!$F$13),((E72*(1-Parameters!$D$40)*(1-1/Parameters!$D$38)*('Input for base case'!$F$5*Parameters!$D$14*Parameters!$D$26*(1-Parameters!$D$27)*(Parameters!$D$24)*Parameters!$D$28*Parameters!$D$30))+(F72*(1-Parameters!$D$40)*(1-(1/Parameters!$D$38))*ART_drop_factor)+(L72*(1-Parameters!$D$40)*(1-(1/Parameters!$D$38))*ART_drop_factor)),0)</f>
        <v>0</v>
      </c>
      <c r="M73" s="23">
        <f>IF(AND(C73&gt;='Input for base case'!$F$12,C73&lt;'Input for base case'!$F$13),((E72*(1-Parameters!$D$40)*(1/Parameters!$D$38)*(1-('Input for base case'!$F$5*Parameters!$D$14*(1-Parameters!$D$27)*Parameters!$D$26*(Parameters!$D$23))*Parameters!$D$28))+(G72*(1-Parameters!$D$40)*(1-('Input for base case'!$F$5*Parameters!$D$14*(1-Parameters!$D$27)*Parameters!$D$26*(Parameters!$D$23)*Parameters!$D$28)))+(K72*(1-Parameters!$D$40)*(1/Parameters!$D$38))+(M72*(1-Parameters!$D$40))),0)</f>
        <v>0</v>
      </c>
      <c r="N73" s="23">
        <f>IF(AND(C73&gt;='Input for base case'!$F$12,C73&lt;'Input for base case'!$F$13),((E72*(1-Parameters!$D$40)*(1/Parameters!$D$38)*'Input for base case'!$F$5*Parameters!$D$14*Parameters!$D$26*(1-Parameters!$D$27)*Parameters!$D$28*(Parameters!$D$23)*(1-Parameters!$D$30))+(G72*(1-Parameters!$D$40)*'Input for base case'!$F$5*Parameters!$D$14*Parameters!$D$26*(1-Parameters!$D$27)*Parameters!$D$28*(Parameters!$D$23)*(1-Parameters!$D$30))+(H72*(1-Parameters!$D$40)) +(N72*(1-Parameters!$D$40)) + (O72*(1-Parameters!$D$40)*(1-ART_drop_factor)) + (I72*(1-Parameters!$D$40)*(1-ART_drop_factor))),0)</f>
        <v>0</v>
      </c>
      <c r="O73" s="23">
        <f>IF(AND(C73&gt;='Input for base case'!$F$12,C73&lt;'Input for base case'!$F$13),((E72*(1-Parameters!$D$40)*(1/Parameters!$D$38)*('Input for base case'!$F$5*Parameters!$D$14*(Parameters!$D$23)*Parameters!$D$26*(1-Parameters!$D$27)*Parameters!$D$28*Parameters!$D$30))+(F72*(1-Parameters!$D$40)*(1/Parameters!$D$38))+(G72*(1-Parameters!$D$40)*('Input for base case'!$F$5*Parameters!$D$14*(Parameters!$D$23)*Parameters!$D$26*(1-Parameters!$D$27)*Parameters!$D$28*Parameters!$D$30))+(O72*(1-Parameters!$D$40)*ART_drop_factor)+(L72*(1-Parameters!$D$40)*(1/Parameters!$D$38))+(I72*(1-Parameters!$D$40)*ART_drop_factor)),0)</f>
        <v>0</v>
      </c>
      <c r="P73" s="24">
        <f>IF(AND(C73&gt;='Input for base case'!$F$13,C73&lt;'Input for base case'!$F$14),((J72*(1-Parameters!$D$40)*(1-(Parameters!$D$9*(1-('Input for base case'!$F$22*Parameters!$D$7))))) + (P72*(1-Parameters!$D$40)*(1-(Parameters!$D$9*(1-('Input for base case'!$F$22*Parameters!$D$7)))))),0)</f>
        <v>0</v>
      </c>
      <c r="Q73" s="22">
        <f>IF(AND(C73&gt;='Input for base case'!$F$13,C73&lt;'Input for base case'!$F$14),((J72*(1-Parameters!$D$40)*Parameters!$D$9*(1-('Input for base case'!$F$22*Parameters!$D$7)))+(K72*(1-Parameters!$D$40)*(1-1/Parameters!$D$38)*(1-('Input for base case'!$F$6*Parameters!$D$15*(1-Parameters!$D$27)*Parameters!$D$26*(Parameters!$D$24))*Parameters!$D$28*Parameters!$D$30))) + (L72*(1-Parameters!$D$40)*(1-(1/Parameters!$D$38))*(1-ART_drop_factor)) +(P72*(1-Parameters!$D$40)*Parameters!$D$9*(1-('Input for base case'!$F$22*Parameters!$D$7)))+(Q72*(1-Parameters!$D$40)*(1-1/Parameters!$D$38)) + (R72*(1-Parameters!$D$40)*(1-(1/Parameters!$D$38))*(1-ART_drop_factor)),0)</f>
        <v>0</v>
      </c>
      <c r="R73" s="24">
        <f>IF(AND(C73&gt;='Input for base case'!$F$13,C73&lt;'Input for base case'!$F$14),((K72*(1-Parameters!$D$40)*(1-1/Parameters!$D$38)*('Input for base case'!$F$6*Parameters!$D$15*Parameters!$D$26*(1-Parameters!$D$27)*(Parameters!$D$24)*Parameters!$D$28*Parameters!$D$30))+(L72*(1-Parameters!$D$40)*(1-(1/Parameters!$D$38))*ART_drop_factor)+(R72*(1-Parameters!$D$40)*(1-(1/Parameters!$D$38))*ART_drop_factor)),0)</f>
        <v>0</v>
      </c>
      <c r="S73" s="22">
        <f>IF(AND(C73&gt;='Input for base case'!$F$13,C73&lt;'Input for base case'!$F$14),((K72*(1-Parameters!$D$40)*(1/Parameters!$D$38)*(1-('Input for base case'!$F$6*Parameters!$D$15*(1-Parameters!$D$27)*Parameters!$D$26*(Parameters!$D$23)*Parameters!$D$28)))+(M72*(1-Parameters!$D$40)*(1-('Input for base case'!$F$6*Parameters!$D$15*(1-Parameters!$D$27)*Parameters!$D$26*(Parameters!$D$23)*Parameters!$D$28)))+(Q72*(1-Parameters!$D$40)*(1/Parameters!$D$38))+(S72*(1-Parameters!$D$40))),0)</f>
        <v>0</v>
      </c>
      <c r="T73" s="24">
        <f>IF(AND(C73&gt;='Input for base case'!$F$13,C73&lt;'Input for base case'!$F$14),((K72*(1-Parameters!$D$40)*(1/Parameters!$D$38)*'Input for base case'!$F$6*Parameters!$D$15*Parameters!$D$26*(1-Parameters!$D$27)*Parameters!$D$28*(Parameters!$D$23)*(1-Parameters!$D$30))+(M72*(1-Parameters!$D$40)*'Input for base case'!$F$6*Parameters!$D$15*Parameters!$D$26*(1-Parameters!$D$27)*Parameters!$D$28*(Parameters!$D$23)*(1-Parameters!$D$30))+(N72*(1-Parameters!$D$40))+(T72*(1-Parameters!$D$40)) + (U72*(1-Parameters!$D$40)*(1-ART_drop_factor)) + (O72*(1-Parameters!$D$40)*(1-ART_drop_factor))),0)</f>
        <v>0</v>
      </c>
      <c r="U73" s="22">
        <f>IF(AND(C73&gt;='Input for base case'!$F$13,C73&lt;'Input for base case'!$F$14),((K72*(1-Parameters!$D$40)*(1/Parameters!$D$38)*('Input for base case'!$F$6*Parameters!$D$15*(Parameters!$D$23)*Parameters!$D$26*(1-Parameters!$D$27)*Parameters!$D$28*Parameters!$D$30))+(L72*(1-Parameters!$D$40)*(1/Parameters!$D$38))+(M72*(1-Parameters!$D$40)*('Input for base case'!$F$6*Parameters!$D$15*(Parameters!$D$23)*Parameters!$D$26*(1-Parameters!$D$27)*Parameters!$D$28*Parameters!$D$30))+(U72*(1-Parameters!$D$40)*ART_drop_factor)+(R72*(1-Parameters!$D$40)*(1/Parameters!$D$38))+(O72*(1-Parameters!$D$40))*ART_drop_factor),0)</f>
        <v>0</v>
      </c>
      <c r="V73" s="24">
        <f>IF(C73='Input for base case'!$F$14,((P72*(1-Parameters!$D$41)*(1-(Parameters!$D$9*(1-('Input for base case'!$F$22*Parameters!$D$7))))) + (V72*(1-Parameters!$D$41)*(1-(Parameters!$D$9*(1-('Input for base case'!$F$22*Parameters!$D$7)))))),0)</f>
        <v>0</v>
      </c>
      <c r="W73" s="22">
        <f>IF(C73='Input for base case'!$F$14,((P72*(1-Parameters!$D$41)*Parameters!$D$9*(1-('Input for base case'!$F$22*Parameters!$D$7)))+(Q72*(1-Parameters!$D$41)*(1-1/Parameters!$D$38)*(1-('Input for base case'!$F$6*Parameters!$D$16*(1-Parameters!$D$27)*Parameters!$D$26*(1-Parameters!$B$94)*(Parameters!$D$24))*Parameters!$D$28*Parameters!$D$30)))+(V72*(1-Parameters!$D$41)*Parameters!$D$9*(1-('Input for base case'!$F$22*Parameters!$D$7)))+ (R72*(1-Parameters!$D$41)*(1-(1/Parameters!$D$38))*(1-ART_drop_factor)) + (W72*(1-Parameters!$D$41)*(1-1/Parameters!$D$38)) + (X72*(1-Parameters!$D$41)*(1-(1/Parameters!$D$38))*(1-ART_drop_factor)),0)</f>
        <v>0</v>
      </c>
      <c r="X73" s="24">
        <f>IF(C73='Input for base case'!$F$14,((Q72*(1-Parameters!$D$41)*(1-1/Parameters!$D$38)*('Input for base case'!$F$6*Parameters!$D$16*Parameters!$D$26*(1-Parameters!$D$27)*(1-Parameters!$B$94)*(Parameters!$D$24)*Parameters!$D$28*Parameters!$D$30))+(R72*(1-Parameters!$D$41)*(1-(1/Parameters!$D$38))*ART_drop_factor)+(X72*(1-Parameters!$D$41)*(1-(1/Parameters!$D$38))*ART_drop_factor)),0)</f>
        <v>0</v>
      </c>
      <c r="Y73" s="22">
        <f>IF(C73='Input for base case'!$F$14,((Q72*(1-Parameters!$D$41)*(1/Parameters!$D$38)*(1-('Input for base case'!$F$6*Parameters!$D$16*(1-Parameters!$D$27)*Parameters!$D$26*(1-Parameters!$B$94)*(Parameters!$D$23)*Parameters!$D$28)))+(S72*(1-Parameters!$D$41)*(1-('Input for base case'!$F$6*Parameters!$D$16*(1-Parameters!$D$27)*Parameters!$D$26*(1-Parameters!$B$94)*(Parameters!$D$23)*Parameters!$D$28)))+(W72*(1-Parameters!$D$41)*(1/Parameters!$D$38))+(Y72*(1-Parameters!$D$41))),0)</f>
        <v>0</v>
      </c>
      <c r="Z73" s="24">
        <f>IF(C73='Input for base case'!$F$14,((Q72*(1-Parameters!$D$41)*(1/Parameters!$D$38)*'Input for base case'!$F$6*Parameters!$D$16*Parameters!$D$26*(1-Parameters!$D$27)*(1-Parameters!$B$94)*Parameters!$D$28*(Parameters!$D$23)*(1-Parameters!$D$30))+(S72*(1-Parameters!$D$41)*'Input for base case'!$F$6*Parameters!$D$16*Parameters!$D$26*(1-Parameters!$D$27)*(1-Parameters!$B$94)*Parameters!$D$28*(Parameters!$D$23)*(1-Parameters!$D$30))+(T72*(1-Parameters!$D$41)) + (U72*(1-Parameters!$D$41)*(1-ART_drop_factor)) + (Z72*(1-Parameters!$D$41)) + (AA72*(1-Parameters!$D$41)*(1-ART_drop_factor))),0)</f>
        <v>0</v>
      </c>
      <c r="AA73" s="22">
        <f>IF(C73='Input for base case'!$F$14,((Q72*(1-Parameters!$D$41)*(1/Parameters!$D$38)*('Input for base case'!$F$6*Parameters!$D$16*(Parameters!$D$23)*Parameters!$D$26*(1-Parameters!$D$27)*(1-Parameters!$B$94)*Parameters!$D$28*Parameters!$D$30))+(R72*(1-Parameters!$D$41)*(1/Parameters!$D$38))+(S72*(1-Parameters!$D$41)*('Input for base case'!$F$6*Parameters!$D$16*(1-Parameters!$B$94)*(Parameters!$D$23)*Parameters!$D$26*(1-Parameters!$D$27)*Parameters!$D$28*Parameters!$D$30))+(AA72*(1-Parameters!$D$41)*ART_drop_factor)+(X72*(1-Parameters!$D$41)*(1/Parameters!$D$38))+(U72*(1-Parameters!$D$41)*ART_drop_factor)),0)</f>
        <v>0</v>
      </c>
      <c r="AB73" s="24">
        <f>IF(AND(C73&gt;'Input for base case'!$F$14,C73&lt;('Input for base case'!$F$14+'Input for base case'!$F$16)),((V72*(1-Parameters!$D$41)*(1-(Parameters!$D$9*(1-('Input for base case'!$F$22*Parameters!$D$7)))))+(AB72*(1-Parameters!$D$41)*(1-(Parameters!$D$10*(1-('Input for base case'!$F$22*Parameters!$D$7)))))),0)</f>
        <v>0</v>
      </c>
      <c r="AC73" s="24">
        <f>IF(AND(C73&gt;'Input for base case'!$F$14, C73&lt;('Input for base case'!$F$14+'Input for base case'!$F$16)),((V72*(1-Parameters!$D$41)*Parameters!$D$9*(1-('Input for base case'!$F$22*Parameters!$D$7)))+(W72*(1-Parameters!$D$41)*(1-1/Parameters!$D$38)) + (X72*(1-Parameters!$D$41)*(1-(1/Parameters!$D$38))*(1-ART_drop_factor)) +(AB72*(1-Parameters!$D$41)*Parameters!$D$10*(1-('Input for base case'!$F$22*Parameters!$D$7))))+(AC72*(1-Parameters!$D$41)*(1-1/Parameters!$D$38)) + (AD72*(1-Parameters!$D$41)*(1-(1/Parameters!$D$38))*(1-ART_drop_factor)),0)</f>
        <v>0</v>
      </c>
      <c r="AD73" s="24">
        <f>IF(AND(C73&gt;'Input for base case'!$F$14, C73&lt;('Input for base case'!$F$14+'Input for base case'!$F$16)),((X72*(1-Parameters!$D$41)*(1-(1/Parameters!$D$38))*ART_drop_factor)+(AD72*(1-Parameters!$D$41)*(1-(1/Parameters!$D$38))*ART_drop_factor)),0)</f>
        <v>0</v>
      </c>
      <c r="AE73" s="24">
        <f>IF(AND(C73&gt;'Input for base case'!$F$14, C73&lt;('Input for base case'!$F$14+'Input for base case'!$F$16)),((W72*(1-Parameters!$D$41)*(1/Parameters!$D$38))+(Y72*(1-Parameters!$D$41))+(AC72*(1-Parameters!$D$41)*(1/Parameters!$D$38))+(AE72*(1-Parameters!$D$41))),0)</f>
        <v>0</v>
      </c>
      <c r="AF73" s="24">
        <f>IF(AND(C73&gt;'Input for base case'!$F$14, C73&lt;('Input for base case'!$F$14+'Input for base case'!$F$16)),((Z72*(1-Parameters!$D$41)) + (AA72*(1-Parameters!$D$41)*(1-ART_drop_factor)) +(AF72*(1-Parameters!$D$41)) + (AG72*(1-Parameters!$D$41)*(1-ART_drop_factor))),0)</f>
        <v>0</v>
      </c>
      <c r="AG73" s="24">
        <f>IF(AND(C73&gt;'Input for base case'!$F$14, C73&lt;('Input for base case'!$F$14+'Input for base case'!$F$16)),((X72*(1-Parameters!$D$41)*(1/Parameters!$D$38))+(AG72*(1-Parameters!$D$41)*ART_drop_factor)+(AD72*(1-Parameters!$D$41)*(1/Parameters!$D$38))+(AA72*(1-Parameters!$D$41)*ART_drop_factor)),0)</f>
        <v>0</v>
      </c>
      <c r="AH73" s="24">
        <f>IF(AND(C73&gt;=('Input for base case'!$F$14+'Input for base case'!$F$16),C73&lt;('Input for base case'!$F$14+'Input for base case'!$F$17)),((AB72*(1-Parameters!$D$40)*(1-(Parameters!$D$10*(1-('Input for base case'!$F$22*Parameters!$D$7)))))+(AH72*(1-Parameters!$D$40)*(1-(Parameters!$D$11*(1-('Input for base case'!$F$22*Parameters!$D$7)))))),0)</f>
        <v>0</v>
      </c>
      <c r="AI73" s="24">
        <f>IF(AND(C73&gt;=('Input for base case'!$F$14+'Input for base case'!$F$16), C73&lt;('Input for base case'!$F$14+'Input for base case'!$F$17)),((AB72*(1-Parameters!$D$40)*Parameters!$D$10*(1-('Input for base case'!$F$22*Parameters!$D$7)))+(AC72*(1-Parameters!$D$40)*(1-1/Parameters!$D$38)*(1-('Input for base case'!$F$7*Parameters!$D$17*(1-Parameters!$D$27)*Parameters!$D$26*(1-(Parameters!$B$94 + Parameters!$B$95))*(Parameters!$D$24)*Parameters!$D$28*Parameters!$D$30))) + (AD72*(1-Parameters!$D$40)*(1-(1/Parameters!$D$38))*(1-ART_drop_factor)) +(AH72*(1-Parameters!$D$40)*Parameters!$D$11*(1-('Input for base case'!$F$22*Parameters!$D$7)))+(AI72*(1-Parameters!$D$40)*(1-1/Parameters!$D$38)) + (AJ72*(1-Parameters!$D$40)*(1-(1/Parameters!$D$38))*(1-ART_drop_factor))),0)</f>
        <v>0</v>
      </c>
      <c r="AJ73" s="24">
        <f>IF(AND(C73&gt;=('Input for base case'!$F$14+'Input for base case'!$F$16), C73&lt;('Input for base case'!$F$14+'Input for base case'!$F$17)),((AC72*(1-Parameters!$D$40)*(1-1/Parameters!$D$38)*('Input for base case'!$F$7*Parameters!$D$17*Parameters!$D$26*(1-Parameters!$D$27)*(1-(Parameters!$B$94 + Parameters!$B$95))*(Parameters!$D$24)*Parameters!$D$28*Parameters!$D$30))+(AD72*(1-Parameters!$D$40)*(1-(1/Parameters!$D$38))*ART_drop_factor)+(AJ72*(1-Parameters!$D$40)*(1-(1/Parameters!$D$38))*ART_drop_factor)),0)</f>
        <v>0</v>
      </c>
      <c r="AK73" s="22">
        <f>IF(AND(C73&gt;=('Input for base case'!$F$14+'Input for base case'!$F$16), C73&lt;('Input for base case'!$F$14+'Input for base case'!$F$17)),((AC72*(1-Parameters!$D$40)*(1/Parameters!$D$38)*(1-('Input for base case'!$F$7*Parameters!$D$17*(1-Parameters!$D$27)*Parameters!$D$26*(1-(Parameters!$B$94 + Parameters!$B$95))*(Parameters!$D$23)*Parameters!$D$28)))+(AE72*(1-Parameters!$D$40)*(1-('Input for base case'!$F$7*Parameters!$D$17*(1-Parameters!$D$27)*Parameters!$D$26*(1-(Parameters!$B$94 + Parameters!$B$95))*(Parameters!$D$23)*Parameters!$D$28)))+(AI72*(1-Parameters!$D$40)*(1/Parameters!$D$38))+(AK72*(1-Parameters!$D$40))),0)</f>
        <v>0</v>
      </c>
      <c r="AL73" s="24">
        <f>IF(AND(C73&gt;=('Input for base case'!$F$14+'Input for base case'!$F$16), C73&lt;('Input for base case'!$F$14+'Input for base case'!$F$17)),((AC72*(1-Parameters!$D$40)*(1/Parameters!$D$38)*'Input for base case'!$F$7*Parameters!$D$17*Parameters!$D$26*(1-Parameters!$D$27)*(1-(Parameters!$B$94 + Parameters!$B$95))*Parameters!$D$28*(Parameters!$D$23)*(1-Parameters!$D$30))+(AE72*(1-Parameters!$D$40)*'Input for base case'!$F$7*Parameters!$D$17*Parameters!$D$26*(1-Parameters!$D$27)*(1-(Parameters!$B$94 + Parameters!$B$95))*Parameters!$D$28*(Parameters!$D$23)*(1-Parameters!$D$30))+(AF72*(1-Parameters!$D$40)) + (AG72*(1-Parameters!$D$40)*(1-ART_drop_factor)) +(AL72*(1-Parameters!$D$40)) + (AM72*(1-Parameters!$D$40)*(1-ART_drop_factor))),0)</f>
        <v>0</v>
      </c>
      <c r="AM73" s="22">
        <f>IF(AND(C73&gt;=('Input for base case'!$F$14+'Input for base case'!$F$16), C73&lt;('Input for base case'!$F$14+'Input for base case'!$F$17)),((AC72*(1-Parameters!$D$40)*(1/Parameters!$D$38)*('Input for base case'!$F$7*Parameters!$D$17*(Parameters!$D$23)*Parameters!$D$26*(1-Parameters!$D$27)*(1-(Parameters!$B$94 + Parameters!$B$95))*Parameters!$D$28*Parameters!$D$30))+(AD72*(1-Parameters!$D$40)*(1/Parameters!$D$38))+(AE72*(1-Parameters!$D$40)*('Input for base case'!$F$7*Parameters!$D$17*(Parameters!$D$23)*Parameters!$D$26*(1-Parameters!$D$27)*(1-(Parameters!$B$94 + Parameters!$B$95))*Parameters!$D$28*Parameters!$D$30))+(AM72*(1-Parameters!$D$40)*ART_drop_factor)+(AJ72*(1-Parameters!$D$40)*(1/Parameters!$D$38))+(AG72*(1-Parameters!$D$40)*ART_drop_factor)),0)</f>
        <v>0</v>
      </c>
      <c r="AN73" s="24">
        <f>IF(AND(C73&gt;=('Input for base case'!$F$14+'Input for base case'!$F$17), C73&lt;('Input for base case'!$F$14+'Input for base case'!$F$18)),((AH72*(1-Parameters!$D$40)*(1-(Parameters!$D$11*(1-('Input for base case'!$F$22*Parameters!$D$7))))) + (AN72*(1-Parameters!$D$40)*(1-(Parameters!$D$11*(1-('Input for base case'!$F$22*Parameters!$D$7)))))),0)</f>
        <v>0</v>
      </c>
      <c r="AO73" s="22">
        <f>IF(AND(C73&gt;=('Input for base case'!$F$14+'Input for base case'!$F$17), C73&lt;('Input for base case'!$F$14+'Input for base case'!$F$18)),((AH72*(1-Parameters!$D$40)*Parameters!$D$11*(1-('Input for base case'!$F$22*Parameters!$D$7)))+(AI72*(1-Parameters!$D$40)*(1-1/Parameters!$D$38)*(1-('Input for base case'!$F$8*Parameters!$D$18*(1-Parameters!$D$27)*Parameters!$D$26*(Parameters!$D$24)*Parameters!$D$28*Parameters!$D$30))) + (AJ72*(1-Parameters!$D$40)*(1-(1/Parameters!$D$38))*(1-ART_drop_factor)) +(AN72*(1-Parameters!$D$40)*Parameters!$D$11*(1-('Input for base case'!$F$22*Parameters!$D$7)))+(AO72*(1-Parameters!$D$40)*(1-1/Parameters!$D$38)) + (AP72*(1-Parameters!$D$40)*(1-(1/Parameters!$D$38))*(1-ART_drop_factor))),0)</f>
        <v>0</v>
      </c>
      <c r="AP73" s="24">
        <f>IF(AND(C73&gt;=('Input for base case'!$F$14+'Input for base case'!$F$17), C73&lt;('Input for base case'!$F$14+'Input for base case'!$F$18)),((AI72*(1-Parameters!$D$40)*(1-1/Parameters!$D$38)*('Input for base case'!$F$8*Parameters!$D$18*Parameters!$D$26*(1-Parameters!$D$27)*(Parameters!$D$24)*Parameters!$D$28*Parameters!$D$30))+(AJ72*(1-Parameters!$D$40)*(1-(1/Parameters!$D$38))*ART_drop_factor)+(AP72*(1-Parameters!$D$40)*(1-(1/Parameters!$D$38))*ART_drop_factor)),0)</f>
        <v>0</v>
      </c>
      <c r="AQ73" s="22">
        <f>IF(AND(C73&gt;=('Input for base case'!$F$14+'Input for base case'!$F$17), C73&lt;('Input for base case'!$F$14+'Input for base case'!$F$18)),((AI72*(1-Parameters!$D$40)*(1/Parameters!$D$38)*(1-('Input for base case'!$F$8*Parameters!$D$18*(1-Parameters!$D$27)*Parameters!$D$26*(Parameters!$D$23)*Parameters!$D$28)))+(AK72*(1-Parameters!$D$40)*(1-('Input for base case'!$F$8*Parameters!$D$18*(1-Parameters!$D$27)*Parameters!$D$26*(Parameters!$D$23)*Parameters!$D$28)))+(AO72*(1-Parameters!$D$40)*(1/Parameters!$D$38))+(AQ72*(1-Parameters!$D$40))),0)</f>
        <v>0</v>
      </c>
      <c r="AR73" s="24">
        <f>IF(AND(C73&gt;=('Input for base case'!$F$14+'Input for base case'!$F$17), C73&lt;('Input for base case'!$F$14+'Input for base case'!$F$18)),((AI72*(1-Parameters!$D$40)*(1/Parameters!$D$38)*'Input for base case'!$F$8*Parameters!$D$18*Parameters!$D$26*(1-Parameters!$D$27)*Parameters!$D$28*(Parameters!$D$23)*(1-Parameters!$D$30))+(AK72*(1-Parameters!$D$40)*'Input for base case'!$F$8*Parameters!$D$18*Parameters!$D$26*(1-Parameters!$D$27)*Parameters!$D$28*(Parameters!$D$23)*(1-Parameters!$D$30))+(AL72*(1-Parameters!$D$40)) + (AM72*(1-Parameters!$D$40)*(1-ART_drop_factor)) +(AR72*(1-Parameters!$D$40)) + (AS72*(1-Parameters!$D$40)*(1-ART_drop_factor))),0)</f>
        <v>0</v>
      </c>
      <c r="AS73" s="22">
        <f>IF(AND(C73&gt;=('Input for base case'!$F$14+'Input for base case'!$F$17), C73&lt;('Input for base case'!$F$14+'Input for base case'!$F$18)),((AI72*(1-Parameters!$D$40)*(1/Parameters!$D$38)*('Input for base case'!$F$8*Parameters!$D$18*(Parameters!$D$23)*Parameters!$D$26*(1-Parameters!$D$27)*Parameters!$D$28*Parameters!$D$30))+(AJ72*(1-Parameters!$D$40)*(1/Parameters!$D$38))+(AK72*(1-Parameters!$D$40)*('Input for base case'!$F$8*Parameters!$D$18*(Parameters!$D$23)*Parameters!$D$26*(1-Parameters!$D$27)*Parameters!$D$28*Parameters!$D$30))+(AS72*(1-Parameters!$D$40)*ART_drop_factor)+(AP72*(1-Parameters!$D$40)*(1/Parameters!$D$38))+(AM72*(1-Parameters!$D$40)*ART_drop_factor)),0)</f>
        <v>0</v>
      </c>
      <c r="AT73" s="24">
        <f>IF(AND(C73&gt;=('Input for base case'!$F$14+'Input for base case'!$F$18), C73&lt;('Input for base case'!$F$14+'Input for base case'!$F$19)),((AN72*(1-Parameters!$D$40)*(1-(Parameters!$D$11*(1-('Input for base case'!$F$22*Parameters!$D$7))))) + (AT72*(1-Parameters!$D$40)*(1-(Parameters!$D$12*(1-('Input for base case'!$F$22*Parameters!$D$7)))))),0)</f>
        <v>1487847.9070840387</v>
      </c>
      <c r="AU73" s="22">
        <f>IF(AND(C73&gt;=('Input for base case'!$F$14+'Input for base case'!$F$18), C73&lt;('Input for base case'!$F$14+'Input for base case'!$F$19)),((AN72*(1-Parameters!$D$40)*Parameters!$D$11*(1-('Input for base case'!$F$22*Parameters!$D$7)))+(AO72*(1-Parameters!$D$40)*(1-1/Parameters!$D$38)*(1-('Input for base case'!$F$9*Parameters!$D$19*(1-Parameters!$D$27)*Parameters!$D$26*(Parameters!$D$24)*Parameters!$D$28*Parameters!$D$30))) + (AP72*(1-Parameters!$D$40)*(1-(1/Parameters!$D$38))*(1-ART_drop_factor)) +(AT72*(1-Parameters!$D$40)*Parameters!$D$12*(1-('Input for base case'!$F$22*Parameters!$D$7)))+(AU72*(1-Parameters!$D$40)*(1-1/Parameters!$D$38)) + (AV72*(1-Parameters!$D$40)*(1-(1/Parameters!$D$38))*(1-ART_drop_factor))),0)</f>
        <v>3530.1027491866585</v>
      </c>
      <c r="AV73" s="24">
        <f>IF(AND(C73&gt;=('Input for base case'!$F$14+'Input for base case'!$F$18), C73&lt;('Input for base case'!$F$14+'Input for base case'!$F$19)),((AO72*(1-Parameters!$D$40)*(1-1/Parameters!$D$38)*('Input for base case'!$F$9*Parameters!$D$19*Parameters!$D$26*(1-Parameters!$D$27)*(Parameters!$D$24)*Parameters!$D$28*Parameters!$D$30))+(AP72*(1-Parameters!$D$40)*(1-(1/Parameters!$D$38))*ART_drop_factor)+(AV72*(1-Parameters!$D$40)*(1-(1/Parameters!$D$38))*ART_drop_factor)),0)</f>
        <v>6.9530637107643525</v>
      </c>
      <c r="AW73" s="22">
        <f>IF(AND(C73&gt;=('Input for base case'!$F$14+'Input for base case'!$F$18), C73&lt;('Input for base case'!$F$14+'Input for base case'!$F$19)),((AO72*(1-Parameters!$D$40)*(1/Parameters!$D$38)*(1-('Input for base case'!$F$9*Parameters!$D$19*(1-Parameters!$D$27)*Parameters!$D$26*(Parameters!$D$23)*Parameters!$D$28)))+(AQ72*(1-Parameters!$D$40)*(1-('Input for base case'!$F$9*Parameters!$D$19*(1-Parameters!$D$27)*Parameters!$D$26*(Parameters!$D$23)*Parameters!$D$28)))+(AU72*(1-Parameters!$D$40)*(1/Parameters!$D$38))+(AW72*(1-Parameters!$D$40))),0)</f>
        <v>30785.020826900742</v>
      </c>
      <c r="AX73" s="24">
        <f>IF(AND(C73&gt;=('Input for base case'!$F$14+'Input for base case'!$F$18), C73&lt;('Input for base case'!$F$14+'Input for base case'!$F$19)),((AO72*(1-Parameters!$D$40)*(1/Parameters!$D$38)*'Input for base case'!$F$9*Parameters!$D$19*Parameters!$D$26*(1-Parameters!$D$27)*Parameters!$D$28*(Parameters!$D$23)*(1-Parameters!$D$30))+(AQ72*(1-Parameters!$D$40)*'Input for base case'!$F$9*Parameters!$D$19*Parameters!$D$26*(1-Parameters!$D$27)*Parameters!$D$28*(Parameters!$D$23)*(1-Parameters!$D$30)) + (AS72*(1-Parameters!$D$40)*(1-ART_drop_factor)) +(AR72*(1-Parameters!$D$40))+ (AY72*(1-Parameters!$D$40)*(1-ART_drop_factor)) + (AX72*(1-Parameters!$D$40))),0)</f>
        <v>8969.7483430677221</v>
      </c>
      <c r="AY73" s="22">
        <f>IF(AND(C73&gt;=('Input for base case'!$F$14+'Input for base case'!$F$18), C73&lt;('Input for base case'!$F$14+'Input for base case'!$F$19)),((AO72*(1-Parameters!$D$40)*(1/Parameters!$D$38)*('Input for base case'!$F$9*Parameters!$D$19*(Parameters!$D$23)*Parameters!$D$26*(1-Parameters!$D$27)*Parameters!$D$28*Parameters!$D$30))+(AP72*(1-Parameters!$D$40)*(1/Parameters!$D$38))+(AQ72*(1-Parameters!$D$40)*('Input for base case'!$F$9*Parameters!$D$19*(Parameters!$D$23)*Parameters!$D$26*(1-Parameters!$D$27)*Parameters!$D$28*Parameters!$D$30))+(AY72*(1-Parameters!$D$40)*ART_drop_factor)+(AV72*(1-Parameters!$D$40)*(1/Parameters!$D$38))+(AS72*(1-Parameters!$D$40)*ART_drop_factor)),0)</f>
        <v>32712.688567192978</v>
      </c>
      <c r="AZ73" s="24">
        <f>IF(C73&gt;=('Input for base case'!$F$14+'Input for base case'!$F$19),((AT72*(1-Parameters!$D$40)*(1-(Parameters!$D$12*(1-('Input for base case'!$F$22*Parameters!$D$7))))) + (AZ72*(1-Parameters!$D$40)*(1-(Parameters!$D$12*(1-('Input for base case'!$F$22*Parameters!$D$7)))))),0)</f>
        <v>0</v>
      </c>
      <c r="BA73" s="22">
        <f>IF(C73&gt;=('Input for base case'!$F$14+'Input for base case'!$F$19),((AT72*(1-Parameters!$D$40)*Parameters!$D$12*(1-('Input for base case'!$F$22*Parameters!$D$7)))+(AU72*(1-Parameters!$D$40)*(1-1/Parameters!$D$38)*(1-('Input for base case'!$F$10*Parameters!$D$20*(1-Parameters!$D$27)*Parameters!$D$26*(Parameters!$D$24)*Parameters!$D$28*Parameters!$D$30))) + (AV72*(1-Parameters!$D$40)*(1-(1/Parameters!$D$38))*(1-ART_drop_factor)) +(AZ72*(1-Parameters!$D$40)*Parameters!$D$12*(1-('Input for base case'!$F$22*Parameters!$D$7)))+(BA72*(1-Parameters!$D$40)*(1-1/Parameters!$D$38)) + (BB72*(1-Parameters!$D$40)*(1-(1/Parameters!$D$38))*(1-ART_drop_factor))),0)</f>
        <v>0</v>
      </c>
      <c r="BB73" s="24">
        <f>IF(C73&gt;=('Input for base case'!$F$14+'Input for base case'!$F$19),((AU72*(1-Parameters!$D$40)*(1-1/Parameters!$D$38)*('Input for base case'!$F$10*Parameters!$D$20*Parameters!$D$26*(1-Parameters!$D$27)*(Parameters!$D$24)*Parameters!$D$28*Parameters!$D$30))+(AV72*(1-Parameters!$D$40)*(1-(1/Parameters!$D$38))*ART_drop_factor)+(BB72*(1-Parameters!$D$40)*(1-(1/Parameters!$D$38))*ART_drop_factor)),0)</f>
        <v>0</v>
      </c>
      <c r="BC73" s="22">
        <f>IF(C73&gt;=('Input for base case'!$F$14+'Input for base case'!$F$19),((AU72*(1-Parameters!$D$40)*(1/Parameters!$D$38)*(1-('Input for base case'!$F$10*Parameters!$D$20*(1-Parameters!$D$27)*Parameters!$D$26*(Parameters!$D$23)*Parameters!$D$28)))+(AW72*(1-Parameters!$D$40)*(1-('Input for base case'!$F$10*Parameters!$D$20*(1-Parameters!$D$27)*Parameters!$D$26*(Parameters!$D$23)*Parameters!$D$28)))+(BA72*(1-Parameters!$D$40)*(1/Parameters!$D$38))+(BC72*(1-Parameters!$D$40))),0)</f>
        <v>0</v>
      </c>
      <c r="BD73" s="24">
        <f>IF(C73&gt;=('Input for base case'!$F$14+'Input for base case'!$F$19),((AU72*(1-Parameters!$D$40)*(1/Parameters!$D$38)*'Input for base case'!$F$10*Parameters!$D$20*Parameters!$D$26*(1-Parameters!$D$27)*Parameters!$D$28*(Parameters!$D$23)*(1-Parameters!$D$30))+(AW72*(1-Parameters!$D$40)*'Input for base case'!$F$10*Parameters!$D$20*Parameters!$D$26*(1-Parameters!$D$27)*Parameters!$D$28*(Parameters!$D$23)*(1-Parameters!$D$30))+(AX72*(1-Parameters!$D$40)) + (AY72*(1-Parameters!$D$40)*(1-ART_drop_factor)) +(BD72*(1-Parameters!$D$40)) + (BE72*(1-Parameters!$D$40)*(1-ART_drop_factor))),0)</f>
        <v>0</v>
      </c>
      <c r="BE73" s="25">
        <f>IF(C73&gt;=('Input for base case'!$F$14+'Input for base case'!$F$19),((AU72*(1-Parameters!$D$40)*(1/Parameters!$D$38)*('Input for base case'!$F$10*Parameters!$D$20*(Parameters!$D$23)*Parameters!$D$26*(1-Parameters!$D$27)*Parameters!$D$28*Parameters!$D$30))+(AV72*(1-Parameters!$D$40)*(1/Parameters!$D$38))+(AW72*(1-Parameters!$D$40)*('Input for base case'!$F$10*Parameters!$D$20*(Parameters!$D$23)*Parameters!$D$26*(1-Parameters!$D$27)*Parameters!$D$28*Parameters!$D$30))+(BE72*(1-Parameters!$D$40)*ART_drop_factor)+(BB72*(1-Parameters!$D$40)*(1/Parameters!$D$38))+(AY72*(1-Parameters!$D$40)*ART_drop_factor)),0)</f>
        <v>0</v>
      </c>
      <c r="BF73" s="135">
        <f>(Parameters!$D$40*(SUM(Model!D72:U72,Model!AH72:BE72)))+(Parameters!$D$41*(SUM(Model!V72:AG72)))</f>
        <v>93.477679379002041</v>
      </c>
      <c r="BG73" s="60"/>
    </row>
    <row r="74" spans="3:62" x14ac:dyDescent="0.2">
      <c r="C74" s="20">
        <v>69</v>
      </c>
      <c r="D74" s="21">
        <f>IF((C74&gt;='Input for base case'!$F$12),0,(D73*(1-Parameters!$D$40)*(1-(Parameters!$D$8*(1-('Input for base case'!$F$22*Parameters!$D$7))))))</f>
        <v>0</v>
      </c>
      <c r="E74" s="21">
        <f>IF((C74&gt;='Input for base case'!$F$12),0,(D73*(1-Parameters!$D$40)*Parameters!$D$8*(1-('Input for base case'!$F$22*Parameters!$D$7))+(E73*(1-Parameters!$D$40)*(1-1/Parameters!$D$38)) + (F73*(1-Parameters!$D$40)*(1-(1/Parameters!$D$38))*(1-ART_drop_factor))))</f>
        <v>0</v>
      </c>
      <c r="F74" s="26">
        <f>IF((C74&gt;='Input for base case'!$F$12),0,(F73*(1-Parameters!$D$40)*(1-(1/Parameters!$D$38))*ART_drop_factor))</f>
        <v>0</v>
      </c>
      <c r="G74" s="21">
        <f>IF((C74&gt;='Input for base case'!$F$12),0,((G73*(1-Parameters!$D$40)+(E73*(1-Parameters!$D$40)*(1/Parameters!$D$38)))))</f>
        <v>0</v>
      </c>
      <c r="H74" s="21">
        <f>IF((C74&gt;='Input for base case'!$F$12),0,(H73*(1-Parameters!$D$40) + I73*(1-Parameters!$D$40)*(1-ART_drop_factor)))</f>
        <v>0</v>
      </c>
      <c r="I74" s="21">
        <f>IF((C74&gt;='Input for base case'!$F$12),0,(((F73*(1-Parameters!$D$40)*(1/Parameters!$D$38)) + I73*(1-Parameters!$D$40)*ART_drop_factor)))</f>
        <v>0</v>
      </c>
      <c r="J74" s="23">
        <f>IF(AND(C74&gt;='Input for base case'!$F$12,C74&lt;'Input for base case'!$F$13),((D73*(1-Parameters!$D$40)*(1-(Parameters!$D$8*(1-('Input for base case'!$F$22*Parameters!$D$7))))) + (J73*(1-Parameters!$D$40)*(1-(Parameters!$D$9*(1-('Input for base case'!$F$22*Parameters!$D$7)))))),0)</f>
        <v>0</v>
      </c>
      <c r="K74" s="23">
        <f>IF(AND(C74&gt;='Input for base case'!$F$12,C74&lt;'Input for base case'!$F$13),((D73*(1-Parameters!$D$40)*(Parameters!$D$8*(1-('Input for base case'!$F$22*Parameters!$D$7))))+(E73*(1-Parameters!$D$40)*(1-1/Parameters!$D$38)*(1-('Input for base case'!$F$5*Parameters!$D$14*(1-Parameters!$D$27)*Parameters!$D$26*(Parameters!$D$24))*Parameters!$D$28*Parameters!$D$30)))+ (F73*(1-Parameters!$D$40)*(1-(1/Parameters!$D$38))*(1-ART_drop_factor)) + (J73*(1-Parameters!$D$40)*Parameters!$D$9*(1-('Input for base case'!$F$22*Parameters!$D$7)))+(K73*(1-Parameters!$D$40)*(1-1/Parameters!$D$38)) + (L73*(1-Parameters!$D$40)*(1-(1/Parameters!$D$38))*(1-ART_drop_factor)),0)</f>
        <v>0</v>
      </c>
      <c r="L74" s="23">
        <f>IF(AND(C74&gt;='Input for base case'!$F$12,C74&lt;'Input for base case'!$F$13),((E73*(1-Parameters!$D$40)*(1-1/Parameters!$D$38)*('Input for base case'!$F$5*Parameters!$D$14*Parameters!$D$26*(1-Parameters!$D$27)*(Parameters!$D$24)*Parameters!$D$28*Parameters!$D$30))+(F73*(1-Parameters!$D$40)*(1-(1/Parameters!$D$38))*ART_drop_factor)+(L73*(1-Parameters!$D$40)*(1-(1/Parameters!$D$38))*ART_drop_factor)),0)</f>
        <v>0</v>
      </c>
      <c r="M74" s="23">
        <f>IF(AND(C74&gt;='Input for base case'!$F$12,C74&lt;'Input for base case'!$F$13),((E73*(1-Parameters!$D$40)*(1/Parameters!$D$38)*(1-('Input for base case'!$F$5*Parameters!$D$14*(1-Parameters!$D$27)*Parameters!$D$26*(Parameters!$D$23))*Parameters!$D$28))+(G73*(1-Parameters!$D$40)*(1-('Input for base case'!$F$5*Parameters!$D$14*(1-Parameters!$D$27)*Parameters!$D$26*(Parameters!$D$23)*Parameters!$D$28)))+(K73*(1-Parameters!$D$40)*(1/Parameters!$D$38))+(M73*(1-Parameters!$D$40))),0)</f>
        <v>0</v>
      </c>
      <c r="N74" s="23">
        <f>IF(AND(C74&gt;='Input for base case'!$F$12,C74&lt;'Input for base case'!$F$13),((E73*(1-Parameters!$D$40)*(1/Parameters!$D$38)*'Input for base case'!$F$5*Parameters!$D$14*Parameters!$D$26*(1-Parameters!$D$27)*Parameters!$D$28*(Parameters!$D$23)*(1-Parameters!$D$30))+(G73*(1-Parameters!$D$40)*'Input for base case'!$F$5*Parameters!$D$14*Parameters!$D$26*(1-Parameters!$D$27)*Parameters!$D$28*(Parameters!$D$23)*(1-Parameters!$D$30))+(H73*(1-Parameters!$D$40)) +(N73*(1-Parameters!$D$40)) + (O73*(1-Parameters!$D$40)*(1-ART_drop_factor)) + (I73*(1-Parameters!$D$40)*(1-ART_drop_factor))),0)</f>
        <v>0</v>
      </c>
      <c r="O74" s="23">
        <f>IF(AND(C74&gt;='Input for base case'!$F$12,C74&lt;'Input for base case'!$F$13),((E73*(1-Parameters!$D$40)*(1/Parameters!$D$38)*('Input for base case'!$F$5*Parameters!$D$14*(Parameters!$D$23)*Parameters!$D$26*(1-Parameters!$D$27)*Parameters!$D$28*Parameters!$D$30))+(F73*(1-Parameters!$D$40)*(1/Parameters!$D$38))+(G73*(1-Parameters!$D$40)*('Input for base case'!$F$5*Parameters!$D$14*(Parameters!$D$23)*Parameters!$D$26*(1-Parameters!$D$27)*Parameters!$D$28*Parameters!$D$30))+(O73*(1-Parameters!$D$40)*ART_drop_factor)+(L73*(1-Parameters!$D$40)*(1/Parameters!$D$38))+(I73*(1-Parameters!$D$40)*ART_drop_factor)),0)</f>
        <v>0</v>
      </c>
      <c r="P74" s="24">
        <f>IF(AND(C74&gt;='Input for base case'!$F$13,C74&lt;'Input for base case'!$F$14),((J73*(1-Parameters!$D$40)*(1-(Parameters!$D$9*(1-('Input for base case'!$F$22*Parameters!$D$7))))) + (P73*(1-Parameters!$D$40)*(1-(Parameters!$D$9*(1-('Input for base case'!$F$22*Parameters!$D$7)))))),0)</f>
        <v>0</v>
      </c>
      <c r="Q74" s="22">
        <f>IF(AND(C74&gt;='Input for base case'!$F$13,C74&lt;'Input for base case'!$F$14),((J73*(1-Parameters!$D$40)*Parameters!$D$9*(1-('Input for base case'!$F$22*Parameters!$D$7)))+(K73*(1-Parameters!$D$40)*(1-1/Parameters!$D$38)*(1-('Input for base case'!$F$6*Parameters!$D$15*(1-Parameters!$D$27)*Parameters!$D$26*(Parameters!$D$24))*Parameters!$D$28*Parameters!$D$30))) + (L73*(1-Parameters!$D$40)*(1-(1/Parameters!$D$38))*(1-ART_drop_factor)) +(P73*(1-Parameters!$D$40)*Parameters!$D$9*(1-('Input for base case'!$F$22*Parameters!$D$7)))+(Q73*(1-Parameters!$D$40)*(1-1/Parameters!$D$38)) + (R73*(1-Parameters!$D$40)*(1-(1/Parameters!$D$38))*(1-ART_drop_factor)),0)</f>
        <v>0</v>
      </c>
      <c r="R74" s="24">
        <f>IF(AND(C74&gt;='Input for base case'!$F$13,C74&lt;'Input for base case'!$F$14),((K73*(1-Parameters!$D$40)*(1-1/Parameters!$D$38)*('Input for base case'!$F$6*Parameters!$D$15*Parameters!$D$26*(1-Parameters!$D$27)*(Parameters!$D$24)*Parameters!$D$28*Parameters!$D$30))+(L73*(1-Parameters!$D$40)*(1-(1/Parameters!$D$38))*ART_drop_factor)+(R73*(1-Parameters!$D$40)*(1-(1/Parameters!$D$38))*ART_drop_factor)),0)</f>
        <v>0</v>
      </c>
      <c r="S74" s="22">
        <f>IF(AND(C74&gt;='Input for base case'!$F$13,C74&lt;'Input for base case'!$F$14),((K73*(1-Parameters!$D$40)*(1/Parameters!$D$38)*(1-('Input for base case'!$F$6*Parameters!$D$15*(1-Parameters!$D$27)*Parameters!$D$26*(Parameters!$D$23)*Parameters!$D$28)))+(M73*(1-Parameters!$D$40)*(1-('Input for base case'!$F$6*Parameters!$D$15*(1-Parameters!$D$27)*Parameters!$D$26*(Parameters!$D$23)*Parameters!$D$28)))+(Q73*(1-Parameters!$D$40)*(1/Parameters!$D$38))+(S73*(1-Parameters!$D$40))),0)</f>
        <v>0</v>
      </c>
      <c r="T74" s="24">
        <f>IF(AND(C74&gt;='Input for base case'!$F$13,C74&lt;'Input for base case'!$F$14),((K73*(1-Parameters!$D$40)*(1/Parameters!$D$38)*'Input for base case'!$F$6*Parameters!$D$15*Parameters!$D$26*(1-Parameters!$D$27)*Parameters!$D$28*(Parameters!$D$23)*(1-Parameters!$D$30))+(M73*(1-Parameters!$D$40)*'Input for base case'!$F$6*Parameters!$D$15*Parameters!$D$26*(1-Parameters!$D$27)*Parameters!$D$28*(Parameters!$D$23)*(1-Parameters!$D$30))+(N73*(1-Parameters!$D$40))+(T73*(1-Parameters!$D$40)) + (U73*(1-Parameters!$D$40)*(1-ART_drop_factor)) + (O73*(1-Parameters!$D$40)*(1-ART_drop_factor))),0)</f>
        <v>0</v>
      </c>
      <c r="U74" s="22">
        <f>IF(AND(C74&gt;='Input for base case'!$F$13,C74&lt;'Input for base case'!$F$14),((K73*(1-Parameters!$D$40)*(1/Parameters!$D$38)*('Input for base case'!$F$6*Parameters!$D$15*(Parameters!$D$23)*Parameters!$D$26*(1-Parameters!$D$27)*Parameters!$D$28*Parameters!$D$30))+(L73*(1-Parameters!$D$40)*(1/Parameters!$D$38))+(M73*(1-Parameters!$D$40)*('Input for base case'!$F$6*Parameters!$D$15*(Parameters!$D$23)*Parameters!$D$26*(1-Parameters!$D$27)*Parameters!$D$28*Parameters!$D$30))+(U73*(1-Parameters!$D$40)*ART_drop_factor)+(R73*(1-Parameters!$D$40)*(1/Parameters!$D$38))+(O73*(1-Parameters!$D$40))*ART_drop_factor),0)</f>
        <v>0</v>
      </c>
      <c r="V74" s="24">
        <f>IF(C74='Input for base case'!$F$14,((P73*(1-Parameters!$D$41)*(1-(Parameters!$D$9*(1-('Input for base case'!$F$22*Parameters!$D$7))))) + (V73*(1-Parameters!$D$41)*(1-(Parameters!$D$9*(1-('Input for base case'!$F$22*Parameters!$D$7)))))),0)</f>
        <v>0</v>
      </c>
      <c r="W74" s="22">
        <f>IF(C74='Input for base case'!$F$14,((P73*(1-Parameters!$D$41)*Parameters!$D$9*(1-('Input for base case'!$F$22*Parameters!$D$7)))+(Q73*(1-Parameters!$D$41)*(1-1/Parameters!$D$38)*(1-('Input for base case'!$F$6*Parameters!$D$16*(1-Parameters!$D$27)*Parameters!$D$26*(1-Parameters!$B$94)*(Parameters!$D$24))*Parameters!$D$28*Parameters!$D$30)))+(V73*(1-Parameters!$D$41)*Parameters!$D$9*(1-('Input for base case'!$F$22*Parameters!$D$7)))+ (R73*(1-Parameters!$D$41)*(1-(1/Parameters!$D$38))*(1-ART_drop_factor)) + (W73*(1-Parameters!$D$41)*(1-1/Parameters!$D$38)) + (X73*(1-Parameters!$D$41)*(1-(1/Parameters!$D$38))*(1-ART_drop_factor)),0)</f>
        <v>0</v>
      </c>
      <c r="X74" s="24">
        <f>IF(C74='Input for base case'!$F$14,((Q73*(1-Parameters!$D$41)*(1-1/Parameters!$D$38)*('Input for base case'!$F$6*Parameters!$D$16*Parameters!$D$26*(1-Parameters!$D$27)*(1-Parameters!$B$94)*(Parameters!$D$24)*Parameters!$D$28*Parameters!$D$30))+(R73*(1-Parameters!$D$41)*(1-(1/Parameters!$D$38))*ART_drop_factor)+(X73*(1-Parameters!$D$41)*(1-(1/Parameters!$D$38))*ART_drop_factor)),0)</f>
        <v>0</v>
      </c>
      <c r="Y74" s="22">
        <f>IF(C74='Input for base case'!$F$14,((Q73*(1-Parameters!$D$41)*(1/Parameters!$D$38)*(1-('Input for base case'!$F$6*Parameters!$D$16*(1-Parameters!$D$27)*Parameters!$D$26*(1-Parameters!$B$94)*(Parameters!$D$23)*Parameters!$D$28)))+(S73*(1-Parameters!$D$41)*(1-('Input for base case'!$F$6*Parameters!$D$16*(1-Parameters!$D$27)*Parameters!$D$26*(1-Parameters!$B$94)*(Parameters!$D$23)*Parameters!$D$28)))+(W73*(1-Parameters!$D$41)*(1/Parameters!$D$38))+(Y73*(1-Parameters!$D$41))),0)</f>
        <v>0</v>
      </c>
      <c r="Z74" s="24">
        <f>IF(C74='Input for base case'!$F$14,((Q73*(1-Parameters!$D$41)*(1/Parameters!$D$38)*'Input for base case'!$F$6*Parameters!$D$16*Parameters!$D$26*(1-Parameters!$D$27)*(1-Parameters!$B$94)*Parameters!$D$28*(Parameters!$D$23)*(1-Parameters!$D$30))+(S73*(1-Parameters!$D$41)*'Input for base case'!$F$6*Parameters!$D$16*Parameters!$D$26*(1-Parameters!$D$27)*(1-Parameters!$B$94)*Parameters!$D$28*(Parameters!$D$23)*(1-Parameters!$D$30))+(T73*(1-Parameters!$D$41)) + (U73*(1-Parameters!$D$41)*(1-ART_drop_factor)) + (Z73*(1-Parameters!$D$41)) + (AA73*(1-Parameters!$D$41)*(1-ART_drop_factor))),0)</f>
        <v>0</v>
      </c>
      <c r="AA74" s="22">
        <f>IF(C74='Input for base case'!$F$14,((Q73*(1-Parameters!$D$41)*(1/Parameters!$D$38)*('Input for base case'!$F$6*Parameters!$D$16*(Parameters!$D$23)*Parameters!$D$26*(1-Parameters!$D$27)*(1-Parameters!$B$94)*Parameters!$D$28*Parameters!$D$30))+(R73*(1-Parameters!$D$41)*(1/Parameters!$D$38))+(S73*(1-Parameters!$D$41)*('Input for base case'!$F$6*Parameters!$D$16*(1-Parameters!$B$94)*(Parameters!$D$23)*Parameters!$D$26*(1-Parameters!$D$27)*Parameters!$D$28*Parameters!$D$30))+(AA73*(1-Parameters!$D$41)*ART_drop_factor)+(X73*(1-Parameters!$D$41)*(1/Parameters!$D$38))+(U73*(1-Parameters!$D$41)*ART_drop_factor)),0)</f>
        <v>0</v>
      </c>
      <c r="AB74" s="24">
        <f>IF(AND(C74&gt;'Input for base case'!$F$14,C74&lt;('Input for base case'!$F$14+'Input for base case'!$F$16)),((V73*(1-Parameters!$D$41)*(1-(Parameters!$D$9*(1-('Input for base case'!$F$22*Parameters!$D$7)))))+(AB73*(1-Parameters!$D$41)*(1-(Parameters!$D$10*(1-('Input for base case'!$F$22*Parameters!$D$7)))))),0)</f>
        <v>0</v>
      </c>
      <c r="AC74" s="24">
        <f>IF(AND(C74&gt;'Input for base case'!$F$14, C74&lt;('Input for base case'!$F$14+'Input for base case'!$F$16)),((V73*(1-Parameters!$D$41)*Parameters!$D$9*(1-('Input for base case'!$F$22*Parameters!$D$7)))+(W73*(1-Parameters!$D$41)*(1-1/Parameters!$D$38)) + (X73*(1-Parameters!$D$41)*(1-(1/Parameters!$D$38))*(1-ART_drop_factor)) +(AB73*(1-Parameters!$D$41)*Parameters!$D$10*(1-('Input for base case'!$F$22*Parameters!$D$7))))+(AC73*(1-Parameters!$D$41)*(1-1/Parameters!$D$38)) + (AD73*(1-Parameters!$D$41)*(1-(1/Parameters!$D$38))*(1-ART_drop_factor)),0)</f>
        <v>0</v>
      </c>
      <c r="AD74" s="24">
        <f>IF(AND(C74&gt;'Input for base case'!$F$14, C74&lt;('Input for base case'!$F$14+'Input for base case'!$F$16)),((X73*(1-Parameters!$D$41)*(1-(1/Parameters!$D$38))*ART_drop_factor)+(AD73*(1-Parameters!$D$41)*(1-(1/Parameters!$D$38))*ART_drop_factor)),0)</f>
        <v>0</v>
      </c>
      <c r="AE74" s="24">
        <f>IF(AND(C74&gt;'Input for base case'!$F$14, C74&lt;('Input for base case'!$F$14+'Input for base case'!$F$16)),((W73*(1-Parameters!$D$41)*(1/Parameters!$D$38))+(Y73*(1-Parameters!$D$41))+(AC73*(1-Parameters!$D$41)*(1/Parameters!$D$38))+(AE73*(1-Parameters!$D$41))),0)</f>
        <v>0</v>
      </c>
      <c r="AF74" s="24">
        <f>IF(AND(C74&gt;'Input for base case'!$F$14, C74&lt;('Input for base case'!$F$14+'Input for base case'!$F$16)),((Z73*(1-Parameters!$D$41)) + (AA73*(1-Parameters!$D$41)*(1-ART_drop_factor)) +(AF73*(1-Parameters!$D$41)) + (AG73*(1-Parameters!$D$41)*(1-ART_drop_factor))),0)</f>
        <v>0</v>
      </c>
      <c r="AG74" s="24">
        <f>IF(AND(C74&gt;'Input for base case'!$F$14, C74&lt;('Input for base case'!$F$14+'Input for base case'!$F$16)),((X73*(1-Parameters!$D$41)*(1/Parameters!$D$38))+(AG73*(1-Parameters!$D$41)*ART_drop_factor)+(AD73*(1-Parameters!$D$41)*(1/Parameters!$D$38))+(AA73*(1-Parameters!$D$41)*ART_drop_factor)),0)</f>
        <v>0</v>
      </c>
      <c r="AH74" s="24">
        <f>IF(AND(C74&gt;=('Input for base case'!$F$14+'Input for base case'!$F$16),C74&lt;('Input for base case'!$F$14+'Input for base case'!$F$17)),((AB73*(1-Parameters!$D$40)*(1-(Parameters!$D$10*(1-('Input for base case'!$F$22*Parameters!$D$7)))))+(AH73*(1-Parameters!$D$40)*(1-(Parameters!$D$11*(1-('Input for base case'!$F$22*Parameters!$D$7)))))),0)</f>
        <v>0</v>
      </c>
      <c r="AI74" s="24">
        <f>IF(AND(C74&gt;=('Input for base case'!$F$14+'Input for base case'!$F$16), C74&lt;('Input for base case'!$F$14+'Input for base case'!$F$17)),((AB73*(1-Parameters!$D$40)*Parameters!$D$10*(1-('Input for base case'!$F$22*Parameters!$D$7)))+(AC73*(1-Parameters!$D$40)*(1-1/Parameters!$D$38)*(1-('Input for base case'!$F$7*Parameters!$D$17*(1-Parameters!$D$27)*Parameters!$D$26*(1-(Parameters!$B$94 + Parameters!$B$95))*(Parameters!$D$24)*Parameters!$D$28*Parameters!$D$30))) + (AD73*(1-Parameters!$D$40)*(1-(1/Parameters!$D$38))*(1-ART_drop_factor)) +(AH73*(1-Parameters!$D$40)*Parameters!$D$11*(1-('Input for base case'!$F$22*Parameters!$D$7)))+(AI73*(1-Parameters!$D$40)*(1-1/Parameters!$D$38)) + (AJ73*(1-Parameters!$D$40)*(1-(1/Parameters!$D$38))*(1-ART_drop_factor))),0)</f>
        <v>0</v>
      </c>
      <c r="AJ74" s="24">
        <f>IF(AND(C74&gt;=('Input for base case'!$F$14+'Input for base case'!$F$16), C74&lt;('Input for base case'!$F$14+'Input for base case'!$F$17)),((AC73*(1-Parameters!$D$40)*(1-1/Parameters!$D$38)*('Input for base case'!$F$7*Parameters!$D$17*Parameters!$D$26*(1-Parameters!$D$27)*(1-(Parameters!$B$94 + Parameters!$B$95))*(Parameters!$D$24)*Parameters!$D$28*Parameters!$D$30))+(AD73*(1-Parameters!$D$40)*(1-(1/Parameters!$D$38))*ART_drop_factor)+(AJ73*(1-Parameters!$D$40)*(1-(1/Parameters!$D$38))*ART_drop_factor)),0)</f>
        <v>0</v>
      </c>
      <c r="AK74" s="22">
        <f>IF(AND(C74&gt;=('Input for base case'!$F$14+'Input for base case'!$F$16), C74&lt;('Input for base case'!$F$14+'Input for base case'!$F$17)),((AC73*(1-Parameters!$D$40)*(1/Parameters!$D$38)*(1-('Input for base case'!$F$7*Parameters!$D$17*(1-Parameters!$D$27)*Parameters!$D$26*(1-(Parameters!$B$94 + Parameters!$B$95))*(Parameters!$D$23)*Parameters!$D$28)))+(AE73*(1-Parameters!$D$40)*(1-('Input for base case'!$F$7*Parameters!$D$17*(1-Parameters!$D$27)*Parameters!$D$26*(1-(Parameters!$B$94 + Parameters!$B$95))*(Parameters!$D$23)*Parameters!$D$28)))+(AI73*(1-Parameters!$D$40)*(1/Parameters!$D$38))+(AK73*(1-Parameters!$D$40))),0)</f>
        <v>0</v>
      </c>
      <c r="AL74" s="24">
        <f>IF(AND(C74&gt;=('Input for base case'!$F$14+'Input for base case'!$F$16), C74&lt;('Input for base case'!$F$14+'Input for base case'!$F$17)),((AC73*(1-Parameters!$D$40)*(1/Parameters!$D$38)*'Input for base case'!$F$7*Parameters!$D$17*Parameters!$D$26*(1-Parameters!$D$27)*(1-(Parameters!$B$94 + Parameters!$B$95))*Parameters!$D$28*(Parameters!$D$23)*(1-Parameters!$D$30))+(AE73*(1-Parameters!$D$40)*'Input for base case'!$F$7*Parameters!$D$17*Parameters!$D$26*(1-Parameters!$D$27)*(1-(Parameters!$B$94 + Parameters!$B$95))*Parameters!$D$28*(Parameters!$D$23)*(1-Parameters!$D$30))+(AF73*(1-Parameters!$D$40)) + (AG73*(1-Parameters!$D$40)*(1-ART_drop_factor)) +(AL73*(1-Parameters!$D$40)) + (AM73*(1-Parameters!$D$40)*(1-ART_drop_factor))),0)</f>
        <v>0</v>
      </c>
      <c r="AM74" s="22">
        <f>IF(AND(C74&gt;=('Input for base case'!$F$14+'Input for base case'!$F$16), C74&lt;('Input for base case'!$F$14+'Input for base case'!$F$17)),((AC73*(1-Parameters!$D$40)*(1/Parameters!$D$38)*('Input for base case'!$F$7*Parameters!$D$17*(Parameters!$D$23)*Parameters!$D$26*(1-Parameters!$D$27)*(1-(Parameters!$B$94 + Parameters!$B$95))*Parameters!$D$28*Parameters!$D$30))+(AD73*(1-Parameters!$D$40)*(1/Parameters!$D$38))+(AE73*(1-Parameters!$D$40)*('Input for base case'!$F$7*Parameters!$D$17*(Parameters!$D$23)*Parameters!$D$26*(1-Parameters!$D$27)*(1-(Parameters!$B$94 + Parameters!$B$95))*Parameters!$D$28*Parameters!$D$30))+(AM73*(1-Parameters!$D$40)*ART_drop_factor)+(AJ73*(1-Parameters!$D$40)*(1/Parameters!$D$38))+(AG73*(1-Parameters!$D$40)*ART_drop_factor)),0)</f>
        <v>0</v>
      </c>
      <c r="AN74" s="24">
        <f>IF(AND(C74&gt;=('Input for base case'!$F$14+'Input for base case'!$F$17), C74&lt;('Input for base case'!$F$14+'Input for base case'!$F$18)),((AH73*(1-Parameters!$D$40)*(1-(Parameters!$D$11*(1-('Input for base case'!$F$22*Parameters!$D$7))))) + (AN73*(1-Parameters!$D$40)*(1-(Parameters!$D$11*(1-('Input for base case'!$F$22*Parameters!$D$7)))))),0)</f>
        <v>0</v>
      </c>
      <c r="AO74" s="22">
        <f>IF(AND(C74&gt;=('Input for base case'!$F$14+'Input for base case'!$F$17), C74&lt;('Input for base case'!$F$14+'Input for base case'!$F$18)),((AH73*(1-Parameters!$D$40)*Parameters!$D$11*(1-('Input for base case'!$F$22*Parameters!$D$7)))+(AI73*(1-Parameters!$D$40)*(1-1/Parameters!$D$38)*(1-('Input for base case'!$F$8*Parameters!$D$18*(1-Parameters!$D$27)*Parameters!$D$26*(Parameters!$D$24)*Parameters!$D$28*Parameters!$D$30))) + (AJ73*(1-Parameters!$D$40)*(1-(1/Parameters!$D$38))*(1-ART_drop_factor)) +(AN73*(1-Parameters!$D$40)*Parameters!$D$11*(1-('Input for base case'!$F$22*Parameters!$D$7)))+(AO73*(1-Parameters!$D$40)*(1-1/Parameters!$D$38)) + (AP73*(1-Parameters!$D$40)*(1-(1/Parameters!$D$38))*(1-ART_drop_factor))),0)</f>
        <v>0</v>
      </c>
      <c r="AP74" s="24">
        <f>IF(AND(C74&gt;=('Input for base case'!$F$14+'Input for base case'!$F$17), C74&lt;('Input for base case'!$F$14+'Input for base case'!$F$18)),((AI73*(1-Parameters!$D$40)*(1-1/Parameters!$D$38)*('Input for base case'!$F$8*Parameters!$D$18*Parameters!$D$26*(1-Parameters!$D$27)*(Parameters!$D$24)*Parameters!$D$28*Parameters!$D$30))+(AJ73*(1-Parameters!$D$40)*(1-(1/Parameters!$D$38))*ART_drop_factor)+(AP73*(1-Parameters!$D$40)*(1-(1/Parameters!$D$38))*ART_drop_factor)),0)</f>
        <v>0</v>
      </c>
      <c r="AQ74" s="22">
        <f>IF(AND(C74&gt;=('Input for base case'!$F$14+'Input for base case'!$F$17), C74&lt;('Input for base case'!$F$14+'Input for base case'!$F$18)),((AI73*(1-Parameters!$D$40)*(1/Parameters!$D$38)*(1-('Input for base case'!$F$8*Parameters!$D$18*(1-Parameters!$D$27)*Parameters!$D$26*(Parameters!$D$23)*Parameters!$D$28)))+(AK73*(1-Parameters!$D$40)*(1-('Input for base case'!$F$8*Parameters!$D$18*(1-Parameters!$D$27)*Parameters!$D$26*(Parameters!$D$23)*Parameters!$D$28)))+(AO73*(1-Parameters!$D$40)*(1/Parameters!$D$38))+(AQ73*(1-Parameters!$D$40))),0)</f>
        <v>0</v>
      </c>
      <c r="AR74" s="24">
        <f>IF(AND(C74&gt;=('Input for base case'!$F$14+'Input for base case'!$F$17), C74&lt;('Input for base case'!$F$14+'Input for base case'!$F$18)),((AI73*(1-Parameters!$D$40)*(1/Parameters!$D$38)*'Input for base case'!$F$8*Parameters!$D$18*Parameters!$D$26*(1-Parameters!$D$27)*Parameters!$D$28*(Parameters!$D$23)*(1-Parameters!$D$30))+(AK73*(1-Parameters!$D$40)*'Input for base case'!$F$8*Parameters!$D$18*Parameters!$D$26*(1-Parameters!$D$27)*Parameters!$D$28*(Parameters!$D$23)*(1-Parameters!$D$30))+(AL73*(1-Parameters!$D$40)) + (AM73*(1-Parameters!$D$40)*(1-ART_drop_factor)) +(AR73*(1-Parameters!$D$40)) + (AS73*(1-Parameters!$D$40)*(1-ART_drop_factor))),0)</f>
        <v>0</v>
      </c>
      <c r="AS74" s="22">
        <f>IF(AND(C74&gt;=('Input for base case'!$F$14+'Input for base case'!$F$17), C74&lt;('Input for base case'!$F$14+'Input for base case'!$F$18)),((AI73*(1-Parameters!$D$40)*(1/Parameters!$D$38)*('Input for base case'!$F$8*Parameters!$D$18*(Parameters!$D$23)*Parameters!$D$26*(1-Parameters!$D$27)*Parameters!$D$28*Parameters!$D$30))+(AJ73*(1-Parameters!$D$40)*(1/Parameters!$D$38))+(AK73*(1-Parameters!$D$40)*('Input for base case'!$F$8*Parameters!$D$18*(Parameters!$D$23)*Parameters!$D$26*(1-Parameters!$D$27)*Parameters!$D$28*Parameters!$D$30))+(AS73*(1-Parameters!$D$40)*ART_drop_factor)+(AP73*(1-Parameters!$D$40)*(1/Parameters!$D$38))+(AM73*(1-Parameters!$D$40)*ART_drop_factor)),0)</f>
        <v>0</v>
      </c>
      <c r="AT74" s="24">
        <f>IF(AND(C74&gt;=('Input for base case'!$F$14+'Input for base case'!$F$18), C74&lt;('Input for base case'!$F$14+'Input for base case'!$F$19)),((AN73*(1-Parameters!$D$40)*(1-(Parameters!$D$11*(1-('Input for base case'!$F$22*Parameters!$D$7))))) + (AT73*(1-Parameters!$D$40)*(1-(Parameters!$D$12*(1-('Input for base case'!$F$22*Parameters!$D$7)))))),0)</f>
        <v>1487361.5183783248</v>
      </c>
      <c r="AU74" s="22">
        <f>IF(AND(C74&gt;=('Input for base case'!$F$14+'Input for base case'!$F$18), C74&lt;('Input for base case'!$F$14+'Input for base case'!$F$19)),((AN73*(1-Parameters!$D$40)*Parameters!$D$11*(1-('Input for base case'!$F$22*Parameters!$D$7)))+(AO73*(1-Parameters!$D$40)*(1-1/Parameters!$D$38)*(1-('Input for base case'!$F$9*Parameters!$D$19*(1-Parameters!$D$27)*Parameters!$D$26*(Parameters!$D$24)*Parameters!$D$28*Parameters!$D$30))) + (AP73*(1-Parameters!$D$40)*(1-(1/Parameters!$D$38))*(1-ART_drop_factor)) +(AT73*(1-Parameters!$D$40)*Parameters!$D$12*(1-('Input for base case'!$F$22*Parameters!$D$7)))+(AU73*(1-Parameters!$D$40)*(1-1/Parameters!$D$38)) + (AV73*(1-Parameters!$D$40)*(1-(1/Parameters!$D$38))*(1-ART_drop_factor))),0)</f>
        <v>3538.2600044854007</v>
      </c>
      <c r="AV74" s="24">
        <f>IF(AND(C74&gt;=('Input for base case'!$F$14+'Input for base case'!$F$18), C74&lt;('Input for base case'!$F$14+'Input for base case'!$F$19)),((AO73*(1-Parameters!$D$40)*(1-1/Parameters!$D$38)*('Input for base case'!$F$9*Parameters!$D$19*Parameters!$D$26*(1-Parameters!$D$27)*(Parameters!$D$24)*Parameters!$D$28*Parameters!$D$30))+(AP73*(1-Parameters!$D$40)*(1-(1/Parameters!$D$38))*ART_drop_factor)+(AV73*(1-Parameters!$D$40)*(1-(1/Parameters!$D$38))*ART_drop_factor)),0)</f>
        <v>6.1595459603712932</v>
      </c>
      <c r="AW74" s="22">
        <f>IF(AND(C74&gt;=('Input for base case'!$F$14+'Input for base case'!$F$18), C74&lt;('Input for base case'!$F$14+'Input for base case'!$F$19)),((AO73*(1-Parameters!$D$40)*(1/Parameters!$D$38)*(1-('Input for base case'!$F$9*Parameters!$D$19*(1-Parameters!$D$27)*Parameters!$D$26*(Parameters!$D$23)*Parameters!$D$28)))+(AQ73*(1-Parameters!$D$40)*(1-('Input for base case'!$F$9*Parameters!$D$19*(1-Parameters!$D$27)*Parameters!$D$26*(Parameters!$D$23)*Parameters!$D$28)))+(AU73*(1-Parameters!$D$40)*(1/Parameters!$D$38))+(AW73*(1-Parameters!$D$40))),0)</f>
        <v>31175.455777941625</v>
      </c>
      <c r="AX74" s="24">
        <f>IF(AND(C74&gt;=('Input for base case'!$F$14+'Input for base case'!$F$18), C74&lt;('Input for base case'!$F$14+'Input for base case'!$F$19)),((AO73*(1-Parameters!$D$40)*(1/Parameters!$D$38)*'Input for base case'!$F$9*Parameters!$D$19*Parameters!$D$26*(1-Parameters!$D$27)*Parameters!$D$28*(Parameters!$D$23)*(1-Parameters!$D$30))+(AQ73*(1-Parameters!$D$40)*'Input for base case'!$F$9*Parameters!$D$19*Parameters!$D$26*(1-Parameters!$D$27)*Parameters!$D$28*(Parameters!$D$23)*(1-Parameters!$D$30)) + (AS73*(1-Parameters!$D$40)*(1-ART_drop_factor)) +(AR73*(1-Parameters!$D$40))+ (AY73*(1-Parameters!$D$40)*(1-ART_drop_factor)) + (AX73*(1-Parameters!$D$40))),0)</f>
        <v>9078.2566296889672</v>
      </c>
      <c r="AY74" s="22">
        <f>IF(AND(C74&gt;=('Input for base case'!$F$14+'Input for base case'!$F$18), C74&lt;('Input for base case'!$F$14+'Input for base case'!$F$19)),((AO73*(1-Parameters!$D$40)*(1/Parameters!$D$38)*('Input for base case'!$F$9*Parameters!$D$19*(Parameters!$D$23)*Parameters!$D$26*(1-Parameters!$D$27)*Parameters!$D$28*Parameters!$D$30))+(AP73*(1-Parameters!$D$40)*(1/Parameters!$D$38))+(AQ73*(1-Parameters!$D$40)*('Input for base case'!$F$9*Parameters!$D$19*(Parameters!$D$23)*Parameters!$D$26*(1-Parameters!$D$27)*Parameters!$D$28*Parameters!$D$30))+(AY73*(1-Parameters!$D$40)*ART_drop_factor)+(AV73*(1-Parameters!$D$40)*(1/Parameters!$D$38))+(AS73*(1-Parameters!$D$40)*ART_drop_factor)),0)</f>
        <v>32602.54804265975</v>
      </c>
      <c r="AZ74" s="24">
        <f>IF(C74&gt;=('Input for base case'!$F$14+'Input for base case'!$F$19),((AT73*(1-Parameters!$D$40)*(1-(Parameters!$D$12*(1-('Input for base case'!$F$22*Parameters!$D$7))))) + (AZ73*(1-Parameters!$D$40)*(1-(Parameters!$D$12*(1-('Input for base case'!$F$22*Parameters!$D$7)))))),0)</f>
        <v>0</v>
      </c>
      <c r="BA74" s="22">
        <f>IF(C74&gt;=('Input for base case'!$F$14+'Input for base case'!$F$19),((AT73*(1-Parameters!$D$40)*Parameters!$D$12*(1-('Input for base case'!$F$22*Parameters!$D$7)))+(AU73*(1-Parameters!$D$40)*(1-1/Parameters!$D$38)*(1-('Input for base case'!$F$10*Parameters!$D$20*(1-Parameters!$D$27)*Parameters!$D$26*(Parameters!$D$24)*Parameters!$D$28*Parameters!$D$30))) + (AV73*(1-Parameters!$D$40)*(1-(1/Parameters!$D$38))*(1-ART_drop_factor)) +(AZ73*(1-Parameters!$D$40)*Parameters!$D$12*(1-('Input for base case'!$F$22*Parameters!$D$7)))+(BA73*(1-Parameters!$D$40)*(1-1/Parameters!$D$38)) + (BB73*(1-Parameters!$D$40)*(1-(1/Parameters!$D$38))*(1-ART_drop_factor))),0)</f>
        <v>0</v>
      </c>
      <c r="BB74" s="24">
        <f>IF(C74&gt;=('Input for base case'!$F$14+'Input for base case'!$F$19),((AU73*(1-Parameters!$D$40)*(1-1/Parameters!$D$38)*('Input for base case'!$F$10*Parameters!$D$20*Parameters!$D$26*(1-Parameters!$D$27)*(Parameters!$D$24)*Parameters!$D$28*Parameters!$D$30))+(AV73*(1-Parameters!$D$40)*(1-(1/Parameters!$D$38))*ART_drop_factor)+(BB73*(1-Parameters!$D$40)*(1-(1/Parameters!$D$38))*ART_drop_factor)),0)</f>
        <v>0</v>
      </c>
      <c r="BC74" s="22">
        <f>IF(C74&gt;=('Input for base case'!$F$14+'Input for base case'!$F$19),((AU73*(1-Parameters!$D$40)*(1/Parameters!$D$38)*(1-('Input for base case'!$F$10*Parameters!$D$20*(1-Parameters!$D$27)*Parameters!$D$26*(Parameters!$D$23)*Parameters!$D$28)))+(AW73*(1-Parameters!$D$40)*(1-('Input for base case'!$F$10*Parameters!$D$20*(1-Parameters!$D$27)*Parameters!$D$26*(Parameters!$D$23)*Parameters!$D$28)))+(BA73*(1-Parameters!$D$40)*(1/Parameters!$D$38))+(BC73*(1-Parameters!$D$40))),0)</f>
        <v>0</v>
      </c>
      <c r="BD74" s="24">
        <f>IF(C74&gt;=('Input for base case'!$F$14+'Input for base case'!$F$19),((AU73*(1-Parameters!$D$40)*(1/Parameters!$D$38)*'Input for base case'!$F$10*Parameters!$D$20*Parameters!$D$26*(1-Parameters!$D$27)*Parameters!$D$28*(Parameters!$D$23)*(1-Parameters!$D$30))+(AW73*(1-Parameters!$D$40)*'Input for base case'!$F$10*Parameters!$D$20*Parameters!$D$26*(1-Parameters!$D$27)*Parameters!$D$28*(Parameters!$D$23)*(1-Parameters!$D$30))+(AX73*(1-Parameters!$D$40)) + (AY73*(1-Parameters!$D$40)*(1-ART_drop_factor)) +(BD73*(1-Parameters!$D$40)) + (BE73*(1-Parameters!$D$40)*(1-ART_drop_factor))),0)</f>
        <v>0</v>
      </c>
      <c r="BE74" s="25">
        <f>IF(C74&gt;=('Input for base case'!$F$14+'Input for base case'!$F$19),((AU73*(1-Parameters!$D$40)*(1/Parameters!$D$38)*('Input for base case'!$F$10*Parameters!$D$20*(Parameters!$D$23)*Parameters!$D$26*(1-Parameters!$D$27)*Parameters!$D$28*Parameters!$D$30))+(AV73*(1-Parameters!$D$40)*(1/Parameters!$D$38))+(AW73*(1-Parameters!$D$40)*('Input for base case'!$F$10*Parameters!$D$20*(Parameters!$D$23)*Parameters!$D$26*(1-Parameters!$D$27)*Parameters!$D$28*Parameters!$D$30))+(BE73*(1-Parameters!$D$40)*ART_drop_factor)+(BB73*(1-Parameters!$D$40)*(1/Parameters!$D$38))+(AY73*(1-Parameters!$D$40)*ART_drop_factor)),0)</f>
        <v>0</v>
      </c>
      <c r="BF74" s="135">
        <f>(Parameters!$D$40*(SUM(Model!D73:U73,Model!AH73:BE73)))+(Parameters!$D$41*(SUM(Model!V73:AG73)))</f>
        <v>93.472286435960925</v>
      </c>
      <c r="BG74" s="60"/>
    </row>
    <row r="75" spans="3:62" x14ac:dyDescent="0.2">
      <c r="C75" s="20">
        <v>70</v>
      </c>
      <c r="D75" s="21">
        <f>IF((C75&gt;='Input for base case'!$F$12),0,(D74*(1-Parameters!$D$40)*(1-(Parameters!$D$8*(1-('Input for base case'!$F$22*Parameters!$D$7))))))</f>
        <v>0</v>
      </c>
      <c r="E75" s="21">
        <f>IF((C75&gt;='Input for base case'!$F$12),0,(D74*(1-Parameters!$D$40)*Parameters!$D$8*(1-('Input for base case'!$F$22*Parameters!$D$7))+(E74*(1-Parameters!$D$40)*(1-1/Parameters!$D$38)) + (F74*(1-Parameters!$D$40)*(1-(1/Parameters!$D$38))*(1-ART_drop_factor))))</f>
        <v>0</v>
      </c>
      <c r="F75" s="26">
        <f>IF((C75&gt;='Input for base case'!$F$12),0,(F74*(1-Parameters!$D$40)*(1-(1/Parameters!$D$38))*ART_drop_factor))</f>
        <v>0</v>
      </c>
      <c r="G75" s="21">
        <f>IF((C75&gt;='Input for base case'!$F$12),0,((G74*(1-Parameters!$D$40)+(E74*(1-Parameters!$D$40)*(1/Parameters!$D$38)))))</f>
        <v>0</v>
      </c>
      <c r="H75" s="21">
        <f>IF((C75&gt;='Input for base case'!$F$12),0,(H74*(1-Parameters!$D$40) + I74*(1-Parameters!$D$40)*(1-ART_drop_factor)))</f>
        <v>0</v>
      </c>
      <c r="I75" s="21">
        <f>IF((C75&gt;='Input for base case'!$F$12),0,(((F74*(1-Parameters!$D$40)*(1/Parameters!$D$38)) + I74*(1-Parameters!$D$40)*ART_drop_factor)))</f>
        <v>0</v>
      </c>
      <c r="J75" s="23">
        <f>IF(AND(C75&gt;='Input for base case'!$F$12,C75&lt;'Input for base case'!$F$13),((D74*(1-Parameters!$D$40)*(1-(Parameters!$D$8*(1-('Input for base case'!$F$22*Parameters!$D$7))))) + (J74*(1-Parameters!$D$40)*(1-(Parameters!$D$9*(1-('Input for base case'!$F$22*Parameters!$D$7)))))),0)</f>
        <v>0</v>
      </c>
      <c r="K75" s="23">
        <f>IF(AND(C75&gt;='Input for base case'!$F$12,C75&lt;'Input for base case'!$F$13),((D74*(1-Parameters!$D$40)*(Parameters!$D$8*(1-('Input for base case'!$F$22*Parameters!$D$7))))+(E74*(1-Parameters!$D$40)*(1-1/Parameters!$D$38)*(1-('Input for base case'!$F$5*Parameters!$D$14*(1-Parameters!$D$27)*Parameters!$D$26*(Parameters!$D$24))*Parameters!$D$28*Parameters!$D$30)))+ (F74*(1-Parameters!$D$40)*(1-(1/Parameters!$D$38))*(1-ART_drop_factor)) + (J74*(1-Parameters!$D$40)*Parameters!$D$9*(1-('Input for base case'!$F$22*Parameters!$D$7)))+(K74*(1-Parameters!$D$40)*(1-1/Parameters!$D$38)) + (L74*(1-Parameters!$D$40)*(1-(1/Parameters!$D$38))*(1-ART_drop_factor)),0)</f>
        <v>0</v>
      </c>
      <c r="L75" s="23">
        <f>IF(AND(C75&gt;='Input for base case'!$F$12,C75&lt;'Input for base case'!$F$13),((E74*(1-Parameters!$D$40)*(1-1/Parameters!$D$38)*('Input for base case'!$F$5*Parameters!$D$14*Parameters!$D$26*(1-Parameters!$D$27)*(Parameters!$D$24)*Parameters!$D$28*Parameters!$D$30))+(F74*(1-Parameters!$D$40)*(1-(1/Parameters!$D$38))*ART_drop_factor)+(L74*(1-Parameters!$D$40)*(1-(1/Parameters!$D$38))*ART_drop_factor)),0)</f>
        <v>0</v>
      </c>
      <c r="M75" s="23">
        <f>IF(AND(C75&gt;='Input for base case'!$F$12,C75&lt;'Input for base case'!$F$13),((E74*(1-Parameters!$D$40)*(1/Parameters!$D$38)*(1-('Input for base case'!$F$5*Parameters!$D$14*(1-Parameters!$D$27)*Parameters!$D$26*(Parameters!$D$23))*Parameters!$D$28))+(G74*(1-Parameters!$D$40)*(1-('Input for base case'!$F$5*Parameters!$D$14*(1-Parameters!$D$27)*Parameters!$D$26*(Parameters!$D$23)*Parameters!$D$28)))+(K74*(1-Parameters!$D$40)*(1/Parameters!$D$38))+(M74*(1-Parameters!$D$40))),0)</f>
        <v>0</v>
      </c>
      <c r="N75" s="23">
        <f>IF(AND(C75&gt;='Input for base case'!$F$12,C75&lt;'Input for base case'!$F$13),((E74*(1-Parameters!$D$40)*(1/Parameters!$D$38)*'Input for base case'!$F$5*Parameters!$D$14*Parameters!$D$26*(1-Parameters!$D$27)*Parameters!$D$28*(Parameters!$D$23)*(1-Parameters!$D$30))+(G74*(1-Parameters!$D$40)*'Input for base case'!$F$5*Parameters!$D$14*Parameters!$D$26*(1-Parameters!$D$27)*Parameters!$D$28*(Parameters!$D$23)*(1-Parameters!$D$30))+(H74*(1-Parameters!$D$40)) +(N74*(1-Parameters!$D$40)) + (O74*(1-Parameters!$D$40)*(1-ART_drop_factor)) + (I74*(1-Parameters!$D$40)*(1-ART_drop_factor))),0)</f>
        <v>0</v>
      </c>
      <c r="O75" s="23">
        <f>IF(AND(C75&gt;='Input for base case'!$F$12,C75&lt;'Input for base case'!$F$13),((E74*(1-Parameters!$D$40)*(1/Parameters!$D$38)*('Input for base case'!$F$5*Parameters!$D$14*(Parameters!$D$23)*Parameters!$D$26*(1-Parameters!$D$27)*Parameters!$D$28*Parameters!$D$30))+(F74*(1-Parameters!$D$40)*(1/Parameters!$D$38))+(G74*(1-Parameters!$D$40)*('Input for base case'!$F$5*Parameters!$D$14*(Parameters!$D$23)*Parameters!$D$26*(1-Parameters!$D$27)*Parameters!$D$28*Parameters!$D$30))+(O74*(1-Parameters!$D$40)*ART_drop_factor)+(L74*(1-Parameters!$D$40)*(1/Parameters!$D$38))+(I74*(1-Parameters!$D$40)*ART_drop_factor)),0)</f>
        <v>0</v>
      </c>
      <c r="P75" s="24">
        <f>IF(AND(C75&gt;='Input for base case'!$F$13,C75&lt;'Input for base case'!$F$14),((J74*(1-Parameters!$D$40)*(1-(Parameters!$D$9*(1-('Input for base case'!$F$22*Parameters!$D$7))))) + (P74*(1-Parameters!$D$40)*(1-(Parameters!$D$9*(1-('Input for base case'!$F$22*Parameters!$D$7)))))),0)</f>
        <v>0</v>
      </c>
      <c r="Q75" s="22">
        <f>IF(AND(C75&gt;='Input for base case'!$F$13,C75&lt;'Input for base case'!$F$14),((J74*(1-Parameters!$D$40)*Parameters!$D$9*(1-('Input for base case'!$F$22*Parameters!$D$7)))+(K74*(1-Parameters!$D$40)*(1-1/Parameters!$D$38)*(1-('Input for base case'!$F$6*Parameters!$D$15*(1-Parameters!$D$27)*Parameters!$D$26*(Parameters!$D$24))*Parameters!$D$28*Parameters!$D$30))) + (L74*(1-Parameters!$D$40)*(1-(1/Parameters!$D$38))*(1-ART_drop_factor)) +(P74*(1-Parameters!$D$40)*Parameters!$D$9*(1-('Input for base case'!$F$22*Parameters!$D$7)))+(Q74*(1-Parameters!$D$40)*(1-1/Parameters!$D$38)) + (R74*(1-Parameters!$D$40)*(1-(1/Parameters!$D$38))*(1-ART_drop_factor)),0)</f>
        <v>0</v>
      </c>
      <c r="R75" s="24">
        <f>IF(AND(C75&gt;='Input for base case'!$F$13,C75&lt;'Input for base case'!$F$14),((K74*(1-Parameters!$D$40)*(1-1/Parameters!$D$38)*('Input for base case'!$F$6*Parameters!$D$15*Parameters!$D$26*(1-Parameters!$D$27)*(Parameters!$D$24)*Parameters!$D$28*Parameters!$D$30))+(L74*(1-Parameters!$D$40)*(1-(1/Parameters!$D$38))*ART_drop_factor)+(R74*(1-Parameters!$D$40)*(1-(1/Parameters!$D$38))*ART_drop_factor)),0)</f>
        <v>0</v>
      </c>
      <c r="S75" s="22">
        <f>IF(AND(C75&gt;='Input for base case'!$F$13,C75&lt;'Input for base case'!$F$14),((K74*(1-Parameters!$D$40)*(1/Parameters!$D$38)*(1-('Input for base case'!$F$6*Parameters!$D$15*(1-Parameters!$D$27)*Parameters!$D$26*(Parameters!$D$23)*Parameters!$D$28)))+(M74*(1-Parameters!$D$40)*(1-('Input for base case'!$F$6*Parameters!$D$15*(1-Parameters!$D$27)*Parameters!$D$26*(Parameters!$D$23)*Parameters!$D$28)))+(Q74*(1-Parameters!$D$40)*(1/Parameters!$D$38))+(S74*(1-Parameters!$D$40))),0)</f>
        <v>0</v>
      </c>
      <c r="T75" s="24">
        <f>IF(AND(C75&gt;='Input for base case'!$F$13,C75&lt;'Input for base case'!$F$14),((K74*(1-Parameters!$D$40)*(1/Parameters!$D$38)*'Input for base case'!$F$6*Parameters!$D$15*Parameters!$D$26*(1-Parameters!$D$27)*Parameters!$D$28*(Parameters!$D$23)*(1-Parameters!$D$30))+(M74*(1-Parameters!$D$40)*'Input for base case'!$F$6*Parameters!$D$15*Parameters!$D$26*(1-Parameters!$D$27)*Parameters!$D$28*(Parameters!$D$23)*(1-Parameters!$D$30))+(N74*(1-Parameters!$D$40))+(T74*(1-Parameters!$D$40)) + (U74*(1-Parameters!$D$40)*(1-ART_drop_factor)) + (O74*(1-Parameters!$D$40)*(1-ART_drop_factor))),0)</f>
        <v>0</v>
      </c>
      <c r="U75" s="22">
        <f>IF(AND(C75&gt;='Input for base case'!$F$13,C75&lt;'Input for base case'!$F$14),((K74*(1-Parameters!$D$40)*(1/Parameters!$D$38)*('Input for base case'!$F$6*Parameters!$D$15*(Parameters!$D$23)*Parameters!$D$26*(1-Parameters!$D$27)*Parameters!$D$28*Parameters!$D$30))+(L74*(1-Parameters!$D$40)*(1/Parameters!$D$38))+(M74*(1-Parameters!$D$40)*('Input for base case'!$F$6*Parameters!$D$15*(Parameters!$D$23)*Parameters!$D$26*(1-Parameters!$D$27)*Parameters!$D$28*Parameters!$D$30))+(U74*(1-Parameters!$D$40)*ART_drop_factor)+(R74*(1-Parameters!$D$40)*(1/Parameters!$D$38))+(O74*(1-Parameters!$D$40))*ART_drop_factor),0)</f>
        <v>0</v>
      </c>
      <c r="V75" s="24">
        <f>IF(C75='Input for base case'!$F$14,((P74*(1-Parameters!$D$41)*(1-(Parameters!$D$9*(1-('Input for base case'!$F$22*Parameters!$D$7))))) + (V74*(1-Parameters!$D$41)*(1-(Parameters!$D$9*(1-('Input for base case'!$F$22*Parameters!$D$7)))))),0)</f>
        <v>0</v>
      </c>
      <c r="W75" s="22">
        <f>IF(C75='Input for base case'!$F$14,((P74*(1-Parameters!$D$41)*Parameters!$D$9*(1-('Input for base case'!$F$22*Parameters!$D$7)))+(Q74*(1-Parameters!$D$41)*(1-1/Parameters!$D$38)*(1-('Input for base case'!$F$6*Parameters!$D$16*(1-Parameters!$D$27)*Parameters!$D$26*(1-Parameters!$B$94)*(Parameters!$D$24))*Parameters!$D$28*Parameters!$D$30)))+(V74*(1-Parameters!$D$41)*Parameters!$D$9*(1-('Input for base case'!$F$22*Parameters!$D$7)))+ (R74*(1-Parameters!$D$41)*(1-(1/Parameters!$D$38))*(1-ART_drop_factor)) + (W74*(1-Parameters!$D$41)*(1-1/Parameters!$D$38)) + (X74*(1-Parameters!$D$41)*(1-(1/Parameters!$D$38))*(1-ART_drop_factor)),0)</f>
        <v>0</v>
      </c>
      <c r="X75" s="24">
        <f>IF(C75='Input for base case'!$F$14,((Q74*(1-Parameters!$D$41)*(1-1/Parameters!$D$38)*('Input for base case'!$F$6*Parameters!$D$16*Parameters!$D$26*(1-Parameters!$D$27)*(1-Parameters!$B$94)*(Parameters!$D$24)*Parameters!$D$28*Parameters!$D$30))+(R74*(1-Parameters!$D$41)*(1-(1/Parameters!$D$38))*ART_drop_factor)+(X74*(1-Parameters!$D$41)*(1-(1/Parameters!$D$38))*ART_drop_factor)),0)</f>
        <v>0</v>
      </c>
      <c r="Y75" s="22">
        <f>IF(C75='Input for base case'!$F$14,((Q74*(1-Parameters!$D$41)*(1/Parameters!$D$38)*(1-('Input for base case'!$F$6*Parameters!$D$16*(1-Parameters!$D$27)*Parameters!$D$26*(1-Parameters!$B$94)*(Parameters!$D$23)*Parameters!$D$28)))+(S74*(1-Parameters!$D$41)*(1-('Input for base case'!$F$6*Parameters!$D$16*(1-Parameters!$D$27)*Parameters!$D$26*(1-Parameters!$B$94)*(Parameters!$D$23)*Parameters!$D$28)))+(W74*(1-Parameters!$D$41)*(1/Parameters!$D$38))+(Y74*(1-Parameters!$D$41))),0)</f>
        <v>0</v>
      </c>
      <c r="Z75" s="24">
        <f>IF(C75='Input for base case'!$F$14,((Q74*(1-Parameters!$D$41)*(1/Parameters!$D$38)*'Input for base case'!$F$6*Parameters!$D$16*Parameters!$D$26*(1-Parameters!$D$27)*(1-Parameters!$B$94)*Parameters!$D$28*(Parameters!$D$23)*(1-Parameters!$D$30))+(S74*(1-Parameters!$D$41)*'Input for base case'!$F$6*Parameters!$D$16*Parameters!$D$26*(1-Parameters!$D$27)*(1-Parameters!$B$94)*Parameters!$D$28*(Parameters!$D$23)*(1-Parameters!$D$30))+(T74*(1-Parameters!$D$41)) + (U74*(1-Parameters!$D$41)*(1-ART_drop_factor)) + (Z74*(1-Parameters!$D$41)) + (AA74*(1-Parameters!$D$41)*(1-ART_drop_factor))),0)</f>
        <v>0</v>
      </c>
      <c r="AA75" s="22">
        <f>IF(C75='Input for base case'!$F$14,((Q74*(1-Parameters!$D$41)*(1/Parameters!$D$38)*('Input for base case'!$F$6*Parameters!$D$16*(Parameters!$D$23)*Parameters!$D$26*(1-Parameters!$D$27)*(1-Parameters!$B$94)*Parameters!$D$28*Parameters!$D$30))+(R74*(1-Parameters!$D$41)*(1/Parameters!$D$38))+(S74*(1-Parameters!$D$41)*('Input for base case'!$F$6*Parameters!$D$16*(1-Parameters!$B$94)*(Parameters!$D$23)*Parameters!$D$26*(1-Parameters!$D$27)*Parameters!$D$28*Parameters!$D$30))+(AA74*(1-Parameters!$D$41)*ART_drop_factor)+(X74*(1-Parameters!$D$41)*(1/Parameters!$D$38))+(U74*(1-Parameters!$D$41)*ART_drop_factor)),0)</f>
        <v>0</v>
      </c>
      <c r="AB75" s="24">
        <f>IF(AND(C75&gt;'Input for base case'!$F$14,C75&lt;('Input for base case'!$F$14+'Input for base case'!$F$16)),((V74*(1-Parameters!$D$41)*(1-(Parameters!$D$9*(1-('Input for base case'!$F$22*Parameters!$D$7)))))+(AB74*(1-Parameters!$D$41)*(1-(Parameters!$D$10*(1-('Input for base case'!$F$22*Parameters!$D$7)))))),0)</f>
        <v>0</v>
      </c>
      <c r="AC75" s="24">
        <f>IF(AND(C75&gt;'Input for base case'!$F$14, C75&lt;('Input for base case'!$F$14+'Input for base case'!$F$16)),((V74*(1-Parameters!$D$41)*Parameters!$D$9*(1-('Input for base case'!$F$22*Parameters!$D$7)))+(W74*(1-Parameters!$D$41)*(1-1/Parameters!$D$38)) + (X74*(1-Parameters!$D$41)*(1-(1/Parameters!$D$38))*(1-ART_drop_factor)) +(AB74*(1-Parameters!$D$41)*Parameters!$D$10*(1-('Input for base case'!$F$22*Parameters!$D$7))))+(AC74*(1-Parameters!$D$41)*(1-1/Parameters!$D$38)) + (AD74*(1-Parameters!$D$41)*(1-(1/Parameters!$D$38))*(1-ART_drop_factor)),0)</f>
        <v>0</v>
      </c>
      <c r="AD75" s="24">
        <f>IF(AND(C75&gt;'Input for base case'!$F$14, C75&lt;('Input for base case'!$F$14+'Input for base case'!$F$16)),((X74*(1-Parameters!$D$41)*(1-(1/Parameters!$D$38))*ART_drop_factor)+(AD74*(1-Parameters!$D$41)*(1-(1/Parameters!$D$38))*ART_drop_factor)),0)</f>
        <v>0</v>
      </c>
      <c r="AE75" s="24">
        <f>IF(AND(C75&gt;'Input for base case'!$F$14, C75&lt;('Input for base case'!$F$14+'Input for base case'!$F$16)),((W74*(1-Parameters!$D$41)*(1/Parameters!$D$38))+(Y74*(1-Parameters!$D$41))+(AC74*(1-Parameters!$D$41)*(1/Parameters!$D$38))+(AE74*(1-Parameters!$D$41))),0)</f>
        <v>0</v>
      </c>
      <c r="AF75" s="24">
        <f>IF(AND(C75&gt;'Input for base case'!$F$14, C75&lt;('Input for base case'!$F$14+'Input for base case'!$F$16)),((Z74*(1-Parameters!$D$41)) + (AA74*(1-Parameters!$D$41)*(1-ART_drop_factor)) +(AF74*(1-Parameters!$D$41)) + (AG74*(1-Parameters!$D$41)*(1-ART_drop_factor))),0)</f>
        <v>0</v>
      </c>
      <c r="AG75" s="24">
        <f>IF(AND(C75&gt;'Input for base case'!$F$14, C75&lt;('Input for base case'!$F$14+'Input for base case'!$F$16)),((X74*(1-Parameters!$D$41)*(1/Parameters!$D$38))+(AG74*(1-Parameters!$D$41)*ART_drop_factor)+(AD74*(1-Parameters!$D$41)*(1/Parameters!$D$38))+(AA74*(1-Parameters!$D$41)*ART_drop_factor)),0)</f>
        <v>0</v>
      </c>
      <c r="AH75" s="24">
        <f>IF(AND(C75&gt;=('Input for base case'!$F$14+'Input for base case'!$F$16),C75&lt;('Input for base case'!$F$14+'Input for base case'!$F$17)),((AB74*(1-Parameters!$D$40)*(1-(Parameters!$D$10*(1-('Input for base case'!$F$22*Parameters!$D$7)))))+(AH74*(1-Parameters!$D$40)*(1-(Parameters!$D$11*(1-('Input for base case'!$F$22*Parameters!$D$7)))))),0)</f>
        <v>0</v>
      </c>
      <c r="AI75" s="24">
        <f>IF(AND(C75&gt;=('Input for base case'!$F$14+'Input for base case'!$F$16), C75&lt;('Input for base case'!$F$14+'Input for base case'!$F$17)),((AB74*(1-Parameters!$D$40)*Parameters!$D$10*(1-('Input for base case'!$F$22*Parameters!$D$7)))+(AC74*(1-Parameters!$D$40)*(1-1/Parameters!$D$38)*(1-('Input for base case'!$F$7*Parameters!$D$17*(1-Parameters!$D$27)*Parameters!$D$26*(1-(Parameters!$B$94 + Parameters!$B$95))*(Parameters!$D$24)*Parameters!$D$28*Parameters!$D$30))) + (AD74*(1-Parameters!$D$40)*(1-(1/Parameters!$D$38))*(1-ART_drop_factor)) +(AH74*(1-Parameters!$D$40)*Parameters!$D$11*(1-('Input for base case'!$F$22*Parameters!$D$7)))+(AI74*(1-Parameters!$D$40)*(1-1/Parameters!$D$38)) + (AJ74*(1-Parameters!$D$40)*(1-(1/Parameters!$D$38))*(1-ART_drop_factor))),0)</f>
        <v>0</v>
      </c>
      <c r="AJ75" s="24">
        <f>IF(AND(C75&gt;=('Input for base case'!$F$14+'Input for base case'!$F$16), C75&lt;('Input for base case'!$F$14+'Input for base case'!$F$17)),((AC74*(1-Parameters!$D$40)*(1-1/Parameters!$D$38)*('Input for base case'!$F$7*Parameters!$D$17*Parameters!$D$26*(1-Parameters!$D$27)*(1-(Parameters!$B$94 + Parameters!$B$95))*(Parameters!$D$24)*Parameters!$D$28*Parameters!$D$30))+(AD74*(1-Parameters!$D$40)*(1-(1/Parameters!$D$38))*ART_drop_factor)+(AJ74*(1-Parameters!$D$40)*(1-(1/Parameters!$D$38))*ART_drop_factor)),0)</f>
        <v>0</v>
      </c>
      <c r="AK75" s="22">
        <f>IF(AND(C75&gt;=('Input for base case'!$F$14+'Input for base case'!$F$16), C75&lt;('Input for base case'!$F$14+'Input for base case'!$F$17)),((AC74*(1-Parameters!$D$40)*(1/Parameters!$D$38)*(1-('Input for base case'!$F$7*Parameters!$D$17*(1-Parameters!$D$27)*Parameters!$D$26*(1-(Parameters!$B$94 + Parameters!$B$95))*(Parameters!$D$23)*Parameters!$D$28)))+(AE74*(1-Parameters!$D$40)*(1-('Input for base case'!$F$7*Parameters!$D$17*(1-Parameters!$D$27)*Parameters!$D$26*(1-(Parameters!$B$94 + Parameters!$B$95))*(Parameters!$D$23)*Parameters!$D$28)))+(AI74*(1-Parameters!$D$40)*(1/Parameters!$D$38))+(AK74*(1-Parameters!$D$40))),0)</f>
        <v>0</v>
      </c>
      <c r="AL75" s="24">
        <f>IF(AND(C75&gt;=('Input for base case'!$F$14+'Input for base case'!$F$16), C75&lt;('Input for base case'!$F$14+'Input for base case'!$F$17)),((AC74*(1-Parameters!$D$40)*(1/Parameters!$D$38)*'Input for base case'!$F$7*Parameters!$D$17*Parameters!$D$26*(1-Parameters!$D$27)*(1-(Parameters!$B$94 + Parameters!$B$95))*Parameters!$D$28*(Parameters!$D$23)*(1-Parameters!$D$30))+(AE74*(1-Parameters!$D$40)*'Input for base case'!$F$7*Parameters!$D$17*Parameters!$D$26*(1-Parameters!$D$27)*(1-(Parameters!$B$94 + Parameters!$B$95))*Parameters!$D$28*(Parameters!$D$23)*(1-Parameters!$D$30))+(AF74*(1-Parameters!$D$40)) + (AG74*(1-Parameters!$D$40)*(1-ART_drop_factor)) +(AL74*(1-Parameters!$D$40)) + (AM74*(1-Parameters!$D$40)*(1-ART_drop_factor))),0)</f>
        <v>0</v>
      </c>
      <c r="AM75" s="22">
        <f>IF(AND(C75&gt;=('Input for base case'!$F$14+'Input for base case'!$F$16), C75&lt;('Input for base case'!$F$14+'Input for base case'!$F$17)),((AC74*(1-Parameters!$D$40)*(1/Parameters!$D$38)*('Input for base case'!$F$7*Parameters!$D$17*(Parameters!$D$23)*Parameters!$D$26*(1-Parameters!$D$27)*(1-(Parameters!$B$94 + Parameters!$B$95))*Parameters!$D$28*Parameters!$D$30))+(AD74*(1-Parameters!$D$40)*(1/Parameters!$D$38))+(AE74*(1-Parameters!$D$40)*('Input for base case'!$F$7*Parameters!$D$17*(Parameters!$D$23)*Parameters!$D$26*(1-Parameters!$D$27)*(1-(Parameters!$B$94 + Parameters!$B$95))*Parameters!$D$28*Parameters!$D$30))+(AM74*(1-Parameters!$D$40)*ART_drop_factor)+(AJ74*(1-Parameters!$D$40)*(1/Parameters!$D$38))+(AG74*(1-Parameters!$D$40)*ART_drop_factor)),0)</f>
        <v>0</v>
      </c>
      <c r="AN75" s="24">
        <f>IF(AND(C75&gt;=('Input for base case'!$F$14+'Input for base case'!$F$17), C75&lt;('Input for base case'!$F$14+'Input for base case'!$F$18)),((AH74*(1-Parameters!$D$40)*(1-(Parameters!$D$11*(1-('Input for base case'!$F$22*Parameters!$D$7))))) + (AN74*(1-Parameters!$D$40)*(1-(Parameters!$D$11*(1-('Input for base case'!$F$22*Parameters!$D$7)))))),0)</f>
        <v>0</v>
      </c>
      <c r="AO75" s="22">
        <f>IF(AND(C75&gt;=('Input for base case'!$F$14+'Input for base case'!$F$17), C75&lt;('Input for base case'!$F$14+'Input for base case'!$F$18)),((AH74*(1-Parameters!$D$40)*Parameters!$D$11*(1-('Input for base case'!$F$22*Parameters!$D$7)))+(AI74*(1-Parameters!$D$40)*(1-1/Parameters!$D$38)*(1-('Input for base case'!$F$8*Parameters!$D$18*(1-Parameters!$D$27)*Parameters!$D$26*(Parameters!$D$24)*Parameters!$D$28*Parameters!$D$30))) + (AJ74*(1-Parameters!$D$40)*(1-(1/Parameters!$D$38))*(1-ART_drop_factor)) +(AN74*(1-Parameters!$D$40)*Parameters!$D$11*(1-('Input for base case'!$F$22*Parameters!$D$7)))+(AO74*(1-Parameters!$D$40)*(1-1/Parameters!$D$38)) + (AP74*(1-Parameters!$D$40)*(1-(1/Parameters!$D$38))*(1-ART_drop_factor))),0)</f>
        <v>0</v>
      </c>
      <c r="AP75" s="24">
        <f>IF(AND(C75&gt;=('Input for base case'!$F$14+'Input for base case'!$F$17), C75&lt;('Input for base case'!$F$14+'Input for base case'!$F$18)),((AI74*(1-Parameters!$D$40)*(1-1/Parameters!$D$38)*('Input for base case'!$F$8*Parameters!$D$18*Parameters!$D$26*(1-Parameters!$D$27)*(Parameters!$D$24)*Parameters!$D$28*Parameters!$D$30))+(AJ74*(1-Parameters!$D$40)*(1-(1/Parameters!$D$38))*ART_drop_factor)+(AP74*(1-Parameters!$D$40)*(1-(1/Parameters!$D$38))*ART_drop_factor)),0)</f>
        <v>0</v>
      </c>
      <c r="AQ75" s="22">
        <f>IF(AND(C75&gt;=('Input for base case'!$F$14+'Input for base case'!$F$17), C75&lt;('Input for base case'!$F$14+'Input for base case'!$F$18)),((AI74*(1-Parameters!$D$40)*(1/Parameters!$D$38)*(1-('Input for base case'!$F$8*Parameters!$D$18*(1-Parameters!$D$27)*Parameters!$D$26*(Parameters!$D$23)*Parameters!$D$28)))+(AK74*(1-Parameters!$D$40)*(1-('Input for base case'!$F$8*Parameters!$D$18*(1-Parameters!$D$27)*Parameters!$D$26*(Parameters!$D$23)*Parameters!$D$28)))+(AO74*(1-Parameters!$D$40)*(1/Parameters!$D$38))+(AQ74*(1-Parameters!$D$40))),0)</f>
        <v>0</v>
      </c>
      <c r="AR75" s="24">
        <f>IF(AND(C75&gt;=('Input for base case'!$F$14+'Input for base case'!$F$17), C75&lt;('Input for base case'!$F$14+'Input for base case'!$F$18)),((AI74*(1-Parameters!$D$40)*(1/Parameters!$D$38)*'Input for base case'!$F$8*Parameters!$D$18*Parameters!$D$26*(1-Parameters!$D$27)*Parameters!$D$28*(Parameters!$D$23)*(1-Parameters!$D$30))+(AK74*(1-Parameters!$D$40)*'Input for base case'!$F$8*Parameters!$D$18*Parameters!$D$26*(1-Parameters!$D$27)*Parameters!$D$28*(Parameters!$D$23)*(1-Parameters!$D$30))+(AL74*(1-Parameters!$D$40)) + (AM74*(1-Parameters!$D$40)*(1-ART_drop_factor)) +(AR74*(1-Parameters!$D$40)) + (AS74*(1-Parameters!$D$40)*(1-ART_drop_factor))),0)</f>
        <v>0</v>
      </c>
      <c r="AS75" s="22">
        <f>IF(AND(C75&gt;=('Input for base case'!$F$14+'Input for base case'!$F$17), C75&lt;('Input for base case'!$F$14+'Input for base case'!$F$18)),((AI74*(1-Parameters!$D$40)*(1/Parameters!$D$38)*('Input for base case'!$F$8*Parameters!$D$18*(Parameters!$D$23)*Parameters!$D$26*(1-Parameters!$D$27)*Parameters!$D$28*Parameters!$D$30))+(AJ74*(1-Parameters!$D$40)*(1/Parameters!$D$38))+(AK74*(1-Parameters!$D$40)*('Input for base case'!$F$8*Parameters!$D$18*(Parameters!$D$23)*Parameters!$D$26*(1-Parameters!$D$27)*Parameters!$D$28*Parameters!$D$30))+(AS74*(1-Parameters!$D$40)*ART_drop_factor)+(AP74*(1-Parameters!$D$40)*(1/Parameters!$D$38))+(AM74*(1-Parameters!$D$40)*ART_drop_factor)),0)</f>
        <v>0</v>
      </c>
      <c r="AT75" s="24">
        <f>IF(AND(C75&gt;=('Input for base case'!$F$14+'Input for base case'!$F$18), C75&lt;('Input for base case'!$F$14+'Input for base case'!$F$19)),((AN74*(1-Parameters!$D$40)*(1-(Parameters!$D$11*(1-('Input for base case'!$F$22*Parameters!$D$7))))) + (AT74*(1-Parameters!$D$40)*(1-(Parameters!$D$12*(1-('Input for base case'!$F$22*Parameters!$D$7)))))),0)</f>
        <v>1486875.2886767485</v>
      </c>
      <c r="AU75" s="22">
        <f>IF(AND(C75&gt;=('Input for base case'!$F$14+'Input for base case'!$F$18), C75&lt;('Input for base case'!$F$14+'Input for base case'!$F$19)),((AN74*(1-Parameters!$D$40)*Parameters!$D$11*(1-('Input for base case'!$F$22*Parameters!$D$7)))+(AO74*(1-Parameters!$D$40)*(1-1/Parameters!$D$38)*(1-('Input for base case'!$F$9*Parameters!$D$19*(1-Parameters!$D$27)*Parameters!$D$26*(Parameters!$D$24)*Parameters!$D$28*Parameters!$D$30))) + (AP74*(1-Parameters!$D$40)*(1-(1/Parameters!$D$38))*(1-ART_drop_factor)) +(AT74*(1-Parameters!$D$40)*Parameters!$D$12*(1-('Input for base case'!$F$22*Parameters!$D$7)))+(AU74*(1-Parameters!$D$40)*(1-1/Parameters!$D$38)) + (AV74*(1-Parameters!$D$40)*(1-(1/Parameters!$D$38))*(1-ART_drop_factor))),0)</f>
        <v>3545.3771857055331</v>
      </c>
      <c r="AV75" s="24">
        <f>IF(AND(C75&gt;=('Input for base case'!$F$14+'Input for base case'!$F$18), C75&lt;('Input for base case'!$F$14+'Input for base case'!$F$19)),((AO74*(1-Parameters!$D$40)*(1-1/Parameters!$D$38)*('Input for base case'!$F$9*Parameters!$D$19*Parameters!$D$26*(1-Parameters!$D$27)*(Parameters!$D$24)*Parameters!$D$28*Parameters!$D$30))+(AP74*(1-Parameters!$D$40)*(1-(1/Parameters!$D$38))*ART_drop_factor)+(AV74*(1-Parameters!$D$40)*(1-(1/Parameters!$D$38))*ART_drop_factor)),0)</f>
        <v>5.4565883495630381</v>
      </c>
      <c r="AW75" s="22">
        <f>IF(AND(C75&gt;=('Input for base case'!$F$14+'Input for base case'!$F$18), C75&lt;('Input for base case'!$F$14+'Input for base case'!$F$19)),((AO74*(1-Parameters!$D$40)*(1/Parameters!$D$38)*(1-('Input for base case'!$F$9*Parameters!$D$19*(1-Parameters!$D$27)*Parameters!$D$26*(Parameters!$D$23)*Parameters!$D$28)))+(AQ74*(1-Parameters!$D$40)*(1-('Input for base case'!$F$9*Parameters!$D$19*(1-Parameters!$D$27)*Parameters!$D$26*(Parameters!$D$23)*Parameters!$D$28)))+(AU74*(1-Parameters!$D$40)*(1/Parameters!$D$38))+(AW74*(1-Parameters!$D$40))),0)</f>
        <v>31566.77451329894</v>
      </c>
      <c r="AX75" s="24">
        <f>IF(AND(C75&gt;=('Input for base case'!$F$14+'Input for base case'!$F$18), C75&lt;('Input for base case'!$F$14+'Input for base case'!$F$19)),((AO74*(1-Parameters!$D$40)*(1/Parameters!$D$38)*'Input for base case'!$F$9*Parameters!$D$19*Parameters!$D$26*(1-Parameters!$D$27)*Parameters!$D$28*(Parameters!$D$23)*(1-Parameters!$D$30))+(AQ74*(1-Parameters!$D$40)*'Input for base case'!$F$9*Parameters!$D$19*Parameters!$D$26*(1-Parameters!$D$27)*Parameters!$D$28*(Parameters!$D$23)*(1-Parameters!$D$30)) + (AS74*(1-Parameters!$D$40)*(1-ART_drop_factor)) +(AR74*(1-Parameters!$D$40))+ (AY74*(1-Parameters!$D$40)*(1-ART_drop_factor)) + (AX74*(1-Parameters!$D$40))),0)</f>
        <v>9186.3915767667604</v>
      </c>
      <c r="AY75" s="22">
        <f>IF(AND(C75&gt;=('Input for base case'!$F$14+'Input for base case'!$F$18), C75&lt;('Input for base case'!$F$14+'Input for base case'!$F$19)),((AO74*(1-Parameters!$D$40)*(1/Parameters!$D$38)*('Input for base case'!$F$9*Parameters!$D$19*(Parameters!$D$23)*Parameters!$D$26*(1-Parameters!$D$27)*Parameters!$D$28*Parameters!$D$30))+(AP74*(1-Parameters!$D$40)*(1/Parameters!$D$38))+(AQ74*(1-Parameters!$D$40)*('Input for base case'!$F$9*Parameters!$D$19*(Parameters!$D$23)*Parameters!$D$26*(1-Parameters!$D$27)*Parameters!$D$28*Parameters!$D$30))+(AY74*(1-Parameters!$D$40)*ART_drop_factor)+(AV74*(1-Parameters!$D$40)*(1/Parameters!$D$38))+(AS74*(1-Parameters!$D$40)*ART_drop_factor)),0)</f>
        <v>32492.692788285265</v>
      </c>
      <c r="AZ75" s="24">
        <f>IF(C75&gt;=('Input for base case'!$F$14+'Input for base case'!$F$19),((AT74*(1-Parameters!$D$40)*(1-(Parameters!$D$12*(1-('Input for base case'!$F$22*Parameters!$D$7))))) + (AZ74*(1-Parameters!$D$40)*(1-(Parameters!$D$12*(1-('Input for base case'!$F$22*Parameters!$D$7)))))),0)</f>
        <v>0</v>
      </c>
      <c r="BA75" s="22">
        <f>IF(C75&gt;=('Input for base case'!$F$14+'Input for base case'!$F$19),((AT74*(1-Parameters!$D$40)*Parameters!$D$12*(1-('Input for base case'!$F$22*Parameters!$D$7)))+(AU74*(1-Parameters!$D$40)*(1-1/Parameters!$D$38)*(1-('Input for base case'!$F$10*Parameters!$D$20*(1-Parameters!$D$27)*Parameters!$D$26*(Parameters!$D$24)*Parameters!$D$28*Parameters!$D$30))) + (AV74*(1-Parameters!$D$40)*(1-(1/Parameters!$D$38))*(1-ART_drop_factor)) +(AZ74*(1-Parameters!$D$40)*Parameters!$D$12*(1-('Input for base case'!$F$22*Parameters!$D$7)))+(BA74*(1-Parameters!$D$40)*(1-1/Parameters!$D$38)) + (BB74*(1-Parameters!$D$40)*(1-(1/Parameters!$D$38))*(1-ART_drop_factor))),0)</f>
        <v>0</v>
      </c>
      <c r="BB75" s="24">
        <f>IF(C75&gt;=('Input for base case'!$F$14+'Input for base case'!$F$19),((AU74*(1-Parameters!$D$40)*(1-1/Parameters!$D$38)*('Input for base case'!$F$10*Parameters!$D$20*Parameters!$D$26*(1-Parameters!$D$27)*(Parameters!$D$24)*Parameters!$D$28*Parameters!$D$30))+(AV74*(1-Parameters!$D$40)*(1-(1/Parameters!$D$38))*ART_drop_factor)+(BB74*(1-Parameters!$D$40)*(1-(1/Parameters!$D$38))*ART_drop_factor)),0)</f>
        <v>0</v>
      </c>
      <c r="BC75" s="22">
        <f>IF(C75&gt;=('Input for base case'!$F$14+'Input for base case'!$F$19),((AU74*(1-Parameters!$D$40)*(1/Parameters!$D$38)*(1-('Input for base case'!$F$10*Parameters!$D$20*(1-Parameters!$D$27)*Parameters!$D$26*(Parameters!$D$23)*Parameters!$D$28)))+(AW74*(1-Parameters!$D$40)*(1-('Input for base case'!$F$10*Parameters!$D$20*(1-Parameters!$D$27)*Parameters!$D$26*(Parameters!$D$23)*Parameters!$D$28)))+(BA74*(1-Parameters!$D$40)*(1/Parameters!$D$38))+(BC74*(1-Parameters!$D$40))),0)</f>
        <v>0</v>
      </c>
      <c r="BD75" s="24">
        <f>IF(C75&gt;=('Input for base case'!$F$14+'Input for base case'!$F$19),((AU74*(1-Parameters!$D$40)*(1/Parameters!$D$38)*'Input for base case'!$F$10*Parameters!$D$20*Parameters!$D$26*(1-Parameters!$D$27)*Parameters!$D$28*(Parameters!$D$23)*(1-Parameters!$D$30))+(AW74*(1-Parameters!$D$40)*'Input for base case'!$F$10*Parameters!$D$20*Parameters!$D$26*(1-Parameters!$D$27)*Parameters!$D$28*(Parameters!$D$23)*(1-Parameters!$D$30))+(AX74*(1-Parameters!$D$40)) + (AY74*(1-Parameters!$D$40)*(1-ART_drop_factor)) +(BD74*(1-Parameters!$D$40)) + (BE74*(1-Parameters!$D$40)*(1-ART_drop_factor))),0)</f>
        <v>0</v>
      </c>
      <c r="BE75" s="25">
        <f>IF(C75&gt;=('Input for base case'!$F$14+'Input for base case'!$F$19),((AU74*(1-Parameters!$D$40)*(1/Parameters!$D$38)*('Input for base case'!$F$10*Parameters!$D$20*(Parameters!$D$23)*Parameters!$D$26*(1-Parameters!$D$27)*Parameters!$D$28*Parameters!$D$30))+(AV74*(1-Parameters!$D$40)*(1/Parameters!$D$38))+(AW74*(1-Parameters!$D$40)*('Input for base case'!$F$10*Parameters!$D$20*(Parameters!$D$23)*Parameters!$D$26*(1-Parameters!$D$27)*Parameters!$D$28*Parameters!$D$30))+(BE74*(1-Parameters!$D$40)*ART_drop_factor)+(BB74*(1-Parameters!$D$40)*(1/Parameters!$D$38))+(AY74*(1-Parameters!$D$40)*ART_drop_factor)),0)</f>
        <v>0</v>
      </c>
      <c r="BF75" s="135">
        <f>(Parameters!$D$40*(SUM(Model!D74:U74,Model!AH74:BE74)))+(Parameters!$D$41*(SUM(Model!V74:AG74)))</f>
        <v>93.466893804051168</v>
      </c>
      <c r="BG75" s="60"/>
      <c r="BJ75" s="66"/>
    </row>
    <row r="76" spans="3:62" x14ac:dyDescent="0.2">
      <c r="C76" s="20">
        <v>71</v>
      </c>
      <c r="D76" s="21">
        <f>IF((C76&gt;='Input for base case'!$F$12),0,(D75*(1-Parameters!$D$40)*(1-(Parameters!$D$8*(1-('Input for base case'!$F$22*Parameters!$D$7))))))</f>
        <v>0</v>
      </c>
      <c r="E76" s="21">
        <f>IF((C76&gt;='Input for base case'!$F$12),0,(D75*(1-Parameters!$D$40)*Parameters!$D$8*(1-('Input for base case'!$F$22*Parameters!$D$7))+(E75*(1-Parameters!$D$40)*(1-1/Parameters!$D$38)) + (F75*(1-Parameters!$D$40)*(1-(1/Parameters!$D$38))*(1-ART_drop_factor))))</f>
        <v>0</v>
      </c>
      <c r="F76" s="26">
        <f>IF((C76&gt;='Input for base case'!$F$12),0,(F75*(1-Parameters!$D$40)*(1-(1/Parameters!$D$38))*ART_drop_factor))</f>
        <v>0</v>
      </c>
      <c r="G76" s="21">
        <f>IF((C76&gt;='Input for base case'!$F$12),0,((G75*(1-Parameters!$D$40)+(E75*(1-Parameters!$D$40)*(1/Parameters!$D$38)))))</f>
        <v>0</v>
      </c>
      <c r="H76" s="21">
        <f>IF((C76&gt;='Input for base case'!$F$12),0,(H75*(1-Parameters!$D$40) + I75*(1-Parameters!$D$40)*(1-ART_drop_factor)))</f>
        <v>0</v>
      </c>
      <c r="I76" s="21">
        <f>IF((C76&gt;='Input for base case'!$F$12),0,(((F75*(1-Parameters!$D$40)*(1/Parameters!$D$38)) + I75*(1-Parameters!$D$40)*ART_drop_factor)))</f>
        <v>0</v>
      </c>
      <c r="J76" s="23">
        <f>IF(AND(C76&gt;='Input for base case'!$F$12,C76&lt;'Input for base case'!$F$13),((D75*(1-Parameters!$D$40)*(1-(Parameters!$D$8*(1-('Input for base case'!$F$22*Parameters!$D$7))))) + (J75*(1-Parameters!$D$40)*(1-(Parameters!$D$9*(1-('Input for base case'!$F$22*Parameters!$D$7)))))),0)</f>
        <v>0</v>
      </c>
      <c r="K76" s="23">
        <f>IF(AND(C76&gt;='Input for base case'!$F$12,C76&lt;'Input for base case'!$F$13),((D75*(1-Parameters!$D$40)*(Parameters!$D$8*(1-('Input for base case'!$F$22*Parameters!$D$7))))+(E75*(1-Parameters!$D$40)*(1-1/Parameters!$D$38)*(1-('Input for base case'!$F$5*Parameters!$D$14*(1-Parameters!$D$27)*Parameters!$D$26*(Parameters!$D$24))*Parameters!$D$28*Parameters!$D$30)))+ (F75*(1-Parameters!$D$40)*(1-(1/Parameters!$D$38))*(1-ART_drop_factor)) + (J75*(1-Parameters!$D$40)*Parameters!$D$9*(1-('Input for base case'!$F$22*Parameters!$D$7)))+(K75*(1-Parameters!$D$40)*(1-1/Parameters!$D$38)) + (L75*(1-Parameters!$D$40)*(1-(1/Parameters!$D$38))*(1-ART_drop_factor)),0)</f>
        <v>0</v>
      </c>
      <c r="L76" s="23">
        <f>IF(AND(C76&gt;='Input for base case'!$F$12,C76&lt;'Input for base case'!$F$13),((E75*(1-Parameters!$D$40)*(1-1/Parameters!$D$38)*('Input for base case'!$F$5*Parameters!$D$14*Parameters!$D$26*(1-Parameters!$D$27)*(Parameters!$D$24)*Parameters!$D$28*Parameters!$D$30))+(F75*(1-Parameters!$D$40)*(1-(1/Parameters!$D$38))*ART_drop_factor)+(L75*(1-Parameters!$D$40)*(1-(1/Parameters!$D$38))*ART_drop_factor)),0)</f>
        <v>0</v>
      </c>
      <c r="M76" s="23">
        <f>IF(AND(C76&gt;='Input for base case'!$F$12,C76&lt;'Input for base case'!$F$13),((E75*(1-Parameters!$D$40)*(1/Parameters!$D$38)*(1-('Input for base case'!$F$5*Parameters!$D$14*(1-Parameters!$D$27)*Parameters!$D$26*(Parameters!$D$23))*Parameters!$D$28))+(G75*(1-Parameters!$D$40)*(1-('Input for base case'!$F$5*Parameters!$D$14*(1-Parameters!$D$27)*Parameters!$D$26*(Parameters!$D$23)*Parameters!$D$28)))+(K75*(1-Parameters!$D$40)*(1/Parameters!$D$38))+(M75*(1-Parameters!$D$40))),0)</f>
        <v>0</v>
      </c>
      <c r="N76" s="23">
        <f>IF(AND(C76&gt;='Input for base case'!$F$12,C76&lt;'Input for base case'!$F$13),((E75*(1-Parameters!$D$40)*(1/Parameters!$D$38)*'Input for base case'!$F$5*Parameters!$D$14*Parameters!$D$26*(1-Parameters!$D$27)*Parameters!$D$28*(Parameters!$D$23)*(1-Parameters!$D$30))+(G75*(1-Parameters!$D$40)*'Input for base case'!$F$5*Parameters!$D$14*Parameters!$D$26*(1-Parameters!$D$27)*Parameters!$D$28*(Parameters!$D$23)*(1-Parameters!$D$30))+(H75*(1-Parameters!$D$40)) +(N75*(1-Parameters!$D$40)) + (O75*(1-Parameters!$D$40)*(1-ART_drop_factor)) + (I75*(1-Parameters!$D$40)*(1-ART_drop_factor))),0)</f>
        <v>0</v>
      </c>
      <c r="O76" s="23">
        <f>IF(AND(C76&gt;='Input for base case'!$F$12,C76&lt;'Input for base case'!$F$13),((E75*(1-Parameters!$D$40)*(1/Parameters!$D$38)*('Input for base case'!$F$5*Parameters!$D$14*(Parameters!$D$23)*Parameters!$D$26*(1-Parameters!$D$27)*Parameters!$D$28*Parameters!$D$30))+(F75*(1-Parameters!$D$40)*(1/Parameters!$D$38))+(G75*(1-Parameters!$D$40)*('Input for base case'!$F$5*Parameters!$D$14*(Parameters!$D$23)*Parameters!$D$26*(1-Parameters!$D$27)*Parameters!$D$28*Parameters!$D$30))+(O75*(1-Parameters!$D$40)*ART_drop_factor)+(L75*(1-Parameters!$D$40)*(1/Parameters!$D$38))+(I75*(1-Parameters!$D$40)*ART_drop_factor)),0)</f>
        <v>0</v>
      </c>
      <c r="P76" s="24">
        <f>IF(AND(C76&gt;='Input for base case'!$F$13,C76&lt;'Input for base case'!$F$14),((J75*(1-Parameters!$D$40)*(1-(Parameters!$D$9*(1-('Input for base case'!$F$22*Parameters!$D$7))))) + (P75*(1-Parameters!$D$40)*(1-(Parameters!$D$9*(1-('Input for base case'!$F$22*Parameters!$D$7)))))),0)</f>
        <v>0</v>
      </c>
      <c r="Q76" s="22">
        <f>IF(AND(C76&gt;='Input for base case'!$F$13,C76&lt;'Input for base case'!$F$14),((J75*(1-Parameters!$D$40)*Parameters!$D$9*(1-('Input for base case'!$F$22*Parameters!$D$7)))+(K75*(1-Parameters!$D$40)*(1-1/Parameters!$D$38)*(1-('Input for base case'!$F$6*Parameters!$D$15*(1-Parameters!$D$27)*Parameters!$D$26*(Parameters!$D$24))*Parameters!$D$28*Parameters!$D$30))) + (L75*(1-Parameters!$D$40)*(1-(1/Parameters!$D$38))*(1-ART_drop_factor)) +(P75*(1-Parameters!$D$40)*Parameters!$D$9*(1-('Input for base case'!$F$22*Parameters!$D$7)))+(Q75*(1-Parameters!$D$40)*(1-1/Parameters!$D$38)) + (R75*(1-Parameters!$D$40)*(1-(1/Parameters!$D$38))*(1-ART_drop_factor)),0)</f>
        <v>0</v>
      </c>
      <c r="R76" s="24">
        <f>IF(AND(C76&gt;='Input for base case'!$F$13,C76&lt;'Input for base case'!$F$14),((K75*(1-Parameters!$D$40)*(1-1/Parameters!$D$38)*('Input for base case'!$F$6*Parameters!$D$15*Parameters!$D$26*(1-Parameters!$D$27)*(Parameters!$D$24)*Parameters!$D$28*Parameters!$D$30))+(L75*(1-Parameters!$D$40)*(1-(1/Parameters!$D$38))*ART_drop_factor)+(R75*(1-Parameters!$D$40)*(1-(1/Parameters!$D$38))*ART_drop_factor)),0)</f>
        <v>0</v>
      </c>
      <c r="S76" s="22">
        <f>IF(AND(C76&gt;='Input for base case'!$F$13,C76&lt;'Input for base case'!$F$14),((K75*(1-Parameters!$D$40)*(1/Parameters!$D$38)*(1-('Input for base case'!$F$6*Parameters!$D$15*(1-Parameters!$D$27)*Parameters!$D$26*(Parameters!$D$23)*Parameters!$D$28)))+(M75*(1-Parameters!$D$40)*(1-('Input for base case'!$F$6*Parameters!$D$15*(1-Parameters!$D$27)*Parameters!$D$26*(Parameters!$D$23)*Parameters!$D$28)))+(Q75*(1-Parameters!$D$40)*(1/Parameters!$D$38))+(S75*(1-Parameters!$D$40))),0)</f>
        <v>0</v>
      </c>
      <c r="T76" s="24">
        <f>IF(AND(C76&gt;='Input for base case'!$F$13,C76&lt;'Input for base case'!$F$14),((K75*(1-Parameters!$D$40)*(1/Parameters!$D$38)*'Input for base case'!$F$6*Parameters!$D$15*Parameters!$D$26*(1-Parameters!$D$27)*Parameters!$D$28*(Parameters!$D$23)*(1-Parameters!$D$30))+(M75*(1-Parameters!$D$40)*'Input for base case'!$F$6*Parameters!$D$15*Parameters!$D$26*(1-Parameters!$D$27)*Parameters!$D$28*(Parameters!$D$23)*(1-Parameters!$D$30))+(N75*(1-Parameters!$D$40))+(T75*(1-Parameters!$D$40)) + (U75*(1-Parameters!$D$40)*(1-ART_drop_factor)) + (O75*(1-Parameters!$D$40)*(1-ART_drop_factor))),0)</f>
        <v>0</v>
      </c>
      <c r="U76" s="22">
        <f>IF(AND(C76&gt;='Input for base case'!$F$13,C76&lt;'Input for base case'!$F$14),((K75*(1-Parameters!$D$40)*(1/Parameters!$D$38)*('Input for base case'!$F$6*Parameters!$D$15*(Parameters!$D$23)*Parameters!$D$26*(1-Parameters!$D$27)*Parameters!$D$28*Parameters!$D$30))+(L75*(1-Parameters!$D$40)*(1/Parameters!$D$38))+(M75*(1-Parameters!$D$40)*('Input for base case'!$F$6*Parameters!$D$15*(Parameters!$D$23)*Parameters!$D$26*(1-Parameters!$D$27)*Parameters!$D$28*Parameters!$D$30))+(U75*(1-Parameters!$D$40)*ART_drop_factor)+(R75*(1-Parameters!$D$40)*(1/Parameters!$D$38))+(O75*(1-Parameters!$D$40))*ART_drop_factor),0)</f>
        <v>0</v>
      </c>
      <c r="V76" s="24">
        <f>IF(C76='Input for base case'!$F$14,((P75*(1-Parameters!$D$41)*(1-(Parameters!$D$9*(1-('Input for base case'!$F$22*Parameters!$D$7))))) + (V75*(1-Parameters!$D$41)*(1-(Parameters!$D$9*(1-('Input for base case'!$F$22*Parameters!$D$7)))))),0)</f>
        <v>0</v>
      </c>
      <c r="W76" s="22">
        <f>IF(C76='Input for base case'!$F$14,((P75*(1-Parameters!$D$41)*Parameters!$D$9*(1-('Input for base case'!$F$22*Parameters!$D$7)))+(Q75*(1-Parameters!$D$41)*(1-1/Parameters!$D$38)*(1-('Input for base case'!$F$6*Parameters!$D$16*(1-Parameters!$D$27)*Parameters!$D$26*(1-Parameters!$B$94)*(Parameters!$D$24))*Parameters!$D$28*Parameters!$D$30)))+(V75*(1-Parameters!$D$41)*Parameters!$D$9*(1-('Input for base case'!$F$22*Parameters!$D$7)))+ (R75*(1-Parameters!$D$41)*(1-(1/Parameters!$D$38))*(1-ART_drop_factor)) + (W75*(1-Parameters!$D$41)*(1-1/Parameters!$D$38)) + (X75*(1-Parameters!$D$41)*(1-(1/Parameters!$D$38))*(1-ART_drop_factor)),0)</f>
        <v>0</v>
      </c>
      <c r="X76" s="24">
        <f>IF(C76='Input for base case'!$F$14,((Q75*(1-Parameters!$D$41)*(1-1/Parameters!$D$38)*('Input for base case'!$F$6*Parameters!$D$16*Parameters!$D$26*(1-Parameters!$D$27)*(1-Parameters!$B$94)*(Parameters!$D$24)*Parameters!$D$28*Parameters!$D$30))+(R75*(1-Parameters!$D$41)*(1-(1/Parameters!$D$38))*ART_drop_factor)+(X75*(1-Parameters!$D$41)*(1-(1/Parameters!$D$38))*ART_drop_factor)),0)</f>
        <v>0</v>
      </c>
      <c r="Y76" s="22">
        <f>IF(C76='Input for base case'!$F$14,((Q75*(1-Parameters!$D$41)*(1/Parameters!$D$38)*(1-('Input for base case'!$F$6*Parameters!$D$16*(1-Parameters!$D$27)*Parameters!$D$26*(1-Parameters!$B$94)*(Parameters!$D$23)*Parameters!$D$28)))+(S75*(1-Parameters!$D$41)*(1-('Input for base case'!$F$6*Parameters!$D$16*(1-Parameters!$D$27)*Parameters!$D$26*(1-Parameters!$B$94)*(Parameters!$D$23)*Parameters!$D$28)))+(W75*(1-Parameters!$D$41)*(1/Parameters!$D$38))+(Y75*(1-Parameters!$D$41))),0)</f>
        <v>0</v>
      </c>
      <c r="Z76" s="24">
        <f>IF(C76='Input for base case'!$F$14,((Q75*(1-Parameters!$D$41)*(1/Parameters!$D$38)*'Input for base case'!$F$6*Parameters!$D$16*Parameters!$D$26*(1-Parameters!$D$27)*(1-Parameters!$B$94)*Parameters!$D$28*(Parameters!$D$23)*(1-Parameters!$D$30))+(S75*(1-Parameters!$D$41)*'Input for base case'!$F$6*Parameters!$D$16*Parameters!$D$26*(1-Parameters!$D$27)*(1-Parameters!$B$94)*Parameters!$D$28*(Parameters!$D$23)*(1-Parameters!$D$30))+(T75*(1-Parameters!$D$41)) + (U75*(1-Parameters!$D$41)*(1-ART_drop_factor)) + (Z75*(1-Parameters!$D$41)) + (AA75*(1-Parameters!$D$41)*(1-ART_drop_factor))),0)</f>
        <v>0</v>
      </c>
      <c r="AA76" s="22">
        <f>IF(C76='Input for base case'!$F$14,((Q75*(1-Parameters!$D$41)*(1/Parameters!$D$38)*('Input for base case'!$F$6*Parameters!$D$16*(Parameters!$D$23)*Parameters!$D$26*(1-Parameters!$D$27)*(1-Parameters!$B$94)*Parameters!$D$28*Parameters!$D$30))+(R75*(1-Parameters!$D$41)*(1/Parameters!$D$38))+(S75*(1-Parameters!$D$41)*('Input for base case'!$F$6*Parameters!$D$16*(1-Parameters!$B$94)*(Parameters!$D$23)*Parameters!$D$26*(1-Parameters!$D$27)*Parameters!$D$28*Parameters!$D$30))+(AA75*(1-Parameters!$D$41)*ART_drop_factor)+(X75*(1-Parameters!$D$41)*(1/Parameters!$D$38))+(U75*(1-Parameters!$D$41)*ART_drop_factor)),0)</f>
        <v>0</v>
      </c>
      <c r="AB76" s="24">
        <f>IF(AND(C76&gt;'Input for base case'!$F$14,C76&lt;('Input for base case'!$F$14+'Input for base case'!$F$16)),((V75*(1-Parameters!$D$41)*(1-(Parameters!$D$9*(1-('Input for base case'!$F$22*Parameters!$D$7)))))+(AB75*(1-Parameters!$D$41)*(1-(Parameters!$D$10*(1-('Input for base case'!$F$22*Parameters!$D$7)))))),0)</f>
        <v>0</v>
      </c>
      <c r="AC76" s="24">
        <f>IF(AND(C76&gt;'Input for base case'!$F$14, C76&lt;('Input for base case'!$F$14+'Input for base case'!$F$16)),((V75*(1-Parameters!$D$41)*Parameters!$D$9*(1-('Input for base case'!$F$22*Parameters!$D$7)))+(W75*(1-Parameters!$D$41)*(1-1/Parameters!$D$38)) + (X75*(1-Parameters!$D$41)*(1-(1/Parameters!$D$38))*(1-ART_drop_factor)) +(AB75*(1-Parameters!$D$41)*Parameters!$D$10*(1-('Input for base case'!$F$22*Parameters!$D$7))))+(AC75*(1-Parameters!$D$41)*(1-1/Parameters!$D$38)) + (AD75*(1-Parameters!$D$41)*(1-(1/Parameters!$D$38))*(1-ART_drop_factor)),0)</f>
        <v>0</v>
      </c>
      <c r="AD76" s="24">
        <f>IF(AND(C76&gt;'Input for base case'!$F$14, C76&lt;('Input for base case'!$F$14+'Input for base case'!$F$16)),((X75*(1-Parameters!$D$41)*(1-(1/Parameters!$D$38))*ART_drop_factor)+(AD75*(1-Parameters!$D$41)*(1-(1/Parameters!$D$38))*ART_drop_factor)),0)</f>
        <v>0</v>
      </c>
      <c r="AE76" s="24">
        <f>IF(AND(C76&gt;'Input for base case'!$F$14, C76&lt;('Input for base case'!$F$14+'Input for base case'!$F$16)),((W75*(1-Parameters!$D$41)*(1/Parameters!$D$38))+(Y75*(1-Parameters!$D$41))+(AC75*(1-Parameters!$D$41)*(1/Parameters!$D$38))+(AE75*(1-Parameters!$D$41))),0)</f>
        <v>0</v>
      </c>
      <c r="AF76" s="24">
        <f>IF(AND(C76&gt;'Input for base case'!$F$14, C76&lt;('Input for base case'!$F$14+'Input for base case'!$F$16)),((Z75*(1-Parameters!$D$41)) + (AA75*(1-Parameters!$D$41)*(1-ART_drop_factor)) +(AF75*(1-Parameters!$D$41)) + (AG75*(1-Parameters!$D$41)*(1-ART_drop_factor))),0)</f>
        <v>0</v>
      </c>
      <c r="AG76" s="24">
        <f>IF(AND(C76&gt;'Input for base case'!$F$14, C76&lt;('Input for base case'!$F$14+'Input for base case'!$F$16)),((X75*(1-Parameters!$D$41)*(1/Parameters!$D$38))+(AG75*(1-Parameters!$D$41)*ART_drop_factor)+(AD75*(1-Parameters!$D$41)*(1/Parameters!$D$38))+(AA75*(1-Parameters!$D$41)*ART_drop_factor)),0)</f>
        <v>0</v>
      </c>
      <c r="AH76" s="24">
        <f>IF(AND(C76&gt;=('Input for base case'!$F$14+'Input for base case'!$F$16),C76&lt;('Input for base case'!$F$14+'Input for base case'!$F$17)),((AB75*(1-Parameters!$D$40)*(1-(Parameters!$D$10*(1-('Input for base case'!$F$22*Parameters!$D$7)))))+(AH75*(1-Parameters!$D$40)*(1-(Parameters!$D$11*(1-('Input for base case'!$F$22*Parameters!$D$7)))))),0)</f>
        <v>0</v>
      </c>
      <c r="AI76" s="24">
        <f>IF(AND(C76&gt;=('Input for base case'!$F$14+'Input for base case'!$F$16), C76&lt;('Input for base case'!$F$14+'Input for base case'!$F$17)),((AB75*(1-Parameters!$D$40)*Parameters!$D$10*(1-('Input for base case'!$F$22*Parameters!$D$7)))+(AC75*(1-Parameters!$D$40)*(1-1/Parameters!$D$38)*(1-('Input for base case'!$F$7*Parameters!$D$17*(1-Parameters!$D$27)*Parameters!$D$26*(1-(Parameters!$B$94 + Parameters!$B$95))*(Parameters!$D$24)*Parameters!$D$28*Parameters!$D$30))) + (AD75*(1-Parameters!$D$40)*(1-(1/Parameters!$D$38))*(1-ART_drop_factor)) +(AH75*(1-Parameters!$D$40)*Parameters!$D$11*(1-('Input for base case'!$F$22*Parameters!$D$7)))+(AI75*(1-Parameters!$D$40)*(1-1/Parameters!$D$38)) + (AJ75*(1-Parameters!$D$40)*(1-(1/Parameters!$D$38))*(1-ART_drop_factor))),0)</f>
        <v>0</v>
      </c>
      <c r="AJ76" s="24">
        <f>IF(AND(C76&gt;=('Input for base case'!$F$14+'Input for base case'!$F$16), C76&lt;('Input for base case'!$F$14+'Input for base case'!$F$17)),((AC75*(1-Parameters!$D$40)*(1-1/Parameters!$D$38)*('Input for base case'!$F$7*Parameters!$D$17*Parameters!$D$26*(1-Parameters!$D$27)*(1-(Parameters!$B$94 + Parameters!$B$95))*(Parameters!$D$24)*Parameters!$D$28*Parameters!$D$30))+(AD75*(1-Parameters!$D$40)*(1-(1/Parameters!$D$38))*ART_drop_factor)+(AJ75*(1-Parameters!$D$40)*(1-(1/Parameters!$D$38))*ART_drop_factor)),0)</f>
        <v>0</v>
      </c>
      <c r="AK76" s="22">
        <f>IF(AND(C76&gt;=('Input for base case'!$F$14+'Input for base case'!$F$16), C76&lt;('Input for base case'!$F$14+'Input for base case'!$F$17)),((AC75*(1-Parameters!$D$40)*(1/Parameters!$D$38)*(1-('Input for base case'!$F$7*Parameters!$D$17*(1-Parameters!$D$27)*Parameters!$D$26*(1-(Parameters!$B$94 + Parameters!$B$95))*(Parameters!$D$23)*Parameters!$D$28)))+(AE75*(1-Parameters!$D$40)*(1-('Input for base case'!$F$7*Parameters!$D$17*(1-Parameters!$D$27)*Parameters!$D$26*(1-(Parameters!$B$94 + Parameters!$B$95))*(Parameters!$D$23)*Parameters!$D$28)))+(AI75*(1-Parameters!$D$40)*(1/Parameters!$D$38))+(AK75*(1-Parameters!$D$40))),0)</f>
        <v>0</v>
      </c>
      <c r="AL76" s="24">
        <f>IF(AND(C76&gt;=('Input for base case'!$F$14+'Input for base case'!$F$16), C76&lt;('Input for base case'!$F$14+'Input for base case'!$F$17)),((AC75*(1-Parameters!$D$40)*(1/Parameters!$D$38)*'Input for base case'!$F$7*Parameters!$D$17*Parameters!$D$26*(1-Parameters!$D$27)*(1-(Parameters!$B$94 + Parameters!$B$95))*Parameters!$D$28*(Parameters!$D$23)*(1-Parameters!$D$30))+(AE75*(1-Parameters!$D$40)*'Input for base case'!$F$7*Parameters!$D$17*Parameters!$D$26*(1-Parameters!$D$27)*(1-(Parameters!$B$94 + Parameters!$B$95))*Parameters!$D$28*(Parameters!$D$23)*(1-Parameters!$D$30))+(AF75*(1-Parameters!$D$40)) + (AG75*(1-Parameters!$D$40)*(1-ART_drop_factor)) +(AL75*(1-Parameters!$D$40)) + (AM75*(1-Parameters!$D$40)*(1-ART_drop_factor))),0)</f>
        <v>0</v>
      </c>
      <c r="AM76" s="22">
        <f>IF(AND(C76&gt;=('Input for base case'!$F$14+'Input for base case'!$F$16), C76&lt;('Input for base case'!$F$14+'Input for base case'!$F$17)),((AC75*(1-Parameters!$D$40)*(1/Parameters!$D$38)*('Input for base case'!$F$7*Parameters!$D$17*(Parameters!$D$23)*Parameters!$D$26*(1-Parameters!$D$27)*(1-(Parameters!$B$94 + Parameters!$B$95))*Parameters!$D$28*Parameters!$D$30))+(AD75*(1-Parameters!$D$40)*(1/Parameters!$D$38))+(AE75*(1-Parameters!$D$40)*('Input for base case'!$F$7*Parameters!$D$17*(Parameters!$D$23)*Parameters!$D$26*(1-Parameters!$D$27)*(1-(Parameters!$B$94 + Parameters!$B$95))*Parameters!$D$28*Parameters!$D$30))+(AM75*(1-Parameters!$D$40)*ART_drop_factor)+(AJ75*(1-Parameters!$D$40)*(1/Parameters!$D$38))+(AG75*(1-Parameters!$D$40)*ART_drop_factor)),0)</f>
        <v>0</v>
      </c>
      <c r="AN76" s="24">
        <f>IF(AND(C76&gt;=('Input for base case'!$F$14+'Input for base case'!$F$17), C76&lt;('Input for base case'!$F$14+'Input for base case'!$F$18)),((AH75*(1-Parameters!$D$40)*(1-(Parameters!$D$11*(1-('Input for base case'!$F$22*Parameters!$D$7))))) + (AN75*(1-Parameters!$D$40)*(1-(Parameters!$D$11*(1-('Input for base case'!$F$22*Parameters!$D$7)))))),0)</f>
        <v>0</v>
      </c>
      <c r="AO76" s="22">
        <f>IF(AND(C76&gt;=('Input for base case'!$F$14+'Input for base case'!$F$17), C76&lt;('Input for base case'!$F$14+'Input for base case'!$F$18)),((AH75*(1-Parameters!$D$40)*Parameters!$D$11*(1-('Input for base case'!$F$22*Parameters!$D$7)))+(AI75*(1-Parameters!$D$40)*(1-1/Parameters!$D$38)*(1-('Input for base case'!$F$8*Parameters!$D$18*(1-Parameters!$D$27)*Parameters!$D$26*(Parameters!$D$24)*Parameters!$D$28*Parameters!$D$30))) + (AJ75*(1-Parameters!$D$40)*(1-(1/Parameters!$D$38))*(1-ART_drop_factor)) +(AN75*(1-Parameters!$D$40)*Parameters!$D$11*(1-('Input for base case'!$F$22*Parameters!$D$7)))+(AO75*(1-Parameters!$D$40)*(1-1/Parameters!$D$38)) + (AP75*(1-Parameters!$D$40)*(1-(1/Parameters!$D$38))*(1-ART_drop_factor))),0)</f>
        <v>0</v>
      </c>
      <c r="AP76" s="24">
        <f>IF(AND(C76&gt;=('Input for base case'!$F$14+'Input for base case'!$F$17), C76&lt;('Input for base case'!$F$14+'Input for base case'!$F$18)),((AI75*(1-Parameters!$D$40)*(1-1/Parameters!$D$38)*('Input for base case'!$F$8*Parameters!$D$18*Parameters!$D$26*(1-Parameters!$D$27)*(Parameters!$D$24)*Parameters!$D$28*Parameters!$D$30))+(AJ75*(1-Parameters!$D$40)*(1-(1/Parameters!$D$38))*ART_drop_factor)+(AP75*(1-Parameters!$D$40)*(1-(1/Parameters!$D$38))*ART_drop_factor)),0)</f>
        <v>0</v>
      </c>
      <c r="AQ76" s="22">
        <f>IF(AND(C76&gt;=('Input for base case'!$F$14+'Input for base case'!$F$17), C76&lt;('Input for base case'!$F$14+'Input for base case'!$F$18)),((AI75*(1-Parameters!$D$40)*(1/Parameters!$D$38)*(1-('Input for base case'!$F$8*Parameters!$D$18*(1-Parameters!$D$27)*Parameters!$D$26*(Parameters!$D$23)*Parameters!$D$28)))+(AK75*(1-Parameters!$D$40)*(1-('Input for base case'!$F$8*Parameters!$D$18*(1-Parameters!$D$27)*Parameters!$D$26*(Parameters!$D$23)*Parameters!$D$28)))+(AO75*(1-Parameters!$D$40)*(1/Parameters!$D$38))+(AQ75*(1-Parameters!$D$40))),0)</f>
        <v>0</v>
      </c>
      <c r="AR76" s="24">
        <f>IF(AND(C76&gt;=('Input for base case'!$F$14+'Input for base case'!$F$17), C76&lt;('Input for base case'!$F$14+'Input for base case'!$F$18)),((AI75*(1-Parameters!$D$40)*(1/Parameters!$D$38)*'Input for base case'!$F$8*Parameters!$D$18*Parameters!$D$26*(1-Parameters!$D$27)*Parameters!$D$28*(Parameters!$D$23)*(1-Parameters!$D$30))+(AK75*(1-Parameters!$D$40)*'Input for base case'!$F$8*Parameters!$D$18*Parameters!$D$26*(1-Parameters!$D$27)*Parameters!$D$28*(Parameters!$D$23)*(1-Parameters!$D$30))+(AL75*(1-Parameters!$D$40)) + (AM75*(1-Parameters!$D$40)*(1-ART_drop_factor)) +(AR75*(1-Parameters!$D$40)) + (AS75*(1-Parameters!$D$40)*(1-ART_drop_factor))),0)</f>
        <v>0</v>
      </c>
      <c r="AS76" s="22">
        <f>IF(AND(C76&gt;=('Input for base case'!$F$14+'Input for base case'!$F$17), C76&lt;('Input for base case'!$F$14+'Input for base case'!$F$18)),((AI75*(1-Parameters!$D$40)*(1/Parameters!$D$38)*('Input for base case'!$F$8*Parameters!$D$18*(Parameters!$D$23)*Parameters!$D$26*(1-Parameters!$D$27)*Parameters!$D$28*Parameters!$D$30))+(AJ75*(1-Parameters!$D$40)*(1/Parameters!$D$38))+(AK75*(1-Parameters!$D$40)*('Input for base case'!$F$8*Parameters!$D$18*(Parameters!$D$23)*Parameters!$D$26*(1-Parameters!$D$27)*Parameters!$D$28*Parameters!$D$30))+(AS75*(1-Parameters!$D$40)*ART_drop_factor)+(AP75*(1-Parameters!$D$40)*(1/Parameters!$D$38))+(AM75*(1-Parameters!$D$40)*ART_drop_factor)),0)</f>
        <v>0</v>
      </c>
      <c r="AT76" s="24">
        <f>IF(AND(C76&gt;=('Input for base case'!$F$14+'Input for base case'!$F$18), C76&lt;('Input for base case'!$F$14+'Input for base case'!$F$19)),((AN75*(1-Parameters!$D$40)*(1-(Parameters!$D$11*(1-('Input for base case'!$F$22*Parameters!$D$7))))) + (AT75*(1-Parameters!$D$40)*(1-(Parameters!$D$12*(1-('Input for base case'!$F$22*Parameters!$D$7)))))),0)</f>
        <v>1486389.2179273299</v>
      </c>
      <c r="AU76" s="22">
        <f>IF(AND(C76&gt;=('Input for base case'!$F$14+'Input for base case'!$F$18), C76&lt;('Input for base case'!$F$14+'Input for base case'!$F$19)),((AN75*(1-Parameters!$D$40)*Parameters!$D$11*(1-('Input for base case'!$F$22*Parameters!$D$7)))+(AO75*(1-Parameters!$D$40)*(1-1/Parameters!$D$38)*(1-('Input for base case'!$F$9*Parameters!$D$19*(1-Parameters!$D$27)*Parameters!$D$26*(Parameters!$D$24)*Parameters!$D$28*Parameters!$D$30))) + (AP75*(1-Parameters!$D$40)*(1-(1/Parameters!$D$38))*(1-ART_drop_factor)) +(AT75*(1-Parameters!$D$40)*Parameters!$D$12*(1-('Input for base case'!$F$22*Parameters!$D$7)))+(AU75*(1-Parameters!$D$40)*(1-1/Parameters!$D$38)) + (AV75*(1-Parameters!$D$40)*(1-(1/Parameters!$D$38))*(1-ART_drop_factor))),0)</f>
        <v>3551.5702210627178</v>
      </c>
      <c r="AV76" s="24">
        <f>IF(AND(C76&gt;=('Input for base case'!$F$14+'Input for base case'!$F$18), C76&lt;('Input for base case'!$F$14+'Input for base case'!$F$19)),((AO75*(1-Parameters!$D$40)*(1-1/Parameters!$D$38)*('Input for base case'!$F$9*Parameters!$D$19*Parameters!$D$26*(1-Parameters!$D$27)*(Parameters!$D$24)*Parameters!$D$28*Parameters!$D$30))+(AP75*(1-Parameters!$D$40)*(1-(1/Parameters!$D$38))*ART_drop_factor)+(AV75*(1-Parameters!$D$40)*(1-(1/Parameters!$D$38))*ART_drop_factor)),0)</f>
        <v>4.8338557108180593</v>
      </c>
      <c r="AW76" s="22">
        <f>IF(AND(C76&gt;=('Input for base case'!$F$14+'Input for base case'!$F$18), C76&lt;('Input for base case'!$F$14+'Input for base case'!$F$19)),((AO75*(1-Parameters!$D$40)*(1/Parameters!$D$38)*(1-('Input for base case'!$F$9*Parameters!$D$19*(1-Parameters!$D$27)*Parameters!$D$26*(Parameters!$D$23)*Parameters!$D$28)))+(AQ75*(1-Parameters!$D$40)*(1-('Input for base case'!$F$9*Parameters!$D$19*(1-Parameters!$D$27)*Parameters!$D$26*(Parameters!$D$23)*Parameters!$D$28)))+(AU75*(1-Parameters!$D$40)*(1/Parameters!$D$38))+(AW75*(1-Parameters!$D$40))),0)</f>
        <v>31958.861424865761</v>
      </c>
      <c r="AX76" s="24">
        <f>IF(AND(C76&gt;=('Input for base case'!$F$14+'Input for base case'!$F$18), C76&lt;('Input for base case'!$F$14+'Input for base case'!$F$19)),((AO75*(1-Parameters!$D$40)*(1/Parameters!$D$38)*'Input for base case'!$F$9*Parameters!$D$19*Parameters!$D$26*(1-Parameters!$D$27)*Parameters!$D$28*(Parameters!$D$23)*(1-Parameters!$D$30))+(AQ75*(1-Parameters!$D$40)*'Input for base case'!$F$9*Parameters!$D$19*Parameters!$D$26*(1-Parameters!$D$27)*Parameters!$D$28*(Parameters!$D$23)*(1-Parameters!$D$30)) + (AS75*(1-Parameters!$D$40)*(1-ART_drop_factor)) +(AR75*(1-Parameters!$D$40))+ (AY75*(1-Parameters!$D$40)*(1-ART_drop_factor)) + (AX75*(1-Parameters!$D$40))),0)</f>
        <v>9294.1541565963616</v>
      </c>
      <c r="AY76" s="22">
        <f>IF(AND(C76&gt;=('Input for base case'!$F$14+'Input for base case'!$F$18), C76&lt;('Input for base case'!$F$14+'Input for base case'!$F$19)),((AO75*(1-Parameters!$D$40)*(1/Parameters!$D$38)*('Input for base case'!$F$9*Parameters!$D$19*(Parameters!$D$23)*Parameters!$D$26*(1-Parameters!$D$27)*Parameters!$D$28*Parameters!$D$30))+(AP75*(1-Parameters!$D$40)*(1/Parameters!$D$38))+(AQ75*(1-Parameters!$D$40)*('Input for base case'!$F$9*Parameters!$D$19*(Parameters!$D$23)*Parameters!$D$26*(1-Parameters!$D$27)*Parameters!$D$28*Parameters!$D$30))+(AY75*(1-Parameters!$D$40)*ART_drop_factor)+(AV75*(1-Parameters!$D$40)*(1/Parameters!$D$38))+(AS75*(1-Parameters!$D$40)*ART_drop_factor)),0)</f>
        <v>32383.131898512405</v>
      </c>
      <c r="AZ76" s="24">
        <f>IF(C76&gt;=('Input for base case'!$F$14+'Input for base case'!$F$19),((AT75*(1-Parameters!$D$40)*(1-(Parameters!$D$12*(1-('Input for base case'!$F$22*Parameters!$D$7))))) + (AZ75*(1-Parameters!$D$40)*(1-(Parameters!$D$12*(1-('Input for base case'!$F$22*Parameters!$D$7)))))),0)</f>
        <v>0</v>
      </c>
      <c r="BA76" s="22">
        <f>IF(C76&gt;=('Input for base case'!$F$14+'Input for base case'!$F$19),((AT75*(1-Parameters!$D$40)*Parameters!$D$12*(1-('Input for base case'!$F$22*Parameters!$D$7)))+(AU75*(1-Parameters!$D$40)*(1-1/Parameters!$D$38)*(1-('Input for base case'!$F$10*Parameters!$D$20*(1-Parameters!$D$27)*Parameters!$D$26*(Parameters!$D$24)*Parameters!$D$28*Parameters!$D$30))) + (AV75*(1-Parameters!$D$40)*(1-(1/Parameters!$D$38))*(1-ART_drop_factor)) +(AZ75*(1-Parameters!$D$40)*Parameters!$D$12*(1-('Input for base case'!$F$22*Parameters!$D$7)))+(BA75*(1-Parameters!$D$40)*(1-1/Parameters!$D$38)) + (BB75*(1-Parameters!$D$40)*(1-(1/Parameters!$D$38))*(1-ART_drop_factor))),0)</f>
        <v>0</v>
      </c>
      <c r="BB76" s="24">
        <f>IF(C76&gt;=('Input for base case'!$F$14+'Input for base case'!$F$19),((AU75*(1-Parameters!$D$40)*(1-1/Parameters!$D$38)*('Input for base case'!$F$10*Parameters!$D$20*Parameters!$D$26*(1-Parameters!$D$27)*(Parameters!$D$24)*Parameters!$D$28*Parameters!$D$30))+(AV75*(1-Parameters!$D$40)*(1-(1/Parameters!$D$38))*ART_drop_factor)+(BB75*(1-Parameters!$D$40)*(1-(1/Parameters!$D$38))*ART_drop_factor)),0)</f>
        <v>0</v>
      </c>
      <c r="BC76" s="22">
        <f>IF(C76&gt;=('Input for base case'!$F$14+'Input for base case'!$F$19),((AU75*(1-Parameters!$D$40)*(1/Parameters!$D$38)*(1-('Input for base case'!$F$10*Parameters!$D$20*(1-Parameters!$D$27)*Parameters!$D$26*(Parameters!$D$23)*Parameters!$D$28)))+(AW75*(1-Parameters!$D$40)*(1-('Input for base case'!$F$10*Parameters!$D$20*(1-Parameters!$D$27)*Parameters!$D$26*(Parameters!$D$23)*Parameters!$D$28)))+(BA75*(1-Parameters!$D$40)*(1/Parameters!$D$38))+(BC75*(1-Parameters!$D$40))),0)</f>
        <v>0</v>
      </c>
      <c r="BD76" s="24">
        <f>IF(C76&gt;=('Input for base case'!$F$14+'Input for base case'!$F$19),((AU75*(1-Parameters!$D$40)*(1/Parameters!$D$38)*'Input for base case'!$F$10*Parameters!$D$20*Parameters!$D$26*(1-Parameters!$D$27)*Parameters!$D$28*(Parameters!$D$23)*(1-Parameters!$D$30))+(AW75*(1-Parameters!$D$40)*'Input for base case'!$F$10*Parameters!$D$20*Parameters!$D$26*(1-Parameters!$D$27)*Parameters!$D$28*(Parameters!$D$23)*(1-Parameters!$D$30))+(AX75*(1-Parameters!$D$40)) + (AY75*(1-Parameters!$D$40)*(1-ART_drop_factor)) +(BD75*(1-Parameters!$D$40)) + (BE75*(1-Parameters!$D$40)*(1-ART_drop_factor))),0)</f>
        <v>0</v>
      </c>
      <c r="BE76" s="25">
        <f>IF(C76&gt;=('Input for base case'!$F$14+'Input for base case'!$F$19),((AU75*(1-Parameters!$D$40)*(1/Parameters!$D$38)*('Input for base case'!$F$10*Parameters!$D$20*(Parameters!$D$23)*Parameters!$D$26*(1-Parameters!$D$27)*Parameters!$D$28*Parameters!$D$30))+(AV75*(1-Parameters!$D$40)*(1/Parameters!$D$38))+(AW75*(1-Parameters!$D$40)*('Input for base case'!$F$10*Parameters!$D$20*(Parameters!$D$23)*Parameters!$D$26*(1-Parameters!$D$27)*Parameters!$D$28*Parameters!$D$30))+(BE75*(1-Parameters!$D$40)*ART_drop_factor)+(BB75*(1-Parameters!$D$40)*(1/Parameters!$D$38))+(AY75*(1-Parameters!$D$40)*ART_drop_factor)),0)</f>
        <v>0</v>
      </c>
      <c r="BF76" s="135">
        <f>(Parameters!$D$40*(SUM(Model!D75:U75,Model!AH75:BE75)))+(Parameters!$D$41*(SUM(Model!V75:AG75)))</f>
        <v>93.461501483254793</v>
      </c>
      <c r="BG76" s="60"/>
      <c r="BJ76" s="66"/>
    </row>
    <row r="77" spans="3:62" ht="14" customHeight="1" x14ac:dyDescent="0.2">
      <c r="C77" s="20">
        <v>72</v>
      </c>
      <c r="D77" s="21">
        <f>IF((C77&gt;='Input for base case'!$F$12),0,(D76*(1-Parameters!$D$40)*(1-(Parameters!$D$8*(1-('Input for base case'!$F$22*Parameters!$D$7))))))</f>
        <v>0</v>
      </c>
      <c r="E77" s="21">
        <f>IF((C77&gt;='Input for base case'!$F$12),0,(D76*(1-Parameters!$D$40)*Parameters!$D$8*(1-('Input for base case'!$F$22*Parameters!$D$7))+(E76*(1-Parameters!$D$40)*(1-1/Parameters!$D$38)) + (F76*(1-Parameters!$D$40)*(1-(1/Parameters!$D$38))*(1-ART_drop_factor))))</f>
        <v>0</v>
      </c>
      <c r="F77" s="26">
        <f>IF((C77&gt;='Input for base case'!$F$12),0,(F76*(1-Parameters!$D$40)*(1-(1/Parameters!$D$38))*ART_drop_factor))</f>
        <v>0</v>
      </c>
      <c r="G77" s="21">
        <f>IF((C77&gt;='Input for base case'!$F$12),0,((G76*(1-Parameters!$D$40)+(E76*(1-Parameters!$D$40)*(1/Parameters!$D$38)))))</f>
        <v>0</v>
      </c>
      <c r="H77" s="21">
        <f>IF((C77&gt;='Input for base case'!$F$12),0,(H76*(1-Parameters!$D$40) + I76*(1-Parameters!$D$40)*(1-ART_drop_factor)))</f>
        <v>0</v>
      </c>
      <c r="I77" s="21">
        <f>IF((C77&gt;='Input for base case'!$F$12),0,(((F76*(1-Parameters!$D$40)*(1/Parameters!$D$38)) + I76*(1-Parameters!$D$40)*ART_drop_factor)))</f>
        <v>0</v>
      </c>
      <c r="J77" s="23">
        <f>IF(AND(C77&gt;='Input for base case'!$F$12,C77&lt;'Input for base case'!$F$13),((D76*(1-Parameters!$D$40)*(1-(Parameters!$D$8*(1-('Input for base case'!$F$22*Parameters!$D$7))))) + (J76*(1-Parameters!$D$40)*(1-(Parameters!$D$9*(1-('Input for base case'!$F$22*Parameters!$D$7)))))),0)</f>
        <v>0</v>
      </c>
      <c r="K77" s="23">
        <f>IF(AND(C77&gt;='Input for base case'!$F$12,C77&lt;'Input for base case'!$F$13),((D76*(1-Parameters!$D$40)*(Parameters!$D$8*(1-('Input for base case'!$F$22*Parameters!$D$7))))+(E76*(1-Parameters!$D$40)*(1-1/Parameters!$D$38)*(1-('Input for base case'!$F$5*Parameters!$D$14*(1-Parameters!$D$27)*Parameters!$D$26*(Parameters!$D$24))*Parameters!$D$28*Parameters!$D$30)))+ (F76*(1-Parameters!$D$40)*(1-(1/Parameters!$D$38))*(1-ART_drop_factor)) + (J76*(1-Parameters!$D$40)*Parameters!$D$9*(1-('Input for base case'!$F$22*Parameters!$D$7)))+(K76*(1-Parameters!$D$40)*(1-1/Parameters!$D$38)) + (L76*(1-Parameters!$D$40)*(1-(1/Parameters!$D$38))*(1-ART_drop_factor)),0)</f>
        <v>0</v>
      </c>
      <c r="L77" s="23">
        <f>IF(AND(C77&gt;='Input for base case'!$F$12,C77&lt;'Input for base case'!$F$13),((E76*(1-Parameters!$D$40)*(1-1/Parameters!$D$38)*('Input for base case'!$F$5*Parameters!$D$14*Parameters!$D$26*(1-Parameters!$D$27)*(Parameters!$D$24)*Parameters!$D$28*Parameters!$D$30))+(F76*(1-Parameters!$D$40)*(1-(1/Parameters!$D$38))*ART_drop_factor)+(L76*(1-Parameters!$D$40)*(1-(1/Parameters!$D$38))*ART_drop_factor)),0)</f>
        <v>0</v>
      </c>
      <c r="M77" s="23">
        <f>IF(AND(C77&gt;='Input for base case'!$F$12,C77&lt;'Input for base case'!$F$13),((E76*(1-Parameters!$D$40)*(1/Parameters!$D$38)*(1-('Input for base case'!$F$5*Parameters!$D$14*(1-Parameters!$D$27)*Parameters!$D$26*(Parameters!$D$23))*Parameters!$D$28))+(G76*(1-Parameters!$D$40)*(1-('Input for base case'!$F$5*Parameters!$D$14*(1-Parameters!$D$27)*Parameters!$D$26*(Parameters!$D$23)*Parameters!$D$28)))+(K76*(1-Parameters!$D$40)*(1/Parameters!$D$38))+(M76*(1-Parameters!$D$40))),0)</f>
        <v>0</v>
      </c>
      <c r="N77" s="23">
        <f>IF(AND(C77&gt;='Input for base case'!$F$12,C77&lt;'Input for base case'!$F$13),((E76*(1-Parameters!$D$40)*(1/Parameters!$D$38)*'Input for base case'!$F$5*Parameters!$D$14*Parameters!$D$26*(1-Parameters!$D$27)*Parameters!$D$28*(Parameters!$D$23)*(1-Parameters!$D$30))+(G76*(1-Parameters!$D$40)*'Input for base case'!$F$5*Parameters!$D$14*Parameters!$D$26*(1-Parameters!$D$27)*Parameters!$D$28*(Parameters!$D$23)*(1-Parameters!$D$30))+(H76*(1-Parameters!$D$40)) +(N76*(1-Parameters!$D$40)) + (O76*(1-Parameters!$D$40)*(1-ART_drop_factor)) + (I76*(1-Parameters!$D$40)*(1-ART_drop_factor))),0)</f>
        <v>0</v>
      </c>
      <c r="O77" s="23">
        <f>IF(AND(C77&gt;='Input for base case'!$F$12,C77&lt;'Input for base case'!$F$13),((E76*(1-Parameters!$D$40)*(1/Parameters!$D$38)*('Input for base case'!$F$5*Parameters!$D$14*(Parameters!$D$23)*Parameters!$D$26*(1-Parameters!$D$27)*Parameters!$D$28*Parameters!$D$30))+(F76*(1-Parameters!$D$40)*(1/Parameters!$D$38))+(G76*(1-Parameters!$D$40)*('Input for base case'!$F$5*Parameters!$D$14*(Parameters!$D$23)*Parameters!$D$26*(1-Parameters!$D$27)*Parameters!$D$28*Parameters!$D$30))+(O76*(1-Parameters!$D$40)*ART_drop_factor)+(L76*(1-Parameters!$D$40)*(1/Parameters!$D$38))+(I76*(1-Parameters!$D$40)*ART_drop_factor)),0)</f>
        <v>0</v>
      </c>
      <c r="P77" s="24">
        <f>IF(AND(C77&gt;='Input for base case'!$F$13,C77&lt;'Input for base case'!$F$14),((J76*(1-Parameters!$D$40)*(1-(Parameters!$D$9*(1-('Input for base case'!$F$22*Parameters!$D$7))))) + (P76*(1-Parameters!$D$40)*(1-(Parameters!$D$9*(1-('Input for base case'!$F$22*Parameters!$D$7)))))),0)</f>
        <v>0</v>
      </c>
      <c r="Q77" s="22">
        <f>IF(AND(C77&gt;='Input for base case'!$F$13,C77&lt;'Input for base case'!$F$14),((J76*(1-Parameters!$D$40)*Parameters!$D$9*(1-('Input for base case'!$F$22*Parameters!$D$7)))+(K76*(1-Parameters!$D$40)*(1-1/Parameters!$D$38)*(1-('Input for base case'!$F$6*Parameters!$D$15*(1-Parameters!$D$27)*Parameters!$D$26*(Parameters!$D$24))*Parameters!$D$28*Parameters!$D$30))) + (L76*(1-Parameters!$D$40)*(1-(1/Parameters!$D$38))*(1-ART_drop_factor)) +(P76*(1-Parameters!$D$40)*Parameters!$D$9*(1-('Input for base case'!$F$22*Parameters!$D$7)))+(Q76*(1-Parameters!$D$40)*(1-1/Parameters!$D$38)) + (R76*(1-Parameters!$D$40)*(1-(1/Parameters!$D$38))*(1-ART_drop_factor)),0)</f>
        <v>0</v>
      </c>
      <c r="R77" s="24">
        <f>IF(AND(C77&gt;='Input for base case'!$F$13,C77&lt;'Input for base case'!$F$14),((K76*(1-Parameters!$D$40)*(1-1/Parameters!$D$38)*('Input for base case'!$F$6*Parameters!$D$15*Parameters!$D$26*(1-Parameters!$D$27)*(Parameters!$D$24)*Parameters!$D$28*Parameters!$D$30))+(L76*(1-Parameters!$D$40)*(1-(1/Parameters!$D$38))*ART_drop_factor)+(R76*(1-Parameters!$D$40)*(1-(1/Parameters!$D$38))*ART_drop_factor)),0)</f>
        <v>0</v>
      </c>
      <c r="S77" s="22">
        <f>IF(AND(C77&gt;='Input for base case'!$F$13,C77&lt;'Input for base case'!$F$14),((K76*(1-Parameters!$D$40)*(1/Parameters!$D$38)*(1-('Input for base case'!$F$6*Parameters!$D$15*(1-Parameters!$D$27)*Parameters!$D$26*(Parameters!$D$23)*Parameters!$D$28)))+(M76*(1-Parameters!$D$40)*(1-('Input for base case'!$F$6*Parameters!$D$15*(1-Parameters!$D$27)*Parameters!$D$26*(Parameters!$D$23)*Parameters!$D$28)))+(Q76*(1-Parameters!$D$40)*(1/Parameters!$D$38))+(S76*(1-Parameters!$D$40))),0)</f>
        <v>0</v>
      </c>
      <c r="T77" s="24">
        <f>IF(AND(C77&gt;='Input for base case'!$F$13,C77&lt;'Input for base case'!$F$14),((K76*(1-Parameters!$D$40)*(1/Parameters!$D$38)*'Input for base case'!$F$6*Parameters!$D$15*Parameters!$D$26*(1-Parameters!$D$27)*Parameters!$D$28*(Parameters!$D$23)*(1-Parameters!$D$30))+(M76*(1-Parameters!$D$40)*'Input for base case'!$F$6*Parameters!$D$15*Parameters!$D$26*(1-Parameters!$D$27)*Parameters!$D$28*(Parameters!$D$23)*(1-Parameters!$D$30))+(N76*(1-Parameters!$D$40))+(T76*(1-Parameters!$D$40)) + (U76*(1-Parameters!$D$40)*(1-ART_drop_factor)) + (O76*(1-Parameters!$D$40)*(1-ART_drop_factor))),0)</f>
        <v>0</v>
      </c>
      <c r="U77" s="22">
        <f>IF(AND(C77&gt;='Input for base case'!$F$13,C77&lt;'Input for base case'!$F$14),((K76*(1-Parameters!$D$40)*(1/Parameters!$D$38)*('Input for base case'!$F$6*Parameters!$D$15*(Parameters!$D$23)*Parameters!$D$26*(1-Parameters!$D$27)*Parameters!$D$28*Parameters!$D$30))+(L76*(1-Parameters!$D$40)*(1/Parameters!$D$38))+(M76*(1-Parameters!$D$40)*('Input for base case'!$F$6*Parameters!$D$15*(Parameters!$D$23)*Parameters!$D$26*(1-Parameters!$D$27)*Parameters!$D$28*Parameters!$D$30))+(U76*(1-Parameters!$D$40)*ART_drop_factor)+(R76*(1-Parameters!$D$40)*(1/Parameters!$D$38))+(O76*(1-Parameters!$D$40))*ART_drop_factor),0)</f>
        <v>0</v>
      </c>
      <c r="V77" s="24">
        <f>IF(C77='Input for base case'!$F$14,((P76*(1-Parameters!$D$41)*(1-(Parameters!$D$9*(1-('Input for base case'!$F$22*Parameters!$D$7))))) + (V76*(1-Parameters!$D$41)*(1-(Parameters!$D$9*(1-('Input for base case'!$F$22*Parameters!$D$7)))))),0)</f>
        <v>0</v>
      </c>
      <c r="W77" s="22">
        <f>IF(C77='Input for base case'!$F$14,((P76*(1-Parameters!$D$41)*Parameters!$D$9*(1-('Input for base case'!$F$22*Parameters!$D$7)))+(Q76*(1-Parameters!$D$41)*(1-1/Parameters!$D$38)*(1-('Input for base case'!$F$6*Parameters!$D$16*(1-Parameters!$D$27)*Parameters!$D$26*(1-Parameters!$B$94)*(Parameters!$D$24))*Parameters!$D$28*Parameters!$D$30)))+(V76*(1-Parameters!$D$41)*Parameters!$D$9*(1-('Input for base case'!$F$22*Parameters!$D$7)))+ (R76*(1-Parameters!$D$41)*(1-(1/Parameters!$D$38))*(1-ART_drop_factor)) + (W76*(1-Parameters!$D$41)*(1-1/Parameters!$D$38)) + (X76*(1-Parameters!$D$41)*(1-(1/Parameters!$D$38))*(1-ART_drop_factor)),0)</f>
        <v>0</v>
      </c>
      <c r="X77" s="24">
        <f>IF(C77='Input for base case'!$F$14,((Q76*(1-Parameters!$D$41)*(1-1/Parameters!$D$38)*('Input for base case'!$F$6*Parameters!$D$16*Parameters!$D$26*(1-Parameters!$D$27)*(1-Parameters!$B$94)*(Parameters!$D$24)*Parameters!$D$28*Parameters!$D$30))+(R76*(1-Parameters!$D$41)*(1-(1/Parameters!$D$38))*ART_drop_factor)+(X76*(1-Parameters!$D$41)*(1-(1/Parameters!$D$38))*ART_drop_factor)),0)</f>
        <v>0</v>
      </c>
      <c r="Y77" s="22">
        <f>IF(C77='Input for base case'!$F$14,((Q76*(1-Parameters!$D$41)*(1/Parameters!$D$38)*(1-('Input for base case'!$F$6*Parameters!$D$16*(1-Parameters!$D$27)*Parameters!$D$26*(1-Parameters!$B$94)*(Parameters!$D$23)*Parameters!$D$28)))+(S76*(1-Parameters!$D$41)*(1-('Input for base case'!$F$6*Parameters!$D$16*(1-Parameters!$D$27)*Parameters!$D$26*(1-Parameters!$B$94)*(Parameters!$D$23)*Parameters!$D$28)))+(W76*(1-Parameters!$D$41)*(1/Parameters!$D$38))+(Y76*(1-Parameters!$D$41))),0)</f>
        <v>0</v>
      </c>
      <c r="Z77" s="24">
        <f>IF(C77='Input for base case'!$F$14,((Q76*(1-Parameters!$D$41)*(1/Parameters!$D$38)*'Input for base case'!$F$6*Parameters!$D$16*Parameters!$D$26*(1-Parameters!$D$27)*(1-Parameters!$B$94)*Parameters!$D$28*(Parameters!$D$23)*(1-Parameters!$D$30))+(S76*(1-Parameters!$D$41)*'Input for base case'!$F$6*Parameters!$D$16*Parameters!$D$26*(1-Parameters!$D$27)*(1-Parameters!$B$94)*Parameters!$D$28*(Parameters!$D$23)*(1-Parameters!$D$30))+(T76*(1-Parameters!$D$41)) + (U76*(1-Parameters!$D$41)*(1-ART_drop_factor)) + (Z76*(1-Parameters!$D$41)) + (AA76*(1-Parameters!$D$41)*(1-ART_drop_factor))),0)</f>
        <v>0</v>
      </c>
      <c r="AA77" s="22">
        <f>IF(C77='Input for base case'!$F$14,((Q76*(1-Parameters!$D$41)*(1/Parameters!$D$38)*('Input for base case'!$F$6*Parameters!$D$16*(Parameters!$D$23)*Parameters!$D$26*(1-Parameters!$D$27)*(1-Parameters!$B$94)*Parameters!$D$28*Parameters!$D$30))+(R76*(1-Parameters!$D$41)*(1/Parameters!$D$38))+(S76*(1-Parameters!$D$41)*('Input for base case'!$F$6*Parameters!$D$16*(1-Parameters!$B$94)*(Parameters!$D$23)*Parameters!$D$26*(1-Parameters!$D$27)*Parameters!$D$28*Parameters!$D$30))+(AA76*(1-Parameters!$D$41)*ART_drop_factor)+(X76*(1-Parameters!$D$41)*(1/Parameters!$D$38))+(U76*(1-Parameters!$D$41)*ART_drop_factor)),0)</f>
        <v>0</v>
      </c>
      <c r="AB77" s="24">
        <f>IF(AND(C77&gt;'Input for base case'!$F$14,C77&lt;('Input for base case'!$F$14+'Input for base case'!$F$16)),((V76*(1-Parameters!$D$41)*(1-(Parameters!$D$9*(1-('Input for base case'!$F$22*Parameters!$D$7)))))+(AB76*(1-Parameters!$D$41)*(1-(Parameters!$D$10*(1-('Input for base case'!$F$22*Parameters!$D$7)))))),0)</f>
        <v>0</v>
      </c>
      <c r="AC77" s="24">
        <f>IF(AND(C77&gt;'Input for base case'!$F$14, C77&lt;('Input for base case'!$F$14+'Input for base case'!$F$16)),((V76*(1-Parameters!$D$41)*Parameters!$D$9*(1-('Input for base case'!$F$22*Parameters!$D$7)))+(W76*(1-Parameters!$D$41)*(1-1/Parameters!$D$38)) + (X76*(1-Parameters!$D$41)*(1-(1/Parameters!$D$38))*(1-ART_drop_factor)) +(AB76*(1-Parameters!$D$41)*Parameters!$D$10*(1-('Input for base case'!$F$22*Parameters!$D$7))))+(AC76*(1-Parameters!$D$41)*(1-1/Parameters!$D$38)) + (AD76*(1-Parameters!$D$41)*(1-(1/Parameters!$D$38))*(1-ART_drop_factor)),0)</f>
        <v>0</v>
      </c>
      <c r="AD77" s="24">
        <f>IF(AND(C77&gt;'Input for base case'!$F$14, C77&lt;('Input for base case'!$F$14+'Input for base case'!$F$16)),((X76*(1-Parameters!$D$41)*(1-(1/Parameters!$D$38))*ART_drop_factor)+(AD76*(1-Parameters!$D$41)*(1-(1/Parameters!$D$38))*ART_drop_factor)),0)</f>
        <v>0</v>
      </c>
      <c r="AE77" s="24">
        <f>IF(AND(C77&gt;'Input for base case'!$F$14, C77&lt;('Input for base case'!$F$14+'Input for base case'!$F$16)),((W76*(1-Parameters!$D$41)*(1/Parameters!$D$38))+(Y76*(1-Parameters!$D$41))+(AC76*(1-Parameters!$D$41)*(1/Parameters!$D$38))+(AE76*(1-Parameters!$D$41))),0)</f>
        <v>0</v>
      </c>
      <c r="AF77" s="24">
        <f>IF(AND(C77&gt;'Input for base case'!$F$14, C77&lt;('Input for base case'!$F$14+'Input for base case'!$F$16)),((Z76*(1-Parameters!$D$41)) + (AA76*(1-Parameters!$D$41)*(1-ART_drop_factor)) +(AF76*(1-Parameters!$D$41)) + (AG76*(1-Parameters!$D$41)*(1-ART_drop_factor))),0)</f>
        <v>0</v>
      </c>
      <c r="AG77" s="24">
        <f>IF(AND(C77&gt;'Input for base case'!$F$14, C77&lt;('Input for base case'!$F$14+'Input for base case'!$F$16)),((X76*(1-Parameters!$D$41)*(1/Parameters!$D$38))+(AG76*(1-Parameters!$D$41)*ART_drop_factor)+(AD76*(1-Parameters!$D$41)*(1/Parameters!$D$38))+(AA76*(1-Parameters!$D$41)*ART_drop_factor)),0)</f>
        <v>0</v>
      </c>
      <c r="AH77" s="24">
        <f>IF(AND(C77&gt;=('Input for base case'!$F$14+'Input for base case'!$F$16),C77&lt;('Input for base case'!$F$14+'Input for base case'!$F$17)),((AB76*(1-Parameters!$D$40)*(1-(Parameters!$D$10*(1-('Input for base case'!$F$22*Parameters!$D$7)))))+(AH76*(1-Parameters!$D$40)*(1-(Parameters!$D$11*(1-('Input for base case'!$F$22*Parameters!$D$7)))))),0)</f>
        <v>0</v>
      </c>
      <c r="AI77" s="24">
        <f>IF(AND(C77&gt;=('Input for base case'!$F$14+'Input for base case'!$F$16), C77&lt;('Input for base case'!$F$14+'Input for base case'!$F$17)),((AB76*(1-Parameters!$D$40)*Parameters!$D$10*(1-('Input for base case'!$F$22*Parameters!$D$7)))+(AC76*(1-Parameters!$D$40)*(1-1/Parameters!$D$38)*(1-('Input for base case'!$F$7*Parameters!$D$17*(1-Parameters!$D$27)*Parameters!$D$26*(1-(Parameters!$B$94 + Parameters!$B$95))*(Parameters!$D$24)*Parameters!$D$28*Parameters!$D$30))) + (AD76*(1-Parameters!$D$40)*(1-(1/Parameters!$D$38))*(1-ART_drop_factor)) +(AH76*(1-Parameters!$D$40)*Parameters!$D$11*(1-('Input for base case'!$F$22*Parameters!$D$7)))+(AI76*(1-Parameters!$D$40)*(1-1/Parameters!$D$38)) + (AJ76*(1-Parameters!$D$40)*(1-(1/Parameters!$D$38))*(1-ART_drop_factor))),0)</f>
        <v>0</v>
      </c>
      <c r="AJ77" s="24">
        <f>IF(AND(C77&gt;=('Input for base case'!$F$14+'Input for base case'!$F$16), C77&lt;('Input for base case'!$F$14+'Input for base case'!$F$17)),((AC76*(1-Parameters!$D$40)*(1-1/Parameters!$D$38)*('Input for base case'!$F$7*Parameters!$D$17*Parameters!$D$26*(1-Parameters!$D$27)*(1-(Parameters!$B$94 + Parameters!$B$95))*(Parameters!$D$24)*Parameters!$D$28*Parameters!$D$30))+(AD76*(1-Parameters!$D$40)*(1-(1/Parameters!$D$38))*ART_drop_factor)+(AJ76*(1-Parameters!$D$40)*(1-(1/Parameters!$D$38))*ART_drop_factor)),0)</f>
        <v>0</v>
      </c>
      <c r="AK77" s="22">
        <f>IF(AND(C77&gt;=('Input for base case'!$F$14+'Input for base case'!$F$16), C77&lt;('Input for base case'!$F$14+'Input for base case'!$F$17)),((AC76*(1-Parameters!$D$40)*(1/Parameters!$D$38)*(1-('Input for base case'!$F$7*Parameters!$D$17*(1-Parameters!$D$27)*Parameters!$D$26*(1-(Parameters!$B$94 + Parameters!$B$95))*(Parameters!$D$23)*Parameters!$D$28)))+(AE76*(1-Parameters!$D$40)*(1-('Input for base case'!$F$7*Parameters!$D$17*(1-Parameters!$D$27)*Parameters!$D$26*(1-(Parameters!$B$94 + Parameters!$B$95))*(Parameters!$D$23)*Parameters!$D$28)))+(AI76*(1-Parameters!$D$40)*(1/Parameters!$D$38))+(AK76*(1-Parameters!$D$40))),0)</f>
        <v>0</v>
      </c>
      <c r="AL77" s="24">
        <f>IF(AND(C77&gt;=('Input for base case'!$F$14+'Input for base case'!$F$16), C77&lt;('Input for base case'!$F$14+'Input for base case'!$F$17)),((AC76*(1-Parameters!$D$40)*(1/Parameters!$D$38)*'Input for base case'!$F$7*Parameters!$D$17*Parameters!$D$26*(1-Parameters!$D$27)*(1-(Parameters!$B$94 + Parameters!$B$95))*Parameters!$D$28*(Parameters!$D$23)*(1-Parameters!$D$30))+(AE76*(1-Parameters!$D$40)*'Input for base case'!$F$7*Parameters!$D$17*Parameters!$D$26*(1-Parameters!$D$27)*(1-(Parameters!$B$94 + Parameters!$B$95))*Parameters!$D$28*(Parameters!$D$23)*(1-Parameters!$D$30))+(AF76*(1-Parameters!$D$40)) + (AG76*(1-Parameters!$D$40)*(1-ART_drop_factor)) +(AL76*(1-Parameters!$D$40)) + (AM76*(1-Parameters!$D$40)*(1-ART_drop_factor))),0)</f>
        <v>0</v>
      </c>
      <c r="AM77" s="22">
        <f>IF(AND(C77&gt;=('Input for base case'!$F$14+'Input for base case'!$F$16), C77&lt;('Input for base case'!$F$14+'Input for base case'!$F$17)),((AC76*(1-Parameters!$D$40)*(1/Parameters!$D$38)*('Input for base case'!$F$7*Parameters!$D$17*(Parameters!$D$23)*Parameters!$D$26*(1-Parameters!$D$27)*(1-(Parameters!$B$94 + Parameters!$B$95))*Parameters!$D$28*Parameters!$D$30))+(AD76*(1-Parameters!$D$40)*(1/Parameters!$D$38))+(AE76*(1-Parameters!$D$40)*('Input for base case'!$F$7*Parameters!$D$17*(Parameters!$D$23)*Parameters!$D$26*(1-Parameters!$D$27)*(1-(Parameters!$B$94 + Parameters!$B$95))*Parameters!$D$28*Parameters!$D$30))+(AM76*(1-Parameters!$D$40)*ART_drop_factor)+(AJ76*(1-Parameters!$D$40)*(1/Parameters!$D$38))+(AG76*(1-Parameters!$D$40)*ART_drop_factor)),0)</f>
        <v>0</v>
      </c>
      <c r="AN77" s="24">
        <f>IF(AND(C77&gt;=('Input for base case'!$F$14+'Input for base case'!$F$17), C77&lt;('Input for base case'!$F$14+'Input for base case'!$F$18)),((AH76*(1-Parameters!$D$40)*(1-(Parameters!$D$11*(1-('Input for base case'!$F$22*Parameters!$D$7))))) + (AN76*(1-Parameters!$D$40)*(1-(Parameters!$D$11*(1-('Input for base case'!$F$22*Parameters!$D$7)))))),0)</f>
        <v>0</v>
      </c>
      <c r="AO77" s="22">
        <f>IF(AND(C77&gt;=('Input for base case'!$F$14+'Input for base case'!$F$17), C77&lt;('Input for base case'!$F$14+'Input for base case'!$F$18)),((AH76*(1-Parameters!$D$40)*Parameters!$D$11*(1-('Input for base case'!$F$22*Parameters!$D$7)))+(AI76*(1-Parameters!$D$40)*(1-1/Parameters!$D$38)*(1-('Input for base case'!$F$8*Parameters!$D$18*(1-Parameters!$D$27)*Parameters!$D$26*(Parameters!$D$24)*Parameters!$D$28*Parameters!$D$30))) + (AJ76*(1-Parameters!$D$40)*(1-(1/Parameters!$D$38))*(1-ART_drop_factor)) +(AN76*(1-Parameters!$D$40)*Parameters!$D$11*(1-('Input for base case'!$F$22*Parameters!$D$7)))+(AO76*(1-Parameters!$D$40)*(1-1/Parameters!$D$38)) + (AP76*(1-Parameters!$D$40)*(1-(1/Parameters!$D$38))*(1-ART_drop_factor))),0)</f>
        <v>0</v>
      </c>
      <c r="AP77" s="24">
        <f>IF(AND(C77&gt;=('Input for base case'!$F$14+'Input for base case'!$F$17), C77&lt;('Input for base case'!$F$14+'Input for base case'!$F$18)),((AI76*(1-Parameters!$D$40)*(1-1/Parameters!$D$38)*('Input for base case'!$F$8*Parameters!$D$18*Parameters!$D$26*(1-Parameters!$D$27)*(Parameters!$D$24)*Parameters!$D$28*Parameters!$D$30))+(AJ76*(1-Parameters!$D$40)*(1-(1/Parameters!$D$38))*ART_drop_factor)+(AP76*(1-Parameters!$D$40)*(1-(1/Parameters!$D$38))*ART_drop_factor)),0)</f>
        <v>0</v>
      </c>
      <c r="AQ77" s="22">
        <f>IF(AND(C77&gt;=('Input for base case'!$F$14+'Input for base case'!$F$17), C77&lt;('Input for base case'!$F$14+'Input for base case'!$F$18)),((AI76*(1-Parameters!$D$40)*(1/Parameters!$D$38)*(1-('Input for base case'!$F$8*Parameters!$D$18*(1-Parameters!$D$27)*Parameters!$D$26*(Parameters!$D$23)*Parameters!$D$28)))+(AK76*(1-Parameters!$D$40)*(1-('Input for base case'!$F$8*Parameters!$D$18*(1-Parameters!$D$27)*Parameters!$D$26*(Parameters!$D$23)*Parameters!$D$28)))+(AO76*(1-Parameters!$D$40)*(1/Parameters!$D$38))+(AQ76*(1-Parameters!$D$40))),0)</f>
        <v>0</v>
      </c>
      <c r="AR77" s="24">
        <f>IF(AND(C77&gt;=('Input for base case'!$F$14+'Input for base case'!$F$17), C77&lt;('Input for base case'!$F$14+'Input for base case'!$F$18)),((AI76*(1-Parameters!$D$40)*(1/Parameters!$D$38)*'Input for base case'!$F$8*Parameters!$D$18*Parameters!$D$26*(1-Parameters!$D$27)*Parameters!$D$28*(Parameters!$D$23)*(1-Parameters!$D$30))+(AK76*(1-Parameters!$D$40)*'Input for base case'!$F$8*Parameters!$D$18*Parameters!$D$26*(1-Parameters!$D$27)*Parameters!$D$28*(Parameters!$D$23)*(1-Parameters!$D$30))+(AL76*(1-Parameters!$D$40)) + (AM76*(1-Parameters!$D$40)*(1-ART_drop_factor)) +(AR76*(1-Parameters!$D$40)) + (AS76*(1-Parameters!$D$40)*(1-ART_drop_factor))),0)</f>
        <v>0</v>
      </c>
      <c r="AS77" s="22">
        <f>IF(AND(C77&gt;=('Input for base case'!$F$14+'Input for base case'!$F$17), C77&lt;('Input for base case'!$F$14+'Input for base case'!$F$18)),((AI76*(1-Parameters!$D$40)*(1/Parameters!$D$38)*('Input for base case'!$F$8*Parameters!$D$18*(Parameters!$D$23)*Parameters!$D$26*(1-Parameters!$D$27)*Parameters!$D$28*Parameters!$D$30))+(AJ76*(1-Parameters!$D$40)*(1/Parameters!$D$38))+(AK76*(1-Parameters!$D$40)*('Input for base case'!$F$8*Parameters!$D$18*(Parameters!$D$23)*Parameters!$D$26*(1-Parameters!$D$27)*Parameters!$D$28*Parameters!$D$30))+(AS76*(1-Parameters!$D$40)*ART_drop_factor)+(AP76*(1-Parameters!$D$40)*(1/Parameters!$D$38))+(AM76*(1-Parameters!$D$40)*ART_drop_factor)),0)</f>
        <v>0</v>
      </c>
      <c r="AT77" s="24">
        <f>IF(AND(C77&gt;=('Input for base case'!$F$14+'Input for base case'!$F$18), C77&lt;('Input for base case'!$F$14+'Input for base case'!$F$19)),((AN76*(1-Parameters!$D$40)*(1-(Parameters!$D$11*(1-('Input for base case'!$F$22*Parameters!$D$7))))) + (AT76*(1-Parameters!$D$40)*(1-(Parameters!$D$12*(1-('Input for base case'!$F$22*Parameters!$D$7)))))),0)</f>
        <v>1485903.3060781064</v>
      </c>
      <c r="AU77" s="22">
        <f>IF(AND(C77&gt;=('Input for base case'!$F$14+'Input for base case'!$F$18), C77&lt;('Input for base case'!$F$14+'Input for base case'!$F$19)),((AN76*(1-Parameters!$D$40)*Parameters!$D$11*(1-('Input for base case'!$F$22*Parameters!$D$7)))+(AO76*(1-Parameters!$D$40)*(1-1/Parameters!$D$38)*(1-('Input for base case'!$F$9*Parameters!$D$19*(1-Parameters!$D$27)*Parameters!$D$26*(Parameters!$D$24)*Parameters!$D$28*Parameters!$D$30))) + (AP76*(1-Parameters!$D$40)*(1-(1/Parameters!$D$38))*(1-ART_drop_factor)) +(AT76*(1-Parameters!$D$40)*Parameters!$D$12*(1-('Input for base case'!$F$22*Parameters!$D$7)))+(AU76*(1-Parameters!$D$40)*(1-1/Parameters!$D$38)) + (AV76*(1-Parameters!$D$40)*(1-(1/Parameters!$D$38))*(1-ART_drop_factor))),0)</f>
        <v>3556.9421212826546</v>
      </c>
      <c r="AV77" s="24">
        <f>IF(AND(C77&gt;=('Input for base case'!$F$14+'Input for base case'!$F$18), C77&lt;('Input for base case'!$F$14+'Input for base case'!$F$19)),((AO76*(1-Parameters!$D$40)*(1-1/Parameters!$D$38)*('Input for base case'!$F$9*Parameters!$D$19*Parameters!$D$26*(1-Parameters!$D$27)*(Parameters!$D$24)*Parameters!$D$28*Parameters!$D$30))+(AP76*(1-Parameters!$D$40)*(1-(1/Parameters!$D$38))*ART_drop_factor)+(AV76*(1-Parameters!$D$40)*(1-(1/Parameters!$D$38))*ART_drop_factor)),0)</f>
        <v>4.2821923766485916</v>
      </c>
      <c r="AW77" s="22">
        <f>IF(AND(C77&gt;=('Input for base case'!$F$14+'Input for base case'!$F$18), C77&lt;('Input for base case'!$F$14+'Input for base case'!$F$19)),((AO76*(1-Parameters!$D$40)*(1/Parameters!$D$38)*(1-('Input for base case'!$F$9*Parameters!$D$19*(1-Parameters!$D$27)*Parameters!$D$26*(Parameters!$D$23)*Parameters!$D$28)))+(AQ76*(1-Parameters!$D$40)*(1-('Input for base case'!$F$9*Parameters!$D$19*(1-Parameters!$D$27)*Parameters!$D$26*(Parameters!$D$23)*Parameters!$D$28)))+(AU76*(1-Parameters!$D$40)*(1/Parameters!$D$38))+(AW76*(1-Parameters!$D$40))),0)</f>
        <v>32351.613791374581</v>
      </c>
      <c r="AX77" s="24">
        <f>IF(AND(C77&gt;=('Input for base case'!$F$14+'Input for base case'!$F$18), C77&lt;('Input for base case'!$F$14+'Input for base case'!$F$19)),((AO76*(1-Parameters!$D$40)*(1/Parameters!$D$38)*'Input for base case'!$F$9*Parameters!$D$19*Parameters!$D$26*(1-Parameters!$D$27)*Parameters!$D$28*(Parameters!$D$23)*(1-Parameters!$D$30))+(AQ76*(1-Parameters!$D$40)*'Input for base case'!$F$9*Parameters!$D$19*Parameters!$D$26*(1-Parameters!$D$27)*Parameters!$D$28*(Parameters!$D$23)*(1-Parameters!$D$30)) + (AS76*(1-Parameters!$D$40)*(1-ART_drop_factor)) +(AR76*(1-Parameters!$D$40))+ (AY76*(1-Parameters!$D$40)*(1-ART_drop_factor)) + (AX76*(1-Parameters!$D$40))),0)</f>
        <v>9401.5453717271539</v>
      </c>
      <c r="AY77" s="22">
        <f>IF(AND(C77&gt;=('Input for base case'!$F$14+'Input for base case'!$F$18), C77&lt;('Input for base case'!$F$14+'Input for base case'!$F$19)),((AO76*(1-Parameters!$D$40)*(1/Parameters!$D$38)*('Input for base case'!$F$9*Parameters!$D$19*(Parameters!$D$23)*Parameters!$D$26*(1-Parameters!$D$27)*Parameters!$D$28*Parameters!$D$30))+(AP76*(1-Parameters!$D$40)*(1/Parameters!$D$38))+(AQ76*(1-Parameters!$D$40)*('Input for base case'!$F$9*Parameters!$D$19*(Parameters!$D$23)*Parameters!$D$26*(1-Parameters!$D$27)*Parameters!$D$28*Parameters!$D$30))+(AY76*(1-Parameters!$D$40)*ART_drop_factor)+(AV76*(1-Parameters!$D$40)*(1/Parameters!$D$38))+(AS76*(1-Parameters!$D$40)*ART_drop_factor)),0)</f>
        <v>32273.873288663468</v>
      </c>
      <c r="AZ77" s="24">
        <f>IF(C77&gt;=('Input for base case'!$F$14+'Input for base case'!$F$19),((AT76*(1-Parameters!$D$40)*(1-(Parameters!$D$12*(1-('Input for base case'!$F$22*Parameters!$D$7))))) + (AZ76*(1-Parameters!$D$40)*(1-(Parameters!$D$12*(1-('Input for base case'!$F$22*Parameters!$D$7)))))),0)</f>
        <v>0</v>
      </c>
      <c r="BA77" s="22">
        <f>IF(C77&gt;=('Input for base case'!$F$14+'Input for base case'!$F$19),((AT76*(1-Parameters!$D$40)*Parameters!$D$12*(1-('Input for base case'!$F$22*Parameters!$D$7)))+(AU76*(1-Parameters!$D$40)*(1-1/Parameters!$D$38)*(1-('Input for base case'!$F$10*Parameters!$D$20*(1-Parameters!$D$27)*Parameters!$D$26*(Parameters!$D$24)*Parameters!$D$28*Parameters!$D$30))) + (AV76*(1-Parameters!$D$40)*(1-(1/Parameters!$D$38))*(1-ART_drop_factor)) +(AZ76*(1-Parameters!$D$40)*Parameters!$D$12*(1-('Input for base case'!$F$22*Parameters!$D$7)))+(BA76*(1-Parameters!$D$40)*(1-1/Parameters!$D$38)) + (BB76*(1-Parameters!$D$40)*(1-(1/Parameters!$D$38))*(1-ART_drop_factor))),0)</f>
        <v>0</v>
      </c>
      <c r="BB77" s="24">
        <f>IF(C77&gt;=('Input for base case'!$F$14+'Input for base case'!$F$19),((AU76*(1-Parameters!$D$40)*(1-1/Parameters!$D$38)*('Input for base case'!$F$10*Parameters!$D$20*Parameters!$D$26*(1-Parameters!$D$27)*(Parameters!$D$24)*Parameters!$D$28*Parameters!$D$30))+(AV76*(1-Parameters!$D$40)*(1-(1/Parameters!$D$38))*ART_drop_factor)+(BB76*(1-Parameters!$D$40)*(1-(1/Parameters!$D$38))*ART_drop_factor)),0)</f>
        <v>0</v>
      </c>
      <c r="BC77" s="22">
        <f>IF(C77&gt;=('Input for base case'!$F$14+'Input for base case'!$F$19),((AU76*(1-Parameters!$D$40)*(1/Parameters!$D$38)*(1-('Input for base case'!$F$10*Parameters!$D$20*(1-Parameters!$D$27)*Parameters!$D$26*(Parameters!$D$23)*Parameters!$D$28)))+(AW76*(1-Parameters!$D$40)*(1-('Input for base case'!$F$10*Parameters!$D$20*(1-Parameters!$D$27)*Parameters!$D$26*(Parameters!$D$23)*Parameters!$D$28)))+(BA76*(1-Parameters!$D$40)*(1/Parameters!$D$38))+(BC76*(1-Parameters!$D$40))),0)</f>
        <v>0</v>
      </c>
      <c r="BD77" s="24">
        <f>IF(C77&gt;=('Input for base case'!$F$14+'Input for base case'!$F$19),((AU76*(1-Parameters!$D$40)*(1/Parameters!$D$38)*'Input for base case'!$F$10*Parameters!$D$20*Parameters!$D$26*(1-Parameters!$D$27)*Parameters!$D$28*(Parameters!$D$23)*(1-Parameters!$D$30))+(AW76*(1-Parameters!$D$40)*'Input for base case'!$F$10*Parameters!$D$20*Parameters!$D$26*(1-Parameters!$D$27)*Parameters!$D$28*(Parameters!$D$23)*(1-Parameters!$D$30))+(AX76*(1-Parameters!$D$40)) + (AY76*(1-Parameters!$D$40)*(1-ART_drop_factor)) +(BD76*(1-Parameters!$D$40)) + (BE76*(1-Parameters!$D$40)*(1-ART_drop_factor))),0)</f>
        <v>0</v>
      </c>
      <c r="BE77" s="25">
        <f>IF(C77&gt;=('Input for base case'!$F$14+'Input for base case'!$F$19),((AU76*(1-Parameters!$D$40)*(1/Parameters!$D$38)*('Input for base case'!$F$10*Parameters!$D$20*(Parameters!$D$23)*Parameters!$D$26*(1-Parameters!$D$27)*Parameters!$D$28*Parameters!$D$30))+(AV76*(1-Parameters!$D$40)*(1/Parameters!$D$38))+(AW76*(1-Parameters!$D$40)*('Input for base case'!$F$10*Parameters!$D$20*(Parameters!$D$23)*Parameters!$D$26*(1-Parameters!$D$27)*Parameters!$D$28*Parameters!$D$30))+(BE76*(1-Parameters!$D$40)*ART_drop_factor)+(BB76*(1-Parameters!$D$40)*(1/Parameters!$D$38))+(AY76*(1-Parameters!$D$40)*ART_drop_factor)),0)</f>
        <v>0</v>
      </c>
      <c r="BF77" s="135">
        <f>(Parameters!$D$40*(SUM(Model!D76:U76,Model!AH76:BE76)))+(Parameters!$D$41*(SUM(Model!V76:AG76)))</f>
        <v>93.456109473553823</v>
      </c>
      <c r="BG77" s="60"/>
      <c r="BJ77" s="66"/>
    </row>
    <row r="78" spans="3:62" x14ac:dyDescent="0.2">
      <c r="C78" s="20">
        <v>73</v>
      </c>
      <c r="D78" s="21">
        <f>IF((C78&gt;='Input for base case'!$F$12),0,(D77*(1-Parameters!$D$40)*(1-(Parameters!$D$8*(1-('Input for base case'!$F$22*Parameters!$D$7))))))</f>
        <v>0</v>
      </c>
      <c r="E78" s="21">
        <f>IF((C78&gt;='Input for base case'!$F$12),0,(D77*(1-Parameters!$D$40)*Parameters!$D$8*(1-('Input for base case'!$F$22*Parameters!$D$7))+(E77*(1-Parameters!$D$40)*(1-1/Parameters!$D$38)) + (F77*(1-Parameters!$D$40)*(1-(1/Parameters!$D$38))*(1-ART_drop_factor))))</f>
        <v>0</v>
      </c>
      <c r="F78" s="26">
        <f>IF((C78&gt;='Input for base case'!$F$12),0,(F77*(1-Parameters!$D$40)*(1-(1/Parameters!$D$38))*ART_drop_factor))</f>
        <v>0</v>
      </c>
      <c r="G78" s="21">
        <f>IF((C78&gt;='Input for base case'!$F$12),0,((G77*(1-Parameters!$D$40)+(E77*(1-Parameters!$D$40)*(1/Parameters!$D$38)))))</f>
        <v>0</v>
      </c>
      <c r="H78" s="21">
        <f>IF((C78&gt;='Input for base case'!$F$12),0,(H77*(1-Parameters!$D$40) + I77*(1-Parameters!$D$40)*(1-ART_drop_factor)))</f>
        <v>0</v>
      </c>
      <c r="I78" s="21">
        <f>IF((C78&gt;='Input for base case'!$F$12),0,(((F77*(1-Parameters!$D$40)*(1/Parameters!$D$38)) + I77*(1-Parameters!$D$40)*ART_drop_factor)))</f>
        <v>0</v>
      </c>
      <c r="J78" s="23">
        <f>IF(AND(C78&gt;='Input for base case'!$F$12,C78&lt;'Input for base case'!$F$13),((D77*(1-Parameters!$D$40)*(1-(Parameters!$D$8*(1-('Input for base case'!$F$22*Parameters!$D$7))))) + (J77*(1-Parameters!$D$40)*(1-(Parameters!$D$9*(1-('Input for base case'!$F$22*Parameters!$D$7)))))),0)</f>
        <v>0</v>
      </c>
      <c r="K78" s="23">
        <f>IF(AND(C78&gt;='Input for base case'!$F$12,C78&lt;'Input for base case'!$F$13),((D77*(1-Parameters!$D$40)*(Parameters!$D$8*(1-('Input for base case'!$F$22*Parameters!$D$7))))+(E77*(1-Parameters!$D$40)*(1-1/Parameters!$D$38)*(1-('Input for base case'!$F$5*Parameters!$D$14*(1-Parameters!$D$27)*Parameters!$D$26*(Parameters!$D$24))*Parameters!$D$28*Parameters!$D$30)))+ (F77*(1-Parameters!$D$40)*(1-(1/Parameters!$D$38))*(1-ART_drop_factor)) + (J77*(1-Parameters!$D$40)*Parameters!$D$9*(1-('Input for base case'!$F$22*Parameters!$D$7)))+(K77*(1-Parameters!$D$40)*(1-1/Parameters!$D$38)) + (L77*(1-Parameters!$D$40)*(1-(1/Parameters!$D$38))*(1-ART_drop_factor)),0)</f>
        <v>0</v>
      </c>
      <c r="L78" s="23">
        <f>IF(AND(C78&gt;='Input for base case'!$F$12,C78&lt;'Input for base case'!$F$13),((E77*(1-Parameters!$D$40)*(1-1/Parameters!$D$38)*('Input for base case'!$F$5*Parameters!$D$14*Parameters!$D$26*(1-Parameters!$D$27)*(Parameters!$D$24)*Parameters!$D$28*Parameters!$D$30))+(F77*(1-Parameters!$D$40)*(1-(1/Parameters!$D$38))*ART_drop_factor)+(L77*(1-Parameters!$D$40)*(1-(1/Parameters!$D$38))*ART_drop_factor)),0)</f>
        <v>0</v>
      </c>
      <c r="M78" s="23">
        <f>IF(AND(C78&gt;='Input for base case'!$F$12,C78&lt;'Input for base case'!$F$13),((E77*(1-Parameters!$D$40)*(1/Parameters!$D$38)*(1-('Input for base case'!$F$5*Parameters!$D$14*(1-Parameters!$D$27)*Parameters!$D$26*(Parameters!$D$23))*Parameters!$D$28))+(G77*(1-Parameters!$D$40)*(1-('Input for base case'!$F$5*Parameters!$D$14*(1-Parameters!$D$27)*Parameters!$D$26*(Parameters!$D$23)*Parameters!$D$28)))+(K77*(1-Parameters!$D$40)*(1/Parameters!$D$38))+(M77*(1-Parameters!$D$40))),0)</f>
        <v>0</v>
      </c>
      <c r="N78" s="23">
        <f>IF(AND(C78&gt;='Input for base case'!$F$12,C78&lt;'Input for base case'!$F$13),((E77*(1-Parameters!$D$40)*(1/Parameters!$D$38)*'Input for base case'!$F$5*Parameters!$D$14*Parameters!$D$26*(1-Parameters!$D$27)*Parameters!$D$28*(Parameters!$D$23)*(1-Parameters!$D$30))+(G77*(1-Parameters!$D$40)*'Input for base case'!$F$5*Parameters!$D$14*Parameters!$D$26*(1-Parameters!$D$27)*Parameters!$D$28*(Parameters!$D$23)*(1-Parameters!$D$30))+(H77*(1-Parameters!$D$40)) +(N77*(1-Parameters!$D$40)) + (O77*(1-Parameters!$D$40)*(1-ART_drop_factor)) + (I77*(1-Parameters!$D$40)*(1-ART_drop_factor))),0)</f>
        <v>0</v>
      </c>
      <c r="O78" s="23">
        <f>IF(AND(C78&gt;='Input for base case'!$F$12,C78&lt;'Input for base case'!$F$13),((E77*(1-Parameters!$D$40)*(1/Parameters!$D$38)*('Input for base case'!$F$5*Parameters!$D$14*(Parameters!$D$23)*Parameters!$D$26*(1-Parameters!$D$27)*Parameters!$D$28*Parameters!$D$30))+(F77*(1-Parameters!$D$40)*(1/Parameters!$D$38))+(G77*(1-Parameters!$D$40)*('Input for base case'!$F$5*Parameters!$D$14*(Parameters!$D$23)*Parameters!$D$26*(1-Parameters!$D$27)*Parameters!$D$28*Parameters!$D$30))+(O77*(1-Parameters!$D$40)*ART_drop_factor)+(L77*(1-Parameters!$D$40)*(1/Parameters!$D$38))+(I77*(1-Parameters!$D$40)*ART_drop_factor)),0)</f>
        <v>0</v>
      </c>
      <c r="P78" s="24">
        <f>IF(AND(C78&gt;='Input for base case'!$F$13,C78&lt;'Input for base case'!$F$14),((J77*(1-Parameters!$D$40)*(1-(Parameters!$D$9*(1-('Input for base case'!$F$22*Parameters!$D$7))))) + (P77*(1-Parameters!$D$40)*(1-(Parameters!$D$9*(1-('Input for base case'!$F$22*Parameters!$D$7)))))),0)</f>
        <v>0</v>
      </c>
      <c r="Q78" s="22">
        <f>IF(AND(C78&gt;='Input for base case'!$F$13,C78&lt;'Input for base case'!$F$14),((J77*(1-Parameters!$D$40)*Parameters!$D$9*(1-('Input for base case'!$F$22*Parameters!$D$7)))+(K77*(1-Parameters!$D$40)*(1-1/Parameters!$D$38)*(1-('Input for base case'!$F$6*Parameters!$D$15*(1-Parameters!$D$27)*Parameters!$D$26*(Parameters!$D$24))*Parameters!$D$28*Parameters!$D$30))) + (L77*(1-Parameters!$D$40)*(1-(1/Parameters!$D$38))*(1-ART_drop_factor)) +(P77*(1-Parameters!$D$40)*Parameters!$D$9*(1-('Input for base case'!$F$22*Parameters!$D$7)))+(Q77*(1-Parameters!$D$40)*(1-1/Parameters!$D$38)) + (R77*(1-Parameters!$D$40)*(1-(1/Parameters!$D$38))*(1-ART_drop_factor)),0)</f>
        <v>0</v>
      </c>
      <c r="R78" s="24">
        <f>IF(AND(C78&gt;='Input for base case'!$F$13,C78&lt;'Input for base case'!$F$14),((K77*(1-Parameters!$D$40)*(1-1/Parameters!$D$38)*('Input for base case'!$F$6*Parameters!$D$15*Parameters!$D$26*(1-Parameters!$D$27)*(Parameters!$D$24)*Parameters!$D$28*Parameters!$D$30))+(L77*(1-Parameters!$D$40)*(1-(1/Parameters!$D$38))*ART_drop_factor)+(R77*(1-Parameters!$D$40)*(1-(1/Parameters!$D$38))*ART_drop_factor)),0)</f>
        <v>0</v>
      </c>
      <c r="S78" s="22">
        <f>IF(AND(C78&gt;='Input for base case'!$F$13,C78&lt;'Input for base case'!$F$14),((K77*(1-Parameters!$D$40)*(1/Parameters!$D$38)*(1-('Input for base case'!$F$6*Parameters!$D$15*(1-Parameters!$D$27)*Parameters!$D$26*(Parameters!$D$23)*Parameters!$D$28)))+(M77*(1-Parameters!$D$40)*(1-('Input for base case'!$F$6*Parameters!$D$15*(1-Parameters!$D$27)*Parameters!$D$26*(Parameters!$D$23)*Parameters!$D$28)))+(Q77*(1-Parameters!$D$40)*(1/Parameters!$D$38))+(S77*(1-Parameters!$D$40))),0)</f>
        <v>0</v>
      </c>
      <c r="T78" s="24">
        <f>IF(AND(C78&gt;='Input for base case'!$F$13,C78&lt;'Input for base case'!$F$14),((K77*(1-Parameters!$D$40)*(1/Parameters!$D$38)*'Input for base case'!$F$6*Parameters!$D$15*Parameters!$D$26*(1-Parameters!$D$27)*Parameters!$D$28*(Parameters!$D$23)*(1-Parameters!$D$30))+(M77*(1-Parameters!$D$40)*'Input for base case'!$F$6*Parameters!$D$15*Parameters!$D$26*(1-Parameters!$D$27)*Parameters!$D$28*(Parameters!$D$23)*(1-Parameters!$D$30))+(N77*(1-Parameters!$D$40))+(T77*(1-Parameters!$D$40)) + (U77*(1-Parameters!$D$40)*(1-ART_drop_factor)) + (O77*(1-Parameters!$D$40)*(1-ART_drop_factor))),0)</f>
        <v>0</v>
      </c>
      <c r="U78" s="22">
        <f>IF(AND(C78&gt;='Input for base case'!$F$13,C78&lt;'Input for base case'!$F$14),((K77*(1-Parameters!$D$40)*(1/Parameters!$D$38)*('Input for base case'!$F$6*Parameters!$D$15*(Parameters!$D$23)*Parameters!$D$26*(1-Parameters!$D$27)*Parameters!$D$28*Parameters!$D$30))+(L77*(1-Parameters!$D$40)*(1/Parameters!$D$38))+(M77*(1-Parameters!$D$40)*('Input for base case'!$F$6*Parameters!$D$15*(Parameters!$D$23)*Parameters!$D$26*(1-Parameters!$D$27)*Parameters!$D$28*Parameters!$D$30))+(U77*(1-Parameters!$D$40)*ART_drop_factor)+(R77*(1-Parameters!$D$40)*(1/Parameters!$D$38))+(O77*(1-Parameters!$D$40))*ART_drop_factor),0)</f>
        <v>0</v>
      </c>
      <c r="V78" s="24">
        <f>IF(C78='Input for base case'!$F$14,((P77*(1-Parameters!$D$41)*(1-(Parameters!$D$9*(1-('Input for base case'!$F$22*Parameters!$D$7))))) + (V77*(1-Parameters!$D$41)*(1-(Parameters!$D$9*(1-('Input for base case'!$F$22*Parameters!$D$7)))))),0)</f>
        <v>0</v>
      </c>
      <c r="W78" s="22">
        <f>IF(C78='Input for base case'!$F$14,((P77*(1-Parameters!$D$41)*Parameters!$D$9*(1-('Input for base case'!$F$22*Parameters!$D$7)))+(Q77*(1-Parameters!$D$41)*(1-1/Parameters!$D$38)*(1-('Input for base case'!$F$6*Parameters!$D$16*(1-Parameters!$D$27)*Parameters!$D$26*(1-Parameters!$B$94)*(Parameters!$D$24))*Parameters!$D$28*Parameters!$D$30)))+(V77*(1-Parameters!$D$41)*Parameters!$D$9*(1-('Input for base case'!$F$22*Parameters!$D$7)))+ (R77*(1-Parameters!$D$41)*(1-(1/Parameters!$D$38))*(1-ART_drop_factor)) + (W77*(1-Parameters!$D$41)*(1-1/Parameters!$D$38)) + (X77*(1-Parameters!$D$41)*(1-(1/Parameters!$D$38))*(1-ART_drop_factor)),0)</f>
        <v>0</v>
      </c>
      <c r="X78" s="24">
        <f>IF(C78='Input for base case'!$F$14,((Q77*(1-Parameters!$D$41)*(1-1/Parameters!$D$38)*('Input for base case'!$F$6*Parameters!$D$16*Parameters!$D$26*(1-Parameters!$D$27)*(1-Parameters!$B$94)*(Parameters!$D$24)*Parameters!$D$28*Parameters!$D$30))+(R77*(1-Parameters!$D$41)*(1-(1/Parameters!$D$38))*ART_drop_factor)+(X77*(1-Parameters!$D$41)*(1-(1/Parameters!$D$38))*ART_drop_factor)),0)</f>
        <v>0</v>
      </c>
      <c r="Y78" s="22">
        <f>IF(C78='Input for base case'!$F$14,((Q77*(1-Parameters!$D$41)*(1/Parameters!$D$38)*(1-('Input for base case'!$F$6*Parameters!$D$16*(1-Parameters!$D$27)*Parameters!$D$26*(1-Parameters!$B$94)*(Parameters!$D$23)*Parameters!$D$28)))+(S77*(1-Parameters!$D$41)*(1-('Input for base case'!$F$6*Parameters!$D$16*(1-Parameters!$D$27)*Parameters!$D$26*(1-Parameters!$B$94)*(Parameters!$D$23)*Parameters!$D$28)))+(W77*(1-Parameters!$D$41)*(1/Parameters!$D$38))+(Y77*(1-Parameters!$D$41))),0)</f>
        <v>0</v>
      </c>
      <c r="Z78" s="24">
        <f>IF(C78='Input for base case'!$F$14,((Q77*(1-Parameters!$D$41)*(1/Parameters!$D$38)*'Input for base case'!$F$6*Parameters!$D$16*Parameters!$D$26*(1-Parameters!$D$27)*(1-Parameters!$B$94)*Parameters!$D$28*(Parameters!$D$23)*(1-Parameters!$D$30))+(S77*(1-Parameters!$D$41)*'Input for base case'!$F$6*Parameters!$D$16*Parameters!$D$26*(1-Parameters!$D$27)*(1-Parameters!$B$94)*Parameters!$D$28*(Parameters!$D$23)*(1-Parameters!$D$30))+(T77*(1-Parameters!$D$41)) + (U77*(1-Parameters!$D$41)*(1-ART_drop_factor)) + (Z77*(1-Parameters!$D$41)) + (AA77*(1-Parameters!$D$41)*(1-ART_drop_factor))),0)</f>
        <v>0</v>
      </c>
      <c r="AA78" s="22">
        <f>IF(C78='Input for base case'!$F$14,((Q77*(1-Parameters!$D$41)*(1/Parameters!$D$38)*('Input for base case'!$F$6*Parameters!$D$16*(Parameters!$D$23)*Parameters!$D$26*(1-Parameters!$D$27)*(1-Parameters!$B$94)*Parameters!$D$28*Parameters!$D$30))+(R77*(1-Parameters!$D$41)*(1/Parameters!$D$38))+(S77*(1-Parameters!$D$41)*('Input for base case'!$F$6*Parameters!$D$16*(1-Parameters!$B$94)*(Parameters!$D$23)*Parameters!$D$26*(1-Parameters!$D$27)*Parameters!$D$28*Parameters!$D$30))+(AA77*(1-Parameters!$D$41)*ART_drop_factor)+(X77*(1-Parameters!$D$41)*(1/Parameters!$D$38))+(U77*(1-Parameters!$D$41)*ART_drop_factor)),0)</f>
        <v>0</v>
      </c>
      <c r="AB78" s="24">
        <f>IF(AND(C78&gt;'Input for base case'!$F$14,C78&lt;('Input for base case'!$F$14+'Input for base case'!$F$16)),((V77*(1-Parameters!$D$41)*(1-(Parameters!$D$9*(1-('Input for base case'!$F$22*Parameters!$D$7)))))+(AB77*(1-Parameters!$D$41)*(1-(Parameters!$D$10*(1-('Input for base case'!$F$22*Parameters!$D$7)))))),0)</f>
        <v>0</v>
      </c>
      <c r="AC78" s="24">
        <f>IF(AND(C78&gt;'Input for base case'!$F$14, C78&lt;('Input for base case'!$F$14+'Input for base case'!$F$16)),((V77*(1-Parameters!$D$41)*Parameters!$D$9*(1-('Input for base case'!$F$22*Parameters!$D$7)))+(W77*(1-Parameters!$D$41)*(1-1/Parameters!$D$38)) + (X77*(1-Parameters!$D$41)*(1-(1/Parameters!$D$38))*(1-ART_drop_factor)) +(AB77*(1-Parameters!$D$41)*Parameters!$D$10*(1-('Input for base case'!$F$22*Parameters!$D$7))))+(AC77*(1-Parameters!$D$41)*(1-1/Parameters!$D$38)) + (AD77*(1-Parameters!$D$41)*(1-(1/Parameters!$D$38))*(1-ART_drop_factor)),0)</f>
        <v>0</v>
      </c>
      <c r="AD78" s="24">
        <f>IF(AND(C78&gt;'Input for base case'!$F$14, C78&lt;('Input for base case'!$F$14+'Input for base case'!$F$16)),((X77*(1-Parameters!$D$41)*(1-(1/Parameters!$D$38))*ART_drop_factor)+(AD77*(1-Parameters!$D$41)*(1-(1/Parameters!$D$38))*ART_drop_factor)),0)</f>
        <v>0</v>
      </c>
      <c r="AE78" s="24">
        <f>IF(AND(C78&gt;'Input for base case'!$F$14, C78&lt;('Input for base case'!$F$14+'Input for base case'!$F$16)),((W77*(1-Parameters!$D$41)*(1/Parameters!$D$38))+(Y77*(1-Parameters!$D$41))+(AC77*(1-Parameters!$D$41)*(1/Parameters!$D$38))+(AE77*(1-Parameters!$D$41))),0)</f>
        <v>0</v>
      </c>
      <c r="AF78" s="24">
        <f>IF(AND(C78&gt;'Input for base case'!$F$14, C78&lt;('Input for base case'!$F$14+'Input for base case'!$F$16)),((Z77*(1-Parameters!$D$41)) + (AA77*(1-Parameters!$D$41)*(1-ART_drop_factor)) +(AF77*(1-Parameters!$D$41)) + (AG77*(1-Parameters!$D$41)*(1-ART_drop_factor))),0)</f>
        <v>0</v>
      </c>
      <c r="AG78" s="24">
        <f>IF(AND(C78&gt;'Input for base case'!$F$14, C78&lt;('Input for base case'!$F$14+'Input for base case'!$F$16)),((X77*(1-Parameters!$D$41)*(1/Parameters!$D$38))+(AG77*(1-Parameters!$D$41)*ART_drop_factor)+(AD77*(1-Parameters!$D$41)*(1/Parameters!$D$38))+(AA77*(1-Parameters!$D$41)*ART_drop_factor)),0)</f>
        <v>0</v>
      </c>
      <c r="AH78" s="24">
        <f>IF(AND(C78&gt;=('Input for base case'!$F$14+'Input for base case'!$F$16),C78&lt;('Input for base case'!$F$14+'Input for base case'!$F$17)),((AB77*(1-Parameters!$D$40)*(1-(Parameters!$D$10*(1-('Input for base case'!$F$22*Parameters!$D$7)))))+(AH77*(1-Parameters!$D$40)*(1-(Parameters!$D$11*(1-('Input for base case'!$F$22*Parameters!$D$7)))))),0)</f>
        <v>0</v>
      </c>
      <c r="AI78" s="24">
        <f>IF(AND(C78&gt;=('Input for base case'!$F$14+'Input for base case'!$F$16), C78&lt;('Input for base case'!$F$14+'Input for base case'!$F$17)),((AB77*(1-Parameters!$D$40)*Parameters!$D$10*(1-('Input for base case'!$F$22*Parameters!$D$7)))+(AC77*(1-Parameters!$D$40)*(1-1/Parameters!$D$38)*(1-('Input for base case'!$F$7*Parameters!$D$17*(1-Parameters!$D$27)*Parameters!$D$26*(1-(Parameters!$B$94 + Parameters!$B$95))*(Parameters!$D$24)*Parameters!$D$28*Parameters!$D$30))) + (AD77*(1-Parameters!$D$40)*(1-(1/Parameters!$D$38))*(1-ART_drop_factor)) +(AH77*(1-Parameters!$D$40)*Parameters!$D$11*(1-('Input for base case'!$F$22*Parameters!$D$7)))+(AI77*(1-Parameters!$D$40)*(1-1/Parameters!$D$38)) + (AJ77*(1-Parameters!$D$40)*(1-(1/Parameters!$D$38))*(1-ART_drop_factor))),0)</f>
        <v>0</v>
      </c>
      <c r="AJ78" s="24">
        <f>IF(AND(C78&gt;=('Input for base case'!$F$14+'Input for base case'!$F$16), C78&lt;('Input for base case'!$F$14+'Input for base case'!$F$17)),((AC77*(1-Parameters!$D$40)*(1-1/Parameters!$D$38)*('Input for base case'!$F$7*Parameters!$D$17*Parameters!$D$26*(1-Parameters!$D$27)*(1-(Parameters!$B$94 + Parameters!$B$95))*(Parameters!$D$24)*Parameters!$D$28*Parameters!$D$30))+(AD77*(1-Parameters!$D$40)*(1-(1/Parameters!$D$38))*ART_drop_factor)+(AJ77*(1-Parameters!$D$40)*(1-(1/Parameters!$D$38))*ART_drop_factor)),0)</f>
        <v>0</v>
      </c>
      <c r="AK78" s="22">
        <f>IF(AND(C78&gt;=('Input for base case'!$F$14+'Input for base case'!$F$16), C78&lt;('Input for base case'!$F$14+'Input for base case'!$F$17)),((AC77*(1-Parameters!$D$40)*(1/Parameters!$D$38)*(1-('Input for base case'!$F$7*Parameters!$D$17*(1-Parameters!$D$27)*Parameters!$D$26*(1-(Parameters!$B$94 + Parameters!$B$95))*(Parameters!$D$23)*Parameters!$D$28)))+(AE77*(1-Parameters!$D$40)*(1-('Input for base case'!$F$7*Parameters!$D$17*(1-Parameters!$D$27)*Parameters!$D$26*(1-(Parameters!$B$94 + Parameters!$B$95))*(Parameters!$D$23)*Parameters!$D$28)))+(AI77*(1-Parameters!$D$40)*(1/Parameters!$D$38))+(AK77*(1-Parameters!$D$40))),0)</f>
        <v>0</v>
      </c>
      <c r="AL78" s="24">
        <f>IF(AND(C78&gt;=('Input for base case'!$F$14+'Input for base case'!$F$16), C78&lt;('Input for base case'!$F$14+'Input for base case'!$F$17)),((AC77*(1-Parameters!$D$40)*(1/Parameters!$D$38)*'Input for base case'!$F$7*Parameters!$D$17*Parameters!$D$26*(1-Parameters!$D$27)*(1-(Parameters!$B$94 + Parameters!$B$95))*Parameters!$D$28*(Parameters!$D$23)*(1-Parameters!$D$30))+(AE77*(1-Parameters!$D$40)*'Input for base case'!$F$7*Parameters!$D$17*Parameters!$D$26*(1-Parameters!$D$27)*(1-(Parameters!$B$94 + Parameters!$B$95))*Parameters!$D$28*(Parameters!$D$23)*(1-Parameters!$D$30))+(AF77*(1-Parameters!$D$40)) + (AG77*(1-Parameters!$D$40)*(1-ART_drop_factor)) +(AL77*(1-Parameters!$D$40)) + (AM77*(1-Parameters!$D$40)*(1-ART_drop_factor))),0)</f>
        <v>0</v>
      </c>
      <c r="AM78" s="22">
        <f>IF(AND(C78&gt;=('Input for base case'!$F$14+'Input for base case'!$F$16), C78&lt;('Input for base case'!$F$14+'Input for base case'!$F$17)),((AC77*(1-Parameters!$D$40)*(1/Parameters!$D$38)*('Input for base case'!$F$7*Parameters!$D$17*(Parameters!$D$23)*Parameters!$D$26*(1-Parameters!$D$27)*(1-(Parameters!$B$94 + Parameters!$B$95))*Parameters!$D$28*Parameters!$D$30))+(AD77*(1-Parameters!$D$40)*(1/Parameters!$D$38))+(AE77*(1-Parameters!$D$40)*('Input for base case'!$F$7*Parameters!$D$17*(Parameters!$D$23)*Parameters!$D$26*(1-Parameters!$D$27)*(1-(Parameters!$B$94 + Parameters!$B$95))*Parameters!$D$28*Parameters!$D$30))+(AM77*(1-Parameters!$D$40)*ART_drop_factor)+(AJ77*(1-Parameters!$D$40)*(1/Parameters!$D$38))+(AG77*(1-Parameters!$D$40)*ART_drop_factor)),0)</f>
        <v>0</v>
      </c>
      <c r="AN78" s="24">
        <f>IF(AND(C78&gt;=('Input for base case'!$F$14+'Input for base case'!$F$17), C78&lt;('Input for base case'!$F$14+'Input for base case'!$F$18)),((AH77*(1-Parameters!$D$40)*(1-(Parameters!$D$11*(1-('Input for base case'!$F$22*Parameters!$D$7))))) + (AN77*(1-Parameters!$D$40)*(1-(Parameters!$D$11*(1-('Input for base case'!$F$22*Parameters!$D$7)))))),0)</f>
        <v>0</v>
      </c>
      <c r="AO78" s="22">
        <f>IF(AND(C78&gt;=('Input for base case'!$F$14+'Input for base case'!$F$17), C78&lt;('Input for base case'!$F$14+'Input for base case'!$F$18)),((AH77*(1-Parameters!$D$40)*Parameters!$D$11*(1-('Input for base case'!$F$22*Parameters!$D$7)))+(AI77*(1-Parameters!$D$40)*(1-1/Parameters!$D$38)*(1-('Input for base case'!$F$8*Parameters!$D$18*(1-Parameters!$D$27)*Parameters!$D$26*(Parameters!$D$24)*Parameters!$D$28*Parameters!$D$30))) + (AJ77*(1-Parameters!$D$40)*(1-(1/Parameters!$D$38))*(1-ART_drop_factor)) +(AN77*(1-Parameters!$D$40)*Parameters!$D$11*(1-('Input for base case'!$F$22*Parameters!$D$7)))+(AO77*(1-Parameters!$D$40)*(1-1/Parameters!$D$38)) + (AP77*(1-Parameters!$D$40)*(1-(1/Parameters!$D$38))*(1-ART_drop_factor))),0)</f>
        <v>0</v>
      </c>
      <c r="AP78" s="24">
        <f>IF(AND(C78&gt;=('Input for base case'!$F$14+'Input for base case'!$F$17), C78&lt;('Input for base case'!$F$14+'Input for base case'!$F$18)),((AI77*(1-Parameters!$D$40)*(1-1/Parameters!$D$38)*('Input for base case'!$F$8*Parameters!$D$18*Parameters!$D$26*(1-Parameters!$D$27)*(Parameters!$D$24)*Parameters!$D$28*Parameters!$D$30))+(AJ77*(1-Parameters!$D$40)*(1-(1/Parameters!$D$38))*ART_drop_factor)+(AP77*(1-Parameters!$D$40)*(1-(1/Parameters!$D$38))*ART_drop_factor)),0)</f>
        <v>0</v>
      </c>
      <c r="AQ78" s="22">
        <f>IF(AND(C78&gt;=('Input for base case'!$F$14+'Input for base case'!$F$17), C78&lt;('Input for base case'!$F$14+'Input for base case'!$F$18)),((AI77*(1-Parameters!$D$40)*(1/Parameters!$D$38)*(1-('Input for base case'!$F$8*Parameters!$D$18*(1-Parameters!$D$27)*Parameters!$D$26*(Parameters!$D$23)*Parameters!$D$28)))+(AK77*(1-Parameters!$D$40)*(1-('Input for base case'!$F$8*Parameters!$D$18*(1-Parameters!$D$27)*Parameters!$D$26*(Parameters!$D$23)*Parameters!$D$28)))+(AO77*(1-Parameters!$D$40)*(1/Parameters!$D$38))+(AQ77*(1-Parameters!$D$40))),0)</f>
        <v>0</v>
      </c>
      <c r="AR78" s="24">
        <f>IF(AND(C78&gt;=('Input for base case'!$F$14+'Input for base case'!$F$17), C78&lt;('Input for base case'!$F$14+'Input for base case'!$F$18)),((AI77*(1-Parameters!$D$40)*(1/Parameters!$D$38)*'Input for base case'!$F$8*Parameters!$D$18*Parameters!$D$26*(1-Parameters!$D$27)*Parameters!$D$28*(Parameters!$D$23)*(1-Parameters!$D$30))+(AK77*(1-Parameters!$D$40)*'Input for base case'!$F$8*Parameters!$D$18*Parameters!$D$26*(1-Parameters!$D$27)*Parameters!$D$28*(Parameters!$D$23)*(1-Parameters!$D$30))+(AL77*(1-Parameters!$D$40)) + (AM77*(1-Parameters!$D$40)*(1-ART_drop_factor)) +(AR77*(1-Parameters!$D$40)) + (AS77*(1-Parameters!$D$40)*(1-ART_drop_factor))),0)</f>
        <v>0</v>
      </c>
      <c r="AS78" s="22">
        <f>IF(AND(C78&gt;=('Input for base case'!$F$14+'Input for base case'!$F$17), C78&lt;('Input for base case'!$F$14+'Input for base case'!$F$18)),((AI77*(1-Parameters!$D$40)*(1/Parameters!$D$38)*('Input for base case'!$F$8*Parameters!$D$18*(Parameters!$D$23)*Parameters!$D$26*(1-Parameters!$D$27)*Parameters!$D$28*Parameters!$D$30))+(AJ77*(1-Parameters!$D$40)*(1/Parameters!$D$38))+(AK77*(1-Parameters!$D$40)*('Input for base case'!$F$8*Parameters!$D$18*(Parameters!$D$23)*Parameters!$D$26*(1-Parameters!$D$27)*Parameters!$D$28*Parameters!$D$30))+(AS77*(1-Parameters!$D$40)*ART_drop_factor)+(AP77*(1-Parameters!$D$40)*(1/Parameters!$D$38))+(AM77*(1-Parameters!$D$40)*ART_drop_factor)),0)</f>
        <v>0</v>
      </c>
      <c r="AT78" s="24">
        <f>IF(AND(C78&gt;=('Input for base case'!$F$14+'Input for base case'!$F$18), C78&lt;('Input for base case'!$F$14+'Input for base case'!$F$19)),((AN77*(1-Parameters!$D$40)*(1-(Parameters!$D$11*(1-('Input for base case'!$F$22*Parameters!$D$7))))) + (AT77*(1-Parameters!$D$40)*(1-(Parameters!$D$12*(1-('Input for base case'!$F$22*Parameters!$D$7)))))),0)</f>
        <v>1485417.5530771322</v>
      </c>
      <c r="AU78" s="22">
        <f>IF(AND(C78&gt;=('Input for base case'!$F$14+'Input for base case'!$F$18), C78&lt;('Input for base case'!$F$14+'Input for base case'!$F$19)),((AN77*(1-Parameters!$D$40)*Parameters!$D$11*(1-('Input for base case'!$F$22*Parameters!$D$7)))+(AO77*(1-Parameters!$D$40)*(1-1/Parameters!$D$38)*(1-('Input for base case'!$F$9*Parameters!$D$19*(1-Parameters!$D$27)*Parameters!$D$26*(Parameters!$D$24)*Parameters!$D$28*Parameters!$D$30))) + (AP77*(1-Parameters!$D$40)*(1-(1/Parameters!$D$38))*(1-ART_drop_factor)) +(AT77*(1-Parameters!$D$40)*Parameters!$D$12*(1-('Input for base case'!$F$22*Parameters!$D$7)))+(AU77*(1-Parameters!$D$40)*(1-1/Parameters!$D$38)) + (AV77*(1-Parameters!$D$40)*(1-(1/Parameters!$D$38))*(1-ART_drop_factor))),0)</f>
        <v>3561.5844190344728</v>
      </c>
      <c r="AV78" s="24">
        <f>IF(AND(C78&gt;=('Input for base case'!$F$14+'Input for base case'!$F$18), C78&lt;('Input for base case'!$F$14+'Input for base case'!$F$19)),((AO77*(1-Parameters!$D$40)*(1-1/Parameters!$D$38)*('Input for base case'!$F$9*Parameters!$D$19*Parameters!$D$26*(1-Parameters!$D$27)*(Parameters!$D$24)*Parameters!$D$28*Parameters!$D$30))+(AP77*(1-Parameters!$D$40)*(1-(1/Parameters!$D$38))*ART_drop_factor)+(AV77*(1-Parameters!$D$40)*(1-(1/Parameters!$D$38))*ART_drop_factor)),0)</f>
        <v>3.7934875692688017</v>
      </c>
      <c r="AW78" s="22">
        <f>IF(AND(C78&gt;=('Input for base case'!$F$14+'Input for base case'!$F$18), C78&lt;('Input for base case'!$F$14+'Input for base case'!$F$19)),((AO77*(1-Parameters!$D$40)*(1/Parameters!$D$38)*(1-('Input for base case'!$F$9*Parameters!$D$19*(1-Parameters!$D$27)*Parameters!$D$26*(Parameters!$D$23)*Parameters!$D$28)))+(AQ77*(1-Parameters!$D$40)*(1-('Input for base case'!$F$9*Parameters!$D$19*(1-Parameters!$D$27)*Parameters!$D$26*(Parameters!$D$23)*Parameters!$D$28)))+(AU77*(1-Parameters!$D$40)*(1/Parameters!$D$38))+(AW77*(1-Parameters!$D$40))),0)</f>
        <v>32744.940342459984</v>
      </c>
      <c r="AX78" s="24">
        <f>IF(AND(C78&gt;=('Input for base case'!$F$14+'Input for base case'!$F$18), C78&lt;('Input for base case'!$F$14+'Input for base case'!$F$19)),((AO77*(1-Parameters!$D$40)*(1/Parameters!$D$38)*'Input for base case'!$F$9*Parameters!$D$19*Parameters!$D$26*(1-Parameters!$D$27)*Parameters!$D$28*(Parameters!$D$23)*(1-Parameters!$D$30))+(AQ77*(1-Parameters!$D$40)*'Input for base case'!$F$9*Parameters!$D$19*Parameters!$D$26*(1-Parameters!$D$27)*Parameters!$D$28*(Parameters!$D$23)*(1-Parameters!$D$30)) + (AS77*(1-Parameters!$D$40)*(1-ART_drop_factor)) +(AR77*(1-Parameters!$D$40))+ (AY77*(1-Parameters!$D$40)*(1-ART_drop_factor)) + (AX77*(1-Parameters!$D$40))),0)</f>
        <v>9508.5662510310867</v>
      </c>
      <c r="AY78" s="22">
        <f>IF(AND(C78&gt;=('Input for base case'!$F$14+'Input for base case'!$F$18), C78&lt;('Input for base case'!$F$14+'Input for base case'!$F$19)),((AO77*(1-Parameters!$D$40)*(1/Parameters!$D$38)*('Input for base case'!$F$9*Parameters!$D$19*(Parameters!$D$23)*Parameters!$D$26*(1-Parameters!$D$27)*Parameters!$D$28*Parameters!$D$30))+(AP77*(1-Parameters!$D$40)*(1/Parameters!$D$38))+(AQ77*(1-Parameters!$D$40)*('Input for base case'!$F$9*Parameters!$D$19*(Parameters!$D$23)*Parameters!$D$26*(1-Parameters!$D$27)*Parameters!$D$28*Parameters!$D$30))+(AY77*(1-Parameters!$D$40)*ART_drop_factor)+(AV77*(1-Parameters!$D$40)*(1/Parameters!$D$38))+(AS77*(1-Parameters!$D$40)*ART_drop_factor)),0)</f>
        <v>32164.923829985986</v>
      </c>
      <c r="AZ78" s="24">
        <f>IF(C78&gt;=('Input for base case'!$F$14+'Input for base case'!$F$19),((AT77*(1-Parameters!$D$40)*(1-(Parameters!$D$12*(1-('Input for base case'!$F$22*Parameters!$D$7))))) + (AZ77*(1-Parameters!$D$40)*(1-(Parameters!$D$12*(1-('Input for base case'!$F$22*Parameters!$D$7)))))),0)</f>
        <v>0</v>
      </c>
      <c r="BA78" s="22">
        <f>IF(C78&gt;=('Input for base case'!$F$14+'Input for base case'!$F$19),((AT77*(1-Parameters!$D$40)*Parameters!$D$12*(1-('Input for base case'!$F$22*Parameters!$D$7)))+(AU77*(1-Parameters!$D$40)*(1-1/Parameters!$D$38)*(1-('Input for base case'!$F$10*Parameters!$D$20*(1-Parameters!$D$27)*Parameters!$D$26*(Parameters!$D$24)*Parameters!$D$28*Parameters!$D$30))) + (AV77*(1-Parameters!$D$40)*(1-(1/Parameters!$D$38))*(1-ART_drop_factor)) +(AZ77*(1-Parameters!$D$40)*Parameters!$D$12*(1-('Input for base case'!$F$22*Parameters!$D$7)))+(BA77*(1-Parameters!$D$40)*(1-1/Parameters!$D$38)) + (BB77*(1-Parameters!$D$40)*(1-(1/Parameters!$D$38))*(1-ART_drop_factor))),0)</f>
        <v>0</v>
      </c>
      <c r="BB78" s="24">
        <f>IF(C78&gt;=('Input for base case'!$F$14+'Input for base case'!$F$19),((AU77*(1-Parameters!$D$40)*(1-1/Parameters!$D$38)*('Input for base case'!$F$10*Parameters!$D$20*Parameters!$D$26*(1-Parameters!$D$27)*(Parameters!$D$24)*Parameters!$D$28*Parameters!$D$30))+(AV77*(1-Parameters!$D$40)*(1-(1/Parameters!$D$38))*ART_drop_factor)+(BB77*(1-Parameters!$D$40)*(1-(1/Parameters!$D$38))*ART_drop_factor)),0)</f>
        <v>0</v>
      </c>
      <c r="BC78" s="22">
        <f>IF(C78&gt;=('Input for base case'!$F$14+'Input for base case'!$F$19),((AU77*(1-Parameters!$D$40)*(1/Parameters!$D$38)*(1-('Input for base case'!$F$10*Parameters!$D$20*(1-Parameters!$D$27)*Parameters!$D$26*(Parameters!$D$23)*Parameters!$D$28)))+(AW77*(1-Parameters!$D$40)*(1-('Input for base case'!$F$10*Parameters!$D$20*(1-Parameters!$D$27)*Parameters!$D$26*(Parameters!$D$23)*Parameters!$D$28)))+(BA77*(1-Parameters!$D$40)*(1/Parameters!$D$38))+(BC77*(1-Parameters!$D$40))),0)</f>
        <v>0</v>
      </c>
      <c r="BD78" s="24">
        <f>IF(C78&gt;=('Input for base case'!$F$14+'Input for base case'!$F$19),((AU77*(1-Parameters!$D$40)*(1/Parameters!$D$38)*'Input for base case'!$F$10*Parameters!$D$20*Parameters!$D$26*(1-Parameters!$D$27)*Parameters!$D$28*(Parameters!$D$23)*(1-Parameters!$D$30))+(AW77*(1-Parameters!$D$40)*'Input for base case'!$F$10*Parameters!$D$20*Parameters!$D$26*(1-Parameters!$D$27)*Parameters!$D$28*(Parameters!$D$23)*(1-Parameters!$D$30))+(AX77*(1-Parameters!$D$40)) + (AY77*(1-Parameters!$D$40)*(1-ART_drop_factor)) +(BD77*(1-Parameters!$D$40)) + (BE77*(1-Parameters!$D$40)*(1-ART_drop_factor))),0)</f>
        <v>0</v>
      </c>
      <c r="BE78" s="25">
        <f>IF(C78&gt;=('Input for base case'!$F$14+'Input for base case'!$F$19),((AU77*(1-Parameters!$D$40)*(1/Parameters!$D$38)*('Input for base case'!$F$10*Parameters!$D$20*(Parameters!$D$23)*Parameters!$D$26*(1-Parameters!$D$27)*Parameters!$D$28*Parameters!$D$30))+(AV77*(1-Parameters!$D$40)*(1/Parameters!$D$38))+(AW77*(1-Parameters!$D$40)*('Input for base case'!$F$10*Parameters!$D$20*(Parameters!$D$23)*Parameters!$D$26*(1-Parameters!$D$27)*Parameters!$D$28*Parameters!$D$30))+(BE77*(1-Parameters!$D$40)*ART_drop_factor)+(BB77*(1-Parameters!$D$40)*(1/Parameters!$D$38))+(AY77*(1-Parameters!$D$40)*ART_drop_factor)),0)</f>
        <v>0</v>
      </c>
      <c r="BF78" s="135">
        <f>(Parameters!$D$40*(SUM(Model!D77:U77,Model!AH77:BE77)))+(Parameters!$D$41*(SUM(Model!V77:AG77)))</f>
        <v>93.450717774930368</v>
      </c>
      <c r="BG78" s="60"/>
      <c r="BJ78" s="66"/>
    </row>
    <row r="79" spans="3:62" x14ac:dyDescent="0.2">
      <c r="C79" s="20">
        <v>74</v>
      </c>
      <c r="D79" s="21">
        <f>IF((C79&gt;='Input for base case'!$F$12),0,(D78*(1-Parameters!$D$40)*(1-(Parameters!$D$8*(1-('Input for base case'!$F$22*Parameters!$D$7))))))</f>
        <v>0</v>
      </c>
      <c r="E79" s="21">
        <f>IF((C79&gt;='Input for base case'!$F$12),0,(D78*(1-Parameters!$D$40)*Parameters!$D$8*(1-('Input for base case'!$F$22*Parameters!$D$7))+(E78*(1-Parameters!$D$40)*(1-1/Parameters!$D$38)) + (F78*(1-Parameters!$D$40)*(1-(1/Parameters!$D$38))*(1-ART_drop_factor))))</f>
        <v>0</v>
      </c>
      <c r="F79" s="26">
        <f>IF((C79&gt;='Input for base case'!$F$12),0,(F78*(1-Parameters!$D$40)*(1-(1/Parameters!$D$38))*ART_drop_factor))</f>
        <v>0</v>
      </c>
      <c r="G79" s="21">
        <f>IF((C79&gt;='Input for base case'!$F$12),0,((G78*(1-Parameters!$D$40)+(E78*(1-Parameters!$D$40)*(1/Parameters!$D$38)))))</f>
        <v>0</v>
      </c>
      <c r="H79" s="21">
        <f>IF((C79&gt;='Input for base case'!$F$12),0,(H78*(1-Parameters!$D$40) + I78*(1-Parameters!$D$40)*(1-ART_drop_factor)))</f>
        <v>0</v>
      </c>
      <c r="I79" s="21">
        <f>IF((C79&gt;='Input for base case'!$F$12),0,(((F78*(1-Parameters!$D$40)*(1/Parameters!$D$38)) + I78*(1-Parameters!$D$40)*ART_drop_factor)))</f>
        <v>0</v>
      </c>
      <c r="J79" s="23">
        <f>IF(AND(C79&gt;='Input for base case'!$F$12,C79&lt;'Input for base case'!$F$13),((D78*(1-Parameters!$D$40)*(1-(Parameters!$D$8*(1-('Input for base case'!$F$22*Parameters!$D$7))))) + (J78*(1-Parameters!$D$40)*(1-(Parameters!$D$9*(1-('Input for base case'!$F$22*Parameters!$D$7)))))),0)</f>
        <v>0</v>
      </c>
      <c r="K79" s="23">
        <f>IF(AND(C79&gt;='Input for base case'!$F$12,C79&lt;'Input for base case'!$F$13),((D78*(1-Parameters!$D$40)*(Parameters!$D$8*(1-('Input for base case'!$F$22*Parameters!$D$7))))+(E78*(1-Parameters!$D$40)*(1-1/Parameters!$D$38)*(1-('Input for base case'!$F$5*Parameters!$D$14*(1-Parameters!$D$27)*Parameters!$D$26*(Parameters!$D$24))*Parameters!$D$28*Parameters!$D$30)))+ (F78*(1-Parameters!$D$40)*(1-(1/Parameters!$D$38))*(1-ART_drop_factor)) + (J78*(1-Parameters!$D$40)*Parameters!$D$9*(1-('Input for base case'!$F$22*Parameters!$D$7)))+(K78*(1-Parameters!$D$40)*(1-1/Parameters!$D$38)) + (L78*(1-Parameters!$D$40)*(1-(1/Parameters!$D$38))*(1-ART_drop_factor)),0)</f>
        <v>0</v>
      </c>
      <c r="L79" s="23">
        <f>IF(AND(C79&gt;='Input for base case'!$F$12,C79&lt;'Input for base case'!$F$13),((E78*(1-Parameters!$D$40)*(1-1/Parameters!$D$38)*('Input for base case'!$F$5*Parameters!$D$14*Parameters!$D$26*(1-Parameters!$D$27)*(Parameters!$D$24)*Parameters!$D$28*Parameters!$D$30))+(F78*(1-Parameters!$D$40)*(1-(1/Parameters!$D$38))*ART_drop_factor)+(L78*(1-Parameters!$D$40)*(1-(1/Parameters!$D$38))*ART_drop_factor)),0)</f>
        <v>0</v>
      </c>
      <c r="M79" s="23">
        <f>IF(AND(C79&gt;='Input for base case'!$F$12,C79&lt;'Input for base case'!$F$13),((E78*(1-Parameters!$D$40)*(1/Parameters!$D$38)*(1-('Input for base case'!$F$5*Parameters!$D$14*(1-Parameters!$D$27)*Parameters!$D$26*(Parameters!$D$23))*Parameters!$D$28))+(G78*(1-Parameters!$D$40)*(1-('Input for base case'!$F$5*Parameters!$D$14*(1-Parameters!$D$27)*Parameters!$D$26*(Parameters!$D$23)*Parameters!$D$28)))+(K78*(1-Parameters!$D$40)*(1/Parameters!$D$38))+(M78*(1-Parameters!$D$40))),0)</f>
        <v>0</v>
      </c>
      <c r="N79" s="23">
        <f>IF(AND(C79&gt;='Input for base case'!$F$12,C79&lt;'Input for base case'!$F$13),((E78*(1-Parameters!$D$40)*(1/Parameters!$D$38)*'Input for base case'!$F$5*Parameters!$D$14*Parameters!$D$26*(1-Parameters!$D$27)*Parameters!$D$28*(Parameters!$D$23)*(1-Parameters!$D$30))+(G78*(1-Parameters!$D$40)*'Input for base case'!$F$5*Parameters!$D$14*Parameters!$D$26*(1-Parameters!$D$27)*Parameters!$D$28*(Parameters!$D$23)*(1-Parameters!$D$30))+(H78*(1-Parameters!$D$40)) +(N78*(1-Parameters!$D$40)) + (O78*(1-Parameters!$D$40)*(1-ART_drop_factor)) + (I78*(1-Parameters!$D$40)*(1-ART_drop_factor))),0)</f>
        <v>0</v>
      </c>
      <c r="O79" s="23">
        <f>IF(AND(C79&gt;='Input for base case'!$F$12,C79&lt;'Input for base case'!$F$13),((E78*(1-Parameters!$D$40)*(1/Parameters!$D$38)*('Input for base case'!$F$5*Parameters!$D$14*(Parameters!$D$23)*Parameters!$D$26*(1-Parameters!$D$27)*Parameters!$D$28*Parameters!$D$30))+(F78*(1-Parameters!$D$40)*(1/Parameters!$D$38))+(G78*(1-Parameters!$D$40)*('Input for base case'!$F$5*Parameters!$D$14*(Parameters!$D$23)*Parameters!$D$26*(1-Parameters!$D$27)*Parameters!$D$28*Parameters!$D$30))+(O78*(1-Parameters!$D$40)*ART_drop_factor)+(L78*(1-Parameters!$D$40)*(1/Parameters!$D$38))+(I78*(1-Parameters!$D$40)*ART_drop_factor)),0)</f>
        <v>0</v>
      </c>
      <c r="P79" s="24">
        <f>IF(AND(C79&gt;='Input for base case'!$F$13,C79&lt;'Input for base case'!$F$14),((J78*(1-Parameters!$D$40)*(1-(Parameters!$D$9*(1-('Input for base case'!$F$22*Parameters!$D$7))))) + (P78*(1-Parameters!$D$40)*(1-(Parameters!$D$9*(1-('Input for base case'!$F$22*Parameters!$D$7)))))),0)</f>
        <v>0</v>
      </c>
      <c r="Q79" s="22">
        <f>IF(AND(C79&gt;='Input for base case'!$F$13,C79&lt;'Input for base case'!$F$14),((J78*(1-Parameters!$D$40)*Parameters!$D$9*(1-('Input for base case'!$F$22*Parameters!$D$7)))+(K78*(1-Parameters!$D$40)*(1-1/Parameters!$D$38)*(1-('Input for base case'!$F$6*Parameters!$D$15*(1-Parameters!$D$27)*Parameters!$D$26*(Parameters!$D$24))*Parameters!$D$28*Parameters!$D$30))) + (L78*(1-Parameters!$D$40)*(1-(1/Parameters!$D$38))*(1-ART_drop_factor)) +(P78*(1-Parameters!$D$40)*Parameters!$D$9*(1-('Input for base case'!$F$22*Parameters!$D$7)))+(Q78*(1-Parameters!$D$40)*(1-1/Parameters!$D$38)) + (R78*(1-Parameters!$D$40)*(1-(1/Parameters!$D$38))*(1-ART_drop_factor)),0)</f>
        <v>0</v>
      </c>
      <c r="R79" s="24">
        <f>IF(AND(C79&gt;='Input for base case'!$F$13,C79&lt;'Input for base case'!$F$14),((K78*(1-Parameters!$D$40)*(1-1/Parameters!$D$38)*('Input for base case'!$F$6*Parameters!$D$15*Parameters!$D$26*(1-Parameters!$D$27)*(Parameters!$D$24)*Parameters!$D$28*Parameters!$D$30))+(L78*(1-Parameters!$D$40)*(1-(1/Parameters!$D$38))*ART_drop_factor)+(R78*(1-Parameters!$D$40)*(1-(1/Parameters!$D$38))*ART_drop_factor)),0)</f>
        <v>0</v>
      </c>
      <c r="S79" s="22">
        <f>IF(AND(C79&gt;='Input for base case'!$F$13,C79&lt;'Input for base case'!$F$14),((K78*(1-Parameters!$D$40)*(1/Parameters!$D$38)*(1-('Input for base case'!$F$6*Parameters!$D$15*(1-Parameters!$D$27)*Parameters!$D$26*(Parameters!$D$23)*Parameters!$D$28)))+(M78*(1-Parameters!$D$40)*(1-('Input for base case'!$F$6*Parameters!$D$15*(1-Parameters!$D$27)*Parameters!$D$26*(Parameters!$D$23)*Parameters!$D$28)))+(Q78*(1-Parameters!$D$40)*(1/Parameters!$D$38))+(S78*(1-Parameters!$D$40))),0)</f>
        <v>0</v>
      </c>
      <c r="T79" s="24">
        <f>IF(AND(C79&gt;='Input for base case'!$F$13,C79&lt;'Input for base case'!$F$14),((K78*(1-Parameters!$D$40)*(1/Parameters!$D$38)*'Input for base case'!$F$6*Parameters!$D$15*Parameters!$D$26*(1-Parameters!$D$27)*Parameters!$D$28*(Parameters!$D$23)*(1-Parameters!$D$30))+(M78*(1-Parameters!$D$40)*'Input for base case'!$F$6*Parameters!$D$15*Parameters!$D$26*(1-Parameters!$D$27)*Parameters!$D$28*(Parameters!$D$23)*(1-Parameters!$D$30))+(N78*(1-Parameters!$D$40))+(T78*(1-Parameters!$D$40)) + (U78*(1-Parameters!$D$40)*(1-ART_drop_factor)) + (O78*(1-Parameters!$D$40)*(1-ART_drop_factor))),0)</f>
        <v>0</v>
      </c>
      <c r="U79" s="22">
        <f>IF(AND(C79&gt;='Input for base case'!$F$13,C79&lt;'Input for base case'!$F$14),((K78*(1-Parameters!$D$40)*(1/Parameters!$D$38)*('Input for base case'!$F$6*Parameters!$D$15*(Parameters!$D$23)*Parameters!$D$26*(1-Parameters!$D$27)*Parameters!$D$28*Parameters!$D$30))+(L78*(1-Parameters!$D$40)*(1/Parameters!$D$38))+(M78*(1-Parameters!$D$40)*('Input for base case'!$F$6*Parameters!$D$15*(Parameters!$D$23)*Parameters!$D$26*(1-Parameters!$D$27)*Parameters!$D$28*Parameters!$D$30))+(U78*(1-Parameters!$D$40)*ART_drop_factor)+(R78*(1-Parameters!$D$40)*(1/Parameters!$D$38))+(O78*(1-Parameters!$D$40))*ART_drop_factor),0)</f>
        <v>0</v>
      </c>
      <c r="V79" s="24">
        <f>IF(C79='Input for base case'!$F$14,((P78*(1-Parameters!$D$41)*(1-(Parameters!$D$9*(1-('Input for base case'!$F$22*Parameters!$D$7))))) + (V78*(1-Parameters!$D$41)*(1-(Parameters!$D$9*(1-('Input for base case'!$F$22*Parameters!$D$7)))))),0)</f>
        <v>0</v>
      </c>
      <c r="W79" s="22">
        <f>IF(C79='Input for base case'!$F$14,((P78*(1-Parameters!$D$41)*Parameters!$D$9*(1-('Input for base case'!$F$22*Parameters!$D$7)))+(Q78*(1-Parameters!$D$41)*(1-1/Parameters!$D$38)*(1-('Input for base case'!$F$6*Parameters!$D$16*(1-Parameters!$D$27)*Parameters!$D$26*(1-Parameters!$B$94)*(Parameters!$D$24))*Parameters!$D$28*Parameters!$D$30)))+(V78*(1-Parameters!$D$41)*Parameters!$D$9*(1-('Input for base case'!$F$22*Parameters!$D$7)))+ (R78*(1-Parameters!$D$41)*(1-(1/Parameters!$D$38))*(1-ART_drop_factor)) + (W78*(1-Parameters!$D$41)*(1-1/Parameters!$D$38)) + (X78*(1-Parameters!$D$41)*(1-(1/Parameters!$D$38))*(1-ART_drop_factor)),0)</f>
        <v>0</v>
      </c>
      <c r="X79" s="24">
        <f>IF(C79='Input for base case'!$F$14,((Q78*(1-Parameters!$D$41)*(1-1/Parameters!$D$38)*('Input for base case'!$F$6*Parameters!$D$16*Parameters!$D$26*(1-Parameters!$D$27)*(1-Parameters!$B$94)*(Parameters!$D$24)*Parameters!$D$28*Parameters!$D$30))+(R78*(1-Parameters!$D$41)*(1-(1/Parameters!$D$38))*ART_drop_factor)+(X78*(1-Parameters!$D$41)*(1-(1/Parameters!$D$38))*ART_drop_factor)),0)</f>
        <v>0</v>
      </c>
      <c r="Y79" s="22">
        <f>IF(C79='Input for base case'!$F$14,((Q78*(1-Parameters!$D$41)*(1/Parameters!$D$38)*(1-('Input for base case'!$F$6*Parameters!$D$16*(1-Parameters!$D$27)*Parameters!$D$26*(1-Parameters!$B$94)*(Parameters!$D$23)*Parameters!$D$28)))+(S78*(1-Parameters!$D$41)*(1-('Input for base case'!$F$6*Parameters!$D$16*(1-Parameters!$D$27)*Parameters!$D$26*(1-Parameters!$B$94)*(Parameters!$D$23)*Parameters!$D$28)))+(W78*(1-Parameters!$D$41)*(1/Parameters!$D$38))+(Y78*(1-Parameters!$D$41))),0)</f>
        <v>0</v>
      </c>
      <c r="Z79" s="24">
        <f>IF(C79='Input for base case'!$F$14,((Q78*(1-Parameters!$D$41)*(1/Parameters!$D$38)*'Input for base case'!$F$6*Parameters!$D$16*Parameters!$D$26*(1-Parameters!$D$27)*(1-Parameters!$B$94)*Parameters!$D$28*(Parameters!$D$23)*(1-Parameters!$D$30))+(S78*(1-Parameters!$D$41)*'Input for base case'!$F$6*Parameters!$D$16*Parameters!$D$26*(1-Parameters!$D$27)*(1-Parameters!$B$94)*Parameters!$D$28*(Parameters!$D$23)*(1-Parameters!$D$30))+(T78*(1-Parameters!$D$41)) + (U78*(1-Parameters!$D$41)*(1-ART_drop_factor)) + (Z78*(1-Parameters!$D$41)) + (AA78*(1-Parameters!$D$41)*(1-ART_drop_factor))),0)</f>
        <v>0</v>
      </c>
      <c r="AA79" s="22">
        <f>IF(C79='Input for base case'!$F$14,((Q78*(1-Parameters!$D$41)*(1/Parameters!$D$38)*('Input for base case'!$F$6*Parameters!$D$16*(Parameters!$D$23)*Parameters!$D$26*(1-Parameters!$D$27)*(1-Parameters!$B$94)*Parameters!$D$28*Parameters!$D$30))+(R78*(1-Parameters!$D$41)*(1/Parameters!$D$38))+(S78*(1-Parameters!$D$41)*('Input for base case'!$F$6*Parameters!$D$16*(1-Parameters!$B$94)*(Parameters!$D$23)*Parameters!$D$26*(1-Parameters!$D$27)*Parameters!$D$28*Parameters!$D$30))+(AA78*(1-Parameters!$D$41)*ART_drop_factor)+(X78*(1-Parameters!$D$41)*(1/Parameters!$D$38))+(U78*(1-Parameters!$D$41)*ART_drop_factor)),0)</f>
        <v>0</v>
      </c>
      <c r="AB79" s="24">
        <f>IF(AND(C79&gt;'Input for base case'!$F$14,C79&lt;('Input for base case'!$F$14+'Input for base case'!$F$16)),((V78*(1-Parameters!$D$41)*(1-(Parameters!$D$9*(1-('Input for base case'!$F$22*Parameters!$D$7)))))+(AB78*(1-Parameters!$D$41)*(1-(Parameters!$D$10*(1-('Input for base case'!$F$22*Parameters!$D$7)))))),0)</f>
        <v>0</v>
      </c>
      <c r="AC79" s="24">
        <f>IF(AND(C79&gt;'Input for base case'!$F$14, C79&lt;('Input for base case'!$F$14+'Input for base case'!$F$16)),((V78*(1-Parameters!$D$41)*Parameters!$D$9*(1-('Input for base case'!$F$22*Parameters!$D$7)))+(W78*(1-Parameters!$D$41)*(1-1/Parameters!$D$38)) + (X78*(1-Parameters!$D$41)*(1-(1/Parameters!$D$38))*(1-ART_drop_factor)) +(AB78*(1-Parameters!$D$41)*Parameters!$D$10*(1-('Input for base case'!$F$22*Parameters!$D$7))))+(AC78*(1-Parameters!$D$41)*(1-1/Parameters!$D$38)) + (AD78*(1-Parameters!$D$41)*(1-(1/Parameters!$D$38))*(1-ART_drop_factor)),0)</f>
        <v>0</v>
      </c>
      <c r="AD79" s="24">
        <f>IF(AND(C79&gt;'Input for base case'!$F$14, C79&lt;('Input for base case'!$F$14+'Input for base case'!$F$16)),((X78*(1-Parameters!$D$41)*(1-(1/Parameters!$D$38))*ART_drop_factor)+(AD78*(1-Parameters!$D$41)*(1-(1/Parameters!$D$38))*ART_drop_factor)),0)</f>
        <v>0</v>
      </c>
      <c r="AE79" s="24">
        <f>IF(AND(C79&gt;'Input for base case'!$F$14, C79&lt;('Input for base case'!$F$14+'Input for base case'!$F$16)),((W78*(1-Parameters!$D$41)*(1/Parameters!$D$38))+(Y78*(1-Parameters!$D$41))+(AC78*(1-Parameters!$D$41)*(1/Parameters!$D$38))+(AE78*(1-Parameters!$D$41))),0)</f>
        <v>0</v>
      </c>
      <c r="AF79" s="24">
        <f>IF(AND(C79&gt;'Input for base case'!$F$14, C79&lt;('Input for base case'!$F$14+'Input for base case'!$F$16)),((Z78*(1-Parameters!$D$41)) + (AA78*(1-Parameters!$D$41)*(1-ART_drop_factor)) +(AF78*(1-Parameters!$D$41)) + (AG78*(1-Parameters!$D$41)*(1-ART_drop_factor))),0)</f>
        <v>0</v>
      </c>
      <c r="AG79" s="24">
        <f>IF(AND(C79&gt;'Input for base case'!$F$14, C79&lt;('Input for base case'!$F$14+'Input for base case'!$F$16)),((X78*(1-Parameters!$D$41)*(1/Parameters!$D$38))+(AG78*(1-Parameters!$D$41)*ART_drop_factor)+(AD78*(1-Parameters!$D$41)*(1/Parameters!$D$38))+(AA78*(1-Parameters!$D$41)*ART_drop_factor)),0)</f>
        <v>0</v>
      </c>
      <c r="AH79" s="24">
        <f>IF(AND(C79&gt;=('Input for base case'!$F$14+'Input for base case'!$F$16),C79&lt;('Input for base case'!$F$14+'Input for base case'!$F$17)),((AB78*(1-Parameters!$D$40)*(1-(Parameters!$D$10*(1-('Input for base case'!$F$22*Parameters!$D$7)))))+(AH78*(1-Parameters!$D$40)*(1-(Parameters!$D$11*(1-('Input for base case'!$F$22*Parameters!$D$7)))))),0)</f>
        <v>0</v>
      </c>
      <c r="AI79" s="24">
        <f>IF(AND(C79&gt;=('Input for base case'!$F$14+'Input for base case'!$F$16), C79&lt;('Input for base case'!$F$14+'Input for base case'!$F$17)),((AB78*(1-Parameters!$D$40)*Parameters!$D$10*(1-('Input for base case'!$F$22*Parameters!$D$7)))+(AC78*(1-Parameters!$D$40)*(1-1/Parameters!$D$38)*(1-('Input for base case'!$F$7*Parameters!$D$17*(1-Parameters!$D$27)*Parameters!$D$26*(1-(Parameters!$B$94 + Parameters!$B$95))*(Parameters!$D$24)*Parameters!$D$28*Parameters!$D$30))) + (AD78*(1-Parameters!$D$40)*(1-(1/Parameters!$D$38))*(1-ART_drop_factor)) +(AH78*(1-Parameters!$D$40)*Parameters!$D$11*(1-('Input for base case'!$F$22*Parameters!$D$7)))+(AI78*(1-Parameters!$D$40)*(1-1/Parameters!$D$38)) + (AJ78*(1-Parameters!$D$40)*(1-(1/Parameters!$D$38))*(1-ART_drop_factor))),0)</f>
        <v>0</v>
      </c>
      <c r="AJ79" s="24">
        <f>IF(AND(C79&gt;=('Input for base case'!$F$14+'Input for base case'!$F$16), C79&lt;('Input for base case'!$F$14+'Input for base case'!$F$17)),((AC78*(1-Parameters!$D$40)*(1-1/Parameters!$D$38)*('Input for base case'!$F$7*Parameters!$D$17*Parameters!$D$26*(1-Parameters!$D$27)*(1-(Parameters!$B$94 + Parameters!$B$95))*(Parameters!$D$24)*Parameters!$D$28*Parameters!$D$30))+(AD78*(1-Parameters!$D$40)*(1-(1/Parameters!$D$38))*ART_drop_factor)+(AJ78*(1-Parameters!$D$40)*(1-(1/Parameters!$D$38))*ART_drop_factor)),0)</f>
        <v>0</v>
      </c>
      <c r="AK79" s="22">
        <f>IF(AND(C79&gt;=('Input for base case'!$F$14+'Input for base case'!$F$16), C79&lt;('Input for base case'!$F$14+'Input for base case'!$F$17)),((AC78*(1-Parameters!$D$40)*(1/Parameters!$D$38)*(1-('Input for base case'!$F$7*Parameters!$D$17*(1-Parameters!$D$27)*Parameters!$D$26*(1-(Parameters!$B$94 + Parameters!$B$95))*(Parameters!$D$23)*Parameters!$D$28)))+(AE78*(1-Parameters!$D$40)*(1-('Input for base case'!$F$7*Parameters!$D$17*(1-Parameters!$D$27)*Parameters!$D$26*(1-(Parameters!$B$94 + Parameters!$B$95))*(Parameters!$D$23)*Parameters!$D$28)))+(AI78*(1-Parameters!$D$40)*(1/Parameters!$D$38))+(AK78*(1-Parameters!$D$40))),0)</f>
        <v>0</v>
      </c>
      <c r="AL79" s="24">
        <f>IF(AND(C79&gt;=('Input for base case'!$F$14+'Input for base case'!$F$16), C79&lt;('Input for base case'!$F$14+'Input for base case'!$F$17)),((AC78*(1-Parameters!$D$40)*(1/Parameters!$D$38)*'Input for base case'!$F$7*Parameters!$D$17*Parameters!$D$26*(1-Parameters!$D$27)*(1-(Parameters!$B$94 + Parameters!$B$95))*Parameters!$D$28*(Parameters!$D$23)*(1-Parameters!$D$30))+(AE78*(1-Parameters!$D$40)*'Input for base case'!$F$7*Parameters!$D$17*Parameters!$D$26*(1-Parameters!$D$27)*(1-(Parameters!$B$94 + Parameters!$B$95))*Parameters!$D$28*(Parameters!$D$23)*(1-Parameters!$D$30))+(AF78*(1-Parameters!$D$40)) + (AG78*(1-Parameters!$D$40)*(1-ART_drop_factor)) +(AL78*(1-Parameters!$D$40)) + (AM78*(1-Parameters!$D$40)*(1-ART_drop_factor))),0)</f>
        <v>0</v>
      </c>
      <c r="AM79" s="22">
        <f>IF(AND(C79&gt;=('Input for base case'!$F$14+'Input for base case'!$F$16), C79&lt;('Input for base case'!$F$14+'Input for base case'!$F$17)),((AC78*(1-Parameters!$D$40)*(1/Parameters!$D$38)*('Input for base case'!$F$7*Parameters!$D$17*(Parameters!$D$23)*Parameters!$D$26*(1-Parameters!$D$27)*(1-(Parameters!$B$94 + Parameters!$B$95))*Parameters!$D$28*Parameters!$D$30))+(AD78*(1-Parameters!$D$40)*(1/Parameters!$D$38))+(AE78*(1-Parameters!$D$40)*('Input for base case'!$F$7*Parameters!$D$17*(Parameters!$D$23)*Parameters!$D$26*(1-Parameters!$D$27)*(1-(Parameters!$B$94 + Parameters!$B$95))*Parameters!$D$28*Parameters!$D$30))+(AM78*(1-Parameters!$D$40)*ART_drop_factor)+(AJ78*(1-Parameters!$D$40)*(1/Parameters!$D$38))+(AG78*(1-Parameters!$D$40)*ART_drop_factor)),0)</f>
        <v>0</v>
      </c>
      <c r="AN79" s="24">
        <f>IF(AND(C79&gt;=('Input for base case'!$F$14+'Input for base case'!$F$17), C79&lt;('Input for base case'!$F$14+'Input for base case'!$F$18)),((AH78*(1-Parameters!$D$40)*(1-(Parameters!$D$11*(1-('Input for base case'!$F$22*Parameters!$D$7))))) + (AN78*(1-Parameters!$D$40)*(1-(Parameters!$D$11*(1-('Input for base case'!$F$22*Parameters!$D$7)))))),0)</f>
        <v>0</v>
      </c>
      <c r="AO79" s="22">
        <f>IF(AND(C79&gt;=('Input for base case'!$F$14+'Input for base case'!$F$17), C79&lt;('Input for base case'!$F$14+'Input for base case'!$F$18)),((AH78*(1-Parameters!$D$40)*Parameters!$D$11*(1-('Input for base case'!$F$22*Parameters!$D$7)))+(AI78*(1-Parameters!$D$40)*(1-1/Parameters!$D$38)*(1-('Input for base case'!$F$8*Parameters!$D$18*(1-Parameters!$D$27)*Parameters!$D$26*(Parameters!$D$24)*Parameters!$D$28*Parameters!$D$30))) + (AJ78*(1-Parameters!$D$40)*(1-(1/Parameters!$D$38))*(1-ART_drop_factor)) +(AN78*(1-Parameters!$D$40)*Parameters!$D$11*(1-('Input for base case'!$F$22*Parameters!$D$7)))+(AO78*(1-Parameters!$D$40)*(1-1/Parameters!$D$38)) + (AP78*(1-Parameters!$D$40)*(1-(1/Parameters!$D$38))*(1-ART_drop_factor))),0)</f>
        <v>0</v>
      </c>
      <c r="AP79" s="24">
        <f>IF(AND(C79&gt;=('Input for base case'!$F$14+'Input for base case'!$F$17), C79&lt;('Input for base case'!$F$14+'Input for base case'!$F$18)),((AI78*(1-Parameters!$D$40)*(1-1/Parameters!$D$38)*('Input for base case'!$F$8*Parameters!$D$18*Parameters!$D$26*(1-Parameters!$D$27)*(Parameters!$D$24)*Parameters!$D$28*Parameters!$D$30))+(AJ78*(1-Parameters!$D$40)*(1-(1/Parameters!$D$38))*ART_drop_factor)+(AP78*(1-Parameters!$D$40)*(1-(1/Parameters!$D$38))*ART_drop_factor)),0)</f>
        <v>0</v>
      </c>
      <c r="AQ79" s="22">
        <f>IF(AND(C79&gt;=('Input for base case'!$F$14+'Input for base case'!$F$17), C79&lt;('Input for base case'!$F$14+'Input for base case'!$F$18)),((AI78*(1-Parameters!$D$40)*(1/Parameters!$D$38)*(1-('Input for base case'!$F$8*Parameters!$D$18*(1-Parameters!$D$27)*Parameters!$D$26*(Parameters!$D$23)*Parameters!$D$28)))+(AK78*(1-Parameters!$D$40)*(1-('Input for base case'!$F$8*Parameters!$D$18*(1-Parameters!$D$27)*Parameters!$D$26*(Parameters!$D$23)*Parameters!$D$28)))+(AO78*(1-Parameters!$D$40)*(1/Parameters!$D$38))+(AQ78*(1-Parameters!$D$40))),0)</f>
        <v>0</v>
      </c>
      <c r="AR79" s="24">
        <f>IF(AND(C79&gt;=('Input for base case'!$F$14+'Input for base case'!$F$17), C79&lt;('Input for base case'!$F$14+'Input for base case'!$F$18)),((AI78*(1-Parameters!$D$40)*(1/Parameters!$D$38)*'Input for base case'!$F$8*Parameters!$D$18*Parameters!$D$26*(1-Parameters!$D$27)*Parameters!$D$28*(Parameters!$D$23)*(1-Parameters!$D$30))+(AK78*(1-Parameters!$D$40)*'Input for base case'!$F$8*Parameters!$D$18*Parameters!$D$26*(1-Parameters!$D$27)*Parameters!$D$28*(Parameters!$D$23)*(1-Parameters!$D$30))+(AL78*(1-Parameters!$D$40)) + (AM78*(1-Parameters!$D$40)*(1-ART_drop_factor)) +(AR78*(1-Parameters!$D$40)) + (AS78*(1-Parameters!$D$40)*(1-ART_drop_factor))),0)</f>
        <v>0</v>
      </c>
      <c r="AS79" s="22">
        <f>IF(AND(C79&gt;=('Input for base case'!$F$14+'Input for base case'!$F$17), C79&lt;('Input for base case'!$F$14+'Input for base case'!$F$18)),((AI78*(1-Parameters!$D$40)*(1/Parameters!$D$38)*('Input for base case'!$F$8*Parameters!$D$18*(Parameters!$D$23)*Parameters!$D$26*(1-Parameters!$D$27)*Parameters!$D$28*Parameters!$D$30))+(AJ78*(1-Parameters!$D$40)*(1/Parameters!$D$38))+(AK78*(1-Parameters!$D$40)*('Input for base case'!$F$8*Parameters!$D$18*(Parameters!$D$23)*Parameters!$D$26*(1-Parameters!$D$27)*Parameters!$D$28*Parameters!$D$30))+(AS78*(1-Parameters!$D$40)*ART_drop_factor)+(AP78*(1-Parameters!$D$40)*(1/Parameters!$D$38))+(AM78*(1-Parameters!$D$40)*ART_drop_factor)),0)</f>
        <v>0</v>
      </c>
      <c r="AT79" s="24">
        <f>IF(AND(C79&gt;=('Input for base case'!$F$14+'Input for base case'!$F$18), C79&lt;('Input for base case'!$F$14+'Input for base case'!$F$19)),((AN78*(1-Parameters!$D$40)*(1-(Parameters!$D$11*(1-('Input for base case'!$F$22*Parameters!$D$7))))) + (AT78*(1-Parameters!$D$40)*(1-(Parameters!$D$12*(1-('Input for base case'!$F$22*Parameters!$D$7)))))),0)</f>
        <v>1484931.9588724787</v>
      </c>
      <c r="AU79" s="22">
        <f>IF(AND(C79&gt;=('Input for base case'!$F$14+'Input for base case'!$F$18), C79&lt;('Input for base case'!$F$14+'Input for base case'!$F$19)),((AN78*(1-Parameters!$D$40)*Parameters!$D$11*(1-('Input for base case'!$F$22*Parameters!$D$7)))+(AO78*(1-Parameters!$D$40)*(1-1/Parameters!$D$38)*(1-('Input for base case'!$F$9*Parameters!$D$19*(1-Parameters!$D$27)*Parameters!$D$26*(Parameters!$D$24)*Parameters!$D$28*Parameters!$D$30))) + (AP78*(1-Parameters!$D$40)*(1-(1/Parameters!$D$38))*(1-ART_drop_factor)) +(AT78*(1-Parameters!$D$40)*Parameters!$D$12*(1-('Input for base case'!$F$22*Parameters!$D$7)))+(AU78*(1-Parameters!$D$40)*(1-1/Parameters!$D$38)) + (AV78*(1-Parameters!$D$40)*(1-(1/Parameters!$D$38))*(1-ART_drop_factor))),0)</f>
        <v>3565.5784479544709</v>
      </c>
      <c r="AV79" s="24">
        <f>IF(AND(C79&gt;=('Input for base case'!$F$14+'Input for base case'!$F$18), C79&lt;('Input for base case'!$F$14+'Input for base case'!$F$19)),((AO78*(1-Parameters!$D$40)*(1-1/Parameters!$D$38)*('Input for base case'!$F$9*Parameters!$D$19*Parameters!$D$26*(1-Parameters!$D$27)*(Parameters!$D$24)*Parameters!$D$28*Parameters!$D$30))+(AP78*(1-Parameters!$D$40)*(1-(1/Parameters!$D$38))*ART_drop_factor)+(AV78*(1-Parameters!$D$40)*(1-(1/Parameters!$D$38))*ART_drop_factor)),0)</f>
        <v>3.3605561526545702</v>
      </c>
      <c r="AW79" s="22">
        <f>IF(AND(C79&gt;=('Input for base case'!$F$14+'Input for base case'!$F$18), C79&lt;('Input for base case'!$F$14+'Input for base case'!$F$19)),((AO78*(1-Parameters!$D$40)*(1/Parameters!$D$38)*(1-('Input for base case'!$F$9*Parameters!$D$19*(1-Parameters!$D$27)*Parameters!$D$26*(Parameters!$D$23)*Parameters!$D$28)))+(AQ78*(1-Parameters!$D$40)*(1-('Input for base case'!$F$9*Parameters!$D$19*(1-Parameters!$D$27)*Parameters!$D$26*(Parameters!$D$23)*Parameters!$D$28)))+(AU78*(1-Parameters!$D$40)*(1/Parameters!$D$38))+(AW78*(1-Parameters!$D$40))),0)</f>
        <v>33138.759982731972</v>
      </c>
      <c r="AX79" s="24">
        <f>IF(AND(C79&gt;=('Input for base case'!$F$14+'Input for base case'!$F$18), C79&lt;('Input for base case'!$F$14+'Input for base case'!$F$19)),((AO78*(1-Parameters!$D$40)*(1/Parameters!$D$38)*'Input for base case'!$F$9*Parameters!$D$19*Parameters!$D$26*(1-Parameters!$D$27)*Parameters!$D$28*(Parameters!$D$23)*(1-Parameters!$D$30))+(AQ78*(1-Parameters!$D$40)*'Input for base case'!$F$9*Parameters!$D$19*Parameters!$D$26*(1-Parameters!$D$27)*Parameters!$D$28*(Parameters!$D$23)*(1-Parameters!$D$30)) + (AS78*(1-Parameters!$D$40)*(1-ART_drop_factor)) +(AR78*(1-Parameters!$D$40))+ (AY78*(1-Parameters!$D$40)*(1-ART_drop_factor)) + (AX78*(1-Parameters!$D$40))),0)</f>
        <v>9615.2178462214433</v>
      </c>
      <c r="AY79" s="22">
        <f>IF(AND(C79&gt;=('Input for base case'!$F$14+'Input for base case'!$F$18), C79&lt;('Input for base case'!$F$14+'Input for base case'!$F$19)),((AO78*(1-Parameters!$D$40)*(1/Parameters!$D$38)*('Input for base case'!$F$9*Parameters!$D$19*(Parameters!$D$23)*Parameters!$D$26*(1-Parameters!$D$27)*Parameters!$D$28*Parameters!$D$30))+(AP78*(1-Parameters!$D$40)*(1/Parameters!$D$38))+(AQ78*(1-Parameters!$D$40)*('Input for base case'!$F$9*Parameters!$D$19*(Parameters!$D$23)*Parameters!$D$26*(1-Parameters!$D$27)*Parameters!$D$28*Parameters!$D$30))+(AY78*(1-Parameters!$D$40)*ART_drop_factor)+(AV78*(1-Parameters!$D$40)*(1/Parameters!$D$38))+(AS78*(1-Parameters!$D$40)*ART_drop_factor)),0)</f>
        <v>32056.289469284846</v>
      </c>
      <c r="AZ79" s="24">
        <f>IF(C79&gt;=('Input for base case'!$F$14+'Input for base case'!$F$19),((AT78*(1-Parameters!$D$40)*(1-(Parameters!$D$12*(1-('Input for base case'!$F$22*Parameters!$D$7))))) + (AZ78*(1-Parameters!$D$40)*(1-(Parameters!$D$12*(1-('Input for base case'!$F$22*Parameters!$D$7)))))),0)</f>
        <v>0</v>
      </c>
      <c r="BA79" s="22">
        <f>IF(C79&gt;=('Input for base case'!$F$14+'Input for base case'!$F$19),((AT78*(1-Parameters!$D$40)*Parameters!$D$12*(1-('Input for base case'!$F$22*Parameters!$D$7)))+(AU78*(1-Parameters!$D$40)*(1-1/Parameters!$D$38)*(1-('Input for base case'!$F$10*Parameters!$D$20*(1-Parameters!$D$27)*Parameters!$D$26*(Parameters!$D$24)*Parameters!$D$28*Parameters!$D$30))) + (AV78*(1-Parameters!$D$40)*(1-(1/Parameters!$D$38))*(1-ART_drop_factor)) +(AZ78*(1-Parameters!$D$40)*Parameters!$D$12*(1-('Input for base case'!$F$22*Parameters!$D$7)))+(BA78*(1-Parameters!$D$40)*(1-1/Parameters!$D$38)) + (BB78*(1-Parameters!$D$40)*(1-(1/Parameters!$D$38))*(1-ART_drop_factor))),0)</f>
        <v>0</v>
      </c>
      <c r="BB79" s="24">
        <f>IF(C79&gt;=('Input for base case'!$F$14+'Input for base case'!$F$19),((AU78*(1-Parameters!$D$40)*(1-1/Parameters!$D$38)*('Input for base case'!$F$10*Parameters!$D$20*Parameters!$D$26*(1-Parameters!$D$27)*(Parameters!$D$24)*Parameters!$D$28*Parameters!$D$30))+(AV78*(1-Parameters!$D$40)*(1-(1/Parameters!$D$38))*ART_drop_factor)+(BB78*(1-Parameters!$D$40)*(1-(1/Parameters!$D$38))*ART_drop_factor)),0)</f>
        <v>0</v>
      </c>
      <c r="BC79" s="22">
        <f>IF(C79&gt;=('Input for base case'!$F$14+'Input for base case'!$F$19),((AU78*(1-Parameters!$D$40)*(1/Parameters!$D$38)*(1-('Input for base case'!$F$10*Parameters!$D$20*(1-Parameters!$D$27)*Parameters!$D$26*(Parameters!$D$23)*Parameters!$D$28)))+(AW78*(1-Parameters!$D$40)*(1-('Input for base case'!$F$10*Parameters!$D$20*(1-Parameters!$D$27)*Parameters!$D$26*(Parameters!$D$23)*Parameters!$D$28)))+(BA78*(1-Parameters!$D$40)*(1/Parameters!$D$38))+(BC78*(1-Parameters!$D$40))),0)</f>
        <v>0</v>
      </c>
      <c r="BD79" s="24">
        <f>IF(C79&gt;=('Input for base case'!$F$14+'Input for base case'!$F$19),((AU78*(1-Parameters!$D$40)*(1/Parameters!$D$38)*'Input for base case'!$F$10*Parameters!$D$20*Parameters!$D$26*(1-Parameters!$D$27)*Parameters!$D$28*(Parameters!$D$23)*(1-Parameters!$D$30))+(AW78*(1-Parameters!$D$40)*'Input for base case'!$F$10*Parameters!$D$20*Parameters!$D$26*(1-Parameters!$D$27)*Parameters!$D$28*(Parameters!$D$23)*(1-Parameters!$D$30))+(AX78*(1-Parameters!$D$40)) + (AY78*(1-Parameters!$D$40)*(1-ART_drop_factor)) +(BD78*(1-Parameters!$D$40)) + (BE78*(1-Parameters!$D$40)*(1-ART_drop_factor))),0)</f>
        <v>0</v>
      </c>
      <c r="BE79" s="25">
        <f>IF(C79&gt;=('Input for base case'!$F$14+'Input for base case'!$F$19),((AU78*(1-Parameters!$D$40)*(1/Parameters!$D$38)*('Input for base case'!$F$10*Parameters!$D$20*(Parameters!$D$23)*Parameters!$D$26*(1-Parameters!$D$27)*Parameters!$D$28*Parameters!$D$30))+(AV78*(1-Parameters!$D$40)*(1/Parameters!$D$38))+(AW78*(1-Parameters!$D$40)*('Input for base case'!$F$10*Parameters!$D$20*(Parameters!$D$23)*Parameters!$D$26*(1-Parameters!$D$27)*Parameters!$D$28*Parameters!$D$30))+(BE78*(1-Parameters!$D$40)*ART_drop_factor)+(BB78*(1-Parameters!$D$40)*(1/Parameters!$D$38))+(AY78*(1-Parameters!$D$40)*ART_drop_factor)),0)</f>
        <v>0</v>
      </c>
      <c r="BF79" s="135">
        <f>(Parameters!$D$40*(SUM(Model!D78:U78,Model!AH78:BE78)))+(Parameters!$D$41*(SUM(Model!V78:AG78)))</f>
        <v>93.445326387366435</v>
      </c>
      <c r="BG79" s="60"/>
      <c r="BJ79" s="66"/>
    </row>
    <row r="80" spans="3:62" x14ac:dyDescent="0.2">
      <c r="C80" s="20">
        <v>75</v>
      </c>
      <c r="D80" s="21">
        <f>IF((C80&gt;='Input for base case'!$F$12),0,(D79*(1-Parameters!$D$40)*(1-(Parameters!$D$8*(1-('Input for base case'!$F$22*Parameters!$D$7))))))</f>
        <v>0</v>
      </c>
      <c r="E80" s="21">
        <f>IF((C80&gt;='Input for base case'!$F$12),0,(D79*(1-Parameters!$D$40)*Parameters!$D$8*(1-('Input for base case'!$F$22*Parameters!$D$7))+(E79*(1-Parameters!$D$40)*(1-1/Parameters!$D$38)) + (F79*(1-Parameters!$D$40)*(1-(1/Parameters!$D$38))*(1-ART_drop_factor))))</f>
        <v>0</v>
      </c>
      <c r="F80" s="26">
        <f>IF((C80&gt;='Input for base case'!$F$12),0,(F79*(1-Parameters!$D$40)*(1-(1/Parameters!$D$38))*ART_drop_factor))</f>
        <v>0</v>
      </c>
      <c r="G80" s="21">
        <f>IF((C80&gt;='Input for base case'!$F$12),0,((G79*(1-Parameters!$D$40)+(E79*(1-Parameters!$D$40)*(1/Parameters!$D$38)))))</f>
        <v>0</v>
      </c>
      <c r="H80" s="21">
        <f>IF((C80&gt;='Input for base case'!$F$12),0,(H79*(1-Parameters!$D$40) + I79*(1-Parameters!$D$40)*(1-ART_drop_factor)))</f>
        <v>0</v>
      </c>
      <c r="I80" s="21">
        <f>IF((C80&gt;='Input for base case'!$F$12),0,(((F79*(1-Parameters!$D$40)*(1/Parameters!$D$38)) + I79*(1-Parameters!$D$40)*ART_drop_factor)))</f>
        <v>0</v>
      </c>
      <c r="J80" s="23">
        <f>IF(AND(C80&gt;='Input for base case'!$F$12,C80&lt;'Input for base case'!$F$13),((D79*(1-Parameters!$D$40)*(1-(Parameters!$D$8*(1-('Input for base case'!$F$22*Parameters!$D$7))))) + (J79*(1-Parameters!$D$40)*(1-(Parameters!$D$9*(1-('Input for base case'!$F$22*Parameters!$D$7)))))),0)</f>
        <v>0</v>
      </c>
      <c r="K80" s="23">
        <f>IF(AND(C80&gt;='Input for base case'!$F$12,C80&lt;'Input for base case'!$F$13),((D79*(1-Parameters!$D$40)*(Parameters!$D$8*(1-('Input for base case'!$F$22*Parameters!$D$7))))+(E79*(1-Parameters!$D$40)*(1-1/Parameters!$D$38)*(1-('Input for base case'!$F$5*Parameters!$D$14*(1-Parameters!$D$27)*Parameters!$D$26*(Parameters!$D$24))*Parameters!$D$28*Parameters!$D$30)))+ (F79*(1-Parameters!$D$40)*(1-(1/Parameters!$D$38))*(1-ART_drop_factor)) + (J79*(1-Parameters!$D$40)*Parameters!$D$9*(1-('Input for base case'!$F$22*Parameters!$D$7)))+(K79*(1-Parameters!$D$40)*(1-1/Parameters!$D$38)) + (L79*(1-Parameters!$D$40)*(1-(1/Parameters!$D$38))*(1-ART_drop_factor)),0)</f>
        <v>0</v>
      </c>
      <c r="L80" s="23">
        <f>IF(AND(C80&gt;='Input for base case'!$F$12,C80&lt;'Input for base case'!$F$13),((E79*(1-Parameters!$D$40)*(1-1/Parameters!$D$38)*('Input for base case'!$F$5*Parameters!$D$14*Parameters!$D$26*(1-Parameters!$D$27)*(Parameters!$D$24)*Parameters!$D$28*Parameters!$D$30))+(F79*(1-Parameters!$D$40)*(1-(1/Parameters!$D$38))*ART_drop_factor)+(L79*(1-Parameters!$D$40)*(1-(1/Parameters!$D$38))*ART_drop_factor)),0)</f>
        <v>0</v>
      </c>
      <c r="M80" s="23">
        <f>IF(AND(C80&gt;='Input for base case'!$F$12,C80&lt;'Input for base case'!$F$13),((E79*(1-Parameters!$D$40)*(1/Parameters!$D$38)*(1-('Input for base case'!$F$5*Parameters!$D$14*(1-Parameters!$D$27)*Parameters!$D$26*(Parameters!$D$23))*Parameters!$D$28))+(G79*(1-Parameters!$D$40)*(1-('Input for base case'!$F$5*Parameters!$D$14*(1-Parameters!$D$27)*Parameters!$D$26*(Parameters!$D$23)*Parameters!$D$28)))+(K79*(1-Parameters!$D$40)*(1/Parameters!$D$38))+(M79*(1-Parameters!$D$40))),0)</f>
        <v>0</v>
      </c>
      <c r="N80" s="23">
        <f>IF(AND(C80&gt;='Input for base case'!$F$12,C80&lt;'Input for base case'!$F$13),((E79*(1-Parameters!$D$40)*(1/Parameters!$D$38)*'Input for base case'!$F$5*Parameters!$D$14*Parameters!$D$26*(1-Parameters!$D$27)*Parameters!$D$28*(Parameters!$D$23)*(1-Parameters!$D$30))+(G79*(1-Parameters!$D$40)*'Input for base case'!$F$5*Parameters!$D$14*Parameters!$D$26*(1-Parameters!$D$27)*Parameters!$D$28*(Parameters!$D$23)*(1-Parameters!$D$30))+(H79*(1-Parameters!$D$40)) +(N79*(1-Parameters!$D$40)) + (O79*(1-Parameters!$D$40)*(1-ART_drop_factor)) + (I79*(1-Parameters!$D$40)*(1-ART_drop_factor))),0)</f>
        <v>0</v>
      </c>
      <c r="O80" s="23">
        <f>IF(AND(C80&gt;='Input for base case'!$F$12,C80&lt;'Input for base case'!$F$13),((E79*(1-Parameters!$D$40)*(1/Parameters!$D$38)*('Input for base case'!$F$5*Parameters!$D$14*(Parameters!$D$23)*Parameters!$D$26*(1-Parameters!$D$27)*Parameters!$D$28*Parameters!$D$30))+(F79*(1-Parameters!$D$40)*(1/Parameters!$D$38))+(G79*(1-Parameters!$D$40)*('Input for base case'!$F$5*Parameters!$D$14*(Parameters!$D$23)*Parameters!$D$26*(1-Parameters!$D$27)*Parameters!$D$28*Parameters!$D$30))+(O79*(1-Parameters!$D$40)*ART_drop_factor)+(L79*(1-Parameters!$D$40)*(1/Parameters!$D$38))+(I79*(1-Parameters!$D$40)*ART_drop_factor)),0)</f>
        <v>0</v>
      </c>
      <c r="P80" s="24">
        <f>IF(AND(C80&gt;='Input for base case'!$F$13,C80&lt;'Input for base case'!$F$14),((J79*(1-Parameters!$D$40)*(1-(Parameters!$D$9*(1-('Input for base case'!$F$22*Parameters!$D$7))))) + (P79*(1-Parameters!$D$40)*(1-(Parameters!$D$9*(1-('Input for base case'!$F$22*Parameters!$D$7)))))),0)</f>
        <v>0</v>
      </c>
      <c r="Q80" s="22">
        <f>IF(AND(C80&gt;='Input for base case'!$F$13,C80&lt;'Input for base case'!$F$14),((J79*(1-Parameters!$D$40)*Parameters!$D$9*(1-('Input for base case'!$F$22*Parameters!$D$7)))+(K79*(1-Parameters!$D$40)*(1-1/Parameters!$D$38)*(1-('Input for base case'!$F$6*Parameters!$D$15*(1-Parameters!$D$27)*Parameters!$D$26*(Parameters!$D$24))*Parameters!$D$28*Parameters!$D$30))) + (L79*(1-Parameters!$D$40)*(1-(1/Parameters!$D$38))*(1-ART_drop_factor)) +(P79*(1-Parameters!$D$40)*Parameters!$D$9*(1-('Input for base case'!$F$22*Parameters!$D$7)))+(Q79*(1-Parameters!$D$40)*(1-1/Parameters!$D$38)) + (R79*(1-Parameters!$D$40)*(1-(1/Parameters!$D$38))*(1-ART_drop_factor)),0)</f>
        <v>0</v>
      </c>
      <c r="R80" s="24">
        <f>IF(AND(C80&gt;='Input for base case'!$F$13,C80&lt;'Input for base case'!$F$14),((K79*(1-Parameters!$D$40)*(1-1/Parameters!$D$38)*('Input for base case'!$F$6*Parameters!$D$15*Parameters!$D$26*(1-Parameters!$D$27)*(Parameters!$D$24)*Parameters!$D$28*Parameters!$D$30))+(L79*(1-Parameters!$D$40)*(1-(1/Parameters!$D$38))*ART_drop_factor)+(R79*(1-Parameters!$D$40)*(1-(1/Parameters!$D$38))*ART_drop_factor)),0)</f>
        <v>0</v>
      </c>
      <c r="S80" s="22">
        <f>IF(AND(C80&gt;='Input for base case'!$F$13,C80&lt;'Input for base case'!$F$14),((K79*(1-Parameters!$D$40)*(1/Parameters!$D$38)*(1-('Input for base case'!$F$6*Parameters!$D$15*(1-Parameters!$D$27)*Parameters!$D$26*(Parameters!$D$23)*Parameters!$D$28)))+(M79*(1-Parameters!$D$40)*(1-('Input for base case'!$F$6*Parameters!$D$15*(1-Parameters!$D$27)*Parameters!$D$26*(Parameters!$D$23)*Parameters!$D$28)))+(Q79*(1-Parameters!$D$40)*(1/Parameters!$D$38))+(S79*(1-Parameters!$D$40))),0)</f>
        <v>0</v>
      </c>
      <c r="T80" s="24">
        <f>IF(AND(C80&gt;='Input for base case'!$F$13,C80&lt;'Input for base case'!$F$14),((K79*(1-Parameters!$D$40)*(1/Parameters!$D$38)*'Input for base case'!$F$6*Parameters!$D$15*Parameters!$D$26*(1-Parameters!$D$27)*Parameters!$D$28*(Parameters!$D$23)*(1-Parameters!$D$30))+(M79*(1-Parameters!$D$40)*'Input for base case'!$F$6*Parameters!$D$15*Parameters!$D$26*(1-Parameters!$D$27)*Parameters!$D$28*(Parameters!$D$23)*(1-Parameters!$D$30))+(N79*(1-Parameters!$D$40))+(T79*(1-Parameters!$D$40)) + (U79*(1-Parameters!$D$40)*(1-ART_drop_factor)) + (O79*(1-Parameters!$D$40)*(1-ART_drop_factor))),0)</f>
        <v>0</v>
      </c>
      <c r="U80" s="22">
        <f>IF(AND(C80&gt;='Input for base case'!$F$13,C80&lt;'Input for base case'!$F$14),((K79*(1-Parameters!$D$40)*(1/Parameters!$D$38)*('Input for base case'!$F$6*Parameters!$D$15*(Parameters!$D$23)*Parameters!$D$26*(1-Parameters!$D$27)*Parameters!$D$28*Parameters!$D$30))+(L79*(1-Parameters!$D$40)*(1/Parameters!$D$38))+(M79*(1-Parameters!$D$40)*('Input for base case'!$F$6*Parameters!$D$15*(Parameters!$D$23)*Parameters!$D$26*(1-Parameters!$D$27)*Parameters!$D$28*Parameters!$D$30))+(U79*(1-Parameters!$D$40)*ART_drop_factor)+(R79*(1-Parameters!$D$40)*(1/Parameters!$D$38))+(O79*(1-Parameters!$D$40))*ART_drop_factor),0)</f>
        <v>0</v>
      </c>
      <c r="V80" s="24">
        <f>IF(C80='Input for base case'!$F$14,((P79*(1-Parameters!$D$41)*(1-(Parameters!$D$9*(1-('Input for base case'!$F$22*Parameters!$D$7))))) + (V79*(1-Parameters!$D$41)*(1-(Parameters!$D$9*(1-('Input for base case'!$F$22*Parameters!$D$7)))))),0)</f>
        <v>0</v>
      </c>
      <c r="W80" s="22">
        <f>IF(C80='Input for base case'!$F$14,((P79*(1-Parameters!$D$41)*Parameters!$D$9*(1-('Input for base case'!$F$22*Parameters!$D$7)))+(Q79*(1-Parameters!$D$41)*(1-1/Parameters!$D$38)*(1-('Input for base case'!$F$6*Parameters!$D$16*(1-Parameters!$D$27)*Parameters!$D$26*(1-Parameters!$B$94)*(Parameters!$D$24))*Parameters!$D$28*Parameters!$D$30)))+(V79*(1-Parameters!$D$41)*Parameters!$D$9*(1-('Input for base case'!$F$22*Parameters!$D$7)))+ (R79*(1-Parameters!$D$41)*(1-(1/Parameters!$D$38))*(1-ART_drop_factor)) + (W79*(1-Parameters!$D$41)*(1-1/Parameters!$D$38)) + (X79*(1-Parameters!$D$41)*(1-(1/Parameters!$D$38))*(1-ART_drop_factor)),0)</f>
        <v>0</v>
      </c>
      <c r="X80" s="24">
        <f>IF(C80='Input for base case'!$F$14,((Q79*(1-Parameters!$D$41)*(1-1/Parameters!$D$38)*('Input for base case'!$F$6*Parameters!$D$16*Parameters!$D$26*(1-Parameters!$D$27)*(1-Parameters!$B$94)*(Parameters!$D$24)*Parameters!$D$28*Parameters!$D$30))+(R79*(1-Parameters!$D$41)*(1-(1/Parameters!$D$38))*ART_drop_factor)+(X79*(1-Parameters!$D$41)*(1-(1/Parameters!$D$38))*ART_drop_factor)),0)</f>
        <v>0</v>
      </c>
      <c r="Y80" s="22">
        <f>IF(C80='Input for base case'!$F$14,((Q79*(1-Parameters!$D$41)*(1/Parameters!$D$38)*(1-('Input for base case'!$F$6*Parameters!$D$16*(1-Parameters!$D$27)*Parameters!$D$26*(1-Parameters!$B$94)*(Parameters!$D$23)*Parameters!$D$28)))+(S79*(1-Parameters!$D$41)*(1-('Input for base case'!$F$6*Parameters!$D$16*(1-Parameters!$D$27)*Parameters!$D$26*(1-Parameters!$B$94)*(Parameters!$D$23)*Parameters!$D$28)))+(W79*(1-Parameters!$D$41)*(1/Parameters!$D$38))+(Y79*(1-Parameters!$D$41))),0)</f>
        <v>0</v>
      </c>
      <c r="Z80" s="24">
        <f>IF(C80='Input for base case'!$F$14,((Q79*(1-Parameters!$D$41)*(1/Parameters!$D$38)*'Input for base case'!$F$6*Parameters!$D$16*Parameters!$D$26*(1-Parameters!$D$27)*(1-Parameters!$B$94)*Parameters!$D$28*(Parameters!$D$23)*(1-Parameters!$D$30))+(S79*(1-Parameters!$D$41)*'Input for base case'!$F$6*Parameters!$D$16*Parameters!$D$26*(1-Parameters!$D$27)*(1-Parameters!$B$94)*Parameters!$D$28*(Parameters!$D$23)*(1-Parameters!$D$30))+(T79*(1-Parameters!$D$41)) + (U79*(1-Parameters!$D$41)*(1-ART_drop_factor)) + (Z79*(1-Parameters!$D$41)) + (AA79*(1-Parameters!$D$41)*(1-ART_drop_factor))),0)</f>
        <v>0</v>
      </c>
      <c r="AA80" s="22">
        <f>IF(C80='Input for base case'!$F$14,((Q79*(1-Parameters!$D$41)*(1/Parameters!$D$38)*('Input for base case'!$F$6*Parameters!$D$16*(Parameters!$D$23)*Parameters!$D$26*(1-Parameters!$D$27)*(1-Parameters!$B$94)*Parameters!$D$28*Parameters!$D$30))+(R79*(1-Parameters!$D$41)*(1/Parameters!$D$38))+(S79*(1-Parameters!$D$41)*('Input for base case'!$F$6*Parameters!$D$16*(1-Parameters!$B$94)*(Parameters!$D$23)*Parameters!$D$26*(1-Parameters!$D$27)*Parameters!$D$28*Parameters!$D$30))+(AA79*(1-Parameters!$D$41)*ART_drop_factor)+(X79*(1-Parameters!$D$41)*(1/Parameters!$D$38))+(U79*(1-Parameters!$D$41)*ART_drop_factor)),0)</f>
        <v>0</v>
      </c>
      <c r="AB80" s="24">
        <f>IF(AND(C80&gt;'Input for base case'!$F$14,C80&lt;('Input for base case'!$F$14+'Input for base case'!$F$16)),((V79*(1-Parameters!$D$41)*(1-(Parameters!$D$9*(1-('Input for base case'!$F$22*Parameters!$D$7)))))+(AB79*(1-Parameters!$D$41)*(1-(Parameters!$D$10*(1-('Input for base case'!$F$22*Parameters!$D$7)))))),0)</f>
        <v>0</v>
      </c>
      <c r="AC80" s="24">
        <f>IF(AND(C80&gt;'Input for base case'!$F$14, C80&lt;('Input for base case'!$F$14+'Input for base case'!$F$16)),((V79*(1-Parameters!$D$41)*Parameters!$D$9*(1-('Input for base case'!$F$22*Parameters!$D$7)))+(W79*(1-Parameters!$D$41)*(1-1/Parameters!$D$38)) + (X79*(1-Parameters!$D$41)*(1-(1/Parameters!$D$38))*(1-ART_drop_factor)) +(AB79*(1-Parameters!$D$41)*Parameters!$D$10*(1-('Input for base case'!$F$22*Parameters!$D$7))))+(AC79*(1-Parameters!$D$41)*(1-1/Parameters!$D$38)) + (AD79*(1-Parameters!$D$41)*(1-(1/Parameters!$D$38))*(1-ART_drop_factor)),0)</f>
        <v>0</v>
      </c>
      <c r="AD80" s="24">
        <f>IF(AND(C80&gt;'Input for base case'!$F$14, C80&lt;('Input for base case'!$F$14+'Input for base case'!$F$16)),((X79*(1-Parameters!$D$41)*(1-(1/Parameters!$D$38))*ART_drop_factor)+(AD79*(1-Parameters!$D$41)*(1-(1/Parameters!$D$38))*ART_drop_factor)),0)</f>
        <v>0</v>
      </c>
      <c r="AE80" s="24">
        <f>IF(AND(C80&gt;'Input for base case'!$F$14, C80&lt;('Input for base case'!$F$14+'Input for base case'!$F$16)),((W79*(1-Parameters!$D$41)*(1/Parameters!$D$38))+(Y79*(1-Parameters!$D$41))+(AC79*(1-Parameters!$D$41)*(1/Parameters!$D$38))+(AE79*(1-Parameters!$D$41))),0)</f>
        <v>0</v>
      </c>
      <c r="AF80" s="24">
        <f>IF(AND(C80&gt;'Input for base case'!$F$14, C80&lt;('Input for base case'!$F$14+'Input for base case'!$F$16)),((Z79*(1-Parameters!$D$41)) + (AA79*(1-Parameters!$D$41)*(1-ART_drop_factor)) +(AF79*(1-Parameters!$D$41)) + (AG79*(1-Parameters!$D$41)*(1-ART_drop_factor))),0)</f>
        <v>0</v>
      </c>
      <c r="AG80" s="24">
        <f>IF(AND(C80&gt;'Input for base case'!$F$14, C80&lt;('Input for base case'!$F$14+'Input for base case'!$F$16)),((X79*(1-Parameters!$D$41)*(1/Parameters!$D$38))+(AG79*(1-Parameters!$D$41)*ART_drop_factor)+(AD79*(1-Parameters!$D$41)*(1/Parameters!$D$38))+(AA79*(1-Parameters!$D$41)*ART_drop_factor)),0)</f>
        <v>0</v>
      </c>
      <c r="AH80" s="24">
        <f>IF(AND(C80&gt;=('Input for base case'!$F$14+'Input for base case'!$F$16),C80&lt;('Input for base case'!$F$14+'Input for base case'!$F$17)),((AB79*(1-Parameters!$D$40)*(1-(Parameters!$D$10*(1-('Input for base case'!$F$22*Parameters!$D$7)))))+(AH79*(1-Parameters!$D$40)*(1-(Parameters!$D$11*(1-('Input for base case'!$F$22*Parameters!$D$7)))))),0)</f>
        <v>0</v>
      </c>
      <c r="AI80" s="24">
        <f>IF(AND(C80&gt;=('Input for base case'!$F$14+'Input for base case'!$F$16), C80&lt;('Input for base case'!$F$14+'Input for base case'!$F$17)),((AB79*(1-Parameters!$D$40)*Parameters!$D$10*(1-('Input for base case'!$F$22*Parameters!$D$7)))+(AC79*(1-Parameters!$D$40)*(1-1/Parameters!$D$38)*(1-('Input for base case'!$F$7*Parameters!$D$17*(1-Parameters!$D$27)*Parameters!$D$26*(1-(Parameters!$B$94 + Parameters!$B$95))*(Parameters!$D$24)*Parameters!$D$28*Parameters!$D$30))) + (AD79*(1-Parameters!$D$40)*(1-(1/Parameters!$D$38))*(1-ART_drop_factor)) +(AH79*(1-Parameters!$D$40)*Parameters!$D$11*(1-('Input for base case'!$F$22*Parameters!$D$7)))+(AI79*(1-Parameters!$D$40)*(1-1/Parameters!$D$38)) + (AJ79*(1-Parameters!$D$40)*(1-(1/Parameters!$D$38))*(1-ART_drop_factor))),0)</f>
        <v>0</v>
      </c>
      <c r="AJ80" s="24">
        <f>IF(AND(C80&gt;=('Input for base case'!$F$14+'Input for base case'!$F$16), C80&lt;('Input for base case'!$F$14+'Input for base case'!$F$17)),((AC79*(1-Parameters!$D$40)*(1-1/Parameters!$D$38)*('Input for base case'!$F$7*Parameters!$D$17*Parameters!$D$26*(1-Parameters!$D$27)*(1-(Parameters!$B$94 + Parameters!$B$95))*(Parameters!$D$24)*Parameters!$D$28*Parameters!$D$30))+(AD79*(1-Parameters!$D$40)*(1-(1/Parameters!$D$38))*ART_drop_factor)+(AJ79*(1-Parameters!$D$40)*(1-(1/Parameters!$D$38))*ART_drop_factor)),0)</f>
        <v>0</v>
      </c>
      <c r="AK80" s="22">
        <f>IF(AND(C80&gt;=('Input for base case'!$F$14+'Input for base case'!$F$16), C80&lt;('Input for base case'!$F$14+'Input for base case'!$F$17)),((AC79*(1-Parameters!$D$40)*(1/Parameters!$D$38)*(1-('Input for base case'!$F$7*Parameters!$D$17*(1-Parameters!$D$27)*Parameters!$D$26*(1-(Parameters!$B$94 + Parameters!$B$95))*(Parameters!$D$23)*Parameters!$D$28)))+(AE79*(1-Parameters!$D$40)*(1-('Input for base case'!$F$7*Parameters!$D$17*(1-Parameters!$D$27)*Parameters!$D$26*(1-(Parameters!$B$94 + Parameters!$B$95))*(Parameters!$D$23)*Parameters!$D$28)))+(AI79*(1-Parameters!$D$40)*(1/Parameters!$D$38))+(AK79*(1-Parameters!$D$40))),0)</f>
        <v>0</v>
      </c>
      <c r="AL80" s="24">
        <f>IF(AND(C80&gt;=('Input for base case'!$F$14+'Input for base case'!$F$16), C80&lt;('Input for base case'!$F$14+'Input for base case'!$F$17)),((AC79*(1-Parameters!$D$40)*(1/Parameters!$D$38)*'Input for base case'!$F$7*Parameters!$D$17*Parameters!$D$26*(1-Parameters!$D$27)*(1-(Parameters!$B$94 + Parameters!$B$95))*Parameters!$D$28*(Parameters!$D$23)*(1-Parameters!$D$30))+(AE79*(1-Parameters!$D$40)*'Input for base case'!$F$7*Parameters!$D$17*Parameters!$D$26*(1-Parameters!$D$27)*(1-(Parameters!$B$94 + Parameters!$B$95))*Parameters!$D$28*(Parameters!$D$23)*(1-Parameters!$D$30))+(AF79*(1-Parameters!$D$40)) + (AG79*(1-Parameters!$D$40)*(1-ART_drop_factor)) +(AL79*(1-Parameters!$D$40)) + (AM79*(1-Parameters!$D$40)*(1-ART_drop_factor))),0)</f>
        <v>0</v>
      </c>
      <c r="AM80" s="22">
        <f>IF(AND(C80&gt;=('Input for base case'!$F$14+'Input for base case'!$F$16), C80&lt;('Input for base case'!$F$14+'Input for base case'!$F$17)),((AC79*(1-Parameters!$D$40)*(1/Parameters!$D$38)*('Input for base case'!$F$7*Parameters!$D$17*(Parameters!$D$23)*Parameters!$D$26*(1-Parameters!$D$27)*(1-(Parameters!$B$94 + Parameters!$B$95))*Parameters!$D$28*Parameters!$D$30))+(AD79*(1-Parameters!$D$40)*(1/Parameters!$D$38))+(AE79*(1-Parameters!$D$40)*('Input for base case'!$F$7*Parameters!$D$17*(Parameters!$D$23)*Parameters!$D$26*(1-Parameters!$D$27)*(1-(Parameters!$B$94 + Parameters!$B$95))*Parameters!$D$28*Parameters!$D$30))+(AM79*(1-Parameters!$D$40)*ART_drop_factor)+(AJ79*(1-Parameters!$D$40)*(1/Parameters!$D$38))+(AG79*(1-Parameters!$D$40)*ART_drop_factor)),0)</f>
        <v>0</v>
      </c>
      <c r="AN80" s="24">
        <f>IF(AND(C80&gt;=('Input for base case'!$F$14+'Input for base case'!$F$17), C80&lt;('Input for base case'!$F$14+'Input for base case'!$F$18)),((AH79*(1-Parameters!$D$40)*(1-(Parameters!$D$11*(1-('Input for base case'!$F$22*Parameters!$D$7))))) + (AN79*(1-Parameters!$D$40)*(1-(Parameters!$D$11*(1-('Input for base case'!$F$22*Parameters!$D$7)))))),0)</f>
        <v>0</v>
      </c>
      <c r="AO80" s="22">
        <f>IF(AND(C80&gt;=('Input for base case'!$F$14+'Input for base case'!$F$17), C80&lt;('Input for base case'!$F$14+'Input for base case'!$F$18)),((AH79*(1-Parameters!$D$40)*Parameters!$D$11*(1-('Input for base case'!$F$22*Parameters!$D$7)))+(AI79*(1-Parameters!$D$40)*(1-1/Parameters!$D$38)*(1-('Input for base case'!$F$8*Parameters!$D$18*(1-Parameters!$D$27)*Parameters!$D$26*(Parameters!$D$24)*Parameters!$D$28*Parameters!$D$30))) + (AJ79*(1-Parameters!$D$40)*(1-(1/Parameters!$D$38))*(1-ART_drop_factor)) +(AN79*(1-Parameters!$D$40)*Parameters!$D$11*(1-('Input for base case'!$F$22*Parameters!$D$7)))+(AO79*(1-Parameters!$D$40)*(1-1/Parameters!$D$38)) + (AP79*(1-Parameters!$D$40)*(1-(1/Parameters!$D$38))*(1-ART_drop_factor))),0)</f>
        <v>0</v>
      </c>
      <c r="AP80" s="24">
        <f>IF(AND(C80&gt;=('Input for base case'!$F$14+'Input for base case'!$F$17), C80&lt;('Input for base case'!$F$14+'Input for base case'!$F$18)),((AI79*(1-Parameters!$D$40)*(1-1/Parameters!$D$38)*('Input for base case'!$F$8*Parameters!$D$18*Parameters!$D$26*(1-Parameters!$D$27)*(Parameters!$D$24)*Parameters!$D$28*Parameters!$D$30))+(AJ79*(1-Parameters!$D$40)*(1-(1/Parameters!$D$38))*ART_drop_factor)+(AP79*(1-Parameters!$D$40)*(1-(1/Parameters!$D$38))*ART_drop_factor)),0)</f>
        <v>0</v>
      </c>
      <c r="AQ80" s="22">
        <f>IF(AND(C80&gt;=('Input for base case'!$F$14+'Input for base case'!$F$17), C80&lt;('Input for base case'!$F$14+'Input for base case'!$F$18)),((AI79*(1-Parameters!$D$40)*(1/Parameters!$D$38)*(1-('Input for base case'!$F$8*Parameters!$D$18*(1-Parameters!$D$27)*Parameters!$D$26*(Parameters!$D$23)*Parameters!$D$28)))+(AK79*(1-Parameters!$D$40)*(1-('Input for base case'!$F$8*Parameters!$D$18*(1-Parameters!$D$27)*Parameters!$D$26*(Parameters!$D$23)*Parameters!$D$28)))+(AO79*(1-Parameters!$D$40)*(1/Parameters!$D$38))+(AQ79*(1-Parameters!$D$40))),0)</f>
        <v>0</v>
      </c>
      <c r="AR80" s="24">
        <f>IF(AND(C80&gt;=('Input for base case'!$F$14+'Input for base case'!$F$17), C80&lt;('Input for base case'!$F$14+'Input for base case'!$F$18)),((AI79*(1-Parameters!$D$40)*(1/Parameters!$D$38)*'Input for base case'!$F$8*Parameters!$D$18*Parameters!$D$26*(1-Parameters!$D$27)*Parameters!$D$28*(Parameters!$D$23)*(1-Parameters!$D$30))+(AK79*(1-Parameters!$D$40)*'Input for base case'!$F$8*Parameters!$D$18*Parameters!$D$26*(1-Parameters!$D$27)*Parameters!$D$28*(Parameters!$D$23)*(1-Parameters!$D$30))+(AL79*(1-Parameters!$D$40)) + (AM79*(1-Parameters!$D$40)*(1-ART_drop_factor)) +(AR79*(1-Parameters!$D$40)) + (AS79*(1-Parameters!$D$40)*(1-ART_drop_factor))),0)</f>
        <v>0</v>
      </c>
      <c r="AS80" s="22">
        <f>IF(AND(C80&gt;=('Input for base case'!$F$14+'Input for base case'!$F$17), C80&lt;('Input for base case'!$F$14+'Input for base case'!$F$18)),((AI79*(1-Parameters!$D$40)*(1/Parameters!$D$38)*('Input for base case'!$F$8*Parameters!$D$18*(Parameters!$D$23)*Parameters!$D$26*(1-Parameters!$D$27)*Parameters!$D$28*Parameters!$D$30))+(AJ79*(1-Parameters!$D$40)*(1/Parameters!$D$38))+(AK79*(1-Parameters!$D$40)*('Input for base case'!$F$8*Parameters!$D$18*(Parameters!$D$23)*Parameters!$D$26*(1-Parameters!$D$27)*Parameters!$D$28*Parameters!$D$30))+(AS79*(1-Parameters!$D$40)*ART_drop_factor)+(AP79*(1-Parameters!$D$40)*(1/Parameters!$D$38))+(AM79*(1-Parameters!$D$40)*ART_drop_factor)),0)</f>
        <v>0</v>
      </c>
      <c r="AT80" s="24">
        <f>IF(AND(C80&gt;=('Input for base case'!$F$14+'Input for base case'!$F$18), C80&lt;('Input for base case'!$F$14+'Input for base case'!$F$19)),((AN79*(1-Parameters!$D$40)*(1-(Parameters!$D$11*(1-('Input for base case'!$F$22*Parameters!$D$7))))) + (AT79*(1-Parameters!$D$40)*(1-(Parameters!$D$12*(1-('Input for base case'!$F$22*Parameters!$D$7)))))),0)</f>
        <v>1484446.5234122344</v>
      </c>
      <c r="AU80" s="22">
        <f>IF(AND(C80&gt;=('Input for base case'!$F$14+'Input for base case'!$F$18), C80&lt;('Input for base case'!$F$14+'Input for base case'!$F$19)),((AN79*(1-Parameters!$D$40)*Parameters!$D$11*(1-('Input for base case'!$F$22*Parameters!$D$7)))+(AO79*(1-Parameters!$D$40)*(1-1/Parameters!$D$38)*(1-('Input for base case'!$F$9*Parameters!$D$19*(1-Parameters!$D$27)*Parameters!$D$26*(Parameters!$D$24)*Parameters!$D$28*Parameters!$D$30))) + (AP79*(1-Parameters!$D$40)*(1-(1/Parameters!$D$38))*(1-ART_drop_factor)) +(AT79*(1-Parameters!$D$40)*Parameters!$D$12*(1-('Input for base case'!$F$22*Parameters!$D$7)))+(AU79*(1-Parameters!$D$40)*(1-1/Parameters!$D$38)) + (AV79*(1-Parameters!$D$40)*(1-(1/Parameters!$D$38))*(1-ART_drop_factor))),0)</f>
        <v>3568.9964791372458</v>
      </c>
      <c r="AV80" s="24">
        <f>IF(AND(C80&gt;=('Input for base case'!$F$14+'Input for base case'!$F$18), C80&lt;('Input for base case'!$F$14+'Input for base case'!$F$19)),((AO79*(1-Parameters!$D$40)*(1-1/Parameters!$D$38)*('Input for base case'!$F$9*Parameters!$D$19*Parameters!$D$26*(1-Parameters!$D$27)*(Parameters!$D$24)*Parameters!$D$28*Parameters!$D$30))+(AP79*(1-Parameters!$D$40)*(1-(1/Parameters!$D$38))*ART_drop_factor)+(AV79*(1-Parameters!$D$40)*(1-(1/Parameters!$D$38))*ART_drop_factor)),0)</f>
        <v>2.9770329937633848</v>
      </c>
      <c r="AW80" s="22">
        <f>IF(AND(C80&gt;=('Input for base case'!$F$14+'Input for base case'!$F$18), C80&lt;('Input for base case'!$F$14+'Input for base case'!$F$19)),((AO79*(1-Parameters!$D$40)*(1/Parameters!$D$38)*(1-('Input for base case'!$F$9*Parameters!$D$19*(1-Parameters!$D$27)*Parameters!$D$26*(Parameters!$D$23)*Parameters!$D$28)))+(AQ79*(1-Parameters!$D$40)*(1-('Input for base case'!$F$9*Parameters!$D$19*(1-Parameters!$D$27)*Parameters!$D$26*(Parameters!$D$23)*Parameters!$D$28)))+(AU79*(1-Parameters!$D$40)*(1/Parameters!$D$38))+(AW79*(1-Parameters!$D$40))),0)</f>
        <v>33533.000658028453</v>
      </c>
      <c r="AX80" s="24">
        <f>IF(AND(C80&gt;=('Input for base case'!$F$14+'Input for base case'!$F$18), C80&lt;('Input for base case'!$F$14+'Input for base case'!$F$19)),((AO79*(1-Parameters!$D$40)*(1/Parameters!$D$38)*'Input for base case'!$F$9*Parameters!$D$19*Parameters!$D$26*(1-Parameters!$D$27)*Parameters!$D$28*(Parameters!$D$23)*(1-Parameters!$D$30))+(AQ79*(1-Parameters!$D$40)*'Input for base case'!$F$9*Parameters!$D$19*Parameters!$D$26*(1-Parameters!$D$27)*Parameters!$D$28*(Parameters!$D$23)*(1-Parameters!$D$30)) + (AS79*(1-Parameters!$D$40)*(1-ART_drop_factor)) +(AR79*(1-Parameters!$D$40))+ (AY79*(1-Parameters!$D$40)*(1-ART_drop_factor)) + (AX79*(1-Parameters!$D$40))),0)</f>
        <v>9721.5012287705085</v>
      </c>
      <c r="AY80" s="22">
        <f>IF(AND(C80&gt;=('Input for base case'!$F$14+'Input for base case'!$F$18), C80&lt;('Input for base case'!$F$14+'Input for base case'!$F$19)),((AO79*(1-Parameters!$D$40)*(1/Parameters!$D$38)*('Input for base case'!$F$9*Parameters!$D$19*(Parameters!$D$23)*Parameters!$D$26*(1-Parameters!$D$27)*Parameters!$D$28*Parameters!$D$30))+(AP79*(1-Parameters!$D$40)*(1/Parameters!$D$38))+(AQ79*(1-Parameters!$D$40)*('Input for base case'!$F$9*Parameters!$D$19*(Parameters!$D$23)*Parameters!$D$26*(1-Parameters!$D$27)*Parameters!$D$28*Parameters!$D$30))+(AY79*(1-Parameters!$D$40)*ART_drop_factor)+(AV79*(1-Parameters!$D$40)*(1/Parameters!$D$38))+(AS79*(1-Parameters!$D$40)*ART_drop_factor)),0)</f>
        <v>31947.975334899784</v>
      </c>
      <c r="AZ80" s="24">
        <f>IF(C80&gt;=('Input for base case'!$F$14+'Input for base case'!$F$19),((AT79*(1-Parameters!$D$40)*(1-(Parameters!$D$12*(1-('Input for base case'!$F$22*Parameters!$D$7))))) + (AZ79*(1-Parameters!$D$40)*(1-(Parameters!$D$12*(1-('Input for base case'!$F$22*Parameters!$D$7)))))),0)</f>
        <v>0</v>
      </c>
      <c r="BA80" s="22">
        <f>IF(C80&gt;=('Input for base case'!$F$14+'Input for base case'!$F$19),((AT79*(1-Parameters!$D$40)*Parameters!$D$12*(1-('Input for base case'!$F$22*Parameters!$D$7)))+(AU79*(1-Parameters!$D$40)*(1-1/Parameters!$D$38)*(1-('Input for base case'!$F$10*Parameters!$D$20*(1-Parameters!$D$27)*Parameters!$D$26*(Parameters!$D$24)*Parameters!$D$28*Parameters!$D$30))) + (AV79*(1-Parameters!$D$40)*(1-(1/Parameters!$D$38))*(1-ART_drop_factor)) +(AZ79*(1-Parameters!$D$40)*Parameters!$D$12*(1-('Input for base case'!$F$22*Parameters!$D$7)))+(BA79*(1-Parameters!$D$40)*(1-1/Parameters!$D$38)) + (BB79*(1-Parameters!$D$40)*(1-(1/Parameters!$D$38))*(1-ART_drop_factor))),0)</f>
        <v>0</v>
      </c>
      <c r="BB80" s="24">
        <f>IF(C80&gt;=('Input for base case'!$F$14+'Input for base case'!$F$19),((AU79*(1-Parameters!$D$40)*(1-1/Parameters!$D$38)*('Input for base case'!$F$10*Parameters!$D$20*Parameters!$D$26*(1-Parameters!$D$27)*(Parameters!$D$24)*Parameters!$D$28*Parameters!$D$30))+(AV79*(1-Parameters!$D$40)*(1-(1/Parameters!$D$38))*ART_drop_factor)+(BB79*(1-Parameters!$D$40)*(1-(1/Parameters!$D$38))*ART_drop_factor)),0)</f>
        <v>0</v>
      </c>
      <c r="BC80" s="22">
        <f>IF(C80&gt;=('Input for base case'!$F$14+'Input for base case'!$F$19),((AU79*(1-Parameters!$D$40)*(1/Parameters!$D$38)*(1-('Input for base case'!$F$10*Parameters!$D$20*(1-Parameters!$D$27)*Parameters!$D$26*(Parameters!$D$23)*Parameters!$D$28)))+(AW79*(1-Parameters!$D$40)*(1-('Input for base case'!$F$10*Parameters!$D$20*(1-Parameters!$D$27)*Parameters!$D$26*(Parameters!$D$23)*Parameters!$D$28)))+(BA79*(1-Parameters!$D$40)*(1/Parameters!$D$38))+(BC79*(1-Parameters!$D$40))),0)</f>
        <v>0</v>
      </c>
      <c r="BD80" s="24">
        <f>IF(C80&gt;=('Input for base case'!$F$14+'Input for base case'!$F$19),((AU79*(1-Parameters!$D$40)*(1/Parameters!$D$38)*'Input for base case'!$F$10*Parameters!$D$20*Parameters!$D$26*(1-Parameters!$D$27)*Parameters!$D$28*(Parameters!$D$23)*(1-Parameters!$D$30))+(AW79*(1-Parameters!$D$40)*'Input for base case'!$F$10*Parameters!$D$20*Parameters!$D$26*(1-Parameters!$D$27)*Parameters!$D$28*(Parameters!$D$23)*(1-Parameters!$D$30))+(AX79*(1-Parameters!$D$40)) + (AY79*(1-Parameters!$D$40)*(1-ART_drop_factor)) +(BD79*(1-Parameters!$D$40)) + (BE79*(1-Parameters!$D$40)*(1-ART_drop_factor))),0)</f>
        <v>0</v>
      </c>
      <c r="BE80" s="25">
        <f>IF(C80&gt;=('Input for base case'!$F$14+'Input for base case'!$F$19),((AU79*(1-Parameters!$D$40)*(1/Parameters!$D$38)*('Input for base case'!$F$10*Parameters!$D$20*(Parameters!$D$23)*Parameters!$D$26*(1-Parameters!$D$27)*Parameters!$D$28*Parameters!$D$30))+(AV79*(1-Parameters!$D$40)*(1/Parameters!$D$38))+(AW79*(1-Parameters!$D$40)*('Input for base case'!$F$10*Parameters!$D$20*(Parameters!$D$23)*Parameters!$D$26*(1-Parameters!$D$27)*Parameters!$D$28*Parameters!$D$30))+(BE79*(1-Parameters!$D$40)*ART_drop_factor)+(BB79*(1-Parameters!$D$40)*(1/Parameters!$D$38))+(AY79*(1-Parameters!$D$40)*ART_drop_factor)),0)</f>
        <v>0</v>
      </c>
      <c r="BF80" s="135">
        <f>(Parameters!$D$40*(SUM(Model!D79:U79,Model!AH79:BE79)))+(Parameters!$D$41*(SUM(Model!V79:AG79)))</f>
        <v>93.439935310844064</v>
      </c>
      <c r="BG80" s="60"/>
      <c r="BJ80" s="66"/>
    </row>
    <row r="81" spans="3:62" x14ac:dyDescent="0.2">
      <c r="C81" s="20">
        <v>76</v>
      </c>
      <c r="D81" s="21">
        <f>IF((C81&gt;='Input for base case'!$F$12),0,(D80*(1-Parameters!$D$40)*(1-(Parameters!$D$8*(1-('Input for base case'!$F$22*Parameters!$D$7))))))</f>
        <v>0</v>
      </c>
      <c r="E81" s="21">
        <f>IF((C81&gt;='Input for base case'!$F$12),0,(D80*(1-Parameters!$D$40)*Parameters!$D$8*(1-('Input for base case'!$F$22*Parameters!$D$7))+(E80*(1-Parameters!$D$40)*(1-1/Parameters!$D$38)) + (F80*(1-Parameters!$D$40)*(1-(1/Parameters!$D$38))*(1-ART_drop_factor))))</f>
        <v>0</v>
      </c>
      <c r="F81" s="26">
        <f>IF((C81&gt;='Input for base case'!$F$12),0,(F80*(1-Parameters!$D$40)*(1-(1/Parameters!$D$38))*ART_drop_factor))</f>
        <v>0</v>
      </c>
      <c r="G81" s="21">
        <f>IF((C81&gt;='Input for base case'!$F$12),0,((G80*(1-Parameters!$D$40)+(E80*(1-Parameters!$D$40)*(1/Parameters!$D$38)))))</f>
        <v>0</v>
      </c>
      <c r="H81" s="21">
        <f>IF((C81&gt;='Input for base case'!$F$12),0,(H80*(1-Parameters!$D$40) + I80*(1-Parameters!$D$40)*(1-ART_drop_factor)))</f>
        <v>0</v>
      </c>
      <c r="I81" s="21">
        <f>IF((C81&gt;='Input for base case'!$F$12),0,(((F80*(1-Parameters!$D$40)*(1/Parameters!$D$38)) + I80*(1-Parameters!$D$40)*ART_drop_factor)))</f>
        <v>0</v>
      </c>
      <c r="J81" s="23">
        <f>IF(AND(C81&gt;='Input for base case'!$F$12,C81&lt;'Input for base case'!$F$13),((D80*(1-Parameters!$D$40)*(1-(Parameters!$D$8*(1-('Input for base case'!$F$22*Parameters!$D$7))))) + (J80*(1-Parameters!$D$40)*(1-(Parameters!$D$9*(1-('Input for base case'!$F$22*Parameters!$D$7)))))),0)</f>
        <v>0</v>
      </c>
      <c r="K81" s="23">
        <f>IF(AND(C81&gt;='Input for base case'!$F$12,C81&lt;'Input for base case'!$F$13),((D80*(1-Parameters!$D$40)*(Parameters!$D$8*(1-('Input for base case'!$F$22*Parameters!$D$7))))+(E80*(1-Parameters!$D$40)*(1-1/Parameters!$D$38)*(1-('Input for base case'!$F$5*Parameters!$D$14*(1-Parameters!$D$27)*Parameters!$D$26*(Parameters!$D$24))*Parameters!$D$28*Parameters!$D$30)))+ (F80*(1-Parameters!$D$40)*(1-(1/Parameters!$D$38))*(1-ART_drop_factor)) + (J80*(1-Parameters!$D$40)*Parameters!$D$9*(1-('Input for base case'!$F$22*Parameters!$D$7)))+(K80*(1-Parameters!$D$40)*(1-1/Parameters!$D$38)) + (L80*(1-Parameters!$D$40)*(1-(1/Parameters!$D$38))*(1-ART_drop_factor)),0)</f>
        <v>0</v>
      </c>
      <c r="L81" s="23">
        <f>IF(AND(C81&gt;='Input for base case'!$F$12,C81&lt;'Input for base case'!$F$13),((E80*(1-Parameters!$D$40)*(1-1/Parameters!$D$38)*('Input for base case'!$F$5*Parameters!$D$14*Parameters!$D$26*(1-Parameters!$D$27)*(Parameters!$D$24)*Parameters!$D$28*Parameters!$D$30))+(F80*(1-Parameters!$D$40)*(1-(1/Parameters!$D$38))*ART_drop_factor)+(L80*(1-Parameters!$D$40)*(1-(1/Parameters!$D$38))*ART_drop_factor)),0)</f>
        <v>0</v>
      </c>
      <c r="M81" s="23">
        <f>IF(AND(C81&gt;='Input for base case'!$F$12,C81&lt;'Input for base case'!$F$13),((E80*(1-Parameters!$D$40)*(1/Parameters!$D$38)*(1-('Input for base case'!$F$5*Parameters!$D$14*(1-Parameters!$D$27)*Parameters!$D$26*(Parameters!$D$23))*Parameters!$D$28))+(G80*(1-Parameters!$D$40)*(1-('Input for base case'!$F$5*Parameters!$D$14*(1-Parameters!$D$27)*Parameters!$D$26*(Parameters!$D$23)*Parameters!$D$28)))+(K80*(1-Parameters!$D$40)*(1/Parameters!$D$38))+(M80*(1-Parameters!$D$40))),0)</f>
        <v>0</v>
      </c>
      <c r="N81" s="23">
        <f>IF(AND(C81&gt;='Input for base case'!$F$12,C81&lt;'Input for base case'!$F$13),((E80*(1-Parameters!$D$40)*(1/Parameters!$D$38)*'Input for base case'!$F$5*Parameters!$D$14*Parameters!$D$26*(1-Parameters!$D$27)*Parameters!$D$28*(Parameters!$D$23)*(1-Parameters!$D$30))+(G80*(1-Parameters!$D$40)*'Input for base case'!$F$5*Parameters!$D$14*Parameters!$D$26*(1-Parameters!$D$27)*Parameters!$D$28*(Parameters!$D$23)*(1-Parameters!$D$30))+(H80*(1-Parameters!$D$40)) +(N80*(1-Parameters!$D$40)) + (O80*(1-Parameters!$D$40)*(1-ART_drop_factor)) + (I80*(1-Parameters!$D$40)*(1-ART_drop_factor))),0)</f>
        <v>0</v>
      </c>
      <c r="O81" s="23">
        <f>IF(AND(C81&gt;='Input for base case'!$F$12,C81&lt;'Input for base case'!$F$13),((E80*(1-Parameters!$D$40)*(1/Parameters!$D$38)*('Input for base case'!$F$5*Parameters!$D$14*(Parameters!$D$23)*Parameters!$D$26*(1-Parameters!$D$27)*Parameters!$D$28*Parameters!$D$30))+(F80*(1-Parameters!$D$40)*(1/Parameters!$D$38))+(G80*(1-Parameters!$D$40)*('Input for base case'!$F$5*Parameters!$D$14*(Parameters!$D$23)*Parameters!$D$26*(1-Parameters!$D$27)*Parameters!$D$28*Parameters!$D$30))+(O80*(1-Parameters!$D$40)*ART_drop_factor)+(L80*(1-Parameters!$D$40)*(1/Parameters!$D$38))+(I80*(1-Parameters!$D$40)*ART_drop_factor)),0)</f>
        <v>0</v>
      </c>
      <c r="P81" s="24">
        <f>IF(AND(C81&gt;='Input for base case'!$F$13,C81&lt;'Input for base case'!$F$14),((J80*(1-Parameters!$D$40)*(1-(Parameters!$D$9*(1-('Input for base case'!$F$22*Parameters!$D$7))))) + (P80*(1-Parameters!$D$40)*(1-(Parameters!$D$9*(1-('Input for base case'!$F$22*Parameters!$D$7)))))),0)</f>
        <v>0</v>
      </c>
      <c r="Q81" s="22">
        <f>IF(AND(C81&gt;='Input for base case'!$F$13,C81&lt;'Input for base case'!$F$14),((J80*(1-Parameters!$D$40)*Parameters!$D$9*(1-('Input for base case'!$F$22*Parameters!$D$7)))+(K80*(1-Parameters!$D$40)*(1-1/Parameters!$D$38)*(1-('Input for base case'!$F$6*Parameters!$D$15*(1-Parameters!$D$27)*Parameters!$D$26*(Parameters!$D$24))*Parameters!$D$28*Parameters!$D$30))) + (L80*(1-Parameters!$D$40)*(1-(1/Parameters!$D$38))*(1-ART_drop_factor)) +(P80*(1-Parameters!$D$40)*Parameters!$D$9*(1-('Input for base case'!$F$22*Parameters!$D$7)))+(Q80*(1-Parameters!$D$40)*(1-1/Parameters!$D$38)) + (R80*(1-Parameters!$D$40)*(1-(1/Parameters!$D$38))*(1-ART_drop_factor)),0)</f>
        <v>0</v>
      </c>
      <c r="R81" s="24">
        <f>IF(AND(C81&gt;='Input for base case'!$F$13,C81&lt;'Input for base case'!$F$14),((K80*(1-Parameters!$D$40)*(1-1/Parameters!$D$38)*('Input for base case'!$F$6*Parameters!$D$15*Parameters!$D$26*(1-Parameters!$D$27)*(Parameters!$D$24)*Parameters!$D$28*Parameters!$D$30))+(L80*(1-Parameters!$D$40)*(1-(1/Parameters!$D$38))*ART_drop_factor)+(R80*(1-Parameters!$D$40)*(1-(1/Parameters!$D$38))*ART_drop_factor)),0)</f>
        <v>0</v>
      </c>
      <c r="S81" s="22">
        <f>IF(AND(C81&gt;='Input for base case'!$F$13,C81&lt;'Input for base case'!$F$14),((K80*(1-Parameters!$D$40)*(1/Parameters!$D$38)*(1-('Input for base case'!$F$6*Parameters!$D$15*(1-Parameters!$D$27)*Parameters!$D$26*(Parameters!$D$23)*Parameters!$D$28)))+(M80*(1-Parameters!$D$40)*(1-('Input for base case'!$F$6*Parameters!$D$15*(1-Parameters!$D$27)*Parameters!$D$26*(Parameters!$D$23)*Parameters!$D$28)))+(Q80*(1-Parameters!$D$40)*(1/Parameters!$D$38))+(S80*(1-Parameters!$D$40))),0)</f>
        <v>0</v>
      </c>
      <c r="T81" s="24">
        <f>IF(AND(C81&gt;='Input for base case'!$F$13,C81&lt;'Input for base case'!$F$14),((K80*(1-Parameters!$D$40)*(1/Parameters!$D$38)*'Input for base case'!$F$6*Parameters!$D$15*Parameters!$D$26*(1-Parameters!$D$27)*Parameters!$D$28*(Parameters!$D$23)*(1-Parameters!$D$30))+(M80*(1-Parameters!$D$40)*'Input for base case'!$F$6*Parameters!$D$15*Parameters!$D$26*(1-Parameters!$D$27)*Parameters!$D$28*(Parameters!$D$23)*(1-Parameters!$D$30))+(N80*(1-Parameters!$D$40))+(T80*(1-Parameters!$D$40)) + (U80*(1-Parameters!$D$40)*(1-ART_drop_factor)) + (O80*(1-Parameters!$D$40)*(1-ART_drop_factor))),0)</f>
        <v>0</v>
      </c>
      <c r="U81" s="22">
        <f>IF(AND(C81&gt;='Input for base case'!$F$13,C81&lt;'Input for base case'!$F$14),((K80*(1-Parameters!$D$40)*(1/Parameters!$D$38)*('Input for base case'!$F$6*Parameters!$D$15*(Parameters!$D$23)*Parameters!$D$26*(1-Parameters!$D$27)*Parameters!$D$28*Parameters!$D$30))+(L80*(1-Parameters!$D$40)*(1/Parameters!$D$38))+(M80*(1-Parameters!$D$40)*('Input for base case'!$F$6*Parameters!$D$15*(Parameters!$D$23)*Parameters!$D$26*(1-Parameters!$D$27)*Parameters!$D$28*Parameters!$D$30))+(U80*(1-Parameters!$D$40)*ART_drop_factor)+(R80*(1-Parameters!$D$40)*(1/Parameters!$D$38))+(O80*(1-Parameters!$D$40))*ART_drop_factor),0)</f>
        <v>0</v>
      </c>
      <c r="V81" s="24">
        <f>IF(C81='Input for base case'!$F$14,((P80*(1-Parameters!$D$41)*(1-(Parameters!$D$9*(1-('Input for base case'!$F$22*Parameters!$D$7))))) + (V80*(1-Parameters!$D$41)*(1-(Parameters!$D$9*(1-('Input for base case'!$F$22*Parameters!$D$7)))))),0)</f>
        <v>0</v>
      </c>
      <c r="W81" s="22">
        <f>IF(C81='Input for base case'!$F$14,((P80*(1-Parameters!$D$41)*Parameters!$D$9*(1-('Input for base case'!$F$22*Parameters!$D$7)))+(Q80*(1-Parameters!$D$41)*(1-1/Parameters!$D$38)*(1-('Input for base case'!$F$6*Parameters!$D$16*(1-Parameters!$D$27)*Parameters!$D$26*(1-Parameters!$B$94)*(Parameters!$D$24))*Parameters!$D$28*Parameters!$D$30)))+(V80*(1-Parameters!$D$41)*Parameters!$D$9*(1-('Input for base case'!$F$22*Parameters!$D$7)))+ (R80*(1-Parameters!$D$41)*(1-(1/Parameters!$D$38))*(1-ART_drop_factor)) + (W80*(1-Parameters!$D$41)*(1-1/Parameters!$D$38)) + (X80*(1-Parameters!$D$41)*(1-(1/Parameters!$D$38))*(1-ART_drop_factor)),0)</f>
        <v>0</v>
      </c>
      <c r="X81" s="24">
        <f>IF(C81='Input for base case'!$F$14,((Q80*(1-Parameters!$D$41)*(1-1/Parameters!$D$38)*('Input for base case'!$F$6*Parameters!$D$16*Parameters!$D$26*(1-Parameters!$D$27)*(1-Parameters!$B$94)*(Parameters!$D$24)*Parameters!$D$28*Parameters!$D$30))+(R80*(1-Parameters!$D$41)*(1-(1/Parameters!$D$38))*ART_drop_factor)+(X80*(1-Parameters!$D$41)*(1-(1/Parameters!$D$38))*ART_drop_factor)),0)</f>
        <v>0</v>
      </c>
      <c r="Y81" s="22">
        <f>IF(C81='Input for base case'!$F$14,((Q80*(1-Parameters!$D$41)*(1/Parameters!$D$38)*(1-('Input for base case'!$F$6*Parameters!$D$16*(1-Parameters!$D$27)*Parameters!$D$26*(1-Parameters!$B$94)*(Parameters!$D$23)*Parameters!$D$28)))+(S80*(1-Parameters!$D$41)*(1-('Input for base case'!$F$6*Parameters!$D$16*(1-Parameters!$D$27)*Parameters!$D$26*(1-Parameters!$B$94)*(Parameters!$D$23)*Parameters!$D$28)))+(W80*(1-Parameters!$D$41)*(1/Parameters!$D$38))+(Y80*(1-Parameters!$D$41))),0)</f>
        <v>0</v>
      </c>
      <c r="Z81" s="24">
        <f>IF(C81='Input for base case'!$F$14,((Q80*(1-Parameters!$D$41)*(1/Parameters!$D$38)*'Input for base case'!$F$6*Parameters!$D$16*Parameters!$D$26*(1-Parameters!$D$27)*(1-Parameters!$B$94)*Parameters!$D$28*(Parameters!$D$23)*(1-Parameters!$D$30))+(S80*(1-Parameters!$D$41)*'Input for base case'!$F$6*Parameters!$D$16*Parameters!$D$26*(1-Parameters!$D$27)*(1-Parameters!$B$94)*Parameters!$D$28*(Parameters!$D$23)*(1-Parameters!$D$30))+(T80*(1-Parameters!$D$41)) + (U80*(1-Parameters!$D$41)*(1-ART_drop_factor)) + (Z80*(1-Parameters!$D$41)) + (AA80*(1-Parameters!$D$41)*(1-ART_drop_factor))),0)</f>
        <v>0</v>
      </c>
      <c r="AA81" s="22">
        <f>IF(C81='Input for base case'!$F$14,((Q80*(1-Parameters!$D$41)*(1/Parameters!$D$38)*('Input for base case'!$F$6*Parameters!$D$16*(Parameters!$D$23)*Parameters!$D$26*(1-Parameters!$D$27)*(1-Parameters!$B$94)*Parameters!$D$28*Parameters!$D$30))+(R80*(1-Parameters!$D$41)*(1/Parameters!$D$38))+(S80*(1-Parameters!$D$41)*('Input for base case'!$F$6*Parameters!$D$16*(1-Parameters!$B$94)*(Parameters!$D$23)*Parameters!$D$26*(1-Parameters!$D$27)*Parameters!$D$28*Parameters!$D$30))+(AA80*(1-Parameters!$D$41)*ART_drop_factor)+(X80*(1-Parameters!$D$41)*(1/Parameters!$D$38))+(U80*(1-Parameters!$D$41)*ART_drop_factor)),0)</f>
        <v>0</v>
      </c>
      <c r="AB81" s="24">
        <f>IF(AND(C81&gt;'Input for base case'!$F$14,C81&lt;('Input for base case'!$F$14+'Input for base case'!$F$16)),((V80*(1-Parameters!$D$41)*(1-(Parameters!$D$9*(1-('Input for base case'!$F$22*Parameters!$D$7)))))+(AB80*(1-Parameters!$D$41)*(1-(Parameters!$D$10*(1-('Input for base case'!$F$22*Parameters!$D$7)))))),0)</f>
        <v>0</v>
      </c>
      <c r="AC81" s="24">
        <f>IF(AND(C81&gt;'Input for base case'!$F$14, C81&lt;('Input for base case'!$F$14+'Input for base case'!$F$16)),((V80*(1-Parameters!$D$41)*Parameters!$D$9*(1-('Input for base case'!$F$22*Parameters!$D$7)))+(W80*(1-Parameters!$D$41)*(1-1/Parameters!$D$38)) + (X80*(1-Parameters!$D$41)*(1-(1/Parameters!$D$38))*(1-ART_drop_factor)) +(AB80*(1-Parameters!$D$41)*Parameters!$D$10*(1-('Input for base case'!$F$22*Parameters!$D$7))))+(AC80*(1-Parameters!$D$41)*(1-1/Parameters!$D$38)) + (AD80*(1-Parameters!$D$41)*(1-(1/Parameters!$D$38))*(1-ART_drop_factor)),0)</f>
        <v>0</v>
      </c>
      <c r="AD81" s="24">
        <f>IF(AND(C81&gt;'Input for base case'!$F$14, C81&lt;('Input for base case'!$F$14+'Input for base case'!$F$16)),((X80*(1-Parameters!$D$41)*(1-(1/Parameters!$D$38))*ART_drop_factor)+(AD80*(1-Parameters!$D$41)*(1-(1/Parameters!$D$38))*ART_drop_factor)),0)</f>
        <v>0</v>
      </c>
      <c r="AE81" s="24">
        <f>IF(AND(C81&gt;'Input for base case'!$F$14, C81&lt;('Input for base case'!$F$14+'Input for base case'!$F$16)),((W80*(1-Parameters!$D$41)*(1/Parameters!$D$38))+(Y80*(1-Parameters!$D$41))+(AC80*(1-Parameters!$D$41)*(1/Parameters!$D$38))+(AE80*(1-Parameters!$D$41))),0)</f>
        <v>0</v>
      </c>
      <c r="AF81" s="24">
        <f>IF(AND(C81&gt;'Input for base case'!$F$14, C81&lt;('Input for base case'!$F$14+'Input for base case'!$F$16)),((Z80*(1-Parameters!$D$41)) + (AA80*(1-Parameters!$D$41)*(1-ART_drop_factor)) +(AF80*(1-Parameters!$D$41)) + (AG80*(1-Parameters!$D$41)*(1-ART_drop_factor))),0)</f>
        <v>0</v>
      </c>
      <c r="AG81" s="24">
        <f>IF(AND(C81&gt;'Input for base case'!$F$14, C81&lt;('Input for base case'!$F$14+'Input for base case'!$F$16)),((X80*(1-Parameters!$D$41)*(1/Parameters!$D$38))+(AG80*(1-Parameters!$D$41)*ART_drop_factor)+(AD80*(1-Parameters!$D$41)*(1/Parameters!$D$38))+(AA80*(1-Parameters!$D$41)*ART_drop_factor)),0)</f>
        <v>0</v>
      </c>
      <c r="AH81" s="24">
        <f>IF(AND(C81&gt;=('Input for base case'!$F$14+'Input for base case'!$F$16),C81&lt;('Input for base case'!$F$14+'Input for base case'!$F$17)),((AB80*(1-Parameters!$D$40)*(1-(Parameters!$D$10*(1-('Input for base case'!$F$22*Parameters!$D$7)))))+(AH80*(1-Parameters!$D$40)*(1-(Parameters!$D$11*(1-('Input for base case'!$F$22*Parameters!$D$7)))))),0)</f>
        <v>0</v>
      </c>
      <c r="AI81" s="24">
        <f>IF(AND(C81&gt;=('Input for base case'!$F$14+'Input for base case'!$F$16), C81&lt;('Input for base case'!$F$14+'Input for base case'!$F$17)),((AB80*(1-Parameters!$D$40)*Parameters!$D$10*(1-('Input for base case'!$F$22*Parameters!$D$7)))+(AC80*(1-Parameters!$D$40)*(1-1/Parameters!$D$38)*(1-('Input for base case'!$F$7*Parameters!$D$17*(1-Parameters!$D$27)*Parameters!$D$26*(1-(Parameters!$B$94 + Parameters!$B$95))*(Parameters!$D$24)*Parameters!$D$28*Parameters!$D$30))) + (AD80*(1-Parameters!$D$40)*(1-(1/Parameters!$D$38))*(1-ART_drop_factor)) +(AH80*(1-Parameters!$D$40)*Parameters!$D$11*(1-('Input for base case'!$F$22*Parameters!$D$7)))+(AI80*(1-Parameters!$D$40)*(1-1/Parameters!$D$38)) + (AJ80*(1-Parameters!$D$40)*(1-(1/Parameters!$D$38))*(1-ART_drop_factor))),0)</f>
        <v>0</v>
      </c>
      <c r="AJ81" s="24">
        <f>IF(AND(C81&gt;=('Input for base case'!$F$14+'Input for base case'!$F$16), C81&lt;('Input for base case'!$F$14+'Input for base case'!$F$17)),((AC80*(1-Parameters!$D$40)*(1-1/Parameters!$D$38)*('Input for base case'!$F$7*Parameters!$D$17*Parameters!$D$26*(1-Parameters!$D$27)*(1-(Parameters!$B$94 + Parameters!$B$95))*(Parameters!$D$24)*Parameters!$D$28*Parameters!$D$30))+(AD80*(1-Parameters!$D$40)*(1-(1/Parameters!$D$38))*ART_drop_factor)+(AJ80*(1-Parameters!$D$40)*(1-(1/Parameters!$D$38))*ART_drop_factor)),0)</f>
        <v>0</v>
      </c>
      <c r="AK81" s="22">
        <f>IF(AND(C81&gt;=('Input for base case'!$F$14+'Input for base case'!$F$16), C81&lt;('Input for base case'!$F$14+'Input for base case'!$F$17)),((AC80*(1-Parameters!$D$40)*(1/Parameters!$D$38)*(1-('Input for base case'!$F$7*Parameters!$D$17*(1-Parameters!$D$27)*Parameters!$D$26*(1-(Parameters!$B$94 + Parameters!$B$95))*(Parameters!$D$23)*Parameters!$D$28)))+(AE80*(1-Parameters!$D$40)*(1-('Input for base case'!$F$7*Parameters!$D$17*(1-Parameters!$D$27)*Parameters!$D$26*(1-(Parameters!$B$94 + Parameters!$B$95))*(Parameters!$D$23)*Parameters!$D$28)))+(AI80*(1-Parameters!$D$40)*(1/Parameters!$D$38))+(AK80*(1-Parameters!$D$40))),0)</f>
        <v>0</v>
      </c>
      <c r="AL81" s="24">
        <f>IF(AND(C81&gt;=('Input for base case'!$F$14+'Input for base case'!$F$16), C81&lt;('Input for base case'!$F$14+'Input for base case'!$F$17)),((AC80*(1-Parameters!$D$40)*(1/Parameters!$D$38)*'Input for base case'!$F$7*Parameters!$D$17*Parameters!$D$26*(1-Parameters!$D$27)*(1-(Parameters!$B$94 + Parameters!$B$95))*Parameters!$D$28*(Parameters!$D$23)*(1-Parameters!$D$30))+(AE80*(1-Parameters!$D$40)*'Input for base case'!$F$7*Parameters!$D$17*Parameters!$D$26*(1-Parameters!$D$27)*(1-(Parameters!$B$94 + Parameters!$B$95))*Parameters!$D$28*(Parameters!$D$23)*(1-Parameters!$D$30))+(AF80*(1-Parameters!$D$40)) + (AG80*(1-Parameters!$D$40)*(1-ART_drop_factor)) +(AL80*(1-Parameters!$D$40)) + (AM80*(1-Parameters!$D$40)*(1-ART_drop_factor))),0)</f>
        <v>0</v>
      </c>
      <c r="AM81" s="22">
        <f>IF(AND(C81&gt;=('Input for base case'!$F$14+'Input for base case'!$F$16), C81&lt;('Input for base case'!$F$14+'Input for base case'!$F$17)),((AC80*(1-Parameters!$D$40)*(1/Parameters!$D$38)*('Input for base case'!$F$7*Parameters!$D$17*(Parameters!$D$23)*Parameters!$D$26*(1-Parameters!$D$27)*(1-(Parameters!$B$94 + Parameters!$B$95))*Parameters!$D$28*Parameters!$D$30))+(AD80*(1-Parameters!$D$40)*(1/Parameters!$D$38))+(AE80*(1-Parameters!$D$40)*('Input for base case'!$F$7*Parameters!$D$17*(Parameters!$D$23)*Parameters!$D$26*(1-Parameters!$D$27)*(1-(Parameters!$B$94 + Parameters!$B$95))*Parameters!$D$28*Parameters!$D$30))+(AM80*(1-Parameters!$D$40)*ART_drop_factor)+(AJ80*(1-Parameters!$D$40)*(1/Parameters!$D$38))+(AG80*(1-Parameters!$D$40)*ART_drop_factor)),0)</f>
        <v>0</v>
      </c>
      <c r="AN81" s="24">
        <f>IF(AND(C81&gt;=('Input for base case'!$F$14+'Input for base case'!$F$17), C81&lt;('Input for base case'!$F$14+'Input for base case'!$F$18)),((AH80*(1-Parameters!$D$40)*(1-(Parameters!$D$11*(1-('Input for base case'!$F$22*Parameters!$D$7))))) + (AN80*(1-Parameters!$D$40)*(1-(Parameters!$D$11*(1-('Input for base case'!$F$22*Parameters!$D$7)))))),0)</f>
        <v>0</v>
      </c>
      <c r="AO81" s="22">
        <f>IF(AND(C81&gt;=('Input for base case'!$F$14+'Input for base case'!$F$17), C81&lt;('Input for base case'!$F$14+'Input for base case'!$F$18)),((AH80*(1-Parameters!$D$40)*Parameters!$D$11*(1-('Input for base case'!$F$22*Parameters!$D$7)))+(AI80*(1-Parameters!$D$40)*(1-1/Parameters!$D$38)*(1-('Input for base case'!$F$8*Parameters!$D$18*(1-Parameters!$D$27)*Parameters!$D$26*(Parameters!$D$24)*Parameters!$D$28*Parameters!$D$30))) + (AJ80*(1-Parameters!$D$40)*(1-(1/Parameters!$D$38))*(1-ART_drop_factor)) +(AN80*(1-Parameters!$D$40)*Parameters!$D$11*(1-('Input for base case'!$F$22*Parameters!$D$7)))+(AO80*(1-Parameters!$D$40)*(1-1/Parameters!$D$38)) + (AP80*(1-Parameters!$D$40)*(1-(1/Parameters!$D$38))*(1-ART_drop_factor))),0)</f>
        <v>0</v>
      </c>
      <c r="AP81" s="24">
        <f>IF(AND(C81&gt;=('Input for base case'!$F$14+'Input for base case'!$F$17), C81&lt;('Input for base case'!$F$14+'Input for base case'!$F$18)),((AI80*(1-Parameters!$D$40)*(1-1/Parameters!$D$38)*('Input for base case'!$F$8*Parameters!$D$18*Parameters!$D$26*(1-Parameters!$D$27)*(Parameters!$D$24)*Parameters!$D$28*Parameters!$D$30))+(AJ80*(1-Parameters!$D$40)*(1-(1/Parameters!$D$38))*ART_drop_factor)+(AP80*(1-Parameters!$D$40)*(1-(1/Parameters!$D$38))*ART_drop_factor)),0)</f>
        <v>0</v>
      </c>
      <c r="AQ81" s="22">
        <f>IF(AND(C81&gt;=('Input for base case'!$F$14+'Input for base case'!$F$17), C81&lt;('Input for base case'!$F$14+'Input for base case'!$F$18)),((AI80*(1-Parameters!$D$40)*(1/Parameters!$D$38)*(1-('Input for base case'!$F$8*Parameters!$D$18*(1-Parameters!$D$27)*Parameters!$D$26*(Parameters!$D$23)*Parameters!$D$28)))+(AK80*(1-Parameters!$D$40)*(1-('Input for base case'!$F$8*Parameters!$D$18*(1-Parameters!$D$27)*Parameters!$D$26*(Parameters!$D$23)*Parameters!$D$28)))+(AO80*(1-Parameters!$D$40)*(1/Parameters!$D$38))+(AQ80*(1-Parameters!$D$40))),0)</f>
        <v>0</v>
      </c>
      <c r="AR81" s="24">
        <f>IF(AND(C81&gt;=('Input for base case'!$F$14+'Input for base case'!$F$17), C81&lt;('Input for base case'!$F$14+'Input for base case'!$F$18)),((AI80*(1-Parameters!$D$40)*(1/Parameters!$D$38)*'Input for base case'!$F$8*Parameters!$D$18*Parameters!$D$26*(1-Parameters!$D$27)*Parameters!$D$28*(Parameters!$D$23)*(1-Parameters!$D$30))+(AK80*(1-Parameters!$D$40)*'Input for base case'!$F$8*Parameters!$D$18*Parameters!$D$26*(1-Parameters!$D$27)*Parameters!$D$28*(Parameters!$D$23)*(1-Parameters!$D$30))+(AL80*(1-Parameters!$D$40)) + (AM80*(1-Parameters!$D$40)*(1-ART_drop_factor)) +(AR80*(1-Parameters!$D$40)) + (AS80*(1-Parameters!$D$40)*(1-ART_drop_factor))),0)</f>
        <v>0</v>
      </c>
      <c r="AS81" s="22">
        <f>IF(AND(C81&gt;=('Input for base case'!$F$14+'Input for base case'!$F$17), C81&lt;('Input for base case'!$F$14+'Input for base case'!$F$18)),((AI80*(1-Parameters!$D$40)*(1/Parameters!$D$38)*('Input for base case'!$F$8*Parameters!$D$18*(Parameters!$D$23)*Parameters!$D$26*(1-Parameters!$D$27)*Parameters!$D$28*Parameters!$D$30))+(AJ80*(1-Parameters!$D$40)*(1/Parameters!$D$38))+(AK80*(1-Parameters!$D$40)*('Input for base case'!$F$8*Parameters!$D$18*(Parameters!$D$23)*Parameters!$D$26*(1-Parameters!$D$27)*Parameters!$D$28*Parameters!$D$30))+(AS80*(1-Parameters!$D$40)*ART_drop_factor)+(AP80*(1-Parameters!$D$40)*(1/Parameters!$D$38))+(AM80*(1-Parameters!$D$40)*ART_drop_factor)),0)</f>
        <v>0</v>
      </c>
      <c r="AT81" s="24">
        <f>IF(AND(C81&gt;=('Input for base case'!$F$14+'Input for base case'!$F$18), C81&lt;('Input for base case'!$F$14+'Input for base case'!$F$19)),((AN80*(1-Parameters!$D$40)*(1-(Parameters!$D$11*(1-('Input for base case'!$F$22*Parameters!$D$7))))) + (AT80*(1-Parameters!$D$40)*(1-(Parameters!$D$12*(1-('Input for base case'!$F$22*Parameters!$D$7)))))),0)</f>
        <v>1483961.2466445041</v>
      </c>
      <c r="AU81" s="22">
        <f>IF(AND(C81&gt;=('Input for base case'!$F$14+'Input for base case'!$F$18), C81&lt;('Input for base case'!$F$14+'Input for base case'!$F$19)),((AN80*(1-Parameters!$D$40)*Parameters!$D$11*(1-('Input for base case'!$F$22*Parameters!$D$7)))+(AO80*(1-Parameters!$D$40)*(1-1/Parameters!$D$38)*(1-('Input for base case'!$F$9*Parameters!$D$19*(1-Parameters!$D$27)*Parameters!$D$26*(Parameters!$D$24)*Parameters!$D$28*Parameters!$D$30))) + (AP80*(1-Parameters!$D$40)*(1-(1/Parameters!$D$38))*(1-ART_drop_factor)) +(AT80*(1-Parameters!$D$40)*Parameters!$D$12*(1-('Input for base case'!$F$22*Parameters!$D$7)))+(AU80*(1-Parameters!$D$40)*(1-1/Parameters!$D$38)) + (AV80*(1-Parameters!$D$40)*(1-(1/Parameters!$D$38))*(1-ART_drop_factor))),0)</f>
        <v>3571.9027309787921</v>
      </c>
      <c r="AV81" s="24">
        <f>IF(AND(C81&gt;=('Input for base case'!$F$14+'Input for base case'!$F$18), C81&lt;('Input for base case'!$F$14+'Input for base case'!$F$19)),((AO80*(1-Parameters!$D$40)*(1-1/Parameters!$D$38)*('Input for base case'!$F$9*Parameters!$D$19*Parameters!$D$26*(1-Parameters!$D$27)*(Parameters!$D$24)*Parameters!$D$28*Parameters!$D$30))+(AP80*(1-Parameters!$D$40)*(1-(1/Parameters!$D$38))*ART_drop_factor)+(AV80*(1-Parameters!$D$40)*(1-(1/Parameters!$D$38))*ART_drop_factor)),0)</f>
        <v>2.6372793797702023</v>
      </c>
      <c r="AW81" s="22">
        <f>IF(AND(C81&gt;=('Input for base case'!$F$14+'Input for base case'!$F$18), C81&lt;('Input for base case'!$F$14+'Input for base case'!$F$19)),((AO80*(1-Parameters!$D$40)*(1/Parameters!$D$38)*(1-('Input for base case'!$F$9*Parameters!$D$19*(1-Parameters!$D$27)*Parameters!$D$26*(Parameters!$D$23)*Parameters!$D$28)))+(AQ80*(1-Parameters!$D$40)*(1-('Input for base case'!$F$9*Parameters!$D$19*(1-Parameters!$D$27)*Parameters!$D$26*(Parameters!$D$23)*Parameters!$D$28)))+(AU80*(1-Parameters!$D$40)*(1/Parameters!$D$38))+(AW80*(1-Parameters!$D$40))),0)</f>
        <v>33927.59834800267</v>
      </c>
      <c r="AX81" s="24">
        <f>IF(AND(C81&gt;=('Input for base case'!$F$14+'Input for base case'!$F$18), C81&lt;('Input for base case'!$F$14+'Input for base case'!$F$19)),((AO80*(1-Parameters!$D$40)*(1/Parameters!$D$38)*'Input for base case'!$F$9*Parameters!$D$19*Parameters!$D$26*(1-Parameters!$D$27)*Parameters!$D$28*(Parameters!$D$23)*(1-Parameters!$D$30))+(AQ80*(1-Parameters!$D$40)*'Input for base case'!$F$9*Parameters!$D$19*Parameters!$D$26*(1-Parameters!$D$27)*Parameters!$D$28*(Parameters!$D$23)*(1-Parameters!$D$30)) + (AS80*(1-Parameters!$D$40)*(1-ART_drop_factor)) +(AR80*(1-Parameters!$D$40))+ (AY80*(1-Parameters!$D$40)*(1-ART_drop_factor)) + (AX80*(1-Parameters!$D$40))),0)</f>
        <v>9827.4174871806263</v>
      </c>
      <c r="AY81" s="22">
        <f>IF(AND(C81&gt;=('Input for base case'!$F$14+'Input for base case'!$F$18), C81&lt;('Input for base case'!$F$14+'Input for base case'!$F$19)),((AO80*(1-Parameters!$D$40)*(1/Parameters!$D$38)*('Input for base case'!$F$9*Parameters!$D$19*(Parameters!$D$23)*Parameters!$D$26*(1-Parameters!$D$27)*Parameters!$D$28*Parameters!$D$30))+(AP80*(1-Parameters!$D$40)*(1/Parameters!$D$38))+(AQ80*(1-Parameters!$D$40)*('Input for base case'!$F$9*Parameters!$D$19*(Parameters!$D$23)*Parameters!$D$26*(1-Parameters!$D$27)*Parameters!$D$28*Parameters!$D$30))+(AY80*(1-Parameters!$D$40)*ART_drop_factor)+(AV80*(1-Parameters!$D$40)*(1/Parameters!$D$38))+(AS80*(1-Parameters!$D$40)*ART_drop_factor)),0)</f>
        <v>31839.985830586582</v>
      </c>
      <c r="AZ81" s="24">
        <f>IF(C81&gt;=('Input for base case'!$F$14+'Input for base case'!$F$19),((AT80*(1-Parameters!$D$40)*(1-(Parameters!$D$12*(1-('Input for base case'!$F$22*Parameters!$D$7))))) + (AZ80*(1-Parameters!$D$40)*(1-(Parameters!$D$12*(1-('Input for base case'!$F$22*Parameters!$D$7)))))),0)</f>
        <v>0</v>
      </c>
      <c r="BA81" s="22">
        <f>IF(C81&gt;=('Input for base case'!$F$14+'Input for base case'!$F$19),((AT80*(1-Parameters!$D$40)*Parameters!$D$12*(1-('Input for base case'!$F$22*Parameters!$D$7)))+(AU80*(1-Parameters!$D$40)*(1-1/Parameters!$D$38)*(1-('Input for base case'!$F$10*Parameters!$D$20*(1-Parameters!$D$27)*Parameters!$D$26*(Parameters!$D$24)*Parameters!$D$28*Parameters!$D$30))) + (AV80*(1-Parameters!$D$40)*(1-(1/Parameters!$D$38))*(1-ART_drop_factor)) +(AZ80*(1-Parameters!$D$40)*Parameters!$D$12*(1-('Input for base case'!$F$22*Parameters!$D$7)))+(BA80*(1-Parameters!$D$40)*(1-1/Parameters!$D$38)) + (BB80*(1-Parameters!$D$40)*(1-(1/Parameters!$D$38))*(1-ART_drop_factor))),0)</f>
        <v>0</v>
      </c>
      <c r="BB81" s="24">
        <f>IF(C81&gt;=('Input for base case'!$F$14+'Input for base case'!$F$19),((AU80*(1-Parameters!$D$40)*(1-1/Parameters!$D$38)*('Input for base case'!$F$10*Parameters!$D$20*Parameters!$D$26*(1-Parameters!$D$27)*(Parameters!$D$24)*Parameters!$D$28*Parameters!$D$30))+(AV80*(1-Parameters!$D$40)*(1-(1/Parameters!$D$38))*ART_drop_factor)+(BB80*(1-Parameters!$D$40)*(1-(1/Parameters!$D$38))*ART_drop_factor)),0)</f>
        <v>0</v>
      </c>
      <c r="BC81" s="22">
        <f>IF(C81&gt;=('Input for base case'!$F$14+'Input for base case'!$F$19),((AU80*(1-Parameters!$D$40)*(1/Parameters!$D$38)*(1-('Input for base case'!$F$10*Parameters!$D$20*(1-Parameters!$D$27)*Parameters!$D$26*(Parameters!$D$23)*Parameters!$D$28)))+(AW80*(1-Parameters!$D$40)*(1-('Input for base case'!$F$10*Parameters!$D$20*(1-Parameters!$D$27)*Parameters!$D$26*(Parameters!$D$23)*Parameters!$D$28)))+(BA80*(1-Parameters!$D$40)*(1/Parameters!$D$38))+(BC80*(1-Parameters!$D$40))),0)</f>
        <v>0</v>
      </c>
      <c r="BD81" s="24">
        <f>IF(C81&gt;=('Input for base case'!$F$14+'Input for base case'!$F$19),((AU80*(1-Parameters!$D$40)*(1/Parameters!$D$38)*'Input for base case'!$F$10*Parameters!$D$20*Parameters!$D$26*(1-Parameters!$D$27)*Parameters!$D$28*(Parameters!$D$23)*(1-Parameters!$D$30))+(AW80*(1-Parameters!$D$40)*'Input for base case'!$F$10*Parameters!$D$20*Parameters!$D$26*(1-Parameters!$D$27)*Parameters!$D$28*(Parameters!$D$23)*(1-Parameters!$D$30))+(AX80*(1-Parameters!$D$40)) + (AY80*(1-Parameters!$D$40)*(1-ART_drop_factor)) +(BD80*(1-Parameters!$D$40)) + (BE80*(1-Parameters!$D$40)*(1-ART_drop_factor))),0)</f>
        <v>0</v>
      </c>
      <c r="BE81" s="25">
        <f>IF(C81&gt;=('Input for base case'!$F$14+'Input for base case'!$F$19),((AU80*(1-Parameters!$D$40)*(1/Parameters!$D$38)*('Input for base case'!$F$10*Parameters!$D$20*(Parameters!$D$23)*Parameters!$D$26*(1-Parameters!$D$27)*Parameters!$D$28*Parameters!$D$30))+(AV80*(1-Parameters!$D$40)*(1/Parameters!$D$38))+(AW80*(1-Parameters!$D$40)*('Input for base case'!$F$10*Parameters!$D$20*(Parameters!$D$23)*Parameters!$D$26*(1-Parameters!$D$27)*Parameters!$D$28*Parameters!$D$30))+(BE80*(1-Parameters!$D$40)*ART_drop_factor)+(BB80*(1-Parameters!$D$40)*(1/Parameters!$D$38))+(AY80*(1-Parameters!$D$40)*ART_drop_factor)),0)</f>
        <v>0</v>
      </c>
      <c r="BF81" s="135">
        <f>(Parameters!$D$40*(SUM(Model!D80:U80,Model!AH80:BE80)))+(Parameters!$D$41*(SUM(Model!V80:AG80)))</f>
        <v>93.434544545345389</v>
      </c>
      <c r="BG81" s="60"/>
      <c r="BJ81" s="66"/>
    </row>
    <row r="82" spans="3:62" x14ac:dyDescent="0.2">
      <c r="C82" s="20">
        <v>77</v>
      </c>
      <c r="D82" s="21">
        <f>IF((C82&gt;='Input for base case'!$F$12),0,(D81*(1-Parameters!$D$40)*(1-(Parameters!$D$8*(1-('Input for base case'!$F$22*Parameters!$D$7))))))</f>
        <v>0</v>
      </c>
      <c r="E82" s="21">
        <f>IF((C82&gt;='Input for base case'!$F$12),0,(D81*(1-Parameters!$D$40)*Parameters!$D$8*(1-('Input for base case'!$F$22*Parameters!$D$7))+(E81*(1-Parameters!$D$40)*(1-1/Parameters!$D$38)) + (F81*(1-Parameters!$D$40)*(1-(1/Parameters!$D$38))*(1-ART_drop_factor))))</f>
        <v>0</v>
      </c>
      <c r="F82" s="26">
        <f>IF((C82&gt;='Input for base case'!$F$12),0,(F81*(1-Parameters!$D$40)*(1-(1/Parameters!$D$38))*ART_drop_factor))</f>
        <v>0</v>
      </c>
      <c r="G82" s="21">
        <f>IF((C82&gt;='Input for base case'!$F$12),0,((G81*(1-Parameters!$D$40)+(E81*(1-Parameters!$D$40)*(1/Parameters!$D$38)))))</f>
        <v>0</v>
      </c>
      <c r="H82" s="21">
        <f>IF((C82&gt;='Input for base case'!$F$12),0,(H81*(1-Parameters!$D$40) + I81*(1-Parameters!$D$40)*(1-ART_drop_factor)))</f>
        <v>0</v>
      </c>
      <c r="I82" s="21">
        <f>IF((C82&gt;='Input for base case'!$F$12),0,(((F81*(1-Parameters!$D$40)*(1/Parameters!$D$38)) + I81*(1-Parameters!$D$40)*ART_drop_factor)))</f>
        <v>0</v>
      </c>
      <c r="J82" s="23">
        <f>IF(AND(C82&gt;='Input for base case'!$F$12,C82&lt;'Input for base case'!$F$13),((D81*(1-Parameters!$D$40)*(1-(Parameters!$D$8*(1-('Input for base case'!$F$22*Parameters!$D$7))))) + (J81*(1-Parameters!$D$40)*(1-(Parameters!$D$9*(1-('Input for base case'!$F$22*Parameters!$D$7)))))),0)</f>
        <v>0</v>
      </c>
      <c r="K82" s="23">
        <f>IF(AND(C82&gt;='Input for base case'!$F$12,C82&lt;'Input for base case'!$F$13),((D81*(1-Parameters!$D$40)*(Parameters!$D$8*(1-('Input for base case'!$F$22*Parameters!$D$7))))+(E81*(1-Parameters!$D$40)*(1-1/Parameters!$D$38)*(1-('Input for base case'!$F$5*Parameters!$D$14*(1-Parameters!$D$27)*Parameters!$D$26*(Parameters!$D$24))*Parameters!$D$28*Parameters!$D$30)))+ (F81*(1-Parameters!$D$40)*(1-(1/Parameters!$D$38))*(1-ART_drop_factor)) + (J81*(1-Parameters!$D$40)*Parameters!$D$9*(1-('Input for base case'!$F$22*Parameters!$D$7)))+(K81*(1-Parameters!$D$40)*(1-1/Parameters!$D$38)) + (L81*(1-Parameters!$D$40)*(1-(1/Parameters!$D$38))*(1-ART_drop_factor)),0)</f>
        <v>0</v>
      </c>
      <c r="L82" s="23">
        <f>IF(AND(C82&gt;='Input for base case'!$F$12,C82&lt;'Input for base case'!$F$13),((E81*(1-Parameters!$D$40)*(1-1/Parameters!$D$38)*('Input for base case'!$F$5*Parameters!$D$14*Parameters!$D$26*(1-Parameters!$D$27)*(Parameters!$D$24)*Parameters!$D$28*Parameters!$D$30))+(F81*(1-Parameters!$D$40)*(1-(1/Parameters!$D$38))*ART_drop_factor)+(L81*(1-Parameters!$D$40)*(1-(1/Parameters!$D$38))*ART_drop_factor)),0)</f>
        <v>0</v>
      </c>
      <c r="M82" s="23">
        <f>IF(AND(C82&gt;='Input for base case'!$F$12,C82&lt;'Input for base case'!$F$13),((E81*(1-Parameters!$D$40)*(1/Parameters!$D$38)*(1-('Input for base case'!$F$5*Parameters!$D$14*(1-Parameters!$D$27)*Parameters!$D$26*(Parameters!$D$23))*Parameters!$D$28))+(G81*(1-Parameters!$D$40)*(1-('Input for base case'!$F$5*Parameters!$D$14*(1-Parameters!$D$27)*Parameters!$D$26*(Parameters!$D$23)*Parameters!$D$28)))+(K81*(1-Parameters!$D$40)*(1/Parameters!$D$38))+(M81*(1-Parameters!$D$40))),0)</f>
        <v>0</v>
      </c>
      <c r="N82" s="23">
        <f>IF(AND(C82&gt;='Input for base case'!$F$12,C82&lt;'Input for base case'!$F$13),((E81*(1-Parameters!$D$40)*(1/Parameters!$D$38)*'Input for base case'!$F$5*Parameters!$D$14*Parameters!$D$26*(1-Parameters!$D$27)*Parameters!$D$28*(Parameters!$D$23)*(1-Parameters!$D$30))+(G81*(1-Parameters!$D$40)*'Input for base case'!$F$5*Parameters!$D$14*Parameters!$D$26*(1-Parameters!$D$27)*Parameters!$D$28*(Parameters!$D$23)*(1-Parameters!$D$30))+(H81*(1-Parameters!$D$40)) +(N81*(1-Parameters!$D$40)) + (O81*(1-Parameters!$D$40)*(1-ART_drop_factor)) + (I81*(1-Parameters!$D$40)*(1-ART_drop_factor))),0)</f>
        <v>0</v>
      </c>
      <c r="O82" s="23">
        <f>IF(AND(C82&gt;='Input for base case'!$F$12,C82&lt;'Input for base case'!$F$13),((E81*(1-Parameters!$D$40)*(1/Parameters!$D$38)*('Input for base case'!$F$5*Parameters!$D$14*(Parameters!$D$23)*Parameters!$D$26*(1-Parameters!$D$27)*Parameters!$D$28*Parameters!$D$30))+(F81*(1-Parameters!$D$40)*(1/Parameters!$D$38))+(G81*(1-Parameters!$D$40)*('Input for base case'!$F$5*Parameters!$D$14*(Parameters!$D$23)*Parameters!$D$26*(1-Parameters!$D$27)*Parameters!$D$28*Parameters!$D$30))+(O81*(1-Parameters!$D$40)*ART_drop_factor)+(L81*(1-Parameters!$D$40)*(1/Parameters!$D$38))+(I81*(1-Parameters!$D$40)*ART_drop_factor)),0)</f>
        <v>0</v>
      </c>
      <c r="P82" s="24">
        <f>IF(AND(C82&gt;='Input for base case'!$F$13,C82&lt;'Input for base case'!$F$14),((J81*(1-Parameters!$D$40)*(1-(Parameters!$D$9*(1-('Input for base case'!$F$22*Parameters!$D$7))))) + (P81*(1-Parameters!$D$40)*(1-(Parameters!$D$9*(1-('Input for base case'!$F$22*Parameters!$D$7)))))),0)</f>
        <v>0</v>
      </c>
      <c r="Q82" s="22">
        <f>IF(AND(C82&gt;='Input for base case'!$F$13,C82&lt;'Input for base case'!$F$14),((J81*(1-Parameters!$D$40)*Parameters!$D$9*(1-('Input for base case'!$F$22*Parameters!$D$7)))+(K81*(1-Parameters!$D$40)*(1-1/Parameters!$D$38)*(1-('Input for base case'!$F$6*Parameters!$D$15*(1-Parameters!$D$27)*Parameters!$D$26*(Parameters!$D$24))*Parameters!$D$28*Parameters!$D$30))) + (L81*(1-Parameters!$D$40)*(1-(1/Parameters!$D$38))*(1-ART_drop_factor)) +(P81*(1-Parameters!$D$40)*Parameters!$D$9*(1-('Input for base case'!$F$22*Parameters!$D$7)))+(Q81*(1-Parameters!$D$40)*(1-1/Parameters!$D$38)) + (R81*(1-Parameters!$D$40)*(1-(1/Parameters!$D$38))*(1-ART_drop_factor)),0)</f>
        <v>0</v>
      </c>
      <c r="R82" s="24">
        <f>IF(AND(C82&gt;='Input for base case'!$F$13,C82&lt;'Input for base case'!$F$14),((K81*(1-Parameters!$D$40)*(1-1/Parameters!$D$38)*('Input for base case'!$F$6*Parameters!$D$15*Parameters!$D$26*(1-Parameters!$D$27)*(Parameters!$D$24)*Parameters!$D$28*Parameters!$D$30))+(L81*(1-Parameters!$D$40)*(1-(1/Parameters!$D$38))*ART_drop_factor)+(R81*(1-Parameters!$D$40)*(1-(1/Parameters!$D$38))*ART_drop_factor)),0)</f>
        <v>0</v>
      </c>
      <c r="S82" s="22">
        <f>IF(AND(C82&gt;='Input for base case'!$F$13,C82&lt;'Input for base case'!$F$14),((K81*(1-Parameters!$D$40)*(1/Parameters!$D$38)*(1-('Input for base case'!$F$6*Parameters!$D$15*(1-Parameters!$D$27)*Parameters!$D$26*(Parameters!$D$23)*Parameters!$D$28)))+(M81*(1-Parameters!$D$40)*(1-('Input for base case'!$F$6*Parameters!$D$15*(1-Parameters!$D$27)*Parameters!$D$26*(Parameters!$D$23)*Parameters!$D$28)))+(Q81*(1-Parameters!$D$40)*(1/Parameters!$D$38))+(S81*(1-Parameters!$D$40))),0)</f>
        <v>0</v>
      </c>
      <c r="T82" s="24">
        <f>IF(AND(C82&gt;='Input for base case'!$F$13,C82&lt;'Input for base case'!$F$14),((K81*(1-Parameters!$D$40)*(1/Parameters!$D$38)*'Input for base case'!$F$6*Parameters!$D$15*Parameters!$D$26*(1-Parameters!$D$27)*Parameters!$D$28*(Parameters!$D$23)*(1-Parameters!$D$30))+(M81*(1-Parameters!$D$40)*'Input for base case'!$F$6*Parameters!$D$15*Parameters!$D$26*(1-Parameters!$D$27)*Parameters!$D$28*(Parameters!$D$23)*(1-Parameters!$D$30))+(N81*(1-Parameters!$D$40))+(T81*(1-Parameters!$D$40)) + (U81*(1-Parameters!$D$40)*(1-ART_drop_factor)) + (O81*(1-Parameters!$D$40)*(1-ART_drop_factor))),0)</f>
        <v>0</v>
      </c>
      <c r="U82" s="22">
        <f>IF(AND(C82&gt;='Input for base case'!$F$13,C82&lt;'Input for base case'!$F$14),((K81*(1-Parameters!$D$40)*(1/Parameters!$D$38)*('Input for base case'!$F$6*Parameters!$D$15*(Parameters!$D$23)*Parameters!$D$26*(1-Parameters!$D$27)*Parameters!$D$28*Parameters!$D$30))+(L81*(1-Parameters!$D$40)*(1/Parameters!$D$38))+(M81*(1-Parameters!$D$40)*('Input for base case'!$F$6*Parameters!$D$15*(Parameters!$D$23)*Parameters!$D$26*(1-Parameters!$D$27)*Parameters!$D$28*Parameters!$D$30))+(U81*(1-Parameters!$D$40)*ART_drop_factor)+(R81*(1-Parameters!$D$40)*(1/Parameters!$D$38))+(O81*(1-Parameters!$D$40))*ART_drop_factor),0)</f>
        <v>0</v>
      </c>
      <c r="V82" s="24">
        <f>IF(C82='Input for base case'!$F$14,((P81*(1-Parameters!$D$41)*(1-(Parameters!$D$9*(1-('Input for base case'!$F$22*Parameters!$D$7))))) + (V81*(1-Parameters!$D$41)*(1-(Parameters!$D$9*(1-('Input for base case'!$F$22*Parameters!$D$7)))))),0)</f>
        <v>0</v>
      </c>
      <c r="W82" s="22">
        <f>IF(C82='Input for base case'!$F$14,((P81*(1-Parameters!$D$41)*Parameters!$D$9*(1-('Input for base case'!$F$22*Parameters!$D$7)))+(Q81*(1-Parameters!$D$41)*(1-1/Parameters!$D$38)*(1-('Input for base case'!$F$6*Parameters!$D$16*(1-Parameters!$D$27)*Parameters!$D$26*(1-Parameters!$B$94)*(Parameters!$D$24))*Parameters!$D$28*Parameters!$D$30)))+(V81*(1-Parameters!$D$41)*Parameters!$D$9*(1-('Input for base case'!$F$22*Parameters!$D$7)))+ (R81*(1-Parameters!$D$41)*(1-(1/Parameters!$D$38))*(1-ART_drop_factor)) + (W81*(1-Parameters!$D$41)*(1-1/Parameters!$D$38)) + (X81*(1-Parameters!$D$41)*(1-(1/Parameters!$D$38))*(1-ART_drop_factor)),0)</f>
        <v>0</v>
      </c>
      <c r="X82" s="24">
        <f>IF(C82='Input for base case'!$F$14,((Q81*(1-Parameters!$D$41)*(1-1/Parameters!$D$38)*('Input for base case'!$F$6*Parameters!$D$16*Parameters!$D$26*(1-Parameters!$D$27)*(1-Parameters!$B$94)*(Parameters!$D$24)*Parameters!$D$28*Parameters!$D$30))+(R81*(1-Parameters!$D$41)*(1-(1/Parameters!$D$38))*ART_drop_factor)+(X81*(1-Parameters!$D$41)*(1-(1/Parameters!$D$38))*ART_drop_factor)),0)</f>
        <v>0</v>
      </c>
      <c r="Y82" s="22">
        <f>IF(C82='Input for base case'!$F$14,((Q81*(1-Parameters!$D$41)*(1/Parameters!$D$38)*(1-('Input for base case'!$F$6*Parameters!$D$16*(1-Parameters!$D$27)*Parameters!$D$26*(1-Parameters!$B$94)*(Parameters!$D$23)*Parameters!$D$28)))+(S81*(1-Parameters!$D$41)*(1-('Input for base case'!$F$6*Parameters!$D$16*(1-Parameters!$D$27)*Parameters!$D$26*(1-Parameters!$B$94)*(Parameters!$D$23)*Parameters!$D$28)))+(W81*(1-Parameters!$D$41)*(1/Parameters!$D$38))+(Y81*(1-Parameters!$D$41))),0)</f>
        <v>0</v>
      </c>
      <c r="Z82" s="24">
        <f>IF(C82='Input for base case'!$F$14,((Q81*(1-Parameters!$D$41)*(1/Parameters!$D$38)*'Input for base case'!$F$6*Parameters!$D$16*Parameters!$D$26*(1-Parameters!$D$27)*(1-Parameters!$B$94)*Parameters!$D$28*(Parameters!$D$23)*(1-Parameters!$D$30))+(S81*(1-Parameters!$D$41)*'Input for base case'!$F$6*Parameters!$D$16*Parameters!$D$26*(1-Parameters!$D$27)*(1-Parameters!$B$94)*Parameters!$D$28*(Parameters!$D$23)*(1-Parameters!$D$30))+(T81*(1-Parameters!$D$41)) + (U81*(1-Parameters!$D$41)*(1-ART_drop_factor)) + (Z81*(1-Parameters!$D$41)) + (AA81*(1-Parameters!$D$41)*(1-ART_drop_factor))),0)</f>
        <v>0</v>
      </c>
      <c r="AA82" s="22">
        <f>IF(C82='Input for base case'!$F$14,((Q81*(1-Parameters!$D$41)*(1/Parameters!$D$38)*('Input for base case'!$F$6*Parameters!$D$16*(Parameters!$D$23)*Parameters!$D$26*(1-Parameters!$D$27)*(1-Parameters!$B$94)*Parameters!$D$28*Parameters!$D$30))+(R81*(1-Parameters!$D$41)*(1/Parameters!$D$38))+(S81*(1-Parameters!$D$41)*('Input for base case'!$F$6*Parameters!$D$16*(1-Parameters!$B$94)*(Parameters!$D$23)*Parameters!$D$26*(1-Parameters!$D$27)*Parameters!$D$28*Parameters!$D$30))+(AA81*(1-Parameters!$D$41)*ART_drop_factor)+(X81*(1-Parameters!$D$41)*(1/Parameters!$D$38))+(U81*(1-Parameters!$D$41)*ART_drop_factor)),0)</f>
        <v>0</v>
      </c>
      <c r="AB82" s="24">
        <f>IF(AND(C82&gt;'Input for base case'!$F$14,C82&lt;('Input for base case'!$F$14+'Input for base case'!$F$16)),((V81*(1-Parameters!$D$41)*(1-(Parameters!$D$9*(1-('Input for base case'!$F$22*Parameters!$D$7)))))+(AB81*(1-Parameters!$D$41)*(1-(Parameters!$D$10*(1-('Input for base case'!$F$22*Parameters!$D$7)))))),0)</f>
        <v>0</v>
      </c>
      <c r="AC82" s="24">
        <f>IF(AND(C82&gt;'Input for base case'!$F$14, C82&lt;('Input for base case'!$F$14+'Input for base case'!$F$16)),((V81*(1-Parameters!$D$41)*Parameters!$D$9*(1-('Input for base case'!$F$22*Parameters!$D$7)))+(W81*(1-Parameters!$D$41)*(1-1/Parameters!$D$38)) + (X81*(1-Parameters!$D$41)*(1-(1/Parameters!$D$38))*(1-ART_drop_factor)) +(AB81*(1-Parameters!$D$41)*Parameters!$D$10*(1-('Input for base case'!$F$22*Parameters!$D$7))))+(AC81*(1-Parameters!$D$41)*(1-1/Parameters!$D$38)) + (AD81*(1-Parameters!$D$41)*(1-(1/Parameters!$D$38))*(1-ART_drop_factor)),0)</f>
        <v>0</v>
      </c>
      <c r="AD82" s="24">
        <f>IF(AND(C82&gt;'Input for base case'!$F$14, C82&lt;('Input for base case'!$F$14+'Input for base case'!$F$16)),((X81*(1-Parameters!$D$41)*(1-(1/Parameters!$D$38))*ART_drop_factor)+(AD81*(1-Parameters!$D$41)*(1-(1/Parameters!$D$38))*ART_drop_factor)),0)</f>
        <v>0</v>
      </c>
      <c r="AE82" s="24">
        <f>IF(AND(C82&gt;'Input for base case'!$F$14, C82&lt;('Input for base case'!$F$14+'Input for base case'!$F$16)),((W81*(1-Parameters!$D$41)*(1/Parameters!$D$38))+(Y81*(1-Parameters!$D$41))+(AC81*(1-Parameters!$D$41)*(1/Parameters!$D$38))+(AE81*(1-Parameters!$D$41))),0)</f>
        <v>0</v>
      </c>
      <c r="AF82" s="24">
        <f>IF(AND(C82&gt;'Input for base case'!$F$14, C82&lt;('Input for base case'!$F$14+'Input for base case'!$F$16)),((Z81*(1-Parameters!$D$41)) + (AA81*(1-Parameters!$D$41)*(1-ART_drop_factor)) +(AF81*(1-Parameters!$D$41)) + (AG81*(1-Parameters!$D$41)*(1-ART_drop_factor))),0)</f>
        <v>0</v>
      </c>
      <c r="AG82" s="24">
        <f>IF(AND(C82&gt;'Input for base case'!$F$14, C82&lt;('Input for base case'!$F$14+'Input for base case'!$F$16)),((X81*(1-Parameters!$D$41)*(1/Parameters!$D$38))+(AG81*(1-Parameters!$D$41)*ART_drop_factor)+(AD81*(1-Parameters!$D$41)*(1/Parameters!$D$38))+(AA81*(1-Parameters!$D$41)*ART_drop_factor)),0)</f>
        <v>0</v>
      </c>
      <c r="AH82" s="24">
        <f>IF(AND(C82&gt;=('Input for base case'!$F$14+'Input for base case'!$F$16),C82&lt;('Input for base case'!$F$14+'Input for base case'!$F$17)),((AB81*(1-Parameters!$D$40)*(1-(Parameters!$D$10*(1-('Input for base case'!$F$22*Parameters!$D$7)))))+(AH81*(1-Parameters!$D$40)*(1-(Parameters!$D$11*(1-('Input for base case'!$F$22*Parameters!$D$7)))))),0)</f>
        <v>0</v>
      </c>
      <c r="AI82" s="24">
        <f>IF(AND(C82&gt;=('Input for base case'!$F$14+'Input for base case'!$F$16), C82&lt;('Input for base case'!$F$14+'Input for base case'!$F$17)),((AB81*(1-Parameters!$D$40)*Parameters!$D$10*(1-('Input for base case'!$F$22*Parameters!$D$7)))+(AC81*(1-Parameters!$D$40)*(1-1/Parameters!$D$38)*(1-('Input for base case'!$F$7*Parameters!$D$17*(1-Parameters!$D$27)*Parameters!$D$26*(1-(Parameters!$B$94 + Parameters!$B$95))*(Parameters!$D$24)*Parameters!$D$28*Parameters!$D$30))) + (AD81*(1-Parameters!$D$40)*(1-(1/Parameters!$D$38))*(1-ART_drop_factor)) +(AH81*(1-Parameters!$D$40)*Parameters!$D$11*(1-('Input for base case'!$F$22*Parameters!$D$7)))+(AI81*(1-Parameters!$D$40)*(1-1/Parameters!$D$38)) + (AJ81*(1-Parameters!$D$40)*(1-(1/Parameters!$D$38))*(1-ART_drop_factor))),0)</f>
        <v>0</v>
      </c>
      <c r="AJ82" s="24">
        <f>IF(AND(C82&gt;=('Input for base case'!$F$14+'Input for base case'!$F$16), C82&lt;('Input for base case'!$F$14+'Input for base case'!$F$17)),((AC81*(1-Parameters!$D$40)*(1-1/Parameters!$D$38)*('Input for base case'!$F$7*Parameters!$D$17*Parameters!$D$26*(1-Parameters!$D$27)*(1-(Parameters!$B$94 + Parameters!$B$95))*(Parameters!$D$24)*Parameters!$D$28*Parameters!$D$30))+(AD81*(1-Parameters!$D$40)*(1-(1/Parameters!$D$38))*ART_drop_factor)+(AJ81*(1-Parameters!$D$40)*(1-(1/Parameters!$D$38))*ART_drop_factor)),0)</f>
        <v>0</v>
      </c>
      <c r="AK82" s="22">
        <f>IF(AND(C82&gt;=('Input for base case'!$F$14+'Input for base case'!$F$16), C82&lt;('Input for base case'!$F$14+'Input for base case'!$F$17)),((AC81*(1-Parameters!$D$40)*(1/Parameters!$D$38)*(1-('Input for base case'!$F$7*Parameters!$D$17*(1-Parameters!$D$27)*Parameters!$D$26*(1-(Parameters!$B$94 + Parameters!$B$95))*(Parameters!$D$23)*Parameters!$D$28)))+(AE81*(1-Parameters!$D$40)*(1-('Input for base case'!$F$7*Parameters!$D$17*(1-Parameters!$D$27)*Parameters!$D$26*(1-(Parameters!$B$94 + Parameters!$B$95))*(Parameters!$D$23)*Parameters!$D$28)))+(AI81*(1-Parameters!$D$40)*(1/Parameters!$D$38))+(AK81*(1-Parameters!$D$40))),0)</f>
        <v>0</v>
      </c>
      <c r="AL82" s="24">
        <f>IF(AND(C82&gt;=('Input for base case'!$F$14+'Input for base case'!$F$16), C82&lt;('Input for base case'!$F$14+'Input for base case'!$F$17)),((AC81*(1-Parameters!$D$40)*(1/Parameters!$D$38)*'Input for base case'!$F$7*Parameters!$D$17*Parameters!$D$26*(1-Parameters!$D$27)*(1-(Parameters!$B$94 + Parameters!$B$95))*Parameters!$D$28*(Parameters!$D$23)*(1-Parameters!$D$30))+(AE81*(1-Parameters!$D$40)*'Input for base case'!$F$7*Parameters!$D$17*Parameters!$D$26*(1-Parameters!$D$27)*(1-(Parameters!$B$94 + Parameters!$B$95))*Parameters!$D$28*(Parameters!$D$23)*(1-Parameters!$D$30))+(AF81*(1-Parameters!$D$40)) + (AG81*(1-Parameters!$D$40)*(1-ART_drop_factor)) +(AL81*(1-Parameters!$D$40)) + (AM81*(1-Parameters!$D$40)*(1-ART_drop_factor))),0)</f>
        <v>0</v>
      </c>
      <c r="AM82" s="22">
        <f>IF(AND(C82&gt;=('Input for base case'!$F$14+'Input for base case'!$F$16), C82&lt;('Input for base case'!$F$14+'Input for base case'!$F$17)),((AC81*(1-Parameters!$D$40)*(1/Parameters!$D$38)*('Input for base case'!$F$7*Parameters!$D$17*(Parameters!$D$23)*Parameters!$D$26*(1-Parameters!$D$27)*(1-(Parameters!$B$94 + Parameters!$B$95))*Parameters!$D$28*Parameters!$D$30))+(AD81*(1-Parameters!$D$40)*(1/Parameters!$D$38))+(AE81*(1-Parameters!$D$40)*('Input for base case'!$F$7*Parameters!$D$17*(Parameters!$D$23)*Parameters!$D$26*(1-Parameters!$D$27)*(1-(Parameters!$B$94 + Parameters!$B$95))*Parameters!$D$28*Parameters!$D$30))+(AM81*(1-Parameters!$D$40)*ART_drop_factor)+(AJ81*(1-Parameters!$D$40)*(1/Parameters!$D$38))+(AG81*(1-Parameters!$D$40)*ART_drop_factor)),0)</f>
        <v>0</v>
      </c>
      <c r="AN82" s="24">
        <f>IF(AND(C82&gt;=('Input for base case'!$F$14+'Input for base case'!$F$17), C82&lt;('Input for base case'!$F$14+'Input for base case'!$F$18)),((AH81*(1-Parameters!$D$40)*(1-(Parameters!$D$11*(1-('Input for base case'!$F$22*Parameters!$D$7))))) + (AN81*(1-Parameters!$D$40)*(1-(Parameters!$D$11*(1-('Input for base case'!$F$22*Parameters!$D$7)))))),0)</f>
        <v>0</v>
      </c>
      <c r="AO82" s="22">
        <f>IF(AND(C82&gt;=('Input for base case'!$F$14+'Input for base case'!$F$17), C82&lt;('Input for base case'!$F$14+'Input for base case'!$F$18)),((AH81*(1-Parameters!$D$40)*Parameters!$D$11*(1-('Input for base case'!$F$22*Parameters!$D$7)))+(AI81*(1-Parameters!$D$40)*(1-1/Parameters!$D$38)*(1-('Input for base case'!$F$8*Parameters!$D$18*(1-Parameters!$D$27)*Parameters!$D$26*(Parameters!$D$24)*Parameters!$D$28*Parameters!$D$30))) + (AJ81*(1-Parameters!$D$40)*(1-(1/Parameters!$D$38))*(1-ART_drop_factor)) +(AN81*(1-Parameters!$D$40)*Parameters!$D$11*(1-('Input for base case'!$F$22*Parameters!$D$7)))+(AO81*(1-Parameters!$D$40)*(1-1/Parameters!$D$38)) + (AP81*(1-Parameters!$D$40)*(1-(1/Parameters!$D$38))*(1-ART_drop_factor))),0)</f>
        <v>0</v>
      </c>
      <c r="AP82" s="24">
        <f>IF(AND(C82&gt;=('Input for base case'!$F$14+'Input for base case'!$F$17), C82&lt;('Input for base case'!$F$14+'Input for base case'!$F$18)),((AI81*(1-Parameters!$D$40)*(1-1/Parameters!$D$38)*('Input for base case'!$F$8*Parameters!$D$18*Parameters!$D$26*(1-Parameters!$D$27)*(Parameters!$D$24)*Parameters!$D$28*Parameters!$D$30))+(AJ81*(1-Parameters!$D$40)*(1-(1/Parameters!$D$38))*ART_drop_factor)+(AP81*(1-Parameters!$D$40)*(1-(1/Parameters!$D$38))*ART_drop_factor)),0)</f>
        <v>0</v>
      </c>
      <c r="AQ82" s="22">
        <f>IF(AND(C82&gt;=('Input for base case'!$F$14+'Input for base case'!$F$17), C82&lt;('Input for base case'!$F$14+'Input for base case'!$F$18)),((AI81*(1-Parameters!$D$40)*(1/Parameters!$D$38)*(1-('Input for base case'!$F$8*Parameters!$D$18*(1-Parameters!$D$27)*Parameters!$D$26*(Parameters!$D$23)*Parameters!$D$28)))+(AK81*(1-Parameters!$D$40)*(1-('Input for base case'!$F$8*Parameters!$D$18*(1-Parameters!$D$27)*Parameters!$D$26*(Parameters!$D$23)*Parameters!$D$28)))+(AO81*(1-Parameters!$D$40)*(1/Parameters!$D$38))+(AQ81*(1-Parameters!$D$40))),0)</f>
        <v>0</v>
      </c>
      <c r="AR82" s="24">
        <f>IF(AND(C82&gt;=('Input for base case'!$F$14+'Input for base case'!$F$17), C82&lt;('Input for base case'!$F$14+'Input for base case'!$F$18)),((AI81*(1-Parameters!$D$40)*(1/Parameters!$D$38)*'Input for base case'!$F$8*Parameters!$D$18*Parameters!$D$26*(1-Parameters!$D$27)*Parameters!$D$28*(Parameters!$D$23)*(1-Parameters!$D$30))+(AK81*(1-Parameters!$D$40)*'Input for base case'!$F$8*Parameters!$D$18*Parameters!$D$26*(1-Parameters!$D$27)*Parameters!$D$28*(Parameters!$D$23)*(1-Parameters!$D$30))+(AL81*(1-Parameters!$D$40)) + (AM81*(1-Parameters!$D$40)*(1-ART_drop_factor)) +(AR81*(1-Parameters!$D$40)) + (AS81*(1-Parameters!$D$40)*(1-ART_drop_factor))),0)</f>
        <v>0</v>
      </c>
      <c r="AS82" s="22">
        <f>IF(AND(C82&gt;=('Input for base case'!$F$14+'Input for base case'!$F$17), C82&lt;('Input for base case'!$F$14+'Input for base case'!$F$18)),((AI81*(1-Parameters!$D$40)*(1/Parameters!$D$38)*('Input for base case'!$F$8*Parameters!$D$18*(Parameters!$D$23)*Parameters!$D$26*(1-Parameters!$D$27)*Parameters!$D$28*Parameters!$D$30))+(AJ81*(1-Parameters!$D$40)*(1/Parameters!$D$38))+(AK81*(1-Parameters!$D$40)*('Input for base case'!$F$8*Parameters!$D$18*(Parameters!$D$23)*Parameters!$D$26*(1-Parameters!$D$27)*Parameters!$D$28*Parameters!$D$30))+(AS81*(1-Parameters!$D$40)*ART_drop_factor)+(AP81*(1-Parameters!$D$40)*(1/Parameters!$D$38))+(AM81*(1-Parameters!$D$40)*ART_drop_factor)),0)</f>
        <v>0</v>
      </c>
      <c r="AT82" s="24">
        <f>IF(AND(C82&gt;=('Input for base case'!$F$14+'Input for base case'!$F$18), C82&lt;('Input for base case'!$F$14+'Input for base case'!$F$19)),((AN81*(1-Parameters!$D$40)*(1-(Parameters!$D$11*(1-('Input for base case'!$F$22*Parameters!$D$7))))) + (AT81*(1-Parameters!$D$40)*(1-(Parameters!$D$12*(1-('Input for base case'!$F$22*Parameters!$D$7)))))),0)</f>
        <v>1483476.1285174105</v>
      </c>
      <c r="AU82" s="22">
        <f>IF(AND(C82&gt;=('Input for base case'!$F$14+'Input for base case'!$F$18), C82&lt;('Input for base case'!$F$14+'Input for base case'!$F$19)),((AN81*(1-Parameters!$D$40)*Parameters!$D$11*(1-('Input for base case'!$F$22*Parameters!$D$7)))+(AO81*(1-Parameters!$D$40)*(1-1/Parameters!$D$38)*(1-('Input for base case'!$F$9*Parameters!$D$19*(1-Parameters!$D$27)*Parameters!$D$26*(Parameters!$D$24)*Parameters!$D$28*Parameters!$D$30))) + (AP81*(1-Parameters!$D$40)*(1-(1/Parameters!$D$38))*(1-ART_drop_factor)) +(AT81*(1-Parameters!$D$40)*Parameters!$D$12*(1-('Input for base case'!$F$22*Parameters!$D$7)))+(AU81*(1-Parameters!$D$40)*(1-1/Parameters!$D$38)) + (AV81*(1-Parameters!$D$40)*(1-(1/Parameters!$D$38))*(1-ART_drop_factor))),0)</f>
        <v>3574.3542664857828</v>
      </c>
      <c r="AV82" s="24">
        <f>IF(AND(C82&gt;=('Input for base case'!$F$14+'Input for base case'!$F$18), C82&lt;('Input for base case'!$F$14+'Input for base case'!$F$19)),((AO81*(1-Parameters!$D$40)*(1-1/Parameters!$D$38)*('Input for base case'!$F$9*Parameters!$D$19*Parameters!$D$26*(1-Parameters!$D$27)*(Parameters!$D$24)*Parameters!$D$28*Parameters!$D$30))+(AP81*(1-Parameters!$D$40)*(1-(1/Parameters!$D$38))*ART_drop_factor)+(AV81*(1-Parameters!$D$40)*(1-(1/Parameters!$D$38))*ART_drop_factor)),0)</f>
        <v>2.3363001154275773</v>
      </c>
      <c r="AW82" s="22">
        <f>IF(AND(C82&gt;=('Input for base case'!$F$14+'Input for base case'!$F$18), C82&lt;('Input for base case'!$F$14+'Input for base case'!$F$19)),((AO81*(1-Parameters!$D$40)*(1/Parameters!$D$38)*(1-('Input for base case'!$F$9*Parameters!$D$19*(1-Parameters!$D$27)*Parameters!$D$26*(Parameters!$D$23)*Parameters!$D$28)))+(AQ81*(1-Parameters!$D$40)*(1-('Input for base case'!$F$9*Parameters!$D$19*(1-Parameters!$D$27)*Parameters!$D$26*(Parameters!$D$23)*Parameters!$D$28)))+(AU81*(1-Parameters!$D$40)*(1/Parameters!$D$38))+(AW81*(1-Parameters!$D$40))),0)</f>
        <v>34322.49617096701</v>
      </c>
      <c r="AX82" s="24">
        <f>IF(AND(C82&gt;=('Input for base case'!$F$14+'Input for base case'!$F$18), C82&lt;('Input for base case'!$F$14+'Input for base case'!$F$19)),((AO81*(1-Parameters!$D$40)*(1/Parameters!$D$38)*'Input for base case'!$F$9*Parameters!$D$19*Parameters!$D$26*(1-Parameters!$D$27)*Parameters!$D$28*(Parameters!$D$23)*(1-Parameters!$D$30))+(AQ81*(1-Parameters!$D$40)*'Input for base case'!$F$9*Parameters!$D$19*Parameters!$D$26*(1-Parameters!$D$27)*Parameters!$D$28*(Parameters!$D$23)*(1-Parameters!$D$30)) + (AS81*(1-Parameters!$D$40)*(1-ART_drop_factor)) +(AR81*(1-Parameters!$D$40))+ (AY81*(1-Parameters!$D$40)*(1-ART_drop_factor)) + (AX81*(1-Parameters!$D$40))),0)</f>
        <v>9932.9677245683051</v>
      </c>
      <c r="AY82" s="22">
        <f>IF(AND(C82&gt;=('Input for base case'!$F$14+'Input for base case'!$F$18), C82&lt;('Input for base case'!$F$14+'Input for base case'!$F$19)),((AO81*(1-Parameters!$D$40)*(1/Parameters!$D$38)*('Input for base case'!$F$9*Parameters!$D$19*(Parameters!$D$23)*Parameters!$D$26*(1-Parameters!$D$27)*Parameters!$D$28*Parameters!$D$30))+(AP81*(1-Parameters!$D$40)*(1/Parameters!$D$38))+(AQ81*(1-Parameters!$D$40)*('Input for base case'!$F$9*Parameters!$D$19*(Parameters!$D$23)*Parameters!$D$26*(1-Parameters!$D$27)*Parameters!$D$28*Parameters!$D$30))+(AY81*(1-Parameters!$D$40)*ART_drop_factor)+(AV81*(1-Parameters!$D$40)*(1/Parameters!$D$38))+(AS81*(1-Parameters!$D$40)*ART_drop_factor)),0)</f>
        <v>31732.324718682517</v>
      </c>
      <c r="AZ82" s="24">
        <f>IF(C82&gt;=('Input for base case'!$F$14+'Input for base case'!$F$19),((AT81*(1-Parameters!$D$40)*(1-(Parameters!$D$12*(1-('Input for base case'!$F$22*Parameters!$D$7))))) + (AZ81*(1-Parameters!$D$40)*(1-(Parameters!$D$12*(1-('Input for base case'!$F$22*Parameters!$D$7)))))),0)</f>
        <v>0</v>
      </c>
      <c r="BA82" s="22">
        <f>IF(C82&gt;=('Input for base case'!$F$14+'Input for base case'!$F$19),((AT81*(1-Parameters!$D$40)*Parameters!$D$12*(1-('Input for base case'!$F$22*Parameters!$D$7)))+(AU81*(1-Parameters!$D$40)*(1-1/Parameters!$D$38)*(1-('Input for base case'!$F$10*Parameters!$D$20*(1-Parameters!$D$27)*Parameters!$D$26*(Parameters!$D$24)*Parameters!$D$28*Parameters!$D$30))) + (AV81*(1-Parameters!$D$40)*(1-(1/Parameters!$D$38))*(1-ART_drop_factor)) +(AZ81*(1-Parameters!$D$40)*Parameters!$D$12*(1-('Input for base case'!$F$22*Parameters!$D$7)))+(BA81*(1-Parameters!$D$40)*(1-1/Parameters!$D$38)) + (BB81*(1-Parameters!$D$40)*(1-(1/Parameters!$D$38))*(1-ART_drop_factor))),0)</f>
        <v>0</v>
      </c>
      <c r="BB82" s="24">
        <f>IF(C82&gt;=('Input for base case'!$F$14+'Input for base case'!$F$19),((AU81*(1-Parameters!$D$40)*(1-1/Parameters!$D$38)*('Input for base case'!$F$10*Parameters!$D$20*Parameters!$D$26*(1-Parameters!$D$27)*(Parameters!$D$24)*Parameters!$D$28*Parameters!$D$30))+(AV81*(1-Parameters!$D$40)*(1-(1/Parameters!$D$38))*ART_drop_factor)+(BB81*(1-Parameters!$D$40)*(1-(1/Parameters!$D$38))*ART_drop_factor)),0)</f>
        <v>0</v>
      </c>
      <c r="BC82" s="22">
        <f>IF(C82&gt;=('Input for base case'!$F$14+'Input for base case'!$F$19),((AU81*(1-Parameters!$D$40)*(1/Parameters!$D$38)*(1-('Input for base case'!$F$10*Parameters!$D$20*(1-Parameters!$D$27)*Parameters!$D$26*(Parameters!$D$23)*Parameters!$D$28)))+(AW81*(1-Parameters!$D$40)*(1-('Input for base case'!$F$10*Parameters!$D$20*(1-Parameters!$D$27)*Parameters!$D$26*(Parameters!$D$23)*Parameters!$D$28)))+(BA81*(1-Parameters!$D$40)*(1/Parameters!$D$38))+(BC81*(1-Parameters!$D$40))),0)</f>
        <v>0</v>
      </c>
      <c r="BD82" s="24">
        <f>IF(C82&gt;=('Input for base case'!$F$14+'Input for base case'!$F$19),((AU81*(1-Parameters!$D$40)*(1/Parameters!$D$38)*'Input for base case'!$F$10*Parameters!$D$20*Parameters!$D$26*(1-Parameters!$D$27)*Parameters!$D$28*(Parameters!$D$23)*(1-Parameters!$D$30))+(AW81*(1-Parameters!$D$40)*'Input for base case'!$F$10*Parameters!$D$20*Parameters!$D$26*(1-Parameters!$D$27)*Parameters!$D$28*(Parameters!$D$23)*(1-Parameters!$D$30))+(AX81*(1-Parameters!$D$40)) + (AY81*(1-Parameters!$D$40)*(1-ART_drop_factor)) +(BD81*(1-Parameters!$D$40)) + (BE81*(1-Parameters!$D$40)*(1-ART_drop_factor))),0)</f>
        <v>0</v>
      </c>
      <c r="BE82" s="25">
        <f>IF(C82&gt;=('Input for base case'!$F$14+'Input for base case'!$F$19),((AU81*(1-Parameters!$D$40)*(1/Parameters!$D$38)*('Input for base case'!$F$10*Parameters!$D$20*(Parameters!$D$23)*Parameters!$D$26*(1-Parameters!$D$27)*Parameters!$D$28*Parameters!$D$30))+(AV81*(1-Parameters!$D$40)*(1/Parameters!$D$38))+(AW81*(1-Parameters!$D$40)*('Input for base case'!$F$10*Parameters!$D$20*(Parameters!$D$23)*Parameters!$D$26*(1-Parameters!$D$27)*Parameters!$D$28*Parameters!$D$30))+(BE81*(1-Parameters!$D$40)*ART_drop_factor)+(BB81*(1-Parameters!$D$40)*(1/Parameters!$D$38))+(AY81*(1-Parameters!$D$40)*ART_drop_factor)),0)</f>
        <v>0</v>
      </c>
      <c r="BF82" s="135">
        <f>(Parameters!$D$40*(SUM(Model!D81:U81,Model!AH81:BE81)))+(Parameters!$D$41*(SUM(Model!V81:AG81)))</f>
        <v>93.429154090852364</v>
      </c>
      <c r="BG82" s="60"/>
      <c r="BJ82" s="66"/>
    </row>
    <row r="83" spans="3:62" x14ac:dyDescent="0.2">
      <c r="C83" s="20">
        <v>78</v>
      </c>
      <c r="D83" s="21">
        <f>IF((C83&gt;='Input for base case'!$F$12),0,(D82*(1-Parameters!$D$40)*(1-(Parameters!$D$8*(1-('Input for base case'!$F$22*Parameters!$D$7))))))</f>
        <v>0</v>
      </c>
      <c r="E83" s="21">
        <f>IF((C83&gt;='Input for base case'!$F$12),0,(D82*(1-Parameters!$D$40)*Parameters!$D$8*(1-('Input for base case'!$F$22*Parameters!$D$7))+(E82*(1-Parameters!$D$40)*(1-1/Parameters!$D$38)) + (F82*(1-Parameters!$D$40)*(1-(1/Parameters!$D$38))*(1-ART_drop_factor))))</f>
        <v>0</v>
      </c>
      <c r="F83" s="26">
        <f>IF((C83&gt;='Input for base case'!$F$12),0,(F82*(1-Parameters!$D$40)*(1-(1/Parameters!$D$38))*ART_drop_factor))</f>
        <v>0</v>
      </c>
      <c r="G83" s="21">
        <f>IF((C83&gt;='Input for base case'!$F$12),0,((G82*(1-Parameters!$D$40)+(E82*(1-Parameters!$D$40)*(1/Parameters!$D$38)))))</f>
        <v>0</v>
      </c>
      <c r="H83" s="21">
        <f>IF((C83&gt;='Input for base case'!$F$12),0,(H82*(1-Parameters!$D$40) + I82*(1-Parameters!$D$40)*(1-ART_drop_factor)))</f>
        <v>0</v>
      </c>
      <c r="I83" s="21">
        <f>IF((C83&gt;='Input for base case'!$F$12),0,(((F82*(1-Parameters!$D$40)*(1/Parameters!$D$38)) + I82*(1-Parameters!$D$40)*ART_drop_factor)))</f>
        <v>0</v>
      </c>
      <c r="J83" s="23">
        <f>IF(AND(C83&gt;='Input for base case'!$F$12,C83&lt;'Input for base case'!$F$13),((D82*(1-Parameters!$D$40)*(1-(Parameters!$D$8*(1-('Input for base case'!$F$22*Parameters!$D$7))))) + (J82*(1-Parameters!$D$40)*(1-(Parameters!$D$9*(1-('Input for base case'!$F$22*Parameters!$D$7)))))),0)</f>
        <v>0</v>
      </c>
      <c r="K83" s="23">
        <f>IF(AND(C83&gt;='Input for base case'!$F$12,C83&lt;'Input for base case'!$F$13),((D82*(1-Parameters!$D$40)*(Parameters!$D$8*(1-('Input for base case'!$F$22*Parameters!$D$7))))+(E82*(1-Parameters!$D$40)*(1-1/Parameters!$D$38)*(1-('Input for base case'!$F$5*Parameters!$D$14*(1-Parameters!$D$27)*Parameters!$D$26*(Parameters!$D$24))*Parameters!$D$28*Parameters!$D$30)))+ (F82*(1-Parameters!$D$40)*(1-(1/Parameters!$D$38))*(1-ART_drop_factor)) + (J82*(1-Parameters!$D$40)*Parameters!$D$9*(1-('Input for base case'!$F$22*Parameters!$D$7)))+(K82*(1-Parameters!$D$40)*(1-1/Parameters!$D$38)) + (L82*(1-Parameters!$D$40)*(1-(1/Parameters!$D$38))*(1-ART_drop_factor)),0)</f>
        <v>0</v>
      </c>
      <c r="L83" s="23">
        <f>IF(AND(C83&gt;='Input for base case'!$F$12,C83&lt;'Input for base case'!$F$13),((E82*(1-Parameters!$D$40)*(1-1/Parameters!$D$38)*('Input for base case'!$F$5*Parameters!$D$14*Parameters!$D$26*(1-Parameters!$D$27)*(Parameters!$D$24)*Parameters!$D$28*Parameters!$D$30))+(F82*(1-Parameters!$D$40)*(1-(1/Parameters!$D$38))*ART_drop_factor)+(L82*(1-Parameters!$D$40)*(1-(1/Parameters!$D$38))*ART_drop_factor)),0)</f>
        <v>0</v>
      </c>
      <c r="M83" s="23">
        <f>IF(AND(C83&gt;='Input for base case'!$F$12,C83&lt;'Input for base case'!$F$13),((E82*(1-Parameters!$D$40)*(1/Parameters!$D$38)*(1-('Input for base case'!$F$5*Parameters!$D$14*(1-Parameters!$D$27)*Parameters!$D$26*(Parameters!$D$23))*Parameters!$D$28))+(G82*(1-Parameters!$D$40)*(1-('Input for base case'!$F$5*Parameters!$D$14*(1-Parameters!$D$27)*Parameters!$D$26*(Parameters!$D$23)*Parameters!$D$28)))+(K82*(1-Parameters!$D$40)*(1/Parameters!$D$38))+(M82*(1-Parameters!$D$40))),0)</f>
        <v>0</v>
      </c>
      <c r="N83" s="23">
        <f>IF(AND(C83&gt;='Input for base case'!$F$12,C83&lt;'Input for base case'!$F$13),((E82*(1-Parameters!$D$40)*(1/Parameters!$D$38)*'Input for base case'!$F$5*Parameters!$D$14*Parameters!$D$26*(1-Parameters!$D$27)*Parameters!$D$28*(Parameters!$D$23)*(1-Parameters!$D$30))+(G82*(1-Parameters!$D$40)*'Input for base case'!$F$5*Parameters!$D$14*Parameters!$D$26*(1-Parameters!$D$27)*Parameters!$D$28*(Parameters!$D$23)*(1-Parameters!$D$30))+(H82*(1-Parameters!$D$40)) +(N82*(1-Parameters!$D$40)) + (O82*(1-Parameters!$D$40)*(1-ART_drop_factor)) + (I82*(1-Parameters!$D$40)*(1-ART_drop_factor))),0)</f>
        <v>0</v>
      </c>
      <c r="O83" s="23">
        <f>IF(AND(C83&gt;='Input for base case'!$F$12,C83&lt;'Input for base case'!$F$13),((E82*(1-Parameters!$D$40)*(1/Parameters!$D$38)*('Input for base case'!$F$5*Parameters!$D$14*(Parameters!$D$23)*Parameters!$D$26*(1-Parameters!$D$27)*Parameters!$D$28*Parameters!$D$30))+(F82*(1-Parameters!$D$40)*(1/Parameters!$D$38))+(G82*(1-Parameters!$D$40)*('Input for base case'!$F$5*Parameters!$D$14*(Parameters!$D$23)*Parameters!$D$26*(1-Parameters!$D$27)*Parameters!$D$28*Parameters!$D$30))+(O82*(1-Parameters!$D$40)*ART_drop_factor)+(L82*(1-Parameters!$D$40)*(1/Parameters!$D$38))+(I82*(1-Parameters!$D$40)*ART_drop_factor)),0)</f>
        <v>0</v>
      </c>
      <c r="P83" s="24">
        <f>IF(AND(C83&gt;='Input for base case'!$F$13,C83&lt;'Input for base case'!$F$14),((J82*(1-Parameters!$D$40)*(1-(Parameters!$D$9*(1-('Input for base case'!$F$22*Parameters!$D$7))))) + (P82*(1-Parameters!$D$40)*(1-(Parameters!$D$9*(1-('Input for base case'!$F$22*Parameters!$D$7)))))),0)</f>
        <v>0</v>
      </c>
      <c r="Q83" s="22">
        <f>IF(AND(C83&gt;='Input for base case'!$F$13,C83&lt;'Input for base case'!$F$14),((J82*(1-Parameters!$D$40)*Parameters!$D$9*(1-('Input for base case'!$F$22*Parameters!$D$7)))+(K82*(1-Parameters!$D$40)*(1-1/Parameters!$D$38)*(1-('Input for base case'!$F$6*Parameters!$D$15*(1-Parameters!$D$27)*Parameters!$D$26*(Parameters!$D$24))*Parameters!$D$28*Parameters!$D$30))) + (L82*(1-Parameters!$D$40)*(1-(1/Parameters!$D$38))*(1-ART_drop_factor)) +(P82*(1-Parameters!$D$40)*Parameters!$D$9*(1-('Input for base case'!$F$22*Parameters!$D$7)))+(Q82*(1-Parameters!$D$40)*(1-1/Parameters!$D$38)) + (R82*(1-Parameters!$D$40)*(1-(1/Parameters!$D$38))*(1-ART_drop_factor)),0)</f>
        <v>0</v>
      </c>
      <c r="R83" s="24">
        <f>IF(AND(C83&gt;='Input for base case'!$F$13,C83&lt;'Input for base case'!$F$14),((K82*(1-Parameters!$D$40)*(1-1/Parameters!$D$38)*('Input for base case'!$F$6*Parameters!$D$15*Parameters!$D$26*(1-Parameters!$D$27)*(Parameters!$D$24)*Parameters!$D$28*Parameters!$D$30))+(L82*(1-Parameters!$D$40)*(1-(1/Parameters!$D$38))*ART_drop_factor)+(R82*(1-Parameters!$D$40)*(1-(1/Parameters!$D$38))*ART_drop_factor)),0)</f>
        <v>0</v>
      </c>
      <c r="S83" s="22">
        <f>IF(AND(C83&gt;='Input for base case'!$F$13,C83&lt;'Input for base case'!$F$14),((K82*(1-Parameters!$D$40)*(1/Parameters!$D$38)*(1-('Input for base case'!$F$6*Parameters!$D$15*(1-Parameters!$D$27)*Parameters!$D$26*(Parameters!$D$23)*Parameters!$D$28)))+(M82*(1-Parameters!$D$40)*(1-('Input for base case'!$F$6*Parameters!$D$15*(1-Parameters!$D$27)*Parameters!$D$26*(Parameters!$D$23)*Parameters!$D$28)))+(Q82*(1-Parameters!$D$40)*(1/Parameters!$D$38))+(S82*(1-Parameters!$D$40))),0)</f>
        <v>0</v>
      </c>
      <c r="T83" s="24">
        <f>IF(AND(C83&gt;='Input for base case'!$F$13,C83&lt;'Input for base case'!$F$14),((K82*(1-Parameters!$D$40)*(1/Parameters!$D$38)*'Input for base case'!$F$6*Parameters!$D$15*Parameters!$D$26*(1-Parameters!$D$27)*Parameters!$D$28*(Parameters!$D$23)*(1-Parameters!$D$30))+(M82*(1-Parameters!$D$40)*'Input for base case'!$F$6*Parameters!$D$15*Parameters!$D$26*(1-Parameters!$D$27)*Parameters!$D$28*(Parameters!$D$23)*(1-Parameters!$D$30))+(N82*(1-Parameters!$D$40))+(T82*(1-Parameters!$D$40)) + (U82*(1-Parameters!$D$40)*(1-ART_drop_factor)) + (O82*(1-Parameters!$D$40)*(1-ART_drop_factor))),0)</f>
        <v>0</v>
      </c>
      <c r="U83" s="22">
        <f>IF(AND(C83&gt;='Input for base case'!$F$13,C83&lt;'Input for base case'!$F$14),((K82*(1-Parameters!$D$40)*(1/Parameters!$D$38)*('Input for base case'!$F$6*Parameters!$D$15*(Parameters!$D$23)*Parameters!$D$26*(1-Parameters!$D$27)*Parameters!$D$28*Parameters!$D$30))+(L82*(1-Parameters!$D$40)*(1/Parameters!$D$38))+(M82*(1-Parameters!$D$40)*('Input for base case'!$F$6*Parameters!$D$15*(Parameters!$D$23)*Parameters!$D$26*(1-Parameters!$D$27)*Parameters!$D$28*Parameters!$D$30))+(U82*(1-Parameters!$D$40)*ART_drop_factor)+(R82*(1-Parameters!$D$40)*(1/Parameters!$D$38))+(O82*(1-Parameters!$D$40))*ART_drop_factor),0)</f>
        <v>0</v>
      </c>
      <c r="V83" s="24">
        <f>IF(C83='Input for base case'!$F$14,((P82*(1-Parameters!$D$41)*(1-(Parameters!$D$9*(1-('Input for base case'!$F$22*Parameters!$D$7))))) + (V82*(1-Parameters!$D$41)*(1-(Parameters!$D$9*(1-('Input for base case'!$F$22*Parameters!$D$7)))))),0)</f>
        <v>0</v>
      </c>
      <c r="W83" s="22">
        <f>IF(C83='Input for base case'!$F$14,((P82*(1-Parameters!$D$41)*Parameters!$D$9*(1-('Input for base case'!$F$22*Parameters!$D$7)))+(Q82*(1-Parameters!$D$41)*(1-1/Parameters!$D$38)*(1-('Input for base case'!$F$6*Parameters!$D$16*(1-Parameters!$D$27)*Parameters!$D$26*(1-Parameters!$B$94)*(Parameters!$D$24))*Parameters!$D$28*Parameters!$D$30)))+(V82*(1-Parameters!$D$41)*Parameters!$D$9*(1-('Input for base case'!$F$22*Parameters!$D$7)))+ (R82*(1-Parameters!$D$41)*(1-(1/Parameters!$D$38))*(1-ART_drop_factor)) + (W82*(1-Parameters!$D$41)*(1-1/Parameters!$D$38)) + (X82*(1-Parameters!$D$41)*(1-(1/Parameters!$D$38))*(1-ART_drop_factor)),0)</f>
        <v>0</v>
      </c>
      <c r="X83" s="24">
        <f>IF(C83='Input for base case'!$F$14,((Q82*(1-Parameters!$D$41)*(1-1/Parameters!$D$38)*('Input for base case'!$F$6*Parameters!$D$16*Parameters!$D$26*(1-Parameters!$D$27)*(1-Parameters!$B$94)*(Parameters!$D$24)*Parameters!$D$28*Parameters!$D$30))+(R82*(1-Parameters!$D$41)*(1-(1/Parameters!$D$38))*ART_drop_factor)+(X82*(1-Parameters!$D$41)*(1-(1/Parameters!$D$38))*ART_drop_factor)),0)</f>
        <v>0</v>
      </c>
      <c r="Y83" s="22">
        <f>IF(C83='Input for base case'!$F$14,((Q82*(1-Parameters!$D$41)*(1/Parameters!$D$38)*(1-('Input for base case'!$F$6*Parameters!$D$16*(1-Parameters!$D$27)*Parameters!$D$26*(1-Parameters!$B$94)*(Parameters!$D$23)*Parameters!$D$28)))+(S82*(1-Parameters!$D$41)*(1-('Input for base case'!$F$6*Parameters!$D$16*(1-Parameters!$D$27)*Parameters!$D$26*(1-Parameters!$B$94)*(Parameters!$D$23)*Parameters!$D$28)))+(W82*(1-Parameters!$D$41)*(1/Parameters!$D$38))+(Y82*(1-Parameters!$D$41))),0)</f>
        <v>0</v>
      </c>
      <c r="Z83" s="24">
        <f>IF(C83='Input for base case'!$F$14,((Q82*(1-Parameters!$D$41)*(1/Parameters!$D$38)*'Input for base case'!$F$6*Parameters!$D$16*Parameters!$D$26*(1-Parameters!$D$27)*(1-Parameters!$B$94)*Parameters!$D$28*(Parameters!$D$23)*(1-Parameters!$D$30))+(S82*(1-Parameters!$D$41)*'Input for base case'!$F$6*Parameters!$D$16*Parameters!$D$26*(1-Parameters!$D$27)*(1-Parameters!$B$94)*Parameters!$D$28*(Parameters!$D$23)*(1-Parameters!$D$30))+(T82*(1-Parameters!$D$41)) + (U82*(1-Parameters!$D$41)*(1-ART_drop_factor)) + (Z82*(1-Parameters!$D$41)) + (AA82*(1-Parameters!$D$41)*(1-ART_drop_factor))),0)</f>
        <v>0</v>
      </c>
      <c r="AA83" s="22">
        <f>IF(C83='Input for base case'!$F$14,((Q82*(1-Parameters!$D$41)*(1/Parameters!$D$38)*('Input for base case'!$F$6*Parameters!$D$16*(Parameters!$D$23)*Parameters!$D$26*(1-Parameters!$D$27)*(1-Parameters!$B$94)*Parameters!$D$28*Parameters!$D$30))+(R82*(1-Parameters!$D$41)*(1/Parameters!$D$38))+(S82*(1-Parameters!$D$41)*('Input for base case'!$F$6*Parameters!$D$16*(1-Parameters!$B$94)*(Parameters!$D$23)*Parameters!$D$26*(1-Parameters!$D$27)*Parameters!$D$28*Parameters!$D$30))+(AA82*(1-Parameters!$D$41)*ART_drop_factor)+(X82*(1-Parameters!$D$41)*(1/Parameters!$D$38))+(U82*(1-Parameters!$D$41)*ART_drop_factor)),0)</f>
        <v>0</v>
      </c>
      <c r="AB83" s="24">
        <f>IF(AND(C83&gt;'Input for base case'!$F$14,C83&lt;('Input for base case'!$F$14+'Input for base case'!$F$16)),((V82*(1-Parameters!$D$41)*(1-(Parameters!$D$9*(1-('Input for base case'!$F$22*Parameters!$D$7)))))+(AB82*(1-Parameters!$D$41)*(1-(Parameters!$D$10*(1-('Input for base case'!$F$22*Parameters!$D$7)))))),0)</f>
        <v>0</v>
      </c>
      <c r="AC83" s="24">
        <f>IF(AND(C83&gt;'Input for base case'!$F$14, C83&lt;('Input for base case'!$F$14+'Input for base case'!$F$16)),((V82*(1-Parameters!$D$41)*Parameters!$D$9*(1-('Input for base case'!$F$22*Parameters!$D$7)))+(W82*(1-Parameters!$D$41)*(1-1/Parameters!$D$38)) + (X82*(1-Parameters!$D$41)*(1-(1/Parameters!$D$38))*(1-ART_drop_factor)) +(AB82*(1-Parameters!$D$41)*Parameters!$D$10*(1-('Input for base case'!$F$22*Parameters!$D$7))))+(AC82*(1-Parameters!$D$41)*(1-1/Parameters!$D$38)) + (AD82*(1-Parameters!$D$41)*(1-(1/Parameters!$D$38))*(1-ART_drop_factor)),0)</f>
        <v>0</v>
      </c>
      <c r="AD83" s="24">
        <f>IF(AND(C83&gt;'Input for base case'!$F$14, C83&lt;('Input for base case'!$F$14+'Input for base case'!$F$16)),((X82*(1-Parameters!$D$41)*(1-(1/Parameters!$D$38))*ART_drop_factor)+(AD82*(1-Parameters!$D$41)*(1-(1/Parameters!$D$38))*ART_drop_factor)),0)</f>
        <v>0</v>
      </c>
      <c r="AE83" s="24">
        <f>IF(AND(C83&gt;'Input for base case'!$F$14, C83&lt;('Input for base case'!$F$14+'Input for base case'!$F$16)),((W82*(1-Parameters!$D$41)*(1/Parameters!$D$38))+(Y82*(1-Parameters!$D$41))+(AC82*(1-Parameters!$D$41)*(1/Parameters!$D$38))+(AE82*(1-Parameters!$D$41))),0)</f>
        <v>0</v>
      </c>
      <c r="AF83" s="24">
        <f>IF(AND(C83&gt;'Input for base case'!$F$14, C83&lt;('Input for base case'!$F$14+'Input for base case'!$F$16)),((Z82*(1-Parameters!$D$41)) + (AA82*(1-Parameters!$D$41)*(1-ART_drop_factor)) +(AF82*(1-Parameters!$D$41)) + (AG82*(1-Parameters!$D$41)*(1-ART_drop_factor))),0)</f>
        <v>0</v>
      </c>
      <c r="AG83" s="24">
        <f>IF(AND(C83&gt;'Input for base case'!$F$14, C83&lt;('Input for base case'!$F$14+'Input for base case'!$F$16)),((X82*(1-Parameters!$D$41)*(1/Parameters!$D$38))+(AG82*(1-Parameters!$D$41)*ART_drop_factor)+(AD82*(1-Parameters!$D$41)*(1/Parameters!$D$38))+(AA82*(1-Parameters!$D$41)*ART_drop_factor)),0)</f>
        <v>0</v>
      </c>
      <c r="AH83" s="24">
        <f>IF(AND(C83&gt;=('Input for base case'!$F$14+'Input for base case'!$F$16),C83&lt;('Input for base case'!$F$14+'Input for base case'!$F$17)),((AB82*(1-Parameters!$D$40)*(1-(Parameters!$D$10*(1-('Input for base case'!$F$22*Parameters!$D$7)))))+(AH82*(1-Parameters!$D$40)*(1-(Parameters!$D$11*(1-('Input for base case'!$F$22*Parameters!$D$7)))))),0)</f>
        <v>0</v>
      </c>
      <c r="AI83" s="24">
        <f>IF(AND(C83&gt;=('Input for base case'!$F$14+'Input for base case'!$F$16), C83&lt;('Input for base case'!$F$14+'Input for base case'!$F$17)),((AB82*(1-Parameters!$D$40)*Parameters!$D$10*(1-('Input for base case'!$F$22*Parameters!$D$7)))+(AC82*(1-Parameters!$D$40)*(1-1/Parameters!$D$38)*(1-('Input for base case'!$F$7*Parameters!$D$17*(1-Parameters!$D$27)*Parameters!$D$26*(1-(Parameters!$B$94 + Parameters!$B$95))*(Parameters!$D$24)*Parameters!$D$28*Parameters!$D$30))) + (AD82*(1-Parameters!$D$40)*(1-(1/Parameters!$D$38))*(1-ART_drop_factor)) +(AH82*(1-Parameters!$D$40)*Parameters!$D$11*(1-('Input for base case'!$F$22*Parameters!$D$7)))+(AI82*(1-Parameters!$D$40)*(1-1/Parameters!$D$38)) + (AJ82*(1-Parameters!$D$40)*(1-(1/Parameters!$D$38))*(1-ART_drop_factor))),0)</f>
        <v>0</v>
      </c>
      <c r="AJ83" s="24">
        <f>IF(AND(C83&gt;=('Input for base case'!$F$14+'Input for base case'!$F$16), C83&lt;('Input for base case'!$F$14+'Input for base case'!$F$17)),((AC82*(1-Parameters!$D$40)*(1-1/Parameters!$D$38)*('Input for base case'!$F$7*Parameters!$D$17*Parameters!$D$26*(1-Parameters!$D$27)*(1-(Parameters!$B$94 + Parameters!$B$95))*(Parameters!$D$24)*Parameters!$D$28*Parameters!$D$30))+(AD82*(1-Parameters!$D$40)*(1-(1/Parameters!$D$38))*ART_drop_factor)+(AJ82*(1-Parameters!$D$40)*(1-(1/Parameters!$D$38))*ART_drop_factor)),0)</f>
        <v>0</v>
      </c>
      <c r="AK83" s="22">
        <f>IF(AND(C83&gt;=('Input for base case'!$F$14+'Input for base case'!$F$16), C83&lt;('Input for base case'!$F$14+'Input for base case'!$F$17)),((AC82*(1-Parameters!$D$40)*(1/Parameters!$D$38)*(1-('Input for base case'!$F$7*Parameters!$D$17*(1-Parameters!$D$27)*Parameters!$D$26*(1-(Parameters!$B$94 + Parameters!$B$95))*(Parameters!$D$23)*Parameters!$D$28)))+(AE82*(1-Parameters!$D$40)*(1-('Input for base case'!$F$7*Parameters!$D$17*(1-Parameters!$D$27)*Parameters!$D$26*(1-(Parameters!$B$94 + Parameters!$B$95))*(Parameters!$D$23)*Parameters!$D$28)))+(AI82*(1-Parameters!$D$40)*(1/Parameters!$D$38))+(AK82*(1-Parameters!$D$40))),0)</f>
        <v>0</v>
      </c>
      <c r="AL83" s="24">
        <f>IF(AND(C83&gt;=('Input for base case'!$F$14+'Input for base case'!$F$16), C83&lt;('Input for base case'!$F$14+'Input for base case'!$F$17)),((AC82*(1-Parameters!$D$40)*(1/Parameters!$D$38)*'Input for base case'!$F$7*Parameters!$D$17*Parameters!$D$26*(1-Parameters!$D$27)*(1-(Parameters!$B$94 + Parameters!$B$95))*Parameters!$D$28*(Parameters!$D$23)*(1-Parameters!$D$30))+(AE82*(1-Parameters!$D$40)*'Input for base case'!$F$7*Parameters!$D$17*Parameters!$D$26*(1-Parameters!$D$27)*(1-(Parameters!$B$94 + Parameters!$B$95))*Parameters!$D$28*(Parameters!$D$23)*(1-Parameters!$D$30))+(AF82*(1-Parameters!$D$40)) + (AG82*(1-Parameters!$D$40)*(1-ART_drop_factor)) +(AL82*(1-Parameters!$D$40)) + (AM82*(1-Parameters!$D$40)*(1-ART_drop_factor))),0)</f>
        <v>0</v>
      </c>
      <c r="AM83" s="22">
        <f>IF(AND(C83&gt;=('Input for base case'!$F$14+'Input for base case'!$F$16), C83&lt;('Input for base case'!$F$14+'Input for base case'!$F$17)),((AC82*(1-Parameters!$D$40)*(1/Parameters!$D$38)*('Input for base case'!$F$7*Parameters!$D$17*(Parameters!$D$23)*Parameters!$D$26*(1-Parameters!$D$27)*(1-(Parameters!$B$94 + Parameters!$B$95))*Parameters!$D$28*Parameters!$D$30))+(AD82*(1-Parameters!$D$40)*(1/Parameters!$D$38))+(AE82*(1-Parameters!$D$40)*('Input for base case'!$F$7*Parameters!$D$17*(Parameters!$D$23)*Parameters!$D$26*(1-Parameters!$D$27)*(1-(Parameters!$B$94 + Parameters!$B$95))*Parameters!$D$28*Parameters!$D$30))+(AM82*(1-Parameters!$D$40)*ART_drop_factor)+(AJ82*(1-Parameters!$D$40)*(1/Parameters!$D$38))+(AG82*(1-Parameters!$D$40)*ART_drop_factor)),0)</f>
        <v>0</v>
      </c>
      <c r="AN83" s="24">
        <f>IF(AND(C83&gt;=('Input for base case'!$F$14+'Input for base case'!$F$17), C83&lt;('Input for base case'!$F$14+'Input for base case'!$F$18)),((AH82*(1-Parameters!$D$40)*(1-(Parameters!$D$11*(1-('Input for base case'!$F$22*Parameters!$D$7))))) + (AN82*(1-Parameters!$D$40)*(1-(Parameters!$D$11*(1-('Input for base case'!$F$22*Parameters!$D$7)))))),0)</f>
        <v>0</v>
      </c>
      <c r="AO83" s="22">
        <f>IF(AND(C83&gt;=('Input for base case'!$F$14+'Input for base case'!$F$17), C83&lt;('Input for base case'!$F$14+'Input for base case'!$F$18)),((AH82*(1-Parameters!$D$40)*Parameters!$D$11*(1-('Input for base case'!$F$22*Parameters!$D$7)))+(AI82*(1-Parameters!$D$40)*(1-1/Parameters!$D$38)*(1-('Input for base case'!$F$8*Parameters!$D$18*(1-Parameters!$D$27)*Parameters!$D$26*(Parameters!$D$24)*Parameters!$D$28*Parameters!$D$30))) + (AJ82*(1-Parameters!$D$40)*(1-(1/Parameters!$D$38))*(1-ART_drop_factor)) +(AN82*(1-Parameters!$D$40)*Parameters!$D$11*(1-('Input for base case'!$F$22*Parameters!$D$7)))+(AO82*(1-Parameters!$D$40)*(1-1/Parameters!$D$38)) + (AP82*(1-Parameters!$D$40)*(1-(1/Parameters!$D$38))*(1-ART_drop_factor))),0)</f>
        <v>0</v>
      </c>
      <c r="AP83" s="24">
        <f>IF(AND(C83&gt;=('Input for base case'!$F$14+'Input for base case'!$F$17), C83&lt;('Input for base case'!$F$14+'Input for base case'!$F$18)),((AI82*(1-Parameters!$D$40)*(1-1/Parameters!$D$38)*('Input for base case'!$F$8*Parameters!$D$18*Parameters!$D$26*(1-Parameters!$D$27)*(Parameters!$D$24)*Parameters!$D$28*Parameters!$D$30))+(AJ82*(1-Parameters!$D$40)*(1-(1/Parameters!$D$38))*ART_drop_factor)+(AP82*(1-Parameters!$D$40)*(1-(1/Parameters!$D$38))*ART_drop_factor)),0)</f>
        <v>0</v>
      </c>
      <c r="AQ83" s="22">
        <f>IF(AND(C83&gt;=('Input for base case'!$F$14+'Input for base case'!$F$17), C83&lt;('Input for base case'!$F$14+'Input for base case'!$F$18)),((AI82*(1-Parameters!$D$40)*(1/Parameters!$D$38)*(1-('Input for base case'!$F$8*Parameters!$D$18*(1-Parameters!$D$27)*Parameters!$D$26*(Parameters!$D$23)*Parameters!$D$28)))+(AK82*(1-Parameters!$D$40)*(1-('Input for base case'!$F$8*Parameters!$D$18*(1-Parameters!$D$27)*Parameters!$D$26*(Parameters!$D$23)*Parameters!$D$28)))+(AO82*(1-Parameters!$D$40)*(1/Parameters!$D$38))+(AQ82*(1-Parameters!$D$40))),0)</f>
        <v>0</v>
      </c>
      <c r="AR83" s="24">
        <f>IF(AND(C83&gt;=('Input for base case'!$F$14+'Input for base case'!$F$17), C83&lt;('Input for base case'!$F$14+'Input for base case'!$F$18)),((AI82*(1-Parameters!$D$40)*(1/Parameters!$D$38)*'Input for base case'!$F$8*Parameters!$D$18*Parameters!$D$26*(1-Parameters!$D$27)*Parameters!$D$28*(Parameters!$D$23)*(1-Parameters!$D$30))+(AK82*(1-Parameters!$D$40)*'Input for base case'!$F$8*Parameters!$D$18*Parameters!$D$26*(1-Parameters!$D$27)*Parameters!$D$28*(Parameters!$D$23)*(1-Parameters!$D$30))+(AL82*(1-Parameters!$D$40)) + (AM82*(1-Parameters!$D$40)*(1-ART_drop_factor)) +(AR82*(1-Parameters!$D$40)) + (AS82*(1-Parameters!$D$40)*(1-ART_drop_factor))),0)</f>
        <v>0</v>
      </c>
      <c r="AS83" s="22">
        <f>IF(AND(C83&gt;=('Input for base case'!$F$14+'Input for base case'!$F$17), C83&lt;('Input for base case'!$F$14+'Input for base case'!$F$18)),((AI82*(1-Parameters!$D$40)*(1/Parameters!$D$38)*('Input for base case'!$F$8*Parameters!$D$18*(Parameters!$D$23)*Parameters!$D$26*(1-Parameters!$D$27)*Parameters!$D$28*Parameters!$D$30))+(AJ82*(1-Parameters!$D$40)*(1/Parameters!$D$38))+(AK82*(1-Parameters!$D$40)*('Input for base case'!$F$8*Parameters!$D$18*(Parameters!$D$23)*Parameters!$D$26*(1-Parameters!$D$27)*Parameters!$D$28*Parameters!$D$30))+(AS82*(1-Parameters!$D$40)*ART_drop_factor)+(AP82*(1-Parameters!$D$40)*(1/Parameters!$D$38))+(AM82*(1-Parameters!$D$40)*ART_drop_factor)),0)</f>
        <v>0</v>
      </c>
      <c r="AT83" s="24">
        <f>IF(AND(C83&gt;=('Input for base case'!$F$14+'Input for base case'!$F$18), C83&lt;('Input for base case'!$F$14+'Input for base case'!$F$19)),((AN82*(1-Parameters!$D$40)*(1-(Parameters!$D$11*(1-('Input for base case'!$F$22*Parameters!$D$7))))) + (AT82*(1-Parameters!$D$40)*(1-(Parameters!$D$12*(1-('Input for base case'!$F$22*Parameters!$D$7)))))),0)</f>
        <v>0</v>
      </c>
      <c r="AU83" s="22">
        <f>IF(AND(C83&gt;=('Input for base case'!$F$14+'Input for base case'!$F$18), C83&lt;('Input for base case'!$F$14+'Input for base case'!$F$19)),((AN82*(1-Parameters!$D$40)*Parameters!$D$11*(1-('Input for base case'!$F$22*Parameters!$D$7)))+(AO82*(1-Parameters!$D$40)*(1-1/Parameters!$D$38)*(1-('Input for base case'!$F$9*Parameters!$D$19*(1-Parameters!$D$27)*Parameters!$D$26*(Parameters!$D$24)*Parameters!$D$28*Parameters!$D$30))) + (AP82*(1-Parameters!$D$40)*(1-(1/Parameters!$D$38))*(1-ART_drop_factor)) +(AT82*(1-Parameters!$D$40)*Parameters!$D$12*(1-('Input for base case'!$F$22*Parameters!$D$7)))+(AU82*(1-Parameters!$D$40)*(1-1/Parameters!$D$38)) + (AV82*(1-Parameters!$D$40)*(1-(1/Parameters!$D$38))*(1-ART_drop_factor))),0)</f>
        <v>0</v>
      </c>
      <c r="AV83" s="24">
        <f>IF(AND(C83&gt;=('Input for base case'!$F$14+'Input for base case'!$F$18), C83&lt;('Input for base case'!$F$14+'Input for base case'!$F$19)),((AO82*(1-Parameters!$D$40)*(1-1/Parameters!$D$38)*('Input for base case'!$F$9*Parameters!$D$19*Parameters!$D$26*(1-Parameters!$D$27)*(Parameters!$D$24)*Parameters!$D$28*Parameters!$D$30))+(AP82*(1-Parameters!$D$40)*(1-(1/Parameters!$D$38))*ART_drop_factor)+(AV82*(1-Parameters!$D$40)*(1-(1/Parameters!$D$38))*ART_drop_factor)),0)</f>
        <v>0</v>
      </c>
      <c r="AW83" s="22">
        <f>IF(AND(C83&gt;=('Input for base case'!$F$14+'Input for base case'!$F$18), C83&lt;('Input for base case'!$F$14+'Input for base case'!$F$19)),((AO82*(1-Parameters!$D$40)*(1/Parameters!$D$38)*(1-('Input for base case'!$F$9*Parameters!$D$19*(1-Parameters!$D$27)*Parameters!$D$26*(Parameters!$D$23)*Parameters!$D$28)))+(AQ82*(1-Parameters!$D$40)*(1-('Input for base case'!$F$9*Parameters!$D$19*(1-Parameters!$D$27)*Parameters!$D$26*(Parameters!$D$23)*Parameters!$D$28)))+(AU82*(1-Parameters!$D$40)*(1/Parameters!$D$38))+(AW82*(1-Parameters!$D$40))),0)</f>
        <v>0</v>
      </c>
      <c r="AX83" s="24">
        <f>IF(AND(C83&gt;=('Input for base case'!$F$14+'Input for base case'!$F$18), C83&lt;('Input for base case'!$F$14+'Input for base case'!$F$19)),((AO82*(1-Parameters!$D$40)*(1/Parameters!$D$38)*'Input for base case'!$F$9*Parameters!$D$19*Parameters!$D$26*(1-Parameters!$D$27)*Parameters!$D$28*(Parameters!$D$23)*(1-Parameters!$D$30))+(AQ82*(1-Parameters!$D$40)*'Input for base case'!$F$9*Parameters!$D$19*Parameters!$D$26*(1-Parameters!$D$27)*Parameters!$D$28*(Parameters!$D$23)*(1-Parameters!$D$30)) + (AS82*(1-Parameters!$D$40)*(1-ART_drop_factor)) +(AR82*(1-Parameters!$D$40))+ (AY82*(1-Parameters!$D$40)*(1-ART_drop_factor)) + (AX82*(1-Parameters!$D$40))),0)</f>
        <v>0</v>
      </c>
      <c r="AY83" s="22">
        <f>IF(AND(C83&gt;=('Input for base case'!$F$14+'Input for base case'!$F$18), C83&lt;('Input for base case'!$F$14+'Input for base case'!$F$19)),((AO82*(1-Parameters!$D$40)*(1/Parameters!$D$38)*('Input for base case'!$F$9*Parameters!$D$19*(Parameters!$D$23)*Parameters!$D$26*(1-Parameters!$D$27)*Parameters!$D$28*Parameters!$D$30))+(AP82*(1-Parameters!$D$40)*(1/Parameters!$D$38))+(AQ82*(1-Parameters!$D$40)*('Input for base case'!$F$9*Parameters!$D$19*(Parameters!$D$23)*Parameters!$D$26*(1-Parameters!$D$27)*Parameters!$D$28*Parameters!$D$30))+(AY82*(1-Parameters!$D$40)*ART_drop_factor)+(AV82*(1-Parameters!$D$40)*(1/Parameters!$D$38))+(AS82*(1-Parameters!$D$40)*ART_drop_factor)),0)</f>
        <v>0</v>
      </c>
      <c r="AZ83" s="24">
        <f>IF(C83&gt;=('Input for base case'!$F$14+'Input for base case'!$F$19),((AT82*(1-Parameters!$D$40)*(1-(Parameters!$D$12*(1-('Input for base case'!$F$22*Parameters!$D$7))))) + (AZ82*(1-Parameters!$D$40)*(1-(Parameters!$D$12*(1-('Input for base case'!$F$22*Parameters!$D$7)))))),0)</f>
        <v>1482991.1689790925</v>
      </c>
      <c r="BA83" s="22">
        <f>IF(C83&gt;=('Input for base case'!$F$14+'Input for base case'!$F$19),((AT82*(1-Parameters!$D$40)*Parameters!$D$12*(1-('Input for base case'!$F$22*Parameters!$D$7)))+(AU82*(1-Parameters!$D$40)*(1-1/Parameters!$D$38)*(1-('Input for base case'!$F$10*Parameters!$D$20*(1-Parameters!$D$27)*Parameters!$D$26*(Parameters!$D$24)*Parameters!$D$28*Parameters!$D$30))) + (AV82*(1-Parameters!$D$40)*(1-(1/Parameters!$D$38))*(1-ART_drop_factor)) +(AZ82*(1-Parameters!$D$40)*Parameters!$D$12*(1-('Input for base case'!$F$22*Parameters!$D$7)))+(BA82*(1-Parameters!$D$40)*(1-1/Parameters!$D$38)) + (BB82*(1-Parameters!$D$40)*(1-(1/Parameters!$D$38))*(1-ART_drop_factor))),0)</f>
        <v>3576.4017905922074</v>
      </c>
      <c r="BB83" s="24">
        <f>IF(C83&gt;=('Input for base case'!$F$14+'Input for base case'!$F$19),((AU82*(1-Parameters!$D$40)*(1-1/Parameters!$D$38)*('Input for base case'!$F$10*Parameters!$D$20*Parameters!$D$26*(1-Parameters!$D$27)*(Parameters!$D$24)*Parameters!$D$28*Parameters!$D$30))+(AV82*(1-Parameters!$D$40)*(1-(1/Parameters!$D$38))*ART_drop_factor)+(BB82*(1-Parameters!$D$40)*(1-(1/Parameters!$D$38))*ART_drop_factor)),0)</f>
        <v>2.0696700816818723</v>
      </c>
      <c r="BC83" s="22">
        <f>IF(C83&gt;=('Input for base case'!$F$14+'Input for base case'!$F$19),((AU82*(1-Parameters!$D$40)*(1/Parameters!$D$38)*(1-('Input for base case'!$F$10*Parameters!$D$20*(1-Parameters!$D$27)*Parameters!$D$26*(Parameters!$D$23)*Parameters!$D$28)))+(AW82*(1-Parameters!$D$40)*(1-('Input for base case'!$F$10*Parameters!$D$20*(1-Parameters!$D$27)*Parameters!$D$26*(Parameters!$D$23)*Parameters!$D$28)))+(BA82*(1-Parameters!$D$40)*(1/Parameters!$D$38))+(BC82*(1-Parameters!$D$40))),0)</f>
        <v>34717.643588483777</v>
      </c>
      <c r="BD83" s="24">
        <f>IF(C83&gt;=('Input for base case'!$F$14+'Input for base case'!$F$19),((AU82*(1-Parameters!$D$40)*(1/Parameters!$D$38)*'Input for base case'!$F$10*Parameters!$D$20*Parameters!$D$26*(1-Parameters!$D$27)*Parameters!$D$28*(Parameters!$D$23)*(1-Parameters!$D$30))+(AW82*(1-Parameters!$D$40)*'Input for base case'!$F$10*Parameters!$D$20*Parameters!$D$26*(1-Parameters!$D$27)*Parameters!$D$28*(Parameters!$D$23)*(1-Parameters!$D$30))+(AX82*(1-Parameters!$D$40)) + (AY82*(1-Parameters!$D$40)*(1-ART_drop_factor)) +(BD82*(1-Parameters!$D$40)) + (BE82*(1-Parameters!$D$40)*(1-ART_drop_factor))),0)</f>
        <v>10038.153056525636</v>
      </c>
      <c r="BE83" s="25">
        <f>IF(C83&gt;=('Input for base case'!$F$14+'Input for base case'!$F$19),((AU82*(1-Parameters!$D$40)*(1/Parameters!$D$38)*('Input for base case'!$F$10*Parameters!$D$20*(Parameters!$D$23)*Parameters!$D$26*(1-Parameters!$D$27)*Parameters!$D$28*Parameters!$D$30))+(AV82*(1-Parameters!$D$40)*(1/Parameters!$D$38))+(AW82*(1-Parameters!$D$40)*('Input for base case'!$F$10*Parameters!$D$20*(Parameters!$D$23)*Parameters!$D$26*(1-Parameters!$D$27)*Parameters!$D$28*Parameters!$D$30))+(BE82*(1-Parameters!$D$40)*ART_drop_factor)+(BB82*(1-Parameters!$D$40)*(1/Parameters!$D$38))+(AY82*(1-Parameters!$D$40)*ART_drop_factor)),0)</f>
        <v>31624.995193778894</v>
      </c>
      <c r="BF83" s="135">
        <f>(Parameters!$D$40*(SUM(Model!D82:U82,Model!AH82:BE82)))+(Parameters!$D$41*(SUM(Model!V82:AG82)))</f>
        <v>93.42376394734714</v>
      </c>
      <c r="BG83" s="60"/>
      <c r="BJ83" s="66"/>
    </row>
    <row r="84" spans="3:62" x14ac:dyDescent="0.2">
      <c r="C84" s="20">
        <v>79</v>
      </c>
      <c r="D84" s="21">
        <f>IF((C84&gt;='Input for base case'!$F$12),0,(D83*(1-Parameters!$D$40)*(1-(Parameters!$D$8*(1-('Input for base case'!$F$22*Parameters!$D$7))))))</f>
        <v>0</v>
      </c>
      <c r="E84" s="21">
        <f>IF((C84&gt;='Input for base case'!$F$12),0,(D83*(1-Parameters!$D$40)*Parameters!$D$8*(1-('Input for base case'!$F$22*Parameters!$D$7))+(E83*(1-Parameters!$D$40)*(1-1/Parameters!$D$38)) + (F83*(1-Parameters!$D$40)*(1-(1/Parameters!$D$38))*(1-ART_drop_factor))))</f>
        <v>0</v>
      </c>
      <c r="F84" s="26">
        <f>IF((C84&gt;='Input for base case'!$F$12),0,(F83*(1-Parameters!$D$40)*(1-(1/Parameters!$D$38))*ART_drop_factor))</f>
        <v>0</v>
      </c>
      <c r="G84" s="21">
        <f>IF((C84&gt;='Input for base case'!$F$12),0,((G83*(1-Parameters!$D$40)+(E83*(1-Parameters!$D$40)*(1/Parameters!$D$38)))))</f>
        <v>0</v>
      </c>
      <c r="H84" s="21">
        <f>IF((C84&gt;='Input for base case'!$F$12),0,(H83*(1-Parameters!$D$40) + I83*(1-Parameters!$D$40)*(1-ART_drop_factor)))</f>
        <v>0</v>
      </c>
      <c r="I84" s="21">
        <f>IF((C84&gt;='Input for base case'!$F$12),0,(((F83*(1-Parameters!$D$40)*(1/Parameters!$D$38)) + I83*(1-Parameters!$D$40)*ART_drop_factor)))</f>
        <v>0</v>
      </c>
      <c r="J84" s="23">
        <f>IF(AND(C84&gt;='Input for base case'!$F$12,C84&lt;'Input for base case'!$F$13),((D83*(1-Parameters!$D$40)*(1-(Parameters!$D$8*(1-('Input for base case'!$F$22*Parameters!$D$7))))) + (J83*(1-Parameters!$D$40)*(1-(Parameters!$D$9*(1-('Input for base case'!$F$22*Parameters!$D$7)))))),0)</f>
        <v>0</v>
      </c>
      <c r="K84" s="23">
        <f>IF(AND(C84&gt;='Input for base case'!$F$12,C84&lt;'Input for base case'!$F$13),((D83*(1-Parameters!$D$40)*(Parameters!$D$8*(1-('Input for base case'!$F$22*Parameters!$D$7))))+(E83*(1-Parameters!$D$40)*(1-1/Parameters!$D$38)*(1-('Input for base case'!$F$5*Parameters!$D$14*(1-Parameters!$D$27)*Parameters!$D$26*(Parameters!$D$24))*Parameters!$D$28*Parameters!$D$30)))+ (F83*(1-Parameters!$D$40)*(1-(1/Parameters!$D$38))*(1-ART_drop_factor)) + (J83*(1-Parameters!$D$40)*Parameters!$D$9*(1-('Input for base case'!$F$22*Parameters!$D$7)))+(K83*(1-Parameters!$D$40)*(1-1/Parameters!$D$38)) + (L83*(1-Parameters!$D$40)*(1-(1/Parameters!$D$38))*(1-ART_drop_factor)),0)</f>
        <v>0</v>
      </c>
      <c r="L84" s="23">
        <f>IF(AND(C84&gt;='Input for base case'!$F$12,C84&lt;'Input for base case'!$F$13),((E83*(1-Parameters!$D$40)*(1-1/Parameters!$D$38)*('Input for base case'!$F$5*Parameters!$D$14*Parameters!$D$26*(1-Parameters!$D$27)*(Parameters!$D$24)*Parameters!$D$28*Parameters!$D$30))+(F83*(1-Parameters!$D$40)*(1-(1/Parameters!$D$38))*ART_drop_factor)+(L83*(1-Parameters!$D$40)*(1-(1/Parameters!$D$38))*ART_drop_factor)),0)</f>
        <v>0</v>
      </c>
      <c r="M84" s="23">
        <f>IF(AND(C84&gt;='Input for base case'!$F$12,C84&lt;'Input for base case'!$F$13),((E83*(1-Parameters!$D$40)*(1/Parameters!$D$38)*(1-('Input for base case'!$F$5*Parameters!$D$14*(1-Parameters!$D$27)*Parameters!$D$26*(Parameters!$D$23))*Parameters!$D$28))+(G83*(1-Parameters!$D$40)*(1-('Input for base case'!$F$5*Parameters!$D$14*(1-Parameters!$D$27)*Parameters!$D$26*(Parameters!$D$23)*Parameters!$D$28)))+(K83*(1-Parameters!$D$40)*(1/Parameters!$D$38))+(M83*(1-Parameters!$D$40))),0)</f>
        <v>0</v>
      </c>
      <c r="N84" s="23">
        <f>IF(AND(C84&gt;='Input for base case'!$F$12,C84&lt;'Input for base case'!$F$13),((E83*(1-Parameters!$D$40)*(1/Parameters!$D$38)*'Input for base case'!$F$5*Parameters!$D$14*Parameters!$D$26*(1-Parameters!$D$27)*Parameters!$D$28*(Parameters!$D$23)*(1-Parameters!$D$30))+(G83*(1-Parameters!$D$40)*'Input for base case'!$F$5*Parameters!$D$14*Parameters!$D$26*(1-Parameters!$D$27)*Parameters!$D$28*(Parameters!$D$23)*(1-Parameters!$D$30))+(H83*(1-Parameters!$D$40)) +(N83*(1-Parameters!$D$40)) + (O83*(1-Parameters!$D$40)*(1-ART_drop_factor)) + (I83*(1-Parameters!$D$40)*(1-ART_drop_factor))),0)</f>
        <v>0</v>
      </c>
      <c r="O84" s="23">
        <f>IF(AND(C84&gt;='Input for base case'!$F$12,C84&lt;'Input for base case'!$F$13),((E83*(1-Parameters!$D$40)*(1/Parameters!$D$38)*('Input for base case'!$F$5*Parameters!$D$14*(Parameters!$D$23)*Parameters!$D$26*(1-Parameters!$D$27)*Parameters!$D$28*Parameters!$D$30))+(F83*(1-Parameters!$D$40)*(1/Parameters!$D$38))+(G83*(1-Parameters!$D$40)*('Input for base case'!$F$5*Parameters!$D$14*(Parameters!$D$23)*Parameters!$D$26*(1-Parameters!$D$27)*Parameters!$D$28*Parameters!$D$30))+(O83*(1-Parameters!$D$40)*ART_drop_factor)+(L83*(1-Parameters!$D$40)*(1/Parameters!$D$38))+(I83*(1-Parameters!$D$40)*ART_drop_factor)),0)</f>
        <v>0</v>
      </c>
      <c r="P84" s="24">
        <f>IF(AND(C84&gt;='Input for base case'!$F$13,C84&lt;'Input for base case'!$F$14),((J83*(1-Parameters!$D$40)*(1-(Parameters!$D$9*(1-('Input for base case'!$F$22*Parameters!$D$7))))) + (P83*(1-Parameters!$D$40)*(1-(Parameters!$D$9*(1-('Input for base case'!$F$22*Parameters!$D$7)))))),0)</f>
        <v>0</v>
      </c>
      <c r="Q84" s="22">
        <f>IF(AND(C84&gt;='Input for base case'!$F$13,C84&lt;'Input for base case'!$F$14),((J83*(1-Parameters!$D$40)*Parameters!$D$9*(1-('Input for base case'!$F$22*Parameters!$D$7)))+(K83*(1-Parameters!$D$40)*(1-1/Parameters!$D$38)*(1-('Input for base case'!$F$6*Parameters!$D$15*(1-Parameters!$D$27)*Parameters!$D$26*(Parameters!$D$24))*Parameters!$D$28*Parameters!$D$30))) + (L83*(1-Parameters!$D$40)*(1-(1/Parameters!$D$38))*(1-ART_drop_factor)) +(P83*(1-Parameters!$D$40)*Parameters!$D$9*(1-('Input for base case'!$F$22*Parameters!$D$7)))+(Q83*(1-Parameters!$D$40)*(1-1/Parameters!$D$38)) + (R83*(1-Parameters!$D$40)*(1-(1/Parameters!$D$38))*(1-ART_drop_factor)),0)</f>
        <v>0</v>
      </c>
      <c r="R84" s="24">
        <f>IF(AND(C84&gt;='Input for base case'!$F$13,C84&lt;'Input for base case'!$F$14),((K83*(1-Parameters!$D$40)*(1-1/Parameters!$D$38)*('Input for base case'!$F$6*Parameters!$D$15*Parameters!$D$26*(1-Parameters!$D$27)*(Parameters!$D$24)*Parameters!$D$28*Parameters!$D$30))+(L83*(1-Parameters!$D$40)*(1-(1/Parameters!$D$38))*ART_drop_factor)+(R83*(1-Parameters!$D$40)*(1-(1/Parameters!$D$38))*ART_drop_factor)),0)</f>
        <v>0</v>
      </c>
      <c r="S84" s="22">
        <f>IF(AND(C84&gt;='Input for base case'!$F$13,C84&lt;'Input for base case'!$F$14),((K83*(1-Parameters!$D$40)*(1/Parameters!$D$38)*(1-('Input for base case'!$F$6*Parameters!$D$15*(1-Parameters!$D$27)*Parameters!$D$26*(Parameters!$D$23)*Parameters!$D$28)))+(M83*(1-Parameters!$D$40)*(1-('Input for base case'!$F$6*Parameters!$D$15*(1-Parameters!$D$27)*Parameters!$D$26*(Parameters!$D$23)*Parameters!$D$28)))+(Q83*(1-Parameters!$D$40)*(1/Parameters!$D$38))+(S83*(1-Parameters!$D$40))),0)</f>
        <v>0</v>
      </c>
      <c r="T84" s="24">
        <f>IF(AND(C84&gt;='Input for base case'!$F$13,C84&lt;'Input for base case'!$F$14),((K83*(1-Parameters!$D$40)*(1/Parameters!$D$38)*'Input for base case'!$F$6*Parameters!$D$15*Parameters!$D$26*(1-Parameters!$D$27)*Parameters!$D$28*(Parameters!$D$23)*(1-Parameters!$D$30))+(M83*(1-Parameters!$D$40)*'Input for base case'!$F$6*Parameters!$D$15*Parameters!$D$26*(1-Parameters!$D$27)*Parameters!$D$28*(Parameters!$D$23)*(1-Parameters!$D$30))+(N83*(1-Parameters!$D$40))+(T83*(1-Parameters!$D$40)) + (U83*(1-Parameters!$D$40)*(1-ART_drop_factor)) + (O83*(1-Parameters!$D$40)*(1-ART_drop_factor))),0)</f>
        <v>0</v>
      </c>
      <c r="U84" s="22">
        <f>IF(AND(C84&gt;='Input for base case'!$F$13,C84&lt;'Input for base case'!$F$14),((K83*(1-Parameters!$D$40)*(1/Parameters!$D$38)*('Input for base case'!$F$6*Parameters!$D$15*(Parameters!$D$23)*Parameters!$D$26*(1-Parameters!$D$27)*Parameters!$D$28*Parameters!$D$30))+(L83*(1-Parameters!$D$40)*(1/Parameters!$D$38))+(M83*(1-Parameters!$D$40)*('Input for base case'!$F$6*Parameters!$D$15*(Parameters!$D$23)*Parameters!$D$26*(1-Parameters!$D$27)*Parameters!$D$28*Parameters!$D$30))+(U83*(1-Parameters!$D$40)*ART_drop_factor)+(R83*(1-Parameters!$D$40)*(1/Parameters!$D$38))+(O83*(1-Parameters!$D$40))*ART_drop_factor),0)</f>
        <v>0</v>
      </c>
      <c r="V84" s="24">
        <f>IF(C84='Input for base case'!$F$14,((P83*(1-Parameters!$D$41)*(1-(Parameters!$D$9*(1-('Input for base case'!$F$22*Parameters!$D$7))))) + (V83*(1-Parameters!$D$41)*(1-(Parameters!$D$9*(1-('Input for base case'!$F$22*Parameters!$D$7)))))),0)</f>
        <v>0</v>
      </c>
      <c r="W84" s="22">
        <f>IF(C84='Input for base case'!$F$14,((P83*(1-Parameters!$D$41)*Parameters!$D$9*(1-('Input for base case'!$F$22*Parameters!$D$7)))+(Q83*(1-Parameters!$D$41)*(1-1/Parameters!$D$38)*(1-('Input for base case'!$F$6*Parameters!$D$16*(1-Parameters!$D$27)*Parameters!$D$26*(1-Parameters!$B$94)*(Parameters!$D$24))*Parameters!$D$28*Parameters!$D$30)))+(V83*(1-Parameters!$D$41)*Parameters!$D$9*(1-('Input for base case'!$F$22*Parameters!$D$7)))+ (R83*(1-Parameters!$D$41)*(1-(1/Parameters!$D$38))*(1-ART_drop_factor)) + (W83*(1-Parameters!$D$41)*(1-1/Parameters!$D$38)) + (X83*(1-Parameters!$D$41)*(1-(1/Parameters!$D$38))*(1-ART_drop_factor)),0)</f>
        <v>0</v>
      </c>
      <c r="X84" s="24">
        <f>IF(C84='Input for base case'!$F$14,((Q83*(1-Parameters!$D$41)*(1-1/Parameters!$D$38)*('Input for base case'!$F$6*Parameters!$D$16*Parameters!$D$26*(1-Parameters!$D$27)*(1-Parameters!$B$94)*(Parameters!$D$24)*Parameters!$D$28*Parameters!$D$30))+(R83*(1-Parameters!$D$41)*(1-(1/Parameters!$D$38))*ART_drop_factor)+(X83*(1-Parameters!$D$41)*(1-(1/Parameters!$D$38))*ART_drop_factor)),0)</f>
        <v>0</v>
      </c>
      <c r="Y84" s="22">
        <f>IF(C84='Input for base case'!$F$14,((Q83*(1-Parameters!$D$41)*(1/Parameters!$D$38)*(1-('Input for base case'!$F$6*Parameters!$D$16*(1-Parameters!$D$27)*Parameters!$D$26*(1-Parameters!$B$94)*(Parameters!$D$23)*Parameters!$D$28)))+(S83*(1-Parameters!$D$41)*(1-('Input for base case'!$F$6*Parameters!$D$16*(1-Parameters!$D$27)*Parameters!$D$26*(1-Parameters!$B$94)*(Parameters!$D$23)*Parameters!$D$28)))+(W83*(1-Parameters!$D$41)*(1/Parameters!$D$38))+(Y83*(1-Parameters!$D$41))),0)</f>
        <v>0</v>
      </c>
      <c r="Z84" s="24">
        <f>IF(C84='Input for base case'!$F$14,((Q83*(1-Parameters!$D$41)*(1/Parameters!$D$38)*'Input for base case'!$F$6*Parameters!$D$16*Parameters!$D$26*(1-Parameters!$D$27)*(1-Parameters!$B$94)*Parameters!$D$28*(Parameters!$D$23)*(1-Parameters!$D$30))+(S83*(1-Parameters!$D$41)*'Input for base case'!$F$6*Parameters!$D$16*Parameters!$D$26*(1-Parameters!$D$27)*(1-Parameters!$B$94)*Parameters!$D$28*(Parameters!$D$23)*(1-Parameters!$D$30))+(T83*(1-Parameters!$D$41)) + (U83*(1-Parameters!$D$41)*(1-ART_drop_factor)) + (Z83*(1-Parameters!$D$41)) + (AA83*(1-Parameters!$D$41)*(1-ART_drop_factor))),0)</f>
        <v>0</v>
      </c>
      <c r="AA84" s="22">
        <f>IF(C84='Input for base case'!$F$14,((Q83*(1-Parameters!$D$41)*(1/Parameters!$D$38)*('Input for base case'!$F$6*Parameters!$D$16*(Parameters!$D$23)*Parameters!$D$26*(1-Parameters!$D$27)*(1-Parameters!$B$94)*Parameters!$D$28*Parameters!$D$30))+(R83*(1-Parameters!$D$41)*(1/Parameters!$D$38))+(S83*(1-Parameters!$D$41)*('Input for base case'!$F$6*Parameters!$D$16*(1-Parameters!$B$94)*(Parameters!$D$23)*Parameters!$D$26*(1-Parameters!$D$27)*Parameters!$D$28*Parameters!$D$30))+(AA83*(1-Parameters!$D$41)*ART_drop_factor)+(X83*(1-Parameters!$D$41)*(1/Parameters!$D$38))+(U83*(1-Parameters!$D$41)*ART_drop_factor)),0)</f>
        <v>0</v>
      </c>
      <c r="AB84" s="24">
        <f>IF(AND(C84&gt;'Input for base case'!$F$14,C84&lt;('Input for base case'!$F$14+'Input for base case'!$F$16)),((V83*(1-Parameters!$D$41)*(1-(Parameters!$D$9*(1-('Input for base case'!$F$22*Parameters!$D$7)))))+(AB83*(1-Parameters!$D$41)*(1-(Parameters!$D$10*(1-('Input for base case'!$F$22*Parameters!$D$7)))))),0)</f>
        <v>0</v>
      </c>
      <c r="AC84" s="24">
        <f>IF(AND(C84&gt;'Input for base case'!$F$14, C84&lt;('Input for base case'!$F$14+'Input for base case'!$F$16)),((V83*(1-Parameters!$D$41)*Parameters!$D$9*(1-('Input for base case'!$F$22*Parameters!$D$7)))+(W83*(1-Parameters!$D$41)*(1-1/Parameters!$D$38)) + (X83*(1-Parameters!$D$41)*(1-(1/Parameters!$D$38))*(1-ART_drop_factor)) +(AB83*(1-Parameters!$D$41)*Parameters!$D$10*(1-('Input for base case'!$F$22*Parameters!$D$7))))+(AC83*(1-Parameters!$D$41)*(1-1/Parameters!$D$38)) + (AD83*(1-Parameters!$D$41)*(1-(1/Parameters!$D$38))*(1-ART_drop_factor)),0)</f>
        <v>0</v>
      </c>
      <c r="AD84" s="24">
        <f>IF(AND(C84&gt;'Input for base case'!$F$14, C84&lt;('Input for base case'!$F$14+'Input for base case'!$F$16)),((X83*(1-Parameters!$D$41)*(1-(1/Parameters!$D$38))*ART_drop_factor)+(AD83*(1-Parameters!$D$41)*(1-(1/Parameters!$D$38))*ART_drop_factor)),0)</f>
        <v>0</v>
      </c>
      <c r="AE84" s="24">
        <f>IF(AND(C84&gt;'Input for base case'!$F$14, C84&lt;('Input for base case'!$F$14+'Input for base case'!$F$16)),((W83*(1-Parameters!$D$41)*(1/Parameters!$D$38))+(Y83*(1-Parameters!$D$41))+(AC83*(1-Parameters!$D$41)*(1/Parameters!$D$38))+(AE83*(1-Parameters!$D$41))),0)</f>
        <v>0</v>
      </c>
      <c r="AF84" s="24">
        <f>IF(AND(C84&gt;'Input for base case'!$F$14, C84&lt;('Input for base case'!$F$14+'Input for base case'!$F$16)),((Z83*(1-Parameters!$D$41)) + (AA83*(1-Parameters!$D$41)*(1-ART_drop_factor)) +(AF83*(1-Parameters!$D$41)) + (AG83*(1-Parameters!$D$41)*(1-ART_drop_factor))),0)</f>
        <v>0</v>
      </c>
      <c r="AG84" s="24">
        <f>IF(AND(C84&gt;'Input for base case'!$F$14, C84&lt;('Input for base case'!$F$14+'Input for base case'!$F$16)),((X83*(1-Parameters!$D$41)*(1/Parameters!$D$38))+(AG83*(1-Parameters!$D$41)*ART_drop_factor)+(AD83*(1-Parameters!$D$41)*(1/Parameters!$D$38))+(AA83*(1-Parameters!$D$41)*ART_drop_factor)),0)</f>
        <v>0</v>
      </c>
      <c r="AH84" s="24">
        <f>IF(AND(C84&gt;=('Input for base case'!$F$14+'Input for base case'!$F$16),C84&lt;('Input for base case'!$F$14+'Input for base case'!$F$17)),((AB83*(1-Parameters!$D$40)*(1-(Parameters!$D$10*(1-('Input for base case'!$F$22*Parameters!$D$7)))))+(AH83*(1-Parameters!$D$40)*(1-(Parameters!$D$11*(1-('Input for base case'!$F$22*Parameters!$D$7)))))),0)</f>
        <v>0</v>
      </c>
      <c r="AI84" s="24">
        <f>IF(AND(C84&gt;=('Input for base case'!$F$14+'Input for base case'!$F$16), C84&lt;('Input for base case'!$F$14+'Input for base case'!$F$17)),((AB83*(1-Parameters!$D$40)*Parameters!$D$10*(1-('Input for base case'!$F$22*Parameters!$D$7)))+(AC83*(1-Parameters!$D$40)*(1-1/Parameters!$D$38)*(1-('Input for base case'!$F$7*Parameters!$D$17*(1-Parameters!$D$27)*Parameters!$D$26*(1-(Parameters!$B$94 + Parameters!$B$95))*(Parameters!$D$24)*Parameters!$D$28*Parameters!$D$30))) + (AD83*(1-Parameters!$D$40)*(1-(1/Parameters!$D$38))*(1-ART_drop_factor)) +(AH83*(1-Parameters!$D$40)*Parameters!$D$11*(1-('Input for base case'!$F$22*Parameters!$D$7)))+(AI83*(1-Parameters!$D$40)*(1-1/Parameters!$D$38)) + (AJ83*(1-Parameters!$D$40)*(1-(1/Parameters!$D$38))*(1-ART_drop_factor))),0)</f>
        <v>0</v>
      </c>
      <c r="AJ84" s="24">
        <f>IF(AND(C84&gt;=('Input for base case'!$F$14+'Input for base case'!$F$16), C84&lt;('Input for base case'!$F$14+'Input for base case'!$F$17)),((AC83*(1-Parameters!$D$40)*(1-1/Parameters!$D$38)*('Input for base case'!$F$7*Parameters!$D$17*Parameters!$D$26*(1-Parameters!$D$27)*(1-(Parameters!$B$94 + Parameters!$B$95))*(Parameters!$D$24)*Parameters!$D$28*Parameters!$D$30))+(AD83*(1-Parameters!$D$40)*(1-(1/Parameters!$D$38))*ART_drop_factor)+(AJ83*(1-Parameters!$D$40)*(1-(1/Parameters!$D$38))*ART_drop_factor)),0)</f>
        <v>0</v>
      </c>
      <c r="AK84" s="22">
        <f>IF(AND(C84&gt;=('Input for base case'!$F$14+'Input for base case'!$F$16), C84&lt;('Input for base case'!$F$14+'Input for base case'!$F$17)),((AC83*(1-Parameters!$D$40)*(1/Parameters!$D$38)*(1-('Input for base case'!$F$7*Parameters!$D$17*(1-Parameters!$D$27)*Parameters!$D$26*(1-(Parameters!$B$94 + Parameters!$B$95))*(Parameters!$D$23)*Parameters!$D$28)))+(AE83*(1-Parameters!$D$40)*(1-('Input for base case'!$F$7*Parameters!$D$17*(1-Parameters!$D$27)*Parameters!$D$26*(1-(Parameters!$B$94 + Parameters!$B$95))*(Parameters!$D$23)*Parameters!$D$28)))+(AI83*(1-Parameters!$D$40)*(1/Parameters!$D$38))+(AK83*(1-Parameters!$D$40))),0)</f>
        <v>0</v>
      </c>
      <c r="AL84" s="24">
        <f>IF(AND(C84&gt;=('Input for base case'!$F$14+'Input for base case'!$F$16), C84&lt;('Input for base case'!$F$14+'Input for base case'!$F$17)),((AC83*(1-Parameters!$D$40)*(1/Parameters!$D$38)*'Input for base case'!$F$7*Parameters!$D$17*Parameters!$D$26*(1-Parameters!$D$27)*(1-(Parameters!$B$94 + Parameters!$B$95))*Parameters!$D$28*(Parameters!$D$23)*(1-Parameters!$D$30))+(AE83*(1-Parameters!$D$40)*'Input for base case'!$F$7*Parameters!$D$17*Parameters!$D$26*(1-Parameters!$D$27)*(1-(Parameters!$B$94 + Parameters!$B$95))*Parameters!$D$28*(Parameters!$D$23)*(1-Parameters!$D$30))+(AF83*(1-Parameters!$D$40)) + (AG83*(1-Parameters!$D$40)*(1-ART_drop_factor)) +(AL83*(1-Parameters!$D$40)) + (AM83*(1-Parameters!$D$40)*(1-ART_drop_factor))),0)</f>
        <v>0</v>
      </c>
      <c r="AM84" s="22">
        <f>IF(AND(C84&gt;=('Input for base case'!$F$14+'Input for base case'!$F$16), C84&lt;('Input for base case'!$F$14+'Input for base case'!$F$17)),((AC83*(1-Parameters!$D$40)*(1/Parameters!$D$38)*('Input for base case'!$F$7*Parameters!$D$17*(Parameters!$D$23)*Parameters!$D$26*(1-Parameters!$D$27)*(1-(Parameters!$B$94 + Parameters!$B$95))*Parameters!$D$28*Parameters!$D$30))+(AD83*(1-Parameters!$D$40)*(1/Parameters!$D$38))+(AE83*(1-Parameters!$D$40)*('Input for base case'!$F$7*Parameters!$D$17*(Parameters!$D$23)*Parameters!$D$26*(1-Parameters!$D$27)*(1-(Parameters!$B$94 + Parameters!$B$95))*Parameters!$D$28*Parameters!$D$30))+(AM83*(1-Parameters!$D$40)*ART_drop_factor)+(AJ83*(1-Parameters!$D$40)*(1/Parameters!$D$38))+(AG83*(1-Parameters!$D$40)*ART_drop_factor)),0)</f>
        <v>0</v>
      </c>
      <c r="AN84" s="24">
        <f>IF(AND(C84&gt;=('Input for base case'!$F$14+'Input for base case'!$F$17), C84&lt;('Input for base case'!$F$14+'Input for base case'!$F$18)),((AH83*(1-Parameters!$D$40)*(1-(Parameters!$D$11*(1-('Input for base case'!$F$22*Parameters!$D$7))))) + (AN83*(1-Parameters!$D$40)*(1-(Parameters!$D$11*(1-('Input for base case'!$F$22*Parameters!$D$7)))))),0)</f>
        <v>0</v>
      </c>
      <c r="AO84" s="22">
        <f>IF(AND(C84&gt;=('Input for base case'!$F$14+'Input for base case'!$F$17), C84&lt;('Input for base case'!$F$14+'Input for base case'!$F$18)),((AH83*(1-Parameters!$D$40)*Parameters!$D$11*(1-('Input for base case'!$F$22*Parameters!$D$7)))+(AI83*(1-Parameters!$D$40)*(1-1/Parameters!$D$38)*(1-('Input for base case'!$F$8*Parameters!$D$18*(1-Parameters!$D$27)*Parameters!$D$26*(Parameters!$D$24)*Parameters!$D$28*Parameters!$D$30))) + (AJ83*(1-Parameters!$D$40)*(1-(1/Parameters!$D$38))*(1-ART_drop_factor)) +(AN83*(1-Parameters!$D$40)*Parameters!$D$11*(1-('Input for base case'!$F$22*Parameters!$D$7)))+(AO83*(1-Parameters!$D$40)*(1-1/Parameters!$D$38)) + (AP83*(1-Parameters!$D$40)*(1-(1/Parameters!$D$38))*(1-ART_drop_factor))),0)</f>
        <v>0</v>
      </c>
      <c r="AP84" s="24">
        <f>IF(AND(C84&gt;=('Input for base case'!$F$14+'Input for base case'!$F$17), C84&lt;('Input for base case'!$F$14+'Input for base case'!$F$18)),((AI83*(1-Parameters!$D$40)*(1-1/Parameters!$D$38)*('Input for base case'!$F$8*Parameters!$D$18*Parameters!$D$26*(1-Parameters!$D$27)*(Parameters!$D$24)*Parameters!$D$28*Parameters!$D$30))+(AJ83*(1-Parameters!$D$40)*(1-(1/Parameters!$D$38))*ART_drop_factor)+(AP83*(1-Parameters!$D$40)*(1-(1/Parameters!$D$38))*ART_drop_factor)),0)</f>
        <v>0</v>
      </c>
      <c r="AQ84" s="22">
        <f>IF(AND(C84&gt;=('Input for base case'!$F$14+'Input for base case'!$F$17), C84&lt;('Input for base case'!$F$14+'Input for base case'!$F$18)),((AI83*(1-Parameters!$D$40)*(1/Parameters!$D$38)*(1-('Input for base case'!$F$8*Parameters!$D$18*(1-Parameters!$D$27)*Parameters!$D$26*(Parameters!$D$23)*Parameters!$D$28)))+(AK83*(1-Parameters!$D$40)*(1-('Input for base case'!$F$8*Parameters!$D$18*(1-Parameters!$D$27)*Parameters!$D$26*(Parameters!$D$23)*Parameters!$D$28)))+(AO83*(1-Parameters!$D$40)*(1/Parameters!$D$38))+(AQ83*(1-Parameters!$D$40))),0)</f>
        <v>0</v>
      </c>
      <c r="AR84" s="24">
        <f>IF(AND(C84&gt;=('Input for base case'!$F$14+'Input for base case'!$F$17), C84&lt;('Input for base case'!$F$14+'Input for base case'!$F$18)),((AI83*(1-Parameters!$D$40)*(1/Parameters!$D$38)*'Input for base case'!$F$8*Parameters!$D$18*Parameters!$D$26*(1-Parameters!$D$27)*Parameters!$D$28*(Parameters!$D$23)*(1-Parameters!$D$30))+(AK83*(1-Parameters!$D$40)*'Input for base case'!$F$8*Parameters!$D$18*Parameters!$D$26*(1-Parameters!$D$27)*Parameters!$D$28*(Parameters!$D$23)*(1-Parameters!$D$30))+(AL83*(1-Parameters!$D$40)) + (AM83*(1-Parameters!$D$40)*(1-ART_drop_factor)) +(AR83*(1-Parameters!$D$40)) + (AS83*(1-Parameters!$D$40)*(1-ART_drop_factor))),0)</f>
        <v>0</v>
      </c>
      <c r="AS84" s="22">
        <f>IF(AND(C84&gt;=('Input for base case'!$F$14+'Input for base case'!$F$17), C84&lt;('Input for base case'!$F$14+'Input for base case'!$F$18)),((AI83*(1-Parameters!$D$40)*(1/Parameters!$D$38)*('Input for base case'!$F$8*Parameters!$D$18*(Parameters!$D$23)*Parameters!$D$26*(1-Parameters!$D$27)*Parameters!$D$28*Parameters!$D$30))+(AJ83*(1-Parameters!$D$40)*(1/Parameters!$D$38))+(AK83*(1-Parameters!$D$40)*('Input for base case'!$F$8*Parameters!$D$18*(Parameters!$D$23)*Parameters!$D$26*(1-Parameters!$D$27)*Parameters!$D$28*Parameters!$D$30))+(AS83*(1-Parameters!$D$40)*ART_drop_factor)+(AP83*(1-Parameters!$D$40)*(1/Parameters!$D$38))+(AM83*(1-Parameters!$D$40)*ART_drop_factor)),0)</f>
        <v>0</v>
      </c>
      <c r="AT84" s="24">
        <f>IF(AND(C84&gt;=('Input for base case'!$F$14+'Input for base case'!$F$18), C84&lt;('Input for base case'!$F$14+'Input for base case'!$F$19)),((AN83*(1-Parameters!$D$40)*(1-(Parameters!$D$11*(1-('Input for base case'!$F$22*Parameters!$D$7))))) + (AT83*(1-Parameters!$D$40)*(1-(Parameters!$D$12*(1-('Input for base case'!$F$22*Parameters!$D$7)))))),0)</f>
        <v>0</v>
      </c>
      <c r="AU84" s="22">
        <f>IF(AND(C84&gt;=('Input for base case'!$F$14+'Input for base case'!$F$18), C84&lt;('Input for base case'!$F$14+'Input for base case'!$F$19)),((AN83*(1-Parameters!$D$40)*Parameters!$D$11*(1-('Input for base case'!$F$22*Parameters!$D$7)))+(AO83*(1-Parameters!$D$40)*(1-1/Parameters!$D$38)*(1-('Input for base case'!$F$9*Parameters!$D$19*(1-Parameters!$D$27)*Parameters!$D$26*(Parameters!$D$24)*Parameters!$D$28*Parameters!$D$30))) + (AP83*(1-Parameters!$D$40)*(1-(1/Parameters!$D$38))*(1-ART_drop_factor)) +(AT83*(1-Parameters!$D$40)*Parameters!$D$12*(1-('Input for base case'!$F$22*Parameters!$D$7)))+(AU83*(1-Parameters!$D$40)*(1-1/Parameters!$D$38)) + (AV83*(1-Parameters!$D$40)*(1-(1/Parameters!$D$38))*(1-ART_drop_factor))),0)</f>
        <v>0</v>
      </c>
      <c r="AV84" s="24">
        <f>IF(AND(C84&gt;=('Input for base case'!$F$14+'Input for base case'!$F$18), C84&lt;('Input for base case'!$F$14+'Input for base case'!$F$19)),((AO83*(1-Parameters!$D$40)*(1-1/Parameters!$D$38)*('Input for base case'!$F$9*Parameters!$D$19*Parameters!$D$26*(1-Parameters!$D$27)*(Parameters!$D$24)*Parameters!$D$28*Parameters!$D$30))+(AP83*(1-Parameters!$D$40)*(1-(1/Parameters!$D$38))*ART_drop_factor)+(AV83*(1-Parameters!$D$40)*(1-(1/Parameters!$D$38))*ART_drop_factor)),0)</f>
        <v>0</v>
      </c>
      <c r="AW84" s="22">
        <f>IF(AND(C84&gt;=('Input for base case'!$F$14+'Input for base case'!$F$18), C84&lt;('Input for base case'!$F$14+'Input for base case'!$F$19)),((AO83*(1-Parameters!$D$40)*(1/Parameters!$D$38)*(1-('Input for base case'!$F$9*Parameters!$D$19*(1-Parameters!$D$27)*Parameters!$D$26*(Parameters!$D$23)*Parameters!$D$28)))+(AQ83*(1-Parameters!$D$40)*(1-('Input for base case'!$F$9*Parameters!$D$19*(1-Parameters!$D$27)*Parameters!$D$26*(Parameters!$D$23)*Parameters!$D$28)))+(AU83*(1-Parameters!$D$40)*(1/Parameters!$D$38))+(AW83*(1-Parameters!$D$40))),0)</f>
        <v>0</v>
      </c>
      <c r="AX84" s="24">
        <f>IF(AND(C84&gt;=('Input for base case'!$F$14+'Input for base case'!$F$18), C84&lt;('Input for base case'!$F$14+'Input for base case'!$F$19)),((AO83*(1-Parameters!$D$40)*(1/Parameters!$D$38)*'Input for base case'!$F$9*Parameters!$D$19*Parameters!$D$26*(1-Parameters!$D$27)*Parameters!$D$28*(Parameters!$D$23)*(1-Parameters!$D$30))+(AQ83*(1-Parameters!$D$40)*'Input for base case'!$F$9*Parameters!$D$19*Parameters!$D$26*(1-Parameters!$D$27)*Parameters!$D$28*(Parameters!$D$23)*(1-Parameters!$D$30)) + (AS83*(1-Parameters!$D$40)*(1-ART_drop_factor)) +(AR83*(1-Parameters!$D$40))+ (AY83*(1-Parameters!$D$40)*(1-ART_drop_factor)) + (AX83*(1-Parameters!$D$40))),0)</f>
        <v>0</v>
      </c>
      <c r="AY84" s="22">
        <f>IF(AND(C84&gt;=('Input for base case'!$F$14+'Input for base case'!$F$18), C84&lt;('Input for base case'!$F$14+'Input for base case'!$F$19)),((AO83*(1-Parameters!$D$40)*(1/Parameters!$D$38)*('Input for base case'!$F$9*Parameters!$D$19*(Parameters!$D$23)*Parameters!$D$26*(1-Parameters!$D$27)*Parameters!$D$28*Parameters!$D$30))+(AP83*(1-Parameters!$D$40)*(1/Parameters!$D$38))+(AQ83*(1-Parameters!$D$40)*('Input for base case'!$F$9*Parameters!$D$19*(Parameters!$D$23)*Parameters!$D$26*(1-Parameters!$D$27)*Parameters!$D$28*Parameters!$D$30))+(AY83*(1-Parameters!$D$40)*ART_drop_factor)+(AV83*(1-Parameters!$D$40)*(1/Parameters!$D$38))+(AS83*(1-Parameters!$D$40)*ART_drop_factor)),0)</f>
        <v>0</v>
      </c>
      <c r="AZ84" s="24">
        <f>IF(C84&gt;=('Input for base case'!$F$14+'Input for base case'!$F$19),((AT83*(1-Parameters!$D$40)*(1-(Parameters!$D$12*(1-('Input for base case'!$F$22*Parameters!$D$7))))) + (AZ83*(1-Parameters!$D$40)*(1-(Parameters!$D$12*(1-('Input for base case'!$F$22*Parameters!$D$7)))))),0)</f>
        <v>1482506.3679777062</v>
      </c>
      <c r="BA84" s="22">
        <f>IF(C84&gt;=('Input for base case'!$F$14+'Input for base case'!$F$19),((AT83*(1-Parameters!$D$40)*Parameters!$D$12*(1-('Input for base case'!$F$22*Parameters!$D$7)))+(AU83*(1-Parameters!$D$40)*(1-1/Parameters!$D$38)*(1-('Input for base case'!$F$10*Parameters!$D$20*(1-Parameters!$D$27)*Parameters!$D$26*(Parameters!$D$24)*Parameters!$D$28*Parameters!$D$30))) + (AV83*(1-Parameters!$D$40)*(1-(1/Parameters!$D$38))*(1-ART_drop_factor)) +(AZ83*(1-Parameters!$D$40)*Parameters!$D$12*(1-('Input for base case'!$F$22*Parameters!$D$7)))+(BA83*(1-Parameters!$D$40)*(1-1/Parameters!$D$38)) + (BB83*(1-Parameters!$D$40)*(1-(1/Parameters!$D$38))*(1-ART_drop_factor))),0)</f>
        <v>3578.0903586268078</v>
      </c>
      <c r="BB84" s="24">
        <f>IF(C84&gt;=('Input for base case'!$F$14+'Input for base case'!$F$19),((AU83*(1-Parameters!$D$40)*(1-1/Parameters!$D$38)*('Input for base case'!$F$10*Parameters!$D$20*Parameters!$D$26*(1-Parameters!$D$27)*(Parameters!$D$24)*Parameters!$D$28*Parameters!$D$30))+(AV83*(1-Parameters!$D$40)*(1-(1/Parameters!$D$38))*ART_drop_factor)+(BB83*(1-Parameters!$D$40)*(1-(1/Parameters!$D$38))*ART_drop_factor)),0)</f>
        <v>1.8334691757805686</v>
      </c>
      <c r="BC84" s="22">
        <f>IF(C84&gt;=('Input for base case'!$F$14+'Input for base case'!$F$19),((AU83*(1-Parameters!$D$40)*(1/Parameters!$D$38)*(1-('Input for base case'!$F$10*Parameters!$D$20*(1-Parameters!$D$27)*Parameters!$D$26*(Parameters!$D$23)*Parameters!$D$28)))+(AW83*(1-Parameters!$D$40)*(1-('Input for base case'!$F$10*Parameters!$D$20*(1-Parameters!$D$27)*Parameters!$D$26*(Parameters!$D$23)*Parameters!$D$28)))+(BA83*(1-Parameters!$D$40)*(1/Parameters!$D$38))+(BC83*(1-Parameters!$D$40))),0)</f>
        <v>35112.995698587481</v>
      </c>
      <c r="BD84" s="24">
        <f>IF(C84&gt;=('Input for base case'!$F$14+'Input for base case'!$F$19),((AU83*(1-Parameters!$D$40)*(1/Parameters!$D$38)*'Input for base case'!$F$10*Parameters!$D$20*Parameters!$D$26*(1-Parameters!$D$27)*Parameters!$D$28*(Parameters!$D$23)*(1-Parameters!$D$30))+(AW83*(1-Parameters!$D$40)*'Input for base case'!$F$10*Parameters!$D$20*Parameters!$D$26*(1-Parameters!$D$27)*Parameters!$D$28*(Parameters!$D$23)*(1-Parameters!$D$30))+(AX83*(1-Parameters!$D$40)) + (AY83*(1-Parameters!$D$40)*(1-ART_drop_factor)) +(BD83*(1-Parameters!$D$40)) + (BE83*(1-Parameters!$D$40)*(1-ART_drop_factor))),0)</f>
        <v>10142.974609227374</v>
      </c>
      <c r="BE84" s="25">
        <f>IF(C84&gt;=('Input for base case'!$F$14+'Input for base case'!$F$19),((AU83*(1-Parameters!$D$40)*(1/Parameters!$D$38)*('Input for base case'!$F$10*Parameters!$D$20*(Parameters!$D$23)*Parameters!$D$26*(1-Parameters!$D$27)*Parameters!$D$28*Parameters!$D$30))+(AV83*(1-Parameters!$D$40)*(1/Parameters!$D$38))+(AW83*(1-Parameters!$D$40)*('Input for base case'!$F$10*Parameters!$D$20*(Parameters!$D$23)*Parameters!$D$26*(1-Parameters!$D$27)*Parameters!$D$28*Parameters!$D$30))+(BE83*(1-Parameters!$D$40)*ART_drop_factor)+(BB83*(1-Parameters!$D$40)*(1/Parameters!$D$38))+(AY83*(1-Parameters!$D$40)*ART_drop_factor)),0)</f>
        <v>31517.999947984164</v>
      </c>
      <c r="BF84" s="135">
        <f>(Parameters!$D$40*(SUM(Model!D83:U83,Model!AH83:BE83)))+(Parameters!$D$41*(SUM(Model!V83:AG83)))</f>
        <v>93.418374114811726</v>
      </c>
      <c r="BG84" s="60"/>
      <c r="BJ84" s="66"/>
    </row>
    <row r="85" spans="3:62" x14ac:dyDescent="0.2">
      <c r="C85" s="20">
        <v>80</v>
      </c>
      <c r="D85" s="21">
        <f>IF((C85&gt;='Input for base case'!$F$12),0,(D84*(1-Parameters!$D$40)*(1-(Parameters!$D$8*(1-('Input for base case'!$F$22*Parameters!$D$7))))))</f>
        <v>0</v>
      </c>
      <c r="E85" s="21">
        <f>IF((C85&gt;='Input for base case'!$F$12),0,(D84*(1-Parameters!$D$40)*Parameters!$D$8*(1-('Input for base case'!$F$22*Parameters!$D$7))+(E84*(1-Parameters!$D$40)*(1-1/Parameters!$D$38)) + (F84*(1-Parameters!$D$40)*(1-(1/Parameters!$D$38))*(1-ART_drop_factor))))</f>
        <v>0</v>
      </c>
      <c r="F85" s="26">
        <f>IF((C85&gt;='Input for base case'!$F$12),0,(F84*(1-Parameters!$D$40)*(1-(1/Parameters!$D$38))*ART_drop_factor))</f>
        <v>0</v>
      </c>
      <c r="G85" s="21">
        <f>IF((C85&gt;='Input for base case'!$F$12),0,((G84*(1-Parameters!$D$40)+(E84*(1-Parameters!$D$40)*(1/Parameters!$D$38)))))</f>
        <v>0</v>
      </c>
      <c r="H85" s="21">
        <f>IF((C85&gt;='Input for base case'!$F$12),0,(H84*(1-Parameters!$D$40) + I84*(1-Parameters!$D$40)*(1-ART_drop_factor)))</f>
        <v>0</v>
      </c>
      <c r="I85" s="21">
        <f>IF((C85&gt;='Input for base case'!$F$12),0,(((F84*(1-Parameters!$D$40)*(1/Parameters!$D$38)) + I84*(1-Parameters!$D$40)*ART_drop_factor)))</f>
        <v>0</v>
      </c>
      <c r="J85" s="23">
        <f>IF(AND(C85&gt;='Input for base case'!$F$12,C85&lt;'Input for base case'!$F$13),((D84*(1-Parameters!$D$40)*(1-(Parameters!$D$8*(1-('Input for base case'!$F$22*Parameters!$D$7))))) + (J84*(1-Parameters!$D$40)*(1-(Parameters!$D$9*(1-('Input for base case'!$F$22*Parameters!$D$7)))))),0)</f>
        <v>0</v>
      </c>
      <c r="K85" s="23">
        <f>IF(AND(C85&gt;='Input for base case'!$F$12,C85&lt;'Input for base case'!$F$13),((D84*(1-Parameters!$D$40)*(Parameters!$D$8*(1-('Input for base case'!$F$22*Parameters!$D$7))))+(E84*(1-Parameters!$D$40)*(1-1/Parameters!$D$38)*(1-('Input for base case'!$F$5*Parameters!$D$14*(1-Parameters!$D$27)*Parameters!$D$26*(Parameters!$D$24))*Parameters!$D$28*Parameters!$D$30)))+ (F84*(1-Parameters!$D$40)*(1-(1/Parameters!$D$38))*(1-ART_drop_factor)) + (J84*(1-Parameters!$D$40)*Parameters!$D$9*(1-('Input for base case'!$F$22*Parameters!$D$7)))+(K84*(1-Parameters!$D$40)*(1-1/Parameters!$D$38)) + (L84*(1-Parameters!$D$40)*(1-(1/Parameters!$D$38))*(1-ART_drop_factor)),0)</f>
        <v>0</v>
      </c>
      <c r="L85" s="23">
        <f>IF(AND(C85&gt;='Input for base case'!$F$12,C85&lt;'Input for base case'!$F$13),((E84*(1-Parameters!$D$40)*(1-1/Parameters!$D$38)*('Input for base case'!$F$5*Parameters!$D$14*Parameters!$D$26*(1-Parameters!$D$27)*(Parameters!$D$24)*Parameters!$D$28*Parameters!$D$30))+(F84*(1-Parameters!$D$40)*(1-(1/Parameters!$D$38))*ART_drop_factor)+(L84*(1-Parameters!$D$40)*(1-(1/Parameters!$D$38))*ART_drop_factor)),0)</f>
        <v>0</v>
      </c>
      <c r="M85" s="23">
        <f>IF(AND(C85&gt;='Input for base case'!$F$12,C85&lt;'Input for base case'!$F$13),((E84*(1-Parameters!$D$40)*(1/Parameters!$D$38)*(1-('Input for base case'!$F$5*Parameters!$D$14*(1-Parameters!$D$27)*Parameters!$D$26*(Parameters!$D$23))*Parameters!$D$28))+(G84*(1-Parameters!$D$40)*(1-('Input for base case'!$F$5*Parameters!$D$14*(1-Parameters!$D$27)*Parameters!$D$26*(Parameters!$D$23)*Parameters!$D$28)))+(K84*(1-Parameters!$D$40)*(1/Parameters!$D$38))+(M84*(1-Parameters!$D$40))),0)</f>
        <v>0</v>
      </c>
      <c r="N85" s="23">
        <f>IF(AND(C85&gt;='Input for base case'!$F$12,C85&lt;'Input for base case'!$F$13),((E84*(1-Parameters!$D$40)*(1/Parameters!$D$38)*'Input for base case'!$F$5*Parameters!$D$14*Parameters!$D$26*(1-Parameters!$D$27)*Parameters!$D$28*(Parameters!$D$23)*(1-Parameters!$D$30))+(G84*(1-Parameters!$D$40)*'Input for base case'!$F$5*Parameters!$D$14*Parameters!$D$26*(1-Parameters!$D$27)*Parameters!$D$28*(Parameters!$D$23)*(1-Parameters!$D$30))+(H84*(1-Parameters!$D$40)) +(N84*(1-Parameters!$D$40)) + (O84*(1-Parameters!$D$40)*(1-ART_drop_factor)) + (I84*(1-Parameters!$D$40)*(1-ART_drop_factor))),0)</f>
        <v>0</v>
      </c>
      <c r="O85" s="23">
        <f>IF(AND(C85&gt;='Input for base case'!$F$12,C85&lt;'Input for base case'!$F$13),((E84*(1-Parameters!$D$40)*(1/Parameters!$D$38)*('Input for base case'!$F$5*Parameters!$D$14*(Parameters!$D$23)*Parameters!$D$26*(1-Parameters!$D$27)*Parameters!$D$28*Parameters!$D$30))+(F84*(1-Parameters!$D$40)*(1/Parameters!$D$38))+(G84*(1-Parameters!$D$40)*('Input for base case'!$F$5*Parameters!$D$14*(Parameters!$D$23)*Parameters!$D$26*(1-Parameters!$D$27)*Parameters!$D$28*Parameters!$D$30))+(O84*(1-Parameters!$D$40)*ART_drop_factor)+(L84*(1-Parameters!$D$40)*(1/Parameters!$D$38))+(I84*(1-Parameters!$D$40)*ART_drop_factor)),0)</f>
        <v>0</v>
      </c>
      <c r="P85" s="24">
        <f>IF(AND(C85&gt;='Input for base case'!$F$13,C85&lt;'Input for base case'!$F$14),((J84*(1-Parameters!$D$40)*(1-(Parameters!$D$9*(1-('Input for base case'!$F$22*Parameters!$D$7))))) + (P84*(1-Parameters!$D$40)*(1-(Parameters!$D$9*(1-('Input for base case'!$F$22*Parameters!$D$7)))))),0)</f>
        <v>0</v>
      </c>
      <c r="Q85" s="22">
        <f>IF(AND(C85&gt;='Input for base case'!$F$13,C85&lt;'Input for base case'!$F$14),((J84*(1-Parameters!$D$40)*Parameters!$D$9*(1-('Input for base case'!$F$22*Parameters!$D$7)))+(K84*(1-Parameters!$D$40)*(1-1/Parameters!$D$38)*(1-('Input for base case'!$F$6*Parameters!$D$15*(1-Parameters!$D$27)*Parameters!$D$26*(Parameters!$D$24))*Parameters!$D$28*Parameters!$D$30))) + (L84*(1-Parameters!$D$40)*(1-(1/Parameters!$D$38))*(1-ART_drop_factor)) +(P84*(1-Parameters!$D$40)*Parameters!$D$9*(1-('Input for base case'!$F$22*Parameters!$D$7)))+(Q84*(1-Parameters!$D$40)*(1-1/Parameters!$D$38)) + (R84*(1-Parameters!$D$40)*(1-(1/Parameters!$D$38))*(1-ART_drop_factor)),0)</f>
        <v>0</v>
      </c>
      <c r="R85" s="24">
        <f>IF(AND(C85&gt;='Input for base case'!$F$13,C85&lt;'Input for base case'!$F$14),((K84*(1-Parameters!$D$40)*(1-1/Parameters!$D$38)*('Input for base case'!$F$6*Parameters!$D$15*Parameters!$D$26*(1-Parameters!$D$27)*(Parameters!$D$24)*Parameters!$D$28*Parameters!$D$30))+(L84*(1-Parameters!$D$40)*(1-(1/Parameters!$D$38))*ART_drop_factor)+(R84*(1-Parameters!$D$40)*(1-(1/Parameters!$D$38))*ART_drop_factor)),0)</f>
        <v>0</v>
      </c>
      <c r="S85" s="22">
        <f>IF(AND(C85&gt;='Input for base case'!$F$13,C85&lt;'Input for base case'!$F$14),((K84*(1-Parameters!$D$40)*(1/Parameters!$D$38)*(1-('Input for base case'!$F$6*Parameters!$D$15*(1-Parameters!$D$27)*Parameters!$D$26*(Parameters!$D$23)*Parameters!$D$28)))+(M84*(1-Parameters!$D$40)*(1-('Input for base case'!$F$6*Parameters!$D$15*(1-Parameters!$D$27)*Parameters!$D$26*(Parameters!$D$23)*Parameters!$D$28)))+(Q84*(1-Parameters!$D$40)*(1/Parameters!$D$38))+(S84*(1-Parameters!$D$40))),0)</f>
        <v>0</v>
      </c>
      <c r="T85" s="24">
        <f>IF(AND(C85&gt;='Input for base case'!$F$13,C85&lt;'Input for base case'!$F$14),((K84*(1-Parameters!$D$40)*(1/Parameters!$D$38)*'Input for base case'!$F$6*Parameters!$D$15*Parameters!$D$26*(1-Parameters!$D$27)*Parameters!$D$28*(Parameters!$D$23)*(1-Parameters!$D$30))+(M84*(1-Parameters!$D$40)*'Input for base case'!$F$6*Parameters!$D$15*Parameters!$D$26*(1-Parameters!$D$27)*Parameters!$D$28*(Parameters!$D$23)*(1-Parameters!$D$30))+(N84*(1-Parameters!$D$40))+(T84*(1-Parameters!$D$40)) + (U84*(1-Parameters!$D$40)*(1-ART_drop_factor)) + (O84*(1-Parameters!$D$40)*(1-ART_drop_factor))),0)</f>
        <v>0</v>
      </c>
      <c r="U85" s="22">
        <f>IF(AND(C85&gt;='Input for base case'!$F$13,C85&lt;'Input for base case'!$F$14),((K84*(1-Parameters!$D$40)*(1/Parameters!$D$38)*('Input for base case'!$F$6*Parameters!$D$15*(Parameters!$D$23)*Parameters!$D$26*(1-Parameters!$D$27)*Parameters!$D$28*Parameters!$D$30))+(L84*(1-Parameters!$D$40)*(1/Parameters!$D$38))+(M84*(1-Parameters!$D$40)*('Input for base case'!$F$6*Parameters!$D$15*(Parameters!$D$23)*Parameters!$D$26*(1-Parameters!$D$27)*Parameters!$D$28*Parameters!$D$30))+(U84*(1-Parameters!$D$40)*ART_drop_factor)+(R84*(1-Parameters!$D$40)*(1/Parameters!$D$38))+(O84*(1-Parameters!$D$40))*ART_drop_factor),0)</f>
        <v>0</v>
      </c>
      <c r="V85" s="24">
        <f>IF(C85='Input for base case'!$F$14,((P84*(1-Parameters!$D$41)*(1-(Parameters!$D$9*(1-('Input for base case'!$F$22*Parameters!$D$7))))) + (V84*(1-Parameters!$D$41)*(1-(Parameters!$D$9*(1-('Input for base case'!$F$22*Parameters!$D$7)))))),0)</f>
        <v>0</v>
      </c>
      <c r="W85" s="22">
        <f>IF(C85='Input for base case'!$F$14,((P84*(1-Parameters!$D$41)*Parameters!$D$9*(1-('Input for base case'!$F$22*Parameters!$D$7)))+(Q84*(1-Parameters!$D$41)*(1-1/Parameters!$D$38)*(1-('Input for base case'!$F$6*Parameters!$D$16*(1-Parameters!$D$27)*Parameters!$D$26*(1-Parameters!$B$94)*(Parameters!$D$24))*Parameters!$D$28*Parameters!$D$30)))+(V84*(1-Parameters!$D$41)*Parameters!$D$9*(1-('Input for base case'!$F$22*Parameters!$D$7)))+ (R84*(1-Parameters!$D$41)*(1-(1/Parameters!$D$38))*(1-ART_drop_factor)) + (W84*(1-Parameters!$D$41)*(1-1/Parameters!$D$38)) + (X84*(1-Parameters!$D$41)*(1-(1/Parameters!$D$38))*(1-ART_drop_factor)),0)</f>
        <v>0</v>
      </c>
      <c r="X85" s="24">
        <f>IF(C85='Input for base case'!$F$14,((Q84*(1-Parameters!$D$41)*(1-1/Parameters!$D$38)*('Input for base case'!$F$6*Parameters!$D$16*Parameters!$D$26*(1-Parameters!$D$27)*(1-Parameters!$B$94)*(Parameters!$D$24)*Parameters!$D$28*Parameters!$D$30))+(R84*(1-Parameters!$D$41)*(1-(1/Parameters!$D$38))*ART_drop_factor)+(X84*(1-Parameters!$D$41)*(1-(1/Parameters!$D$38))*ART_drop_factor)),0)</f>
        <v>0</v>
      </c>
      <c r="Y85" s="22">
        <f>IF(C85='Input for base case'!$F$14,((Q84*(1-Parameters!$D$41)*(1/Parameters!$D$38)*(1-('Input for base case'!$F$6*Parameters!$D$16*(1-Parameters!$D$27)*Parameters!$D$26*(1-Parameters!$B$94)*(Parameters!$D$23)*Parameters!$D$28)))+(S84*(1-Parameters!$D$41)*(1-('Input for base case'!$F$6*Parameters!$D$16*(1-Parameters!$D$27)*Parameters!$D$26*(1-Parameters!$B$94)*(Parameters!$D$23)*Parameters!$D$28)))+(W84*(1-Parameters!$D$41)*(1/Parameters!$D$38))+(Y84*(1-Parameters!$D$41))),0)</f>
        <v>0</v>
      </c>
      <c r="Z85" s="24">
        <f>IF(C85='Input for base case'!$F$14,((Q84*(1-Parameters!$D$41)*(1/Parameters!$D$38)*'Input for base case'!$F$6*Parameters!$D$16*Parameters!$D$26*(1-Parameters!$D$27)*(1-Parameters!$B$94)*Parameters!$D$28*(Parameters!$D$23)*(1-Parameters!$D$30))+(S84*(1-Parameters!$D$41)*'Input for base case'!$F$6*Parameters!$D$16*Parameters!$D$26*(1-Parameters!$D$27)*(1-Parameters!$B$94)*Parameters!$D$28*(Parameters!$D$23)*(1-Parameters!$D$30))+(T84*(1-Parameters!$D$41)) + (U84*(1-Parameters!$D$41)*(1-ART_drop_factor)) + (Z84*(1-Parameters!$D$41)) + (AA84*(1-Parameters!$D$41)*(1-ART_drop_factor))),0)</f>
        <v>0</v>
      </c>
      <c r="AA85" s="22">
        <f>IF(C85='Input for base case'!$F$14,((Q84*(1-Parameters!$D$41)*(1/Parameters!$D$38)*('Input for base case'!$F$6*Parameters!$D$16*(Parameters!$D$23)*Parameters!$D$26*(1-Parameters!$D$27)*(1-Parameters!$B$94)*Parameters!$D$28*Parameters!$D$30))+(R84*(1-Parameters!$D$41)*(1/Parameters!$D$38))+(S84*(1-Parameters!$D$41)*('Input for base case'!$F$6*Parameters!$D$16*(1-Parameters!$B$94)*(Parameters!$D$23)*Parameters!$D$26*(1-Parameters!$D$27)*Parameters!$D$28*Parameters!$D$30))+(AA84*(1-Parameters!$D$41)*ART_drop_factor)+(X84*(1-Parameters!$D$41)*(1/Parameters!$D$38))+(U84*(1-Parameters!$D$41)*ART_drop_factor)),0)</f>
        <v>0</v>
      </c>
      <c r="AB85" s="24">
        <f>IF(AND(C85&gt;'Input for base case'!$F$14,C85&lt;('Input for base case'!$F$14+'Input for base case'!$F$16)),((V84*(1-Parameters!$D$41)*(1-(Parameters!$D$9*(1-('Input for base case'!$F$22*Parameters!$D$7)))))+(AB84*(1-Parameters!$D$41)*(1-(Parameters!$D$10*(1-('Input for base case'!$F$22*Parameters!$D$7)))))),0)</f>
        <v>0</v>
      </c>
      <c r="AC85" s="24">
        <f>IF(AND(C85&gt;'Input for base case'!$F$14, C85&lt;('Input for base case'!$F$14+'Input for base case'!$F$16)),((V84*(1-Parameters!$D$41)*Parameters!$D$9*(1-('Input for base case'!$F$22*Parameters!$D$7)))+(W84*(1-Parameters!$D$41)*(1-1/Parameters!$D$38)) + (X84*(1-Parameters!$D$41)*(1-(1/Parameters!$D$38))*(1-ART_drop_factor)) +(AB84*(1-Parameters!$D$41)*Parameters!$D$10*(1-('Input for base case'!$F$22*Parameters!$D$7))))+(AC84*(1-Parameters!$D$41)*(1-1/Parameters!$D$38)) + (AD84*(1-Parameters!$D$41)*(1-(1/Parameters!$D$38))*(1-ART_drop_factor)),0)</f>
        <v>0</v>
      </c>
      <c r="AD85" s="24">
        <f>IF(AND(C85&gt;'Input for base case'!$F$14, C85&lt;('Input for base case'!$F$14+'Input for base case'!$F$16)),((X84*(1-Parameters!$D$41)*(1-(1/Parameters!$D$38))*ART_drop_factor)+(AD84*(1-Parameters!$D$41)*(1-(1/Parameters!$D$38))*ART_drop_factor)),0)</f>
        <v>0</v>
      </c>
      <c r="AE85" s="24">
        <f>IF(AND(C85&gt;'Input for base case'!$F$14, C85&lt;('Input for base case'!$F$14+'Input for base case'!$F$16)),((W84*(1-Parameters!$D$41)*(1/Parameters!$D$38))+(Y84*(1-Parameters!$D$41))+(AC84*(1-Parameters!$D$41)*(1/Parameters!$D$38))+(AE84*(1-Parameters!$D$41))),0)</f>
        <v>0</v>
      </c>
      <c r="AF85" s="24">
        <f>IF(AND(C85&gt;'Input for base case'!$F$14, C85&lt;('Input for base case'!$F$14+'Input for base case'!$F$16)),((Z84*(1-Parameters!$D$41)) + (AA84*(1-Parameters!$D$41)*(1-ART_drop_factor)) +(AF84*(1-Parameters!$D$41)) + (AG84*(1-Parameters!$D$41)*(1-ART_drop_factor))),0)</f>
        <v>0</v>
      </c>
      <c r="AG85" s="24">
        <f>IF(AND(C85&gt;'Input for base case'!$F$14, C85&lt;('Input for base case'!$F$14+'Input for base case'!$F$16)),((X84*(1-Parameters!$D$41)*(1/Parameters!$D$38))+(AG84*(1-Parameters!$D$41)*ART_drop_factor)+(AD84*(1-Parameters!$D$41)*(1/Parameters!$D$38))+(AA84*(1-Parameters!$D$41)*ART_drop_factor)),0)</f>
        <v>0</v>
      </c>
      <c r="AH85" s="24">
        <f>IF(AND(C85&gt;=('Input for base case'!$F$14+'Input for base case'!$F$16),C85&lt;('Input for base case'!$F$14+'Input for base case'!$F$17)),((AB84*(1-Parameters!$D$40)*(1-(Parameters!$D$10*(1-('Input for base case'!$F$22*Parameters!$D$7)))))+(AH84*(1-Parameters!$D$40)*(1-(Parameters!$D$11*(1-('Input for base case'!$F$22*Parameters!$D$7)))))),0)</f>
        <v>0</v>
      </c>
      <c r="AI85" s="24">
        <f>IF(AND(C85&gt;=('Input for base case'!$F$14+'Input for base case'!$F$16), C85&lt;('Input for base case'!$F$14+'Input for base case'!$F$17)),((AB84*(1-Parameters!$D$40)*Parameters!$D$10*(1-('Input for base case'!$F$22*Parameters!$D$7)))+(AC84*(1-Parameters!$D$40)*(1-1/Parameters!$D$38)*(1-('Input for base case'!$F$7*Parameters!$D$17*(1-Parameters!$D$27)*Parameters!$D$26*(1-(Parameters!$B$94 + Parameters!$B$95))*(Parameters!$D$24)*Parameters!$D$28*Parameters!$D$30))) + (AD84*(1-Parameters!$D$40)*(1-(1/Parameters!$D$38))*(1-ART_drop_factor)) +(AH84*(1-Parameters!$D$40)*Parameters!$D$11*(1-('Input for base case'!$F$22*Parameters!$D$7)))+(AI84*(1-Parameters!$D$40)*(1-1/Parameters!$D$38)) + (AJ84*(1-Parameters!$D$40)*(1-(1/Parameters!$D$38))*(1-ART_drop_factor))),0)</f>
        <v>0</v>
      </c>
      <c r="AJ85" s="24">
        <f>IF(AND(C85&gt;=('Input for base case'!$F$14+'Input for base case'!$F$16), C85&lt;('Input for base case'!$F$14+'Input for base case'!$F$17)),((AC84*(1-Parameters!$D$40)*(1-1/Parameters!$D$38)*('Input for base case'!$F$7*Parameters!$D$17*Parameters!$D$26*(1-Parameters!$D$27)*(1-(Parameters!$B$94 + Parameters!$B$95))*(Parameters!$D$24)*Parameters!$D$28*Parameters!$D$30))+(AD84*(1-Parameters!$D$40)*(1-(1/Parameters!$D$38))*ART_drop_factor)+(AJ84*(1-Parameters!$D$40)*(1-(1/Parameters!$D$38))*ART_drop_factor)),0)</f>
        <v>0</v>
      </c>
      <c r="AK85" s="22">
        <f>IF(AND(C85&gt;=('Input for base case'!$F$14+'Input for base case'!$F$16), C85&lt;('Input for base case'!$F$14+'Input for base case'!$F$17)),((AC84*(1-Parameters!$D$40)*(1/Parameters!$D$38)*(1-('Input for base case'!$F$7*Parameters!$D$17*(1-Parameters!$D$27)*Parameters!$D$26*(1-(Parameters!$B$94 + Parameters!$B$95))*(Parameters!$D$23)*Parameters!$D$28)))+(AE84*(1-Parameters!$D$40)*(1-('Input for base case'!$F$7*Parameters!$D$17*(1-Parameters!$D$27)*Parameters!$D$26*(1-(Parameters!$B$94 + Parameters!$B$95))*(Parameters!$D$23)*Parameters!$D$28)))+(AI84*(1-Parameters!$D$40)*(1/Parameters!$D$38))+(AK84*(1-Parameters!$D$40))),0)</f>
        <v>0</v>
      </c>
      <c r="AL85" s="24">
        <f>IF(AND(C85&gt;=('Input for base case'!$F$14+'Input for base case'!$F$16), C85&lt;('Input for base case'!$F$14+'Input for base case'!$F$17)),((AC84*(1-Parameters!$D$40)*(1/Parameters!$D$38)*'Input for base case'!$F$7*Parameters!$D$17*Parameters!$D$26*(1-Parameters!$D$27)*(1-(Parameters!$B$94 + Parameters!$B$95))*Parameters!$D$28*(Parameters!$D$23)*(1-Parameters!$D$30))+(AE84*(1-Parameters!$D$40)*'Input for base case'!$F$7*Parameters!$D$17*Parameters!$D$26*(1-Parameters!$D$27)*(1-(Parameters!$B$94 + Parameters!$B$95))*Parameters!$D$28*(Parameters!$D$23)*(1-Parameters!$D$30))+(AF84*(1-Parameters!$D$40)) + (AG84*(1-Parameters!$D$40)*(1-ART_drop_factor)) +(AL84*(1-Parameters!$D$40)) + (AM84*(1-Parameters!$D$40)*(1-ART_drop_factor))),0)</f>
        <v>0</v>
      </c>
      <c r="AM85" s="22">
        <f>IF(AND(C85&gt;=('Input for base case'!$F$14+'Input for base case'!$F$16), C85&lt;('Input for base case'!$F$14+'Input for base case'!$F$17)),((AC84*(1-Parameters!$D$40)*(1/Parameters!$D$38)*('Input for base case'!$F$7*Parameters!$D$17*(Parameters!$D$23)*Parameters!$D$26*(1-Parameters!$D$27)*(1-(Parameters!$B$94 + Parameters!$B$95))*Parameters!$D$28*Parameters!$D$30))+(AD84*(1-Parameters!$D$40)*(1/Parameters!$D$38))+(AE84*(1-Parameters!$D$40)*('Input for base case'!$F$7*Parameters!$D$17*(Parameters!$D$23)*Parameters!$D$26*(1-Parameters!$D$27)*(1-(Parameters!$B$94 + Parameters!$B$95))*Parameters!$D$28*Parameters!$D$30))+(AM84*(1-Parameters!$D$40)*ART_drop_factor)+(AJ84*(1-Parameters!$D$40)*(1/Parameters!$D$38))+(AG84*(1-Parameters!$D$40)*ART_drop_factor)),0)</f>
        <v>0</v>
      </c>
      <c r="AN85" s="24">
        <f>IF(AND(C85&gt;=('Input for base case'!$F$14+'Input for base case'!$F$17), C85&lt;('Input for base case'!$F$14+'Input for base case'!$F$18)),((AH84*(1-Parameters!$D$40)*(1-(Parameters!$D$11*(1-('Input for base case'!$F$22*Parameters!$D$7))))) + (AN84*(1-Parameters!$D$40)*(1-(Parameters!$D$11*(1-('Input for base case'!$F$22*Parameters!$D$7)))))),0)</f>
        <v>0</v>
      </c>
      <c r="AO85" s="22">
        <f>IF(AND(C85&gt;=('Input for base case'!$F$14+'Input for base case'!$F$17), C85&lt;('Input for base case'!$F$14+'Input for base case'!$F$18)),((AH84*(1-Parameters!$D$40)*Parameters!$D$11*(1-('Input for base case'!$F$22*Parameters!$D$7)))+(AI84*(1-Parameters!$D$40)*(1-1/Parameters!$D$38)*(1-('Input for base case'!$F$8*Parameters!$D$18*(1-Parameters!$D$27)*Parameters!$D$26*(Parameters!$D$24)*Parameters!$D$28*Parameters!$D$30))) + (AJ84*(1-Parameters!$D$40)*(1-(1/Parameters!$D$38))*(1-ART_drop_factor)) +(AN84*(1-Parameters!$D$40)*Parameters!$D$11*(1-('Input for base case'!$F$22*Parameters!$D$7)))+(AO84*(1-Parameters!$D$40)*(1-1/Parameters!$D$38)) + (AP84*(1-Parameters!$D$40)*(1-(1/Parameters!$D$38))*(1-ART_drop_factor))),0)</f>
        <v>0</v>
      </c>
      <c r="AP85" s="24">
        <f>IF(AND(C85&gt;=('Input for base case'!$F$14+'Input for base case'!$F$17), C85&lt;('Input for base case'!$F$14+'Input for base case'!$F$18)),((AI84*(1-Parameters!$D$40)*(1-1/Parameters!$D$38)*('Input for base case'!$F$8*Parameters!$D$18*Parameters!$D$26*(1-Parameters!$D$27)*(Parameters!$D$24)*Parameters!$D$28*Parameters!$D$30))+(AJ84*(1-Parameters!$D$40)*(1-(1/Parameters!$D$38))*ART_drop_factor)+(AP84*(1-Parameters!$D$40)*(1-(1/Parameters!$D$38))*ART_drop_factor)),0)</f>
        <v>0</v>
      </c>
      <c r="AQ85" s="22">
        <f>IF(AND(C85&gt;=('Input for base case'!$F$14+'Input for base case'!$F$17), C85&lt;('Input for base case'!$F$14+'Input for base case'!$F$18)),((AI84*(1-Parameters!$D$40)*(1/Parameters!$D$38)*(1-('Input for base case'!$F$8*Parameters!$D$18*(1-Parameters!$D$27)*Parameters!$D$26*(Parameters!$D$23)*Parameters!$D$28)))+(AK84*(1-Parameters!$D$40)*(1-('Input for base case'!$F$8*Parameters!$D$18*(1-Parameters!$D$27)*Parameters!$D$26*(Parameters!$D$23)*Parameters!$D$28)))+(AO84*(1-Parameters!$D$40)*(1/Parameters!$D$38))+(AQ84*(1-Parameters!$D$40))),0)</f>
        <v>0</v>
      </c>
      <c r="AR85" s="24">
        <f>IF(AND(C85&gt;=('Input for base case'!$F$14+'Input for base case'!$F$17), C85&lt;('Input for base case'!$F$14+'Input for base case'!$F$18)),((AI84*(1-Parameters!$D$40)*(1/Parameters!$D$38)*'Input for base case'!$F$8*Parameters!$D$18*Parameters!$D$26*(1-Parameters!$D$27)*Parameters!$D$28*(Parameters!$D$23)*(1-Parameters!$D$30))+(AK84*(1-Parameters!$D$40)*'Input for base case'!$F$8*Parameters!$D$18*Parameters!$D$26*(1-Parameters!$D$27)*Parameters!$D$28*(Parameters!$D$23)*(1-Parameters!$D$30))+(AL84*(1-Parameters!$D$40)) + (AM84*(1-Parameters!$D$40)*(1-ART_drop_factor)) +(AR84*(1-Parameters!$D$40)) + (AS84*(1-Parameters!$D$40)*(1-ART_drop_factor))),0)</f>
        <v>0</v>
      </c>
      <c r="AS85" s="22">
        <f>IF(AND(C85&gt;=('Input for base case'!$F$14+'Input for base case'!$F$17), C85&lt;('Input for base case'!$F$14+'Input for base case'!$F$18)),((AI84*(1-Parameters!$D$40)*(1/Parameters!$D$38)*('Input for base case'!$F$8*Parameters!$D$18*(Parameters!$D$23)*Parameters!$D$26*(1-Parameters!$D$27)*Parameters!$D$28*Parameters!$D$30))+(AJ84*(1-Parameters!$D$40)*(1/Parameters!$D$38))+(AK84*(1-Parameters!$D$40)*('Input for base case'!$F$8*Parameters!$D$18*(Parameters!$D$23)*Parameters!$D$26*(1-Parameters!$D$27)*Parameters!$D$28*Parameters!$D$30))+(AS84*(1-Parameters!$D$40)*ART_drop_factor)+(AP84*(1-Parameters!$D$40)*(1/Parameters!$D$38))+(AM84*(1-Parameters!$D$40)*ART_drop_factor)),0)</f>
        <v>0</v>
      </c>
      <c r="AT85" s="24">
        <f>IF(AND(C85&gt;=('Input for base case'!$F$14+'Input for base case'!$F$18), C85&lt;('Input for base case'!$F$14+'Input for base case'!$F$19)),((AN84*(1-Parameters!$D$40)*(1-(Parameters!$D$11*(1-('Input for base case'!$F$22*Parameters!$D$7))))) + (AT84*(1-Parameters!$D$40)*(1-(Parameters!$D$12*(1-('Input for base case'!$F$22*Parameters!$D$7)))))),0)</f>
        <v>0</v>
      </c>
      <c r="AU85" s="22">
        <f>IF(AND(C85&gt;=('Input for base case'!$F$14+'Input for base case'!$F$18), C85&lt;('Input for base case'!$F$14+'Input for base case'!$F$19)),((AN84*(1-Parameters!$D$40)*Parameters!$D$11*(1-('Input for base case'!$F$22*Parameters!$D$7)))+(AO84*(1-Parameters!$D$40)*(1-1/Parameters!$D$38)*(1-('Input for base case'!$F$9*Parameters!$D$19*(1-Parameters!$D$27)*Parameters!$D$26*(Parameters!$D$24)*Parameters!$D$28*Parameters!$D$30))) + (AP84*(1-Parameters!$D$40)*(1-(1/Parameters!$D$38))*(1-ART_drop_factor)) +(AT84*(1-Parameters!$D$40)*Parameters!$D$12*(1-('Input for base case'!$F$22*Parameters!$D$7)))+(AU84*(1-Parameters!$D$40)*(1-1/Parameters!$D$38)) + (AV84*(1-Parameters!$D$40)*(1-(1/Parameters!$D$38))*(1-ART_drop_factor))),0)</f>
        <v>0</v>
      </c>
      <c r="AV85" s="24">
        <f>IF(AND(C85&gt;=('Input for base case'!$F$14+'Input for base case'!$F$18), C85&lt;('Input for base case'!$F$14+'Input for base case'!$F$19)),((AO84*(1-Parameters!$D$40)*(1-1/Parameters!$D$38)*('Input for base case'!$F$9*Parameters!$D$19*Parameters!$D$26*(1-Parameters!$D$27)*(Parameters!$D$24)*Parameters!$D$28*Parameters!$D$30))+(AP84*(1-Parameters!$D$40)*(1-(1/Parameters!$D$38))*ART_drop_factor)+(AV84*(1-Parameters!$D$40)*(1-(1/Parameters!$D$38))*ART_drop_factor)),0)</f>
        <v>0</v>
      </c>
      <c r="AW85" s="22">
        <f>IF(AND(C85&gt;=('Input for base case'!$F$14+'Input for base case'!$F$18), C85&lt;('Input for base case'!$F$14+'Input for base case'!$F$19)),((AO84*(1-Parameters!$D$40)*(1/Parameters!$D$38)*(1-('Input for base case'!$F$9*Parameters!$D$19*(1-Parameters!$D$27)*Parameters!$D$26*(Parameters!$D$23)*Parameters!$D$28)))+(AQ84*(1-Parameters!$D$40)*(1-('Input for base case'!$F$9*Parameters!$D$19*(1-Parameters!$D$27)*Parameters!$D$26*(Parameters!$D$23)*Parameters!$D$28)))+(AU84*(1-Parameters!$D$40)*(1/Parameters!$D$38))+(AW84*(1-Parameters!$D$40))),0)</f>
        <v>0</v>
      </c>
      <c r="AX85" s="24">
        <f>IF(AND(C85&gt;=('Input for base case'!$F$14+'Input for base case'!$F$18), C85&lt;('Input for base case'!$F$14+'Input for base case'!$F$19)),((AO84*(1-Parameters!$D$40)*(1/Parameters!$D$38)*'Input for base case'!$F$9*Parameters!$D$19*Parameters!$D$26*(1-Parameters!$D$27)*Parameters!$D$28*(Parameters!$D$23)*(1-Parameters!$D$30))+(AQ84*(1-Parameters!$D$40)*'Input for base case'!$F$9*Parameters!$D$19*Parameters!$D$26*(1-Parameters!$D$27)*Parameters!$D$28*(Parameters!$D$23)*(1-Parameters!$D$30)) + (AS84*(1-Parameters!$D$40)*(1-ART_drop_factor)) +(AR84*(1-Parameters!$D$40))+ (AY84*(1-Parameters!$D$40)*(1-ART_drop_factor)) + (AX84*(1-Parameters!$D$40))),0)</f>
        <v>0</v>
      </c>
      <c r="AY85" s="22">
        <f>IF(AND(C85&gt;=('Input for base case'!$F$14+'Input for base case'!$F$18), C85&lt;('Input for base case'!$F$14+'Input for base case'!$F$19)),((AO84*(1-Parameters!$D$40)*(1/Parameters!$D$38)*('Input for base case'!$F$9*Parameters!$D$19*(Parameters!$D$23)*Parameters!$D$26*(1-Parameters!$D$27)*Parameters!$D$28*Parameters!$D$30))+(AP84*(1-Parameters!$D$40)*(1/Parameters!$D$38))+(AQ84*(1-Parameters!$D$40)*('Input for base case'!$F$9*Parameters!$D$19*(Parameters!$D$23)*Parameters!$D$26*(1-Parameters!$D$27)*Parameters!$D$28*Parameters!$D$30))+(AY84*(1-Parameters!$D$40)*ART_drop_factor)+(AV84*(1-Parameters!$D$40)*(1/Parameters!$D$38))+(AS84*(1-Parameters!$D$40)*ART_drop_factor)),0)</f>
        <v>0</v>
      </c>
      <c r="AZ85" s="24">
        <f>IF(C85&gt;=('Input for base case'!$F$14+'Input for base case'!$F$19),((AT84*(1-Parameters!$D$40)*(1-(Parameters!$D$12*(1-('Input for base case'!$F$22*Parameters!$D$7))))) + (AZ84*(1-Parameters!$D$40)*(1-(Parameters!$D$12*(1-('Input for base case'!$F$22*Parameters!$D$7)))))),0)</f>
        <v>1482021.725461425</v>
      </c>
      <c r="BA85" s="22">
        <f>IF(C85&gt;=('Input for base case'!$F$14+'Input for base case'!$F$19),((AT84*(1-Parameters!$D$40)*Parameters!$D$12*(1-('Input for base case'!$F$22*Parameters!$D$7)))+(AU84*(1-Parameters!$D$40)*(1-1/Parameters!$D$38)*(1-('Input for base case'!$F$10*Parameters!$D$20*(1-Parameters!$D$27)*Parameters!$D$26*(Parameters!$D$24)*Parameters!$D$28*Parameters!$D$30))) + (AV84*(1-Parameters!$D$40)*(1-(1/Parameters!$D$38))*(1-ART_drop_factor)) +(AZ84*(1-Parameters!$D$40)*Parameters!$D$12*(1-('Input for base case'!$F$22*Parameters!$D$7)))+(BA84*(1-Parameters!$D$40)*(1-1/Parameters!$D$38)) + (BB84*(1-Parameters!$D$40)*(1-(1/Parameters!$D$38))*(1-ART_drop_factor))),0)</f>
        <v>3579.4600058328429</v>
      </c>
      <c r="BB85" s="24">
        <f>IF(C85&gt;=('Input for base case'!$F$14+'Input for base case'!$F$19),((AU84*(1-Parameters!$D$40)*(1-1/Parameters!$D$38)*('Input for base case'!$F$10*Parameters!$D$20*Parameters!$D$26*(1-Parameters!$D$27)*(Parameters!$D$24)*Parameters!$D$28*Parameters!$D$30))+(AV84*(1-Parameters!$D$40)*(1-(1/Parameters!$D$38))*ART_drop_factor)+(BB84*(1-Parameters!$D$40)*(1-(1/Parameters!$D$38))*ART_drop_factor)),0)</f>
        <v>1.6242246763337949</v>
      </c>
      <c r="BC85" s="22">
        <f>IF(C85&gt;=('Input for base case'!$F$14+'Input for base case'!$F$19),((AU84*(1-Parameters!$D$40)*(1/Parameters!$D$38)*(1-('Input for base case'!$F$10*Parameters!$D$20*(1-Parameters!$D$27)*Parameters!$D$26*(Parameters!$D$23)*Parameters!$D$28)))+(AW84*(1-Parameters!$D$40)*(1-('Input for base case'!$F$10*Parameters!$D$20*(1-Parameters!$D$27)*Parameters!$D$26*(Parameters!$D$23)*Parameters!$D$28)))+(BA84*(1-Parameters!$D$40)*(1/Parameters!$D$38))+(BC84*(1-Parameters!$D$40))),0)</f>
        <v>35508.512607761964</v>
      </c>
      <c r="BD85" s="24">
        <f>IF(C85&gt;=('Input for base case'!$F$14+'Input for base case'!$F$19),((AU84*(1-Parameters!$D$40)*(1/Parameters!$D$38)*'Input for base case'!$F$10*Parameters!$D$20*Parameters!$D$26*(1-Parameters!$D$27)*Parameters!$D$28*(Parameters!$D$23)*(1-Parameters!$D$30))+(AW84*(1-Parameters!$D$40)*'Input for base case'!$F$10*Parameters!$D$20*Parameters!$D$26*(1-Parameters!$D$27)*Parameters!$D$28*(Parameters!$D$23)*(1-Parameters!$D$30))+(AX84*(1-Parameters!$D$40)) + (AY84*(1-Parameters!$D$40)*(1-ART_drop_factor)) +(BD84*(1-Parameters!$D$40)) + (BE84*(1-Parameters!$D$40)*(1-ART_drop_factor))),0)</f>
        <v>10247.433517755635</v>
      </c>
      <c r="BE85" s="25">
        <f>IF(C85&gt;=('Input for base case'!$F$14+'Input for base case'!$F$19),((AU84*(1-Parameters!$D$40)*(1/Parameters!$D$38)*('Input for base case'!$F$10*Parameters!$D$20*(Parameters!$D$23)*Parameters!$D$26*(1-Parameters!$D$27)*Parameters!$D$28*Parameters!$D$30))+(AV84*(1-Parameters!$D$40)*(1/Parameters!$D$38))+(AW84*(1-Parameters!$D$40)*('Input for base case'!$F$10*Parameters!$D$20*(Parameters!$D$23)*Parameters!$D$26*(1-Parameters!$D$27)*Parameters!$D$28*Parameters!$D$30))+(BE84*(1-Parameters!$D$40)*ART_drop_factor)+(BB84*(1-Parameters!$D$40)*(1/Parameters!$D$38))+(AY84*(1-Parameters!$D$40)*ART_drop_factor)),0)</f>
        <v>31411.341228737288</v>
      </c>
      <c r="BF85" s="135">
        <f>(Parameters!$D$40*(SUM(Model!D84:U84,Model!AH84:BE84)))+(Parameters!$D$41*(SUM(Model!V84:AG84)))</f>
        <v>93.412984593228174</v>
      </c>
      <c r="BG85" s="60"/>
      <c r="BJ85" s="66"/>
    </row>
    <row r="86" spans="3:62" x14ac:dyDescent="0.2">
      <c r="C86" s="20">
        <v>81</v>
      </c>
      <c r="D86" s="21">
        <f>IF((C86&gt;='Input for base case'!$F$12),0,(D85*(1-Parameters!$D$40)*(1-(Parameters!$D$8*(1-('Input for base case'!$F$22*Parameters!$D$7))))))</f>
        <v>0</v>
      </c>
      <c r="E86" s="21">
        <f>IF((C86&gt;='Input for base case'!$F$12),0,(D85*(1-Parameters!$D$40)*Parameters!$D$8*(1-('Input for base case'!$F$22*Parameters!$D$7))+(E85*(1-Parameters!$D$40)*(1-1/Parameters!$D$38)) + (F85*(1-Parameters!$D$40)*(1-(1/Parameters!$D$38))*(1-ART_drop_factor))))</f>
        <v>0</v>
      </c>
      <c r="F86" s="26">
        <f>IF((C86&gt;='Input for base case'!$F$12),0,(F85*(1-Parameters!$D$40)*(1-(1/Parameters!$D$38))*ART_drop_factor))</f>
        <v>0</v>
      </c>
      <c r="G86" s="21">
        <f>IF((C86&gt;='Input for base case'!$F$12),0,((G85*(1-Parameters!$D$40)+(E85*(1-Parameters!$D$40)*(1/Parameters!$D$38)))))</f>
        <v>0</v>
      </c>
      <c r="H86" s="21">
        <f>IF((C86&gt;='Input for base case'!$F$12),0,(H85*(1-Parameters!$D$40) + I85*(1-Parameters!$D$40)*(1-ART_drop_factor)))</f>
        <v>0</v>
      </c>
      <c r="I86" s="21">
        <f>IF((C86&gt;='Input for base case'!$F$12),0,(((F85*(1-Parameters!$D$40)*(1/Parameters!$D$38)) + I85*(1-Parameters!$D$40)*ART_drop_factor)))</f>
        <v>0</v>
      </c>
      <c r="J86" s="23">
        <f>IF(AND(C86&gt;='Input for base case'!$F$12,C86&lt;'Input for base case'!$F$13),((D85*(1-Parameters!$D$40)*(1-(Parameters!$D$8*(1-('Input for base case'!$F$22*Parameters!$D$7))))) + (J85*(1-Parameters!$D$40)*(1-(Parameters!$D$9*(1-('Input for base case'!$F$22*Parameters!$D$7)))))),0)</f>
        <v>0</v>
      </c>
      <c r="K86" s="23">
        <f>IF(AND(C86&gt;='Input for base case'!$F$12,C86&lt;'Input for base case'!$F$13),((D85*(1-Parameters!$D$40)*(Parameters!$D$8*(1-('Input for base case'!$F$22*Parameters!$D$7))))+(E85*(1-Parameters!$D$40)*(1-1/Parameters!$D$38)*(1-('Input for base case'!$F$5*Parameters!$D$14*(1-Parameters!$D$27)*Parameters!$D$26*(Parameters!$D$24))*Parameters!$D$28*Parameters!$D$30)))+ (F85*(1-Parameters!$D$40)*(1-(1/Parameters!$D$38))*(1-ART_drop_factor)) + (J85*(1-Parameters!$D$40)*Parameters!$D$9*(1-('Input for base case'!$F$22*Parameters!$D$7)))+(K85*(1-Parameters!$D$40)*(1-1/Parameters!$D$38)) + (L85*(1-Parameters!$D$40)*(1-(1/Parameters!$D$38))*(1-ART_drop_factor)),0)</f>
        <v>0</v>
      </c>
      <c r="L86" s="23">
        <f>IF(AND(C86&gt;='Input for base case'!$F$12,C86&lt;'Input for base case'!$F$13),((E85*(1-Parameters!$D$40)*(1-1/Parameters!$D$38)*('Input for base case'!$F$5*Parameters!$D$14*Parameters!$D$26*(1-Parameters!$D$27)*(Parameters!$D$24)*Parameters!$D$28*Parameters!$D$30))+(F85*(1-Parameters!$D$40)*(1-(1/Parameters!$D$38))*ART_drop_factor)+(L85*(1-Parameters!$D$40)*(1-(1/Parameters!$D$38))*ART_drop_factor)),0)</f>
        <v>0</v>
      </c>
      <c r="M86" s="23">
        <f>IF(AND(C86&gt;='Input for base case'!$F$12,C86&lt;'Input for base case'!$F$13),((E85*(1-Parameters!$D$40)*(1/Parameters!$D$38)*(1-('Input for base case'!$F$5*Parameters!$D$14*(1-Parameters!$D$27)*Parameters!$D$26*(Parameters!$D$23))*Parameters!$D$28))+(G85*(1-Parameters!$D$40)*(1-('Input for base case'!$F$5*Parameters!$D$14*(1-Parameters!$D$27)*Parameters!$D$26*(Parameters!$D$23)*Parameters!$D$28)))+(K85*(1-Parameters!$D$40)*(1/Parameters!$D$38))+(M85*(1-Parameters!$D$40))),0)</f>
        <v>0</v>
      </c>
      <c r="N86" s="23">
        <f>IF(AND(C86&gt;='Input for base case'!$F$12,C86&lt;'Input for base case'!$F$13),((E85*(1-Parameters!$D$40)*(1/Parameters!$D$38)*'Input for base case'!$F$5*Parameters!$D$14*Parameters!$D$26*(1-Parameters!$D$27)*Parameters!$D$28*(Parameters!$D$23)*(1-Parameters!$D$30))+(G85*(1-Parameters!$D$40)*'Input for base case'!$F$5*Parameters!$D$14*Parameters!$D$26*(1-Parameters!$D$27)*Parameters!$D$28*(Parameters!$D$23)*(1-Parameters!$D$30))+(H85*(1-Parameters!$D$40)) +(N85*(1-Parameters!$D$40)) + (O85*(1-Parameters!$D$40)*(1-ART_drop_factor)) + (I85*(1-Parameters!$D$40)*(1-ART_drop_factor))),0)</f>
        <v>0</v>
      </c>
      <c r="O86" s="23">
        <f>IF(AND(C86&gt;='Input for base case'!$F$12,C86&lt;'Input for base case'!$F$13),((E85*(1-Parameters!$D$40)*(1/Parameters!$D$38)*('Input for base case'!$F$5*Parameters!$D$14*(Parameters!$D$23)*Parameters!$D$26*(1-Parameters!$D$27)*Parameters!$D$28*Parameters!$D$30))+(F85*(1-Parameters!$D$40)*(1/Parameters!$D$38))+(G85*(1-Parameters!$D$40)*('Input for base case'!$F$5*Parameters!$D$14*(Parameters!$D$23)*Parameters!$D$26*(1-Parameters!$D$27)*Parameters!$D$28*Parameters!$D$30))+(O85*(1-Parameters!$D$40)*ART_drop_factor)+(L85*(1-Parameters!$D$40)*(1/Parameters!$D$38))+(I85*(1-Parameters!$D$40)*ART_drop_factor)),0)</f>
        <v>0</v>
      </c>
      <c r="P86" s="24">
        <f>IF(AND(C86&gt;='Input for base case'!$F$13,C86&lt;'Input for base case'!$F$14),((J85*(1-Parameters!$D$40)*(1-(Parameters!$D$9*(1-('Input for base case'!$F$22*Parameters!$D$7))))) + (P85*(1-Parameters!$D$40)*(1-(Parameters!$D$9*(1-('Input for base case'!$F$22*Parameters!$D$7)))))),0)</f>
        <v>0</v>
      </c>
      <c r="Q86" s="22">
        <f>IF(AND(C86&gt;='Input for base case'!$F$13,C86&lt;'Input for base case'!$F$14),((J85*(1-Parameters!$D$40)*Parameters!$D$9*(1-('Input for base case'!$F$22*Parameters!$D$7)))+(K85*(1-Parameters!$D$40)*(1-1/Parameters!$D$38)*(1-('Input for base case'!$F$6*Parameters!$D$15*(1-Parameters!$D$27)*Parameters!$D$26*(Parameters!$D$24))*Parameters!$D$28*Parameters!$D$30))) + (L85*(1-Parameters!$D$40)*(1-(1/Parameters!$D$38))*(1-ART_drop_factor)) +(P85*(1-Parameters!$D$40)*Parameters!$D$9*(1-('Input for base case'!$F$22*Parameters!$D$7)))+(Q85*(1-Parameters!$D$40)*(1-1/Parameters!$D$38)) + (R85*(1-Parameters!$D$40)*(1-(1/Parameters!$D$38))*(1-ART_drop_factor)),0)</f>
        <v>0</v>
      </c>
      <c r="R86" s="24">
        <f>IF(AND(C86&gt;='Input for base case'!$F$13,C86&lt;'Input for base case'!$F$14),((K85*(1-Parameters!$D$40)*(1-1/Parameters!$D$38)*('Input for base case'!$F$6*Parameters!$D$15*Parameters!$D$26*(1-Parameters!$D$27)*(Parameters!$D$24)*Parameters!$D$28*Parameters!$D$30))+(L85*(1-Parameters!$D$40)*(1-(1/Parameters!$D$38))*ART_drop_factor)+(R85*(1-Parameters!$D$40)*(1-(1/Parameters!$D$38))*ART_drop_factor)),0)</f>
        <v>0</v>
      </c>
      <c r="S86" s="22">
        <f>IF(AND(C86&gt;='Input for base case'!$F$13,C86&lt;'Input for base case'!$F$14),((K85*(1-Parameters!$D$40)*(1/Parameters!$D$38)*(1-('Input for base case'!$F$6*Parameters!$D$15*(1-Parameters!$D$27)*Parameters!$D$26*(Parameters!$D$23)*Parameters!$D$28)))+(M85*(1-Parameters!$D$40)*(1-('Input for base case'!$F$6*Parameters!$D$15*(1-Parameters!$D$27)*Parameters!$D$26*(Parameters!$D$23)*Parameters!$D$28)))+(Q85*(1-Parameters!$D$40)*(1/Parameters!$D$38))+(S85*(1-Parameters!$D$40))),0)</f>
        <v>0</v>
      </c>
      <c r="T86" s="24">
        <f>IF(AND(C86&gt;='Input for base case'!$F$13,C86&lt;'Input for base case'!$F$14),((K85*(1-Parameters!$D$40)*(1/Parameters!$D$38)*'Input for base case'!$F$6*Parameters!$D$15*Parameters!$D$26*(1-Parameters!$D$27)*Parameters!$D$28*(Parameters!$D$23)*(1-Parameters!$D$30))+(M85*(1-Parameters!$D$40)*'Input for base case'!$F$6*Parameters!$D$15*Parameters!$D$26*(1-Parameters!$D$27)*Parameters!$D$28*(Parameters!$D$23)*(1-Parameters!$D$30))+(N85*(1-Parameters!$D$40))+(T85*(1-Parameters!$D$40)) + (U85*(1-Parameters!$D$40)*(1-ART_drop_factor)) + (O85*(1-Parameters!$D$40)*(1-ART_drop_factor))),0)</f>
        <v>0</v>
      </c>
      <c r="U86" s="22">
        <f>IF(AND(C86&gt;='Input for base case'!$F$13,C86&lt;'Input for base case'!$F$14),((K85*(1-Parameters!$D$40)*(1/Parameters!$D$38)*('Input for base case'!$F$6*Parameters!$D$15*(Parameters!$D$23)*Parameters!$D$26*(1-Parameters!$D$27)*Parameters!$D$28*Parameters!$D$30))+(L85*(1-Parameters!$D$40)*(1/Parameters!$D$38))+(M85*(1-Parameters!$D$40)*('Input for base case'!$F$6*Parameters!$D$15*(Parameters!$D$23)*Parameters!$D$26*(1-Parameters!$D$27)*Parameters!$D$28*Parameters!$D$30))+(U85*(1-Parameters!$D$40)*ART_drop_factor)+(R85*(1-Parameters!$D$40)*(1/Parameters!$D$38))+(O85*(1-Parameters!$D$40))*ART_drop_factor),0)</f>
        <v>0</v>
      </c>
      <c r="V86" s="24">
        <f>IF(C86='Input for base case'!$F$14,((P85*(1-Parameters!$D$41)*(1-(Parameters!$D$9*(1-('Input for base case'!$F$22*Parameters!$D$7))))) + (V85*(1-Parameters!$D$41)*(1-(Parameters!$D$9*(1-('Input for base case'!$F$22*Parameters!$D$7)))))),0)</f>
        <v>0</v>
      </c>
      <c r="W86" s="22">
        <f>IF(C86='Input for base case'!$F$14,((P85*(1-Parameters!$D$41)*Parameters!$D$9*(1-('Input for base case'!$F$22*Parameters!$D$7)))+(Q85*(1-Parameters!$D$41)*(1-1/Parameters!$D$38)*(1-('Input for base case'!$F$6*Parameters!$D$16*(1-Parameters!$D$27)*Parameters!$D$26*(1-Parameters!$B$94)*(Parameters!$D$24))*Parameters!$D$28*Parameters!$D$30)))+(V85*(1-Parameters!$D$41)*Parameters!$D$9*(1-('Input for base case'!$F$22*Parameters!$D$7)))+ (R85*(1-Parameters!$D$41)*(1-(1/Parameters!$D$38))*(1-ART_drop_factor)) + (W85*(1-Parameters!$D$41)*(1-1/Parameters!$D$38)) + (X85*(1-Parameters!$D$41)*(1-(1/Parameters!$D$38))*(1-ART_drop_factor)),0)</f>
        <v>0</v>
      </c>
      <c r="X86" s="24">
        <f>IF(C86='Input for base case'!$F$14,((Q85*(1-Parameters!$D$41)*(1-1/Parameters!$D$38)*('Input for base case'!$F$6*Parameters!$D$16*Parameters!$D$26*(1-Parameters!$D$27)*(1-Parameters!$B$94)*(Parameters!$D$24)*Parameters!$D$28*Parameters!$D$30))+(R85*(1-Parameters!$D$41)*(1-(1/Parameters!$D$38))*ART_drop_factor)+(X85*(1-Parameters!$D$41)*(1-(1/Parameters!$D$38))*ART_drop_factor)),0)</f>
        <v>0</v>
      </c>
      <c r="Y86" s="22">
        <f>IF(C86='Input for base case'!$F$14,((Q85*(1-Parameters!$D$41)*(1/Parameters!$D$38)*(1-('Input for base case'!$F$6*Parameters!$D$16*(1-Parameters!$D$27)*Parameters!$D$26*(1-Parameters!$B$94)*(Parameters!$D$23)*Parameters!$D$28)))+(S85*(1-Parameters!$D$41)*(1-('Input for base case'!$F$6*Parameters!$D$16*(1-Parameters!$D$27)*Parameters!$D$26*(1-Parameters!$B$94)*(Parameters!$D$23)*Parameters!$D$28)))+(W85*(1-Parameters!$D$41)*(1/Parameters!$D$38))+(Y85*(1-Parameters!$D$41))),0)</f>
        <v>0</v>
      </c>
      <c r="Z86" s="24">
        <f>IF(C86='Input for base case'!$F$14,((Q85*(1-Parameters!$D$41)*(1/Parameters!$D$38)*'Input for base case'!$F$6*Parameters!$D$16*Parameters!$D$26*(1-Parameters!$D$27)*(1-Parameters!$B$94)*Parameters!$D$28*(Parameters!$D$23)*(1-Parameters!$D$30))+(S85*(1-Parameters!$D$41)*'Input for base case'!$F$6*Parameters!$D$16*Parameters!$D$26*(1-Parameters!$D$27)*(1-Parameters!$B$94)*Parameters!$D$28*(Parameters!$D$23)*(1-Parameters!$D$30))+(T85*(1-Parameters!$D$41)) + (U85*(1-Parameters!$D$41)*(1-ART_drop_factor)) + (Z85*(1-Parameters!$D$41)) + (AA85*(1-Parameters!$D$41)*(1-ART_drop_factor))),0)</f>
        <v>0</v>
      </c>
      <c r="AA86" s="22">
        <f>IF(C86='Input for base case'!$F$14,((Q85*(1-Parameters!$D$41)*(1/Parameters!$D$38)*('Input for base case'!$F$6*Parameters!$D$16*(Parameters!$D$23)*Parameters!$D$26*(1-Parameters!$D$27)*(1-Parameters!$B$94)*Parameters!$D$28*Parameters!$D$30))+(R85*(1-Parameters!$D$41)*(1/Parameters!$D$38))+(S85*(1-Parameters!$D$41)*('Input for base case'!$F$6*Parameters!$D$16*(1-Parameters!$B$94)*(Parameters!$D$23)*Parameters!$D$26*(1-Parameters!$D$27)*Parameters!$D$28*Parameters!$D$30))+(AA85*(1-Parameters!$D$41)*ART_drop_factor)+(X85*(1-Parameters!$D$41)*(1/Parameters!$D$38))+(U85*(1-Parameters!$D$41)*ART_drop_factor)),0)</f>
        <v>0</v>
      </c>
      <c r="AB86" s="24">
        <f>IF(AND(C86&gt;'Input for base case'!$F$14,C86&lt;('Input for base case'!$F$14+'Input for base case'!$F$16)),((V85*(1-Parameters!$D$41)*(1-(Parameters!$D$9*(1-('Input for base case'!$F$22*Parameters!$D$7)))))+(AB85*(1-Parameters!$D$41)*(1-(Parameters!$D$10*(1-('Input for base case'!$F$22*Parameters!$D$7)))))),0)</f>
        <v>0</v>
      </c>
      <c r="AC86" s="24">
        <f>IF(AND(C86&gt;'Input for base case'!$F$14, C86&lt;('Input for base case'!$F$14+'Input for base case'!$F$16)),((V85*(1-Parameters!$D$41)*Parameters!$D$9*(1-('Input for base case'!$F$22*Parameters!$D$7)))+(W85*(1-Parameters!$D$41)*(1-1/Parameters!$D$38)) + (X85*(1-Parameters!$D$41)*(1-(1/Parameters!$D$38))*(1-ART_drop_factor)) +(AB85*(1-Parameters!$D$41)*Parameters!$D$10*(1-('Input for base case'!$F$22*Parameters!$D$7))))+(AC85*(1-Parameters!$D$41)*(1-1/Parameters!$D$38)) + (AD85*(1-Parameters!$D$41)*(1-(1/Parameters!$D$38))*(1-ART_drop_factor)),0)</f>
        <v>0</v>
      </c>
      <c r="AD86" s="24">
        <f>IF(AND(C86&gt;'Input for base case'!$F$14, C86&lt;('Input for base case'!$F$14+'Input for base case'!$F$16)),((X85*(1-Parameters!$D$41)*(1-(1/Parameters!$D$38))*ART_drop_factor)+(AD85*(1-Parameters!$D$41)*(1-(1/Parameters!$D$38))*ART_drop_factor)),0)</f>
        <v>0</v>
      </c>
      <c r="AE86" s="24">
        <f>IF(AND(C86&gt;'Input for base case'!$F$14, C86&lt;('Input for base case'!$F$14+'Input for base case'!$F$16)),((W85*(1-Parameters!$D$41)*(1/Parameters!$D$38))+(Y85*(1-Parameters!$D$41))+(AC85*(1-Parameters!$D$41)*(1/Parameters!$D$38))+(AE85*(1-Parameters!$D$41))),0)</f>
        <v>0</v>
      </c>
      <c r="AF86" s="24">
        <f>IF(AND(C86&gt;'Input for base case'!$F$14, C86&lt;('Input for base case'!$F$14+'Input for base case'!$F$16)),((Z85*(1-Parameters!$D$41)) + (AA85*(1-Parameters!$D$41)*(1-ART_drop_factor)) +(AF85*(1-Parameters!$D$41)) + (AG85*(1-Parameters!$D$41)*(1-ART_drop_factor))),0)</f>
        <v>0</v>
      </c>
      <c r="AG86" s="24">
        <f>IF(AND(C86&gt;'Input for base case'!$F$14, C86&lt;('Input for base case'!$F$14+'Input for base case'!$F$16)),((X85*(1-Parameters!$D$41)*(1/Parameters!$D$38))+(AG85*(1-Parameters!$D$41)*ART_drop_factor)+(AD85*(1-Parameters!$D$41)*(1/Parameters!$D$38))+(AA85*(1-Parameters!$D$41)*ART_drop_factor)),0)</f>
        <v>0</v>
      </c>
      <c r="AH86" s="24">
        <f>IF(AND(C86&gt;=('Input for base case'!$F$14+'Input for base case'!$F$16),C86&lt;('Input for base case'!$F$14+'Input for base case'!$F$17)),((AB85*(1-Parameters!$D$40)*(1-(Parameters!$D$10*(1-('Input for base case'!$F$22*Parameters!$D$7)))))+(AH85*(1-Parameters!$D$40)*(1-(Parameters!$D$11*(1-('Input for base case'!$F$22*Parameters!$D$7)))))),0)</f>
        <v>0</v>
      </c>
      <c r="AI86" s="24">
        <f>IF(AND(C86&gt;=('Input for base case'!$F$14+'Input for base case'!$F$16), C86&lt;('Input for base case'!$F$14+'Input for base case'!$F$17)),((AB85*(1-Parameters!$D$40)*Parameters!$D$10*(1-('Input for base case'!$F$22*Parameters!$D$7)))+(AC85*(1-Parameters!$D$40)*(1-1/Parameters!$D$38)*(1-('Input for base case'!$F$7*Parameters!$D$17*(1-Parameters!$D$27)*Parameters!$D$26*(1-(Parameters!$B$94 + Parameters!$B$95))*(Parameters!$D$24)*Parameters!$D$28*Parameters!$D$30))) + (AD85*(1-Parameters!$D$40)*(1-(1/Parameters!$D$38))*(1-ART_drop_factor)) +(AH85*(1-Parameters!$D$40)*Parameters!$D$11*(1-('Input for base case'!$F$22*Parameters!$D$7)))+(AI85*(1-Parameters!$D$40)*(1-1/Parameters!$D$38)) + (AJ85*(1-Parameters!$D$40)*(1-(1/Parameters!$D$38))*(1-ART_drop_factor))),0)</f>
        <v>0</v>
      </c>
      <c r="AJ86" s="24">
        <f>IF(AND(C86&gt;=('Input for base case'!$F$14+'Input for base case'!$F$16), C86&lt;('Input for base case'!$F$14+'Input for base case'!$F$17)),((AC85*(1-Parameters!$D$40)*(1-1/Parameters!$D$38)*('Input for base case'!$F$7*Parameters!$D$17*Parameters!$D$26*(1-Parameters!$D$27)*(1-(Parameters!$B$94 + Parameters!$B$95))*(Parameters!$D$24)*Parameters!$D$28*Parameters!$D$30))+(AD85*(1-Parameters!$D$40)*(1-(1/Parameters!$D$38))*ART_drop_factor)+(AJ85*(1-Parameters!$D$40)*(1-(1/Parameters!$D$38))*ART_drop_factor)),0)</f>
        <v>0</v>
      </c>
      <c r="AK86" s="22">
        <f>IF(AND(C86&gt;=('Input for base case'!$F$14+'Input for base case'!$F$16), C86&lt;('Input for base case'!$F$14+'Input for base case'!$F$17)),((AC85*(1-Parameters!$D$40)*(1/Parameters!$D$38)*(1-('Input for base case'!$F$7*Parameters!$D$17*(1-Parameters!$D$27)*Parameters!$D$26*(1-(Parameters!$B$94 + Parameters!$B$95))*(Parameters!$D$23)*Parameters!$D$28)))+(AE85*(1-Parameters!$D$40)*(1-('Input for base case'!$F$7*Parameters!$D$17*(1-Parameters!$D$27)*Parameters!$D$26*(1-(Parameters!$B$94 + Parameters!$B$95))*(Parameters!$D$23)*Parameters!$D$28)))+(AI85*(1-Parameters!$D$40)*(1/Parameters!$D$38))+(AK85*(1-Parameters!$D$40))),0)</f>
        <v>0</v>
      </c>
      <c r="AL86" s="24">
        <f>IF(AND(C86&gt;=('Input for base case'!$F$14+'Input for base case'!$F$16), C86&lt;('Input for base case'!$F$14+'Input for base case'!$F$17)),((AC85*(1-Parameters!$D$40)*(1/Parameters!$D$38)*'Input for base case'!$F$7*Parameters!$D$17*Parameters!$D$26*(1-Parameters!$D$27)*(1-(Parameters!$B$94 + Parameters!$B$95))*Parameters!$D$28*(Parameters!$D$23)*(1-Parameters!$D$30))+(AE85*(1-Parameters!$D$40)*'Input for base case'!$F$7*Parameters!$D$17*Parameters!$D$26*(1-Parameters!$D$27)*(1-(Parameters!$B$94 + Parameters!$B$95))*Parameters!$D$28*(Parameters!$D$23)*(1-Parameters!$D$30))+(AF85*(1-Parameters!$D$40)) + (AG85*(1-Parameters!$D$40)*(1-ART_drop_factor)) +(AL85*(1-Parameters!$D$40)) + (AM85*(1-Parameters!$D$40)*(1-ART_drop_factor))),0)</f>
        <v>0</v>
      </c>
      <c r="AM86" s="22">
        <f>IF(AND(C86&gt;=('Input for base case'!$F$14+'Input for base case'!$F$16), C86&lt;('Input for base case'!$F$14+'Input for base case'!$F$17)),((AC85*(1-Parameters!$D$40)*(1/Parameters!$D$38)*('Input for base case'!$F$7*Parameters!$D$17*(Parameters!$D$23)*Parameters!$D$26*(1-Parameters!$D$27)*(1-(Parameters!$B$94 + Parameters!$B$95))*Parameters!$D$28*Parameters!$D$30))+(AD85*(1-Parameters!$D$40)*(1/Parameters!$D$38))+(AE85*(1-Parameters!$D$40)*('Input for base case'!$F$7*Parameters!$D$17*(Parameters!$D$23)*Parameters!$D$26*(1-Parameters!$D$27)*(1-(Parameters!$B$94 + Parameters!$B$95))*Parameters!$D$28*Parameters!$D$30))+(AM85*(1-Parameters!$D$40)*ART_drop_factor)+(AJ85*(1-Parameters!$D$40)*(1/Parameters!$D$38))+(AG85*(1-Parameters!$D$40)*ART_drop_factor)),0)</f>
        <v>0</v>
      </c>
      <c r="AN86" s="24">
        <f>IF(AND(C86&gt;=('Input for base case'!$F$14+'Input for base case'!$F$17), C86&lt;('Input for base case'!$F$14+'Input for base case'!$F$18)),((AH85*(1-Parameters!$D$40)*(1-(Parameters!$D$11*(1-('Input for base case'!$F$22*Parameters!$D$7))))) + (AN85*(1-Parameters!$D$40)*(1-(Parameters!$D$11*(1-('Input for base case'!$F$22*Parameters!$D$7)))))),0)</f>
        <v>0</v>
      </c>
      <c r="AO86" s="22">
        <f>IF(AND(C86&gt;=('Input for base case'!$F$14+'Input for base case'!$F$17), C86&lt;('Input for base case'!$F$14+'Input for base case'!$F$18)),((AH85*(1-Parameters!$D$40)*Parameters!$D$11*(1-('Input for base case'!$F$22*Parameters!$D$7)))+(AI85*(1-Parameters!$D$40)*(1-1/Parameters!$D$38)*(1-('Input for base case'!$F$8*Parameters!$D$18*(1-Parameters!$D$27)*Parameters!$D$26*(Parameters!$D$24)*Parameters!$D$28*Parameters!$D$30))) + (AJ85*(1-Parameters!$D$40)*(1-(1/Parameters!$D$38))*(1-ART_drop_factor)) +(AN85*(1-Parameters!$D$40)*Parameters!$D$11*(1-('Input for base case'!$F$22*Parameters!$D$7)))+(AO85*(1-Parameters!$D$40)*(1-1/Parameters!$D$38)) + (AP85*(1-Parameters!$D$40)*(1-(1/Parameters!$D$38))*(1-ART_drop_factor))),0)</f>
        <v>0</v>
      </c>
      <c r="AP86" s="24">
        <f>IF(AND(C86&gt;=('Input for base case'!$F$14+'Input for base case'!$F$17), C86&lt;('Input for base case'!$F$14+'Input for base case'!$F$18)),((AI85*(1-Parameters!$D$40)*(1-1/Parameters!$D$38)*('Input for base case'!$F$8*Parameters!$D$18*Parameters!$D$26*(1-Parameters!$D$27)*(Parameters!$D$24)*Parameters!$D$28*Parameters!$D$30))+(AJ85*(1-Parameters!$D$40)*(1-(1/Parameters!$D$38))*ART_drop_factor)+(AP85*(1-Parameters!$D$40)*(1-(1/Parameters!$D$38))*ART_drop_factor)),0)</f>
        <v>0</v>
      </c>
      <c r="AQ86" s="22">
        <f>IF(AND(C86&gt;=('Input for base case'!$F$14+'Input for base case'!$F$17), C86&lt;('Input for base case'!$F$14+'Input for base case'!$F$18)),((AI85*(1-Parameters!$D$40)*(1/Parameters!$D$38)*(1-('Input for base case'!$F$8*Parameters!$D$18*(1-Parameters!$D$27)*Parameters!$D$26*(Parameters!$D$23)*Parameters!$D$28)))+(AK85*(1-Parameters!$D$40)*(1-('Input for base case'!$F$8*Parameters!$D$18*(1-Parameters!$D$27)*Parameters!$D$26*(Parameters!$D$23)*Parameters!$D$28)))+(AO85*(1-Parameters!$D$40)*(1/Parameters!$D$38))+(AQ85*(1-Parameters!$D$40))),0)</f>
        <v>0</v>
      </c>
      <c r="AR86" s="24">
        <f>IF(AND(C86&gt;=('Input for base case'!$F$14+'Input for base case'!$F$17), C86&lt;('Input for base case'!$F$14+'Input for base case'!$F$18)),((AI85*(1-Parameters!$D$40)*(1/Parameters!$D$38)*'Input for base case'!$F$8*Parameters!$D$18*Parameters!$D$26*(1-Parameters!$D$27)*Parameters!$D$28*(Parameters!$D$23)*(1-Parameters!$D$30))+(AK85*(1-Parameters!$D$40)*'Input for base case'!$F$8*Parameters!$D$18*Parameters!$D$26*(1-Parameters!$D$27)*Parameters!$D$28*(Parameters!$D$23)*(1-Parameters!$D$30))+(AL85*(1-Parameters!$D$40)) + (AM85*(1-Parameters!$D$40)*(1-ART_drop_factor)) +(AR85*(1-Parameters!$D$40)) + (AS85*(1-Parameters!$D$40)*(1-ART_drop_factor))),0)</f>
        <v>0</v>
      </c>
      <c r="AS86" s="22">
        <f>IF(AND(C86&gt;=('Input for base case'!$F$14+'Input for base case'!$F$17), C86&lt;('Input for base case'!$F$14+'Input for base case'!$F$18)),((AI85*(1-Parameters!$D$40)*(1/Parameters!$D$38)*('Input for base case'!$F$8*Parameters!$D$18*(Parameters!$D$23)*Parameters!$D$26*(1-Parameters!$D$27)*Parameters!$D$28*Parameters!$D$30))+(AJ85*(1-Parameters!$D$40)*(1/Parameters!$D$38))+(AK85*(1-Parameters!$D$40)*('Input for base case'!$F$8*Parameters!$D$18*(Parameters!$D$23)*Parameters!$D$26*(1-Parameters!$D$27)*Parameters!$D$28*Parameters!$D$30))+(AS85*(1-Parameters!$D$40)*ART_drop_factor)+(AP85*(1-Parameters!$D$40)*(1/Parameters!$D$38))+(AM85*(1-Parameters!$D$40)*ART_drop_factor)),0)</f>
        <v>0</v>
      </c>
      <c r="AT86" s="24">
        <f>IF(AND(C86&gt;=('Input for base case'!$F$14+'Input for base case'!$F$18), C86&lt;('Input for base case'!$F$14+'Input for base case'!$F$19)),((AN85*(1-Parameters!$D$40)*(1-(Parameters!$D$11*(1-('Input for base case'!$F$22*Parameters!$D$7))))) + (AT85*(1-Parameters!$D$40)*(1-(Parameters!$D$12*(1-('Input for base case'!$F$22*Parameters!$D$7)))))),0)</f>
        <v>0</v>
      </c>
      <c r="AU86" s="22">
        <f>IF(AND(C86&gt;=('Input for base case'!$F$14+'Input for base case'!$F$18), C86&lt;('Input for base case'!$F$14+'Input for base case'!$F$19)),((AN85*(1-Parameters!$D$40)*Parameters!$D$11*(1-('Input for base case'!$F$22*Parameters!$D$7)))+(AO85*(1-Parameters!$D$40)*(1-1/Parameters!$D$38)*(1-('Input for base case'!$F$9*Parameters!$D$19*(1-Parameters!$D$27)*Parameters!$D$26*(Parameters!$D$24)*Parameters!$D$28*Parameters!$D$30))) + (AP85*(1-Parameters!$D$40)*(1-(1/Parameters!$D$38))*(1-ART_drop_factor)) +(AT85*(1-Parameters!$D$40)*Parameters!$D$12*(1-('Input for base case'!$F$22*Parameters!$D$7)))+(AU85*(1-Parameters!$D$40)*(1-1/Parameters!$D$38)) + (AV85*(1-Parameters!$D$40)*(1-(1/Parameters!$D$38))*(1-ART_drop_factor))),0)</f>
        <v>0</v>
      </c>
      <c r="AV86" s="24">
        <f>IF(AND(C86&gt;=('Input for base case'!$F$14+'Input for base case'!$F$18), C86&lt;('Input for base case'!$F$14+'Input for base case'!$F$19)),((AO85*(1-Parameters!$D$40)*(1-1/Parameters!$D$38)*('Input for base case'!$F$9*Parameters!$D$19*Parameters!$D$26*(1-Parameters!$D$27)*(Parameters!$D$24)*Parameters!$D$28*Parameters!$D$30))+(AP85*(1-Parameters!$D$40)*(1-(1/Parameters!$D$38))*ART_drop_factor)+(AV85*(1-Parameters!$D$40)*(1-(1/Parameters!$D$38))*ART_drop_factor)),0)</f>
        <v>0</v>
      </c>
      <c r="AW86" s="22">
        <f>IF(AND(C86&gt;=('Input for base case'!$F$14+'Input for base case'!$F$18), C86&lt;('Input for base case'!$F$14+'Input for base case'!$F$19)),((AO85*(1-Parameters!$D$40)*(1/Parameters!$D$38)*(1-('Input for base case'!$F$9*Parameters!$D$19*(1-Parameters!$D$27)*Parameters!$D$26*(Parameters!$D$23)*Parameters!$D$28)))+(AQ85*(1-Parameters!$D$40)*(1-('Input for base case'!$F$9*Parameters!$D$19*(1-Parameters!$D$27)*Parameters!$D$26*(Parameters!$D$23)*Parameters!$D$28)))+(AU85*(1-Parameters!$D$40)*(1/Parameters!$D$38))+(AW85*(1-Parameters!$D$40))),0)</f>
        <v>0</v>
      </c>
      <c r="AX86" s="24">
        <f>IF(AND(C86&gt;=('Input for base case'!$F$14+'Input for base case'!$F$18), C86&lt;('Input for base case'!$F$14+'Input for base case'!$F$19)),((AO85*(1-Parameters!$D$40)*(1/Parameters!$D$38)*'Input for base case'!$F$9*Parameters!$D$19*Parameters!$D$26*(1-Parameters!$D$27)*Parameters!$D$28*(Parameters!$D$23)*(1-Parameters!$D$30))+(AQ85*(1-Parameters!$D$40)*'Input for base case'!$F$9*Parameters!$D$19*Parameters!$D$26*(1-Parameters!$D$27)*Parameters!$D$28*(Parameters!$D$23)*(1-Parameters!$D$30)) + (AS85*(1-Parameters!$D$40)*(1-ART_drop_factor)) +(AR85*(1-Parameters!$D$40))+ (AY85*(1-Parameters!$D$40)*(1-ART_drop_factor)) + (AX85*(1-Parameters!$D$40))),0)</f>
        <v>0</v>
      </c>
      <c r="AY86" s="22">
        <f>IF(AND(C86&gt;=('Input for base case'!$F$14+'Input for base case'!$F$18), C86&lt;('Input for base case'!$F$14+'Input for base case'!$F$19)),((AO85*(1-Parameters!$D$40)*(1/Parameters!$D$38)*('Input for base case'!$F$9*Parameters!$D$19*(Parameters!$D$23)*Parameters!$D$26*(1-Parameters!$D$27)*Parameters!$D$28*Parameters!$D$30))+(AP85*(1-Parameters!$D$40)*(1/Parameters!$D$38))+(AQ85*(1-Parameters!$D$40)*('Input for base case'!$F$9*Parameters!$D$19*(Parameters!$D$23)*Parameters!$D$26*(1-Parameters!$D$27)*Parameters!$D$28*Parameters!$D$30))+(AY85*(1-Parameters!$D$40)*ART_drop_factor)+(AV85*(1-Parameters!$D$40)*(1/Parameters!$D$38))+(AS85*(1-Parameters!$D$40)*ART_drop_factor)),0)</f>
        <v>0</v>
      </c>
      <c r="AZ86" s="24">
        <f>IF(C86&gt;=('Input for base case'!$F$14+'Input for base case'!$F$19),((AT85*(1-Parameters!$D$40)*(1-(Parameters!$D$12*(1-('Input for base case'!$F$22*Parameters!$D$7))))) + (AZ85*(1-Parameters!$D$40)*(1-(Parameters!$D$12*(1-('Input for base case'!$F$22*Parameters!$D$7)))))),0)</f>
        <v>1481537.2413784387</v>
      </c>
      <c r="BA86" s="22">
        <f>IF(C86&gt;=('Input for base case'!$F$14+'Input for base case'!$F$19),((AT85*(1-Parameters!$D$40)*Parameters!$D$12*(1-('Input for base case'!$F$22*Parameters!$D$7)))+(AU85*(1-Parameters!$D$40)*(1-1/Parameters!$D$38)*(1-('Input for base case'!$F$10*Parameters!$D$20*(1-Parameters!$D$27)*Parameters!$D$26*(Parameters!$D$24)*Parameters!$D$28*Parameters!$D$30))) + (AV85*(1-Parameters!$D$40)*(1-(1/Parameters!$D$38))*(1-ART_drop_factor)) +(AZ85*(1-Parameters!$D$40)*Parameters!$D$12*(1-('Input for base case'!$F$22*Parameters!$D$7)))+(BA85*(1-Parameters!$D$40)*(1-1/Parameters!$D$38)) + (BB85*(1-Parameters!$D$40)*(1-(1/Parameters!$D$38))*(1-ART_drop_factor))),0)</f>
        <v>3580.546306738182</v>
      </c>
      <c r="BB86" s="24">
        <f>IF(C86&gt;=('Input for base case'!$F$14+'Input for base case'!$F$19),((AU85*(1-Parameters!$D$40)*(1-1/Parameters!$D$38)*('Input for base case'!$F$10*Parameters!$D$20*Parameters!$D$26*(1-Parameters!$D$27)*(Parameters!$D$24)*Parameters!$D$28*Parameters!$D$30))+(AV85*(1-Parameters!$D$40)*(1-(1/Parameters!$D$38))*ART_drop_factor)+(BB85*(1-Parameters!$D$40)*(1-(1/Parameters!$D$38))*ART_drop_factor)),0)</f>
        <v>1.4388601859578529</v>
      </c>
      <c r="BC86" s="22">
        <f>IF(C86&gt;=('Input for base case'!$F$14+'Input for base case'!$F$19),((AU85*(1-Parameters!$D$40)*(1/Parameters!$D$38)*(1-('Input for base case'!$F$10*Parameters!$D$20*(1-Parameters!$D$27)*Parameters!$D$26*(Parameters!$D$23)*Parameters!$D$28)))+(AW85*(1-Parameters!$D$40)*(1-('Input for base case'!$F$10*Parameters!$D$20*(1-Parameters!$D$27)*Parameters!$D$26*(Parameters!$D$23)*Parameters!$D$28)))+(BA85*(1-Parameters!$D$40)*(1/Parameters!$D$38))+(BC85*(1-Parameters!$D$40))),0)</f>
        <v>35904.158872896325</v>
      </c>
      <c r="BD86" s="24">
        <f>IF(C86&gt;=('Input for base case'!$F$14+'Input for base case'!$F$19),((AU85*(1-Parameters!$D$40)*(1/Parameters!$D$38)*'Input for base case'!$F$10*Parameters!$D$20*Parameters!$D$26*(1-Parameters!$D$27)*Parameters!$D$28*(Parameters!$D$23)*(1-Parameters!$D$30))+(AW85*(1-Parameters!$D$40)*'Input for base case'!$F$10*Parameters!$D$20*Parameters!$D$26*(1-Parameters!$D$27)*Parameters!$D$28*(Parameters!$D$23)*(1-Parameters!$D$30))+(AX85*(1-Parameters!$D$40)) + (AY85*(1-Parameters!$D$40)*(1-ART_drop_factor)) +(BD85*(1-Parameters!$D$40)) + (BE85*(1-Parameters!$D$40)*(1-ART_drop_factor))),0)</f>
        <v>10351.530924617378</v>
      </c>
      <c r="BE86" s="25">
        <f>IF(C86&gt;=('Input for base case'!$F$14+'Input for base case'!$F$19),((AU85*(1-Parameters!$D$40)*(1/Parameters!$D$38)*('Input for base case'!$F$10*Parameters!$D$20*(Parameters!$D$23)*Parameters!$D$26*(1-Parameters!$D$27)*Parameters!$D$28*Parameters!$D$30))+(AV85*(1-Parameters!$D$40)*(1/Parameters!$D$38))+(AW85*(1-Parameters!$D$40)*('Input for base case'!$F$10*Parameters!$D$20*(Parameters!$D$23)*Parameters!$D$26*(1-Parameters!$D$27)*Parameters!$D$28*Parameters!$D$30))+(BE85*(1-Parameters!$D$40)*ART_drop_factor)+(BB85*(1-Parameters!$D$40)*(1/Parameters!$D$38))+(AY85*(1-Parameters!$D$40)*ART_drop_factor)),0)</f>
        <v>31305.020890021569</v>
      </c>
      <c r="BF86" s="135">
        <f>(Parameters!$D$40*(SUM(Model!D85:U85,Model!AH85:BE85)))+(Parameters!$D$41*(SUM(Model!V85:AG85)))</f>
        <v>93.407595382578563</v>
      </c>
      <c r="BG86" s="60"/>
      <c r="BJ86" s="66"/>
    </row>
    <row r="87" spans="3:62" x14ac:dyDescent="0.2">
      <c r="C87" s="20">
        <v>82</v>
      </c>
      <c r="D87" s="21">
        <f>IF((C87&gt;='Input for base case'!$F$12),0,(D86*(1-Parameters!$D$40)*(1-(Parameters!$D$8*(1-('Input for base case'!$F$22*Parameters!$D$7))))))</f>
        <v>0</v>
      </c>
      <c r="E87" s="21">
        <f>IF((C87&gt;='Input for base case'!$F$12),0,(D86*(1-Parameters!$D$40)*Parameters!$D$8*(1-('Input for base case'!$F$22*Parameters!$D$7))+(E86*(1-Parameters!$D$40)*(1-1/Parameters!$D$38)) + (F86*(1-Parameters!$D$40)*(1-(1/Parameters!$D$38))*(1-ART_drop_factor))))</f>
        <v>0</v>
      </c>
      <c r="F87" s="26">
        <f>IF((C87&gt;='Input for base case'!$F$12),0,(F86*(1-Parameters!$D$40)*(1-(1/Parameters!$D$38))*ART_drop_factor))</f>
        <v>0</v>
      </c>
      <c r="G87" s="21">
        <f>IF((C87&gt;='Input for base case'!$F$12),0,((G86*(1-Parameters!$D$40)+(E86*(1-Parameters!$D$40)*(1/Parameters!$D$38)))))</f>
        <v>0</v>
      </c>
      <c r="H87" s="21">
        <f>IF((C87&gt;='Input for base case'!$F$12),0,(H86*(1-Parameters!$D$40) + I86*(1-Parameters!$D$40)*(1-ART_drop_factor)))</f>
        <v>0</v>
      </c>
      <c r="I87" s="21">
        <f>IF((C87&gt;='Input for base case'!$F$12),0,(((F86*(1-Parameters!$D$40)*(1/Parameters!$D$38)) + I86*(1-Parameters!$D$40)*ART_drop_factor)))</f>
        <v>0</v>
      </c>
      <c r="J87" s="23">
        <f>IF(AND(C87&gt;='Input for base case'!$F$12,C87&lt;'Input for base case'!$F$13),((D86*(1-Parameters!$D$40)*(1-(Parameters!$D$8*(1-('Input for base case'!$F$22*Parameters!$D$7))))) + (J86*(1-Parameters!$D$40)*(1-(Parameters!$D$9*(1-('Input for base case'!$F$22*Parameters!$D$7)))))),0)</f>
        <v>0</v>
      </c>
      <c r="K87" s="23">
        <f>IF(AND(C87&gt;='Input for base case'!$F$12,C87&lt;'Input for base case'!$F$13),((D86*(1-Parameters!$D$40)*(Parameters!$D$8*(1-('Input for base case'!$F$22*Parameters!$D$7))))+(E86*(1-Parameters!$D$40)*(1-1/Parameters!$D$38)*(1-('Input for base case'!$F$5*Parameters!$D$14*(1-Parameters!$D$27)*Parameters!$D$26*(Parameters!$D$24))*Parameters!$D$28*Parameters!$D$30)))+ (F86*(1-Parameters!$D$40)*(1-(1/Parameters!$D$38))*(1-ART_drop_factor)) + (J86*(1-Parameters!$D$40)*Parameters!$D$9*(1-('Input for base case'!$F$22*Parameters!$D$7)))+(K86*(1-Parameters!$D$40)*(1-1/Parameters!$D$38)) + (L86*(1-Parameters!$D$40)*(1-(1/Parameters!$D$38))*(1-ART_drop_factor)),0)</f>
        <v>0</v>
      </c>
      <c r="L87" s="23">
        <f>IF(AND(C87&gt;='Input for base case'!$F$12,C87&lt;'Input for base case'!$F$13),((E86*(1-Parameters!$D$40)*(1-1/Parameters!$D$38)*('Input for base case'!$F$5*Parameters!$D$14*Parameters!$D$26*(1-Parameters!$D$27)*(Parameters!$D$24)*Parameters!$D$28*Parameters!$D$30))+(F86*(1-Parameters!$D$40)*(1-(1/Parameters!$D$38))*ART_drop_factor)+(L86*(1-Parameters!$D$40)*(1-(1/Parameters!$D$38))*ART_drop_factor)),0)</f>
        <v>0</v>
      </c>
      <c r="M87" s="23">
        <f>IF(AND(C87&gt;='Input for base case'!$F$12,C87&lt;'Input for base case'!$F$13),((E86*(1-Parameters!$D$40)*(1/Parameters!$D$38)*(1-('Input for base case'!$F$5*Parameters!$D$14*(1-Parameters!$D$27)*Parameters!$D$26*(Parameters!$D$23))*Parameters!$D$28))+(G86*(1-Parameters!$D$40)*(1-('Input for base case'!$F$5*Parameters!$D$14*(1-Parameters!$D$27)*Parameters!$D$26*(Parameters!$D$23)*Parameters!$D$28)))+(K86*(1-Parameters!$D$40)*(1/Parameters!$D$38))+(M86*(1-Parameters!$D$40))),0)</f>
        <v>0</v>
      </c>
      <c r="N87" s="23">
        <f>IF(AND(C87&gt;='Input for base case'!$F$12,C87&lt;'Input for base case'!$F$13),((E86*(1-Parameters!$D$40)*(1/Parameters!$D$38)*'Input for base case'!$F$5*Parameters!$D$14*Parameters!$D$26*(1-Parameters!$D$27)*Parameters!$D$28*(Parameters!$D$23)*(1-Parameters!$D$30))+(G86*(1-Parameters!$D$40)*'Input for base case'!$F$5*Parameters!$D$14*Parameters!$D$26*(1-Parameters!$D$27)*Parameters!$D$28*(Parameters!$D$23)*(1-Parameters!$D$30))+(H86*(1-Parameters!$D$40)) +(N86*(1-Parameters!$D$40)) + (O86*(1-Parameters!$D$40)*(1-ART_drop_factor)) + (I86*(1-Parameters!$D$40)*(1-ART_drop_factor))),0)</f>
        <v>0</v>
      </c>
      <c r="O87" s="23">
        <f>IF(AND(C87&gt;='Input for base case'!$F$12,C87&lt;'Input for base case'!$F$13),((E86*(1-Parameters!$D$40)*(1/Parameters!$D$38)*('Input for base case'!$F$5*Parameters!$D$14*(Parameters!$D$23)*Parameters!$D$26*(1-Parameters!$D$27)*Parameters!$D$28*Parameters!$D$30))+(F86*(1-Parameters!$D$40)*(1/Parameters!$D$38))+(G86*(1-Parameters!$D$40)*('Input for base case'!$F$5*Parameters!$D$14*(Parameters!$D$23)*Parameters!$D$26*(1-Parameters!$D$27)*Parameters!$D$28*Parameters!$D$30))+(O86*(1-Parameters!$D$40)*ART_drop_factor)+(L86*(1-Parameters!$D$40)*(1/Parameters!$D$38))+(I86*(1-Parameters!$D$40)*ART_drop_factor)),0)</f>
        <v>0</v>
      </c>
      <c r="P87" s="24">
        <f>IF(AND(C87&gt;='Input for base case'!$F$13,C87&lt;'Input for base case'!$F$14),((J86*(1-Parameters!$D$40)*(1-(Parameters!$D$9*(1-('Input for base case'!$F$22*Parameters!$D$7))))) + (P86*(1-Parameters!$D$40)*(1-(Parameters!$D$9*(1-('Input for base case'!$F$22*Parameters!$D$7)))))),0)</f>
        <v>0</v>
      </c>
      <c r="Q87" s="22">
        <f>IF(AND(C87&gt;='Input for base case'!$F$13,C87&lt;'Input for base case'!$F$14),((J86*(1-Parameters!$D$40)*Parameters!$D$9*(1-('Input for base case'!$F$22*Parameters!$D$7)))+(K86*(1-Parameters!$D$40)*(1-1/Parameters!$D$38)*(1-('Input for base case'!$F$6*Parameters!$D$15*(1-Parameters!$D$27)*Parameters!$D$26*(Parameters!$D$24))*Parameters!$D$28*Parameters!$D$30))) + (L86*(1-Parameters!$D$40)*(1-(1/Parameters!$D$38))*(1-ART_drop_factor)) +(P86*(1-Parameters!$D$40)*Parameters!$D$9*(1-('Input for base case'!$F$22*Parameters!$D$7)))+(Q86*(1-Parameters!$D$40)*(1-1/Parameters!$D$38)) + (R86*(1-Parameters!$D$40)*(1-(1/Parameters!$D$38))*(1-ART_drop_factor)),0)</f>
        <v>0</v>
      </c>
      <c r="R87" s="24">
        <f>IF(AND(C87&gt;='Input for base case'!$F$13,C87&lt;'Input for base case'!$F$14),((K86*(1-Parameters!$D$40)*(1-1/Parameters!$D$38)*('Input for base case'!$F$6*Parameters!$D$15*Parameters!$D$26*(1-Parameters!$D$27)*(Parameters!$D$24)*Parameters!$D$28*Parameters!$D$30))+(L86*(1-Parameters!$D$40)*(1-(1/Parameters!$D$38))*ART_drop_factor)+(R86*(1-Parameters!$D$40)*(1-(1/Parameters!$D$38))*ART_drop_factor)),0)</f>
        <v>0</v>
      </c>
      <c r="S87" s="22">
        <f>IF(AND(C87&gt;='Input for base case'!$F$13,C87&lt;'Input for base case'!$F$14),((K86*(1-Parameters!$D$40)*(1/Parameters!$D$38)*(1-('Input for base case'!$F$6*Parameters!$D$15*(1-Parameters!$D$27)*Parameters!$D$26*(Parameters!$D$23)*Parameters!$D$28)))+(M86*(1-Parameters!$D$40)*(1-('Input for base case'!$F$6*Parameters!$D$15*(1-Parameters!$D$27)*Parameters!$D$26*(Parameters!$D$23)*Parameters!$D$28)))+(Q86*(1-Parameters!$D$40)*(1/Parameters!$D$38))+(S86*(1-Parameters!$D$40))),0)</f>
        <v>0</v>
      </c>
      <c r="T87" s="24">
        <f>IF(AND(C87&gt;='Input for base case'!$F$13,C87&lt;'Input for base case'!$F$14),((K86*(1-Parameters!$D$40)*(1/Parameters!$D$38)*'Input for base case'!$F$6*Parameters!$D$15*Parameters!$D$26*(1-Parameters!$D$27)*Parameters!$D$28*(Parameters!$D$23)*(1-Parameters!$D$30))+(M86*(1-Parameters!$D$40)*'Input for base case'!$F$6*Parameters!$D$15*Parameters!$D$26*(1-Parameters!$D$27)*Parameters!$D$28*(Parameters!$D$23)*(1-Parameters!$D$30))+(N86*(1-Parameters!$D$40))+(T86*(1-Parameters!$D$40)) + (U86*(1-Parameters!$D$40)*(1-ART_drop_factor)) + (O86*(1-Parameters!$D$40)*(1-ART_drop_factor))),0)</f>
        <v>0</v>
      </c>
      <c r="U87" s="22">
        <f>IF(AND(C87&gt;='Input for base case'!$F$13,C87&lt;'Input for base case'!$F$14),((K86*(1-Parameters!$D$40)*(1/Parameters!$D$38)*('Input for base case'!$F$6*Parameters!$D$15*(Parameters!$D$23)*Parameters!$D$26*(1-Parameters!$D$27)*Parameters!$D$28*Parameters!$D$30))+(L86*(1-Parameters!$D$40)*(1/Parameters!$D$38))+(M86*(1-Parameters!$D$40)*('Input for base case'!$F$6*Parameters!$D$15*(Parameters!$D$23)*Parameters!$D$26*(1-Parameters!$D$27)*Parameters!$D$28*Parameters!$D$30))+(U86*(1-Parameters!$D$40)*ART_drop_factor)+(R86*(1-Parameters!$D$40)*(1/Parameters!$D$38))+(O86*(1-Parameters!$D$40))*ART_drop_factor),0)</f>
        <v>0</v>
      </c>
      <c r="V87" s="24">
        <f>IF(C87='Input for base case'!$F$14,((P86*(1-Parameters!$D$41)*(1-(Parameters!$D$9*(1-('Input for base case'!$F$22*Parameters!$D$7))))) + (V86*(1-Parameters!$D$41)*(1-(Parameters!$D$9*(1-('Input for base case'!$F$22*Parameters!$D$7)))))),0)</f>
        <v>0</v>
      </c>
      <c r="W87" s="22">
        <f>IF(C87='Input for base case'!$F$14,((P86*(1-Parameters!$D$41)*Parameters!$D$9*(1-('Input for base case'!$F$22*Parameters!$D$7)))+(Q86*(1-Parameters!$D$41)*(1-1/Parameters!$D$38)*(1-('Input for base case'!$F$6*Parameters!$D$16*(1-Parameters!$D$27)*Parameters!$D$26*(1-Parameters!$B$94)*(Parameters!$D$24))*Parameters!$D$28*Parameters!$D$30)))+(V86*(1-Parameters!$D$41)*Parameters!$D$9*(1-('Input for base case'!$F$22*Parameters!$D$7)))+ (R86*(1-Parameters!$D$41)*(1-(1/Parameters!$D$38))*(1-ART_drop_factor)) + (W86*(1-Parameters!$D$41)*(1-1/Parameters!$D$38)) + (X86*(1-Parameters!$D$41)*(1-(1/Parameters!$D$38))*(1-ART_drop_factor)),0)</f>
        <v>0</v>
      </c>
      <c r="X87" s="24">
        <f>IF(C87='Input for base case'!$F$14,((Q86*(1-Parameters!$D$41)*(1-1/Parameters!$D$38)*('Input for base case'!$F$6*Parameters!$D$16*Parameters!$D$26*(1-Parameters!$D$27)*(1-Parameters!$B$94)*(Parameters!$D$24)*Parameters!$D$28*Parameters!$D$30))+(R86*(1-Parameters!$D$41)*(1-(1/Parameters!$D$38))*ART_drop_factor)+(X86*(1-Parameters!$D$41)*(1-(1/Parameters!$D$38))*ART_drop_factor)),0)</f>
        <v>0</v>
      </c>
      <c r="Y87" s="22">
        <f>IF(C87='Input for base case'!$F$14,((Q86*(1-Parameters!$D$41)*(1/Parameters!$D$38)*(1-('Input for base case'!$F$6*Parameters!$D$16*(1-Parameters!$D$27)*Parameters!$D$26*(1-Parameters!$B$94)*(Parameters!$D$23)*Parameters!$D$28)))+(S86*(1-Parameters!$D$41)*(1-('Input for base case'!$F$6*Parameters!$D$16*(1-Parameters!$D$27)*Parameters!$D$26*(1-Parameters!$B$94)*(Parameters!$D$23)*Parameters!$D$28)))+(W86*(1-Parameters!$D$41)*(1/Parameters!$D$38))+(Y86*(1-Parameters!$D$41))),0)</f>
        <v>0</v>
      </c>
      <c r="Z87" s="24">
        <f>IF(C87='Input for base case'!$F$14,((Q86*(1-Parameters!$D$41)*(1/Parameters!$D$38)*'Input for base case'!$F$6*Parameters!$D$16*Parameters!$D$26*(1-Parameters!$D$27)*(1-Parameters!$B$94)*Parameters!$D$28*(Parameters!$D$23)*(1-Parameters!$D$30))+(S86*(1-Parameters!$D$41)*'Input for base case'!$F$6*Parameters!$D$16*Parameters!$D$26*(1-Parameters!$D$27)*(1-Parameters!$B$94)*Parameters!$D$28*(Parameters!$D$23)*(1-Parameters!$D$30))+(T86*(1-Parameters!$D$41)) + (U86*(1-Parameters!$D$41)*(1-ART_drop_factor)) + (Z86*(1-Parameters!$D$41)) + (AA86*(1-Parameters!$D$41)*(1-ART_drop_factor))),0)</f>
        <v>0</v>
      </c>
      <c r="AA87" s="22">
        <f>IF(C87='Input for base case'!$F$14,((Q86*(1-Parameters!$D$41)*(1/Parameters!$D$38)*('Input for base case'!$F$6*Parameters!$D$16*(Parameters!$D$23)*Parameters!$D$26*(1-Parameters!$D$27)*(1-Parameters!$B$94)*Parameters!$D$28*Parameters!$D$30))+(R86*(1-Parameters!$D$41)*(1/Parameters!$D$38))+(S86*(1-Parameters!$D$41)*('Input for base case'!$F$6*Parameters!$D$16*(1-Parameters!$B$94)*(Parameters!$D$23)*Parameters!$D$26*(1-Parameters!$D$27)*Parameters!$D$28*Parameters!$D$30))+(AA86*(1-Parameters!$D$41)*ART_drop_factor)+(X86*(1-Parameters!$D$41)*(1/Parameters!$D$38))+(U86*(1-Parameters!$D$41)*ART_drop_factor)),0)</f>
        <v>0</v>
      </c>
      <c r="AB87" s="24">
        <f>IF(AND(C87&gt;'Input for base case'!$F$14,C87&lt;('Input for base case'!$F$14+'Input for base case'!$F$16)),((V86*(1-Parameters!$D$41)*(1-(Parameters!$D$9*(1-('Input for base case'!$F$22*Parameters!$D$7)))))+(AB86*(1-Parameters!$D$41)*(1-(Parameters!$D$10*(1-('Input for base case'!$F$22*Parameters!$D$7)))))),0)</f>
        <v>0</v>
      </c>
      <c r="AC87" s="24">
        <f>IF(AND(C87&gt;'Input for base case'!$F$14, C87&lt;('Input for base case'!$F$14+'Input for base case'!$F$16)),((V86*(1-Parameters!$D$41)*Parameters!$D$9*(1-('Input for base case'!$F$22*Parameters!$D$7)))+(W86*(1-Parameters!$D$41)*(1-1/Parameters!$D$38)) + (X86*(1-Parameters!$D$41)*(1-(1/Parameters!$D$38))*(1-ART_drop_factor)) +(AB86*(1-Parameters!$D$41)*Parameters!$D$10*(1-('Input for base case'!$F$22*Parameters!$D$7))))+(AC86*(1-Parameters!$D$41)*(1-1/Parameters!$D$38)) + (AD86*(1-Parameters!$D$41)*(1-(1/Parameters!$D$38))*(1-ART_drop_factor)),0)</f>
        <v>0</v>
      </c>
      <c r="AD87" s="24">
        <f>IF(AND(C87&gt;'Input for base case'!$F$14, C87&lt;('Input for base case'!$F$14+'Input for base case'!$F$16)),((X86*(1-Parameters!$D$41)*(1-(1/Parameters!$D$38))*ART_drop_factor)+(AD86*(1-Parameters!$D$41)*(1-(1/Parameters!$D$38))*ART_drop_factor)),0)</f>
        <v>0</v>
      </c>
      <c r="AE87" s="24">
        <f>IF(AND(C87&gt;'Input for base case'!$F$14, C87&lt;('Input for base case'!$F$14+'Input for base case'!$F$16)),((W86*(1-Parameters!$D$41)*(1/Parameters!$D$38))+(Y86*(1-Parameters!$D$41))+(AC86*(1-Parameters!$D$41)*(1/Parameters!$D$38))+(AE86*(1-Parameters!$D$41))),0)</f>
        <v>0</v>
      </c>
      <c r="AF87" s="24">
        <f>IF(AND(C87&gt;'Input for base case'!$F$14, C87&lt;('Input for base case'!$F$14+'Input for base case'!$F$16)),((Z86*(1-Parameters!$D$41)) + (AA86*(1-Parameters!$D$41)*(1-ART_drop_factor)) +(AF86*(1-Parameters!$D$41)) + (AG86*(1-Parameters!$D$41)*(1-ART_drop_factor))),0)</f>
        <v>0</v>
      </c>
      <c r="AG87" s="24">
        <f>IF(AND(C87&gt;'Input for base case'!$F$14, C87&lt;('Input for base case'!$F$14+'Input for base case'!$F$16)),((X86*(1-Parameters!$D$41)*(1/Parameters!$D$38))+(AG86*(1-Parameters!$D$41)*ART_drop_factor)+(AD86*(1-Parameters!$D$41)*(1/Parameters!$D$38))+(AA86*(1-Parameters!$D$41)*ART_drop_factor)),0)</f>
        <v>0</v>
      </c>
      <c r="AH87" s="24">
        <f>IF(AND(C87&gt;=('Input for base case'!$F$14+'Input for base case'!$F$16),C87&lt;('Input for base case'!$F$14+'Input for base case'!$F$17)),((AB86*(1-Parameters!$D$40)*(1-(Parameters!$D$10*(1-('Input for base case'!$F$22*Parameters!$D$7)))))+(AH86*(1-Parameters!$D$40)*(1-(Parameters!$D$11*(1-('Input for base case'!$F$22*Parameters!$D$7)))))),0)</f>
        <v>0</v>
      </c>
      <c r="AI87" s="24">
        <f>IF(AND(C87&gt;=('Input for base case'!$F$14+'Input for base case'!$F$16), C87&lt;('Input for base case'!$F$14+'Input for base case'!$F$17)),((AB86*(1-Parameters!$D$40)*Parameters!$D$10*(1-('Input for base case'!$F$22*Parameters!$D$7)))+(AC86*(1-Parameters!$D$40)*(1-1/Parameters!$D$38)*(1-('Input for base case'!$F$7*Parameters!$D$17*(1-Parameters!$D$27)*Parameters!$D$26*(1-(Parameters!$B$94 + Parameters!$B$95))*(Parameters!$D$24)*Parameters!$D$28*Parameters!$D$30))) + (AD86*(1-Parameters!$D$40)*(1-(1/Parameters!$D$38))*(1-ART_drop_factor)) +(AH86*(1-Parameters!$D$40)*Parameters!$D$11*(1-('Input for base case'!$F$22*Parameters!$D$7)))+(AI86*(1-Parameters!$D$40)*(1-1/Parameters!$D$38)) + (AJ86*(1-Parameters!$D$40)*(1-(1/Parameters!$D$38))*(1-ART_drop_factor))),0)</f>
        <v>0</v>
      </c>
      <c r="AJ87" s="24">
        <f>IF(AND(C87&gt;=('Input for base case'!$F$14+'Input for base case'!$F$16), C87&lt;('Input for base case'!$F$14+'Input for base case'!$F$17)),((AC86*(1-Parameters!$D$40)*(1-1/Parameters!$D$38)*('Input for base case'!$F$7*Parameters!$D$17*Parameters!$D$26*(1-Parameters!$D$27)*(1-(Parameters!$B$94 + Parameters!$B$95))*(Parameters!$D$24)*Parameters!$D$28*Parameters!$D$30))+(AD86*(1-Parameters!$D$40)*(1-(1/Parameters!$D$38))*ART_drop_factor)+(AJ86*(1-Parameters!$D$40)*(1-(1/Parameters!$D$38))*ART_drop_factor)),0)</f>
        <v>0</v>
      </c>
      <c r="AK87" s="22">
        <f>IF(AND(C87&gt;=('Input for base case'!$F$14+'Input for base case'!$F$16), C87&lt;('Input for base case'!$F$14+'Input for base case'!$F$17)),((AC86*(1-Parameters!$D$40)*(1/Parameters!$D$38)*(1-('Input for base case'!$F$7*Parameters!$D$17*(1-Parameters!$D$27)*Parameters!$D$26*(1-(Parameters!$B$94 + Parameters!$B$95))*(Parameters!$D$23)*Parameters!$D$28)))+(AE86*(1-Parameters!$D$40)*(1-('Input for base case'!$F$7*Parameters!$D$17*(1-Parameters!$D$27)*Parameters!$D$26*(1-(Parameters!$B$94 + Parameters!$B$95))*(Parameters!$D$23)*Parameters!$D$28)))+(AI86*(1-Parameters!$D$40)*(1/Parameters!$D$38))+(AK86*(1-Parameters!$D$40))),0)</f>
        <v>0</v>
      </c>
      <c r="AL87" s="24">
        <f>IF(AND(C87&gt;=('Input for base case'!$F$14+'Input for base case'!$F$16), C87&lt;('Input for base case'!$F$14+'Input for base case'!$F$17)),((AC86*(1-Parameters!$D$40)*(1/Parameters!$D$38)*'Input for base case'!$F$7*Parameters!$D$17*Parameters!$D$26*(1-Parameters!$D$27)*(1-(Parameters!$B$94 + Parameters!$B$95))*Parameters!$D$28*(Parameters!$D$23)*(1-Parameters!$D$30))+(AE86*(1-Parameters!$D$40)*'Input for base case'!$F$7*Parameters!$D$17*Parameters!$D$26*(1-Parameters!$D$27)*(1-(Parameters!$B$94 + Parameters!$B$95))*Parameters!$D$28*(Parameters!$D$23)*(1-Parameters!$D$30))+(AF86*(1-Parameters!$D$40)) + (AG86*(1-Parameters!$D$40)*(1-ART_drop_factor)) +(AL86*(1-Parameters!$D$40)) + (AM86*(1-Parameters!$D$40)*(1-ART_drop_factor))),0)</f>
        <v>0</v>
      </c>
      <c r="AM87" s="22">
        <f>IF(AND(C87&gt;=('Input for base case'!$F$14+'Input for base case'!$F$16), C87&lt;('Input for base case'!$F$14+'Input for base case'!$F$17)),((AC86*(1-Parameters!$D$40)*(1/Parameters!$D$38)*('Input for base case'!$F$7*Parameters!$D$17*(Parameters!$D$23)*Parameters!$D$26*(1-Parameters!$D$27)*(1-(Parameters!$B$94 + Parameters!$B$95))*Parameters!$D$28*Parameters!$D$30))+(AD86*(1-Parameters!$D$40)*(1/Parameters!$D$38))+(AE86*(1-Parameters!$D$40)*('Input for base case'!$F$7*Parameters!$D$17*(Parameters!$D$23)*Parameters!$D$26*(1-Parameters!$D$27)*(1-(Parameters!$B$94 + Parameters!$B$95))*Parameters!$D$28*Parameters!$D$30))+(AM86*(1-Parameters!$D$40)*ART_drop_factor)+(AJ86*(1-Parameters!$D$40)*(1/Parameters!$D$38))+(AG86*(1-Parameters!$D$40)*ART_drop_factor)),0)</f>
        <v>0</v>
      </c>
      <c r="AN87" s="24">
        <f>IF(AND(C87&gt;=('Input for base case'!$F$14+'Input for base case'!$F$17), C87&lt;('Input for base case'!$F$14+'Input for base case'!$F$18)),((AH86*(1-Parameters!$D$40)*(1-(Parameters!$D$11*(1-('Input for base case'!$F$22*Parameters!$D$7))))) + (AN86*(1-Parameters!$D$40)*(1-(Parameters!$D$11*(1-('Input for base case'!$F$22*Parameters!$D$7)))))),0)</f>
        <v>0</v>
      </c>
      <c r="AO87" s="22">
        <f>IF(AND(C87&gt;=('Input for base case'!$F$14+'Input for base case'!$F$17), C87&lt;('Input for base case'!$F$14+'Input for base case'!$F$18)),((AH86*(1-Parameters!$D$40)*Parameters!$D$11*(1-('Input for base case'!$F$22*Parameters!$D$7)))+(AI86*(1-Parameters!$D$40)*(1-1/Parameters!$D$38)*(1-('Input for base case'!$F$8*Parameters!$D$18*(1-Parameters!$D$27)*Parameters!$D$26*(Parameters!$D$24)*Parameters!$D$28*Parameters!$D$30))) + (AJ86*(1-Parameters!$D$40)*(1-(1/Parameters!$D$38))*(1-ART_drop_factor)) +(AN86*(1-Parameters!$D$40)*Parameters!$D$11*(1-('Input for base case'!$F$22*Parameters!$D$7)))+(AO86*(1-Parameters!$D$40)*(1-1/Parameters!$D$38)) + (AP86*(1-Parameters!$D$40)*(1-(1/Parameters!$D$38))*(1-ART_drop_factor))),0)</f>
        <v>0</v>
      </c>
      <c r="AP87" s="24">
        <f>IF(AND(C87&gt;=('Input for base case'!$F$14+'Input for base case'!$F$17), C87&lt;('Input for base case'!$F$14+'Input for base case'!$F$18)),((AI86*(1-Parameters!$D$40)*(1-1/Parameters!$D$38)*('Input for base case'!$F$8*Parameters!$D$18*Parameters!$D$26*(1-Parameters!$D$27)*(Parameters!$D$24)*Parameters!$D$28*Parameters!$D$30))+(AJ86*(1-Parameters!$D$40)*(1-(1/Parameters!$D$38))*ART_drop_factor)+(AP86*(1-Parameters!$D$40)*(1-(1/Parameters!$D$38))*ART_drop_factor)),0)</f>
        <v>0</v>
      </c>
      <c r="AQ87" s="22">
        <f>IF(AND(C87&gt;=('Input for base case'!$F$14+'Input for base case'!$F$17), C87&lt;('Input for base case'!$F$14+'Input for base case'!$F$18)),((AI86*(1-Parameters!$D$40)*(1/Parameters!$D$38)*(1-('Input for base case'!$F$8*Parameters!$D$18*(1-Parameters!$D$27)*Parameters!$D$26*(Parameters!$D$23)*Parameters!$D$28)))+(AK86*(1-Parameters!$D$40)*(1-('Input for base case'!$F$8*Parameters!$D$18*(1-Parameters!$D$27)*Parameters!$D$26*(Parameters!$D$23)*Parameters!$D$28)))+(AO86*(1-Parameters!$D$40)*(1/Parameters!$D$38))+(AQ86*(1-Parameters!$D$40))),0)</f>
        <v>0</v>
      </c>
      <c r="AR87" s="24">
        <f>IF(AND(C87&gt;=('Input for base case'!$F$14+'Input for base case'!$F$17), C87&lt;('Input for base case'!$F$14+'Input for base case'!$F$18)),((AI86*(1-Parameters!$D$40)*(1/Parameters!$D$38)*'Input for base case'!$F$8*Parameters!$D$18*Parameters!$D$26*(1-Parameters!$D$27)*Parameters!$D$28*(Parameters!$D$23)*(1-Parameters!$D$30))+(AK86*(1-Parameters!$D$40)*'Input for base case'!$F$8*Parameters!$D$18*Parameters!$D$26*(1-Parameters!$D$27)*Parameters!$D$28*(Parameters!$D$23)*(1-Parameters!$D$30))+(AL86*(1-Parameters!$D$40)) + (AM86*(1-Parameters!$D$40)*(1-ART_drop_factor)) +(AR86*(1-Parameters!$D$40)) + (AS86*(1-Parameters!$D$40)*(1-ART_drop_factor))),0)</f>
        <v>0</v>
      </c>
      <c r="AS87" s="22">
        <f>IF(AND(C87&gt;=('Input for base case'!$F$14+'Input for base case'!$F$17), C87&lt;('Input for base case'!$F$14+'Input for base case'!$F$18)),((AI86*(1-Parameters!$D$40)*(1/Parameters!$D$38)*('Input for base case'!$F$8*Parameters!$D$18*(Parameters!$D$23)*Parameters!$D$26*(1-Parameters!$D$27)*Parameters!$D$28*Parameters!$D$30))+(AJ86*(1-Parameters!$D$40)*(1/Parameters!$D$38))+(AK86*(1-Parameters!$D$40)*('Input for base case'!$F$8*Parameters!$D$18*(Parameters!$D$23)*Parameters!$D$26*(1-Parameters!$D$27)*Parameters!$D$28*Parameters!$D$30))+(AS86*(1-Parameters!$D$40)*ART_drop_factor)+(AP86*(1-Parameters!$D$40)*(1/Parameters!$D$38))+(AM86*(1-Parameters!$D$40)*ART_drop_factor)),0)</f>
        <v>0</v>
      </c>
      <c r="AT87" s="24">
        <f>IF(AND(C87&gt;=('Input for base case'!$F$14+'Input for base case'!$F$18), C87&lt;('Input for base case'!$F$14+'Input for base case'!$F$19)),((AN86*(1-Parameters!$D$40)*(1-(Parameters!$D$11*(1-('Input for base case'!$F$22*Parameters!$D$7))))) + (AT86*(1-Parameters!$D$40)*(1-(Parameters!$D$12*(1-('Input for base case'!$F$22*Parameters!$D$7)))))),0)</f>
        <v>0</v>
      </c>
      <c r="AU87" s="22">
        <f>IF(AND(C87&gt;=('Input for base case'!$F$14+'Input for base case'!$F$18), C87&lt;('Input for base case'!$F$14+'Input for base case'!$F$19)),((AN86*(1-Parameters!$D$40)*Parameters!$D$11*(1-('Input for base case'!$F$22*Parameters!$D$7)))+(AO86*(1-Parameters!$D$40)*(1-1/Parameters!$D$38)*(1-('Input for base case'!$F$9*Parameters!$D$19*(1-Parameters!$D$27)*Parameters!$D$26*(Parameters!$D$24)*Parameters!$D$28*Parameters!$D$30))) + (AP86*(1-Parameters!$D$40)*(1-(1/Parameters!$D$38))*(1-ART_drop_factor)) +(AT86*(1-Parameters!$D$40)*Parameters!$D$12*(1-('Input for base case'!$F$22*Parameters!$D$7)))+(AU86*(1-Parameters!$D$40)*(1-1/Parameters!$D$38)) + (AV86*(1-Parameters!$D$40)*(1-(1/Parameters!$D$38))*(1-ART_drop_factor))),0)</f>
        <v>0</v>
      </c>
      <c r="AV87" s="24">
        <f>IF(AND(C87&gt;=('Input for base case'!$F$14+'Input for base case'!$F$18), C87&lt;('Input for base case'!$F$14+'Input for base case'!$F$19)),((AO86*(1-Parameters!$D$40)*(1-1/Parameters!$D$38)*('Input for base case'!$F$9*Parameters!$D$19*Parameters!$D$26*(1-Parameters!$D$27)*(Parameters!$D$24)*Parameters!$D$28*Parameters!$D$30))+(AP86*(1-Parameters!$D$40)*(1-(1/Parameters!$D$38))*ART_drop_factor)+(AV86*(1-Parameters!$D$40)*(1-(1/Parameters!$D$38))*ART_drop_factor)),0)</f>
        <v>0</v>
      </c>
      <c r="AW87" s="22">
        <f>IF(AND(C87&gt;=('Input for base case'!$F$14+'Input for base case'!$F$18), C87&lt;('Input for base case'!$F$14+'Input for base case'!$F$19)),((AO86*(1-Parameters!$D$40)*(1/Parameters!$D$38)*(1-('Input for base case'!$F$9*Parameters!$D$19*(1-Parameters!$D$27)*Parameters!$D$26*(Parameters!$D$23)*Parameters!$D$28)))+(AQ86*(1-Parameters!$D$40)*(1-('Input for base case'!$F$9*Parameters!$D$19*(1-Parameters!$D$27)*Parameters!$D$26*(Parameters!$D$23)*Parameters!$D$28)))+(AU86*(1-Parameters!$D$40)*(1/Parameters!$D$38))+(AW86*(1-Parameters!$D$40))),0)</f>
        <v>0</v>
      </c>
      <c r="AX87" s="24">
        <f>IF(AND(C87&gt;=('Input for base case'!$F$14+'Input for base case'!$F$18), C87&lt;('Input for base case'!$F$14+'Input for base case'!$F$19)),((AO86*(1-Parameters!$D$40)*(1/Parameters!$D$38)*'Input for base case'!$F$9*Parameters!$D$19*Parameters!$D$26*(1-Parameters!$D$27)*Parameters!$D$28*(Parameters!$D$23)*(1-Parameters!$D$30))+(AQ86*(1-Parameters!$D$40)*'Input for base case'!$F$9*Parameters!$D$19*Parameters!$D$26*(1-Parameters!$D$27)*Parameters!$D$28*(Parameters!$D$23)*(1-Parameters!$D$30)) + (AS86*(1-Parameters!$D$40)*(1-ART_drop_factor)) +(AR86*(1-Parameters!$D$40))+ (AY86*(1-Parameters!$D$40)*(1-ART_drop_factor)) + (AX86*(1-Parameters!$D$40))),0)</f>
        <v>0</v>
      </c>
      <c r="AY87" s="22">
        <f>IF(AND(C87&gt;=('Input for base case'!$F$14+'Input for base case'!$F$18), C87&lt;('Input for base case'!$F$14+'Input for base case'!$F$19)),((AO86*(1-Parameters!$D$40)*(1/Parameters!$D$38)*('Input for base case'!$F$9*Parameters!$D$19*(Parameters!$D$23)*Parameters!$D$26*(1-Parameters!$D$27)*Parameters!$D$28*Parameters!$D$30))+(AP86*(1-Parameters!$D$40)*(1/Parameters!$D$38))+(AQ86*(1-Parameters!$D$40)*('Input for base case'!$F$9*Parameters!$D$19*(Parameters!$D$23)*Parameters!$D$26*(1-Parameters!$D$27)*Parameters!$D$28*Parameters!$D$30))+(AY86*(1-Parameters!$D$40)*ART_drop_factor)+(AV86*(1-Parameters!$D$40)*(1/Parameters!$D$38))+(AS86*(1-Parameters!$D$40)*ART_drop_factor)),0)</f>
        <v>0</v>
      </c>
      <c r="AZ87" s="24">
        <f>IF(C87&gt;=('Input for base case'!$F$14+'Input for base case'!$F$19),((AT86*(1-Parameters!$D$40)*(1-(Parameters!$D$12*(1-('Input for base case'!$F$22*Parameters!$D$7))))) + (AZ86*(1-Parameters!$D$40)*(1-(Parameters!$D$12*(1-('Input for base case'!$F$22*Parameters!$D$7)))))),0)</f>
        <v>1481052.915676954</v>
      </c>
      <c r="BA87" s="22">
        <f>IF(C87&gt;=('Input for base case'!$F$14+'Input for base case'!$F$19),((AT86*(1-Parameters!$D$40)*Parameters!$D$12*(1-('Input for base case'!$F$22*Parameters!$D$7)))+(AU86*(1-Parameters!$D$40)*(1-1/Parameters!$D$38)*(1-('Input for base case'!$F$10*Parameters!$D$20*(1-Parameters!$D$27)*Parameters!$D$26*(Parameters!$D$24)*Parameters!$D$28*Parameters!$D$30))) + (AV86*(1-Parameters!$D$40)*(1-(1/Parameters!$D$38))*(1-ART_drop_factor)) +(AZ86*(1-Parameters!$D$40)*Parameters!$D$12*(1-('Input for base case'!$F$22*Parameters!$D$7)))+(BA86*(1-Parameters!$D$40)*(1-1/Parameters!$D$38)) + (BB86*(1-Parameters!$D$40)*(1-(1/Parameters!$D$38))*(1-ART_drop_factor))),0)</f>
        <v>3581.3808721932219</v>
      </c>
      <c r="BB87" s="24">
        <f>IF(C87&gt;=('Input for base case'!$F$14+'Input for base case'!$F$19),((AU86*(1-Parameters!$D$40)*(1-1/Parameters!$D$38)*('Input for base case'!$F$10*Parameters!$D$20*Parameters!$D$26*(1-Parameters!$D$27)*(Parameters!$D$24)*Parameters!$D$28*Parameters!$D$30))+(AV86*(1-Parameters!$D$40)*(1-(1/Parameters!$D$38))*ART_drop_factor)+(BB86*(1-Parameters!$D$40)*(1-(1/Parameters!$D$38))*ART_drop_factor)),0)</f>
        <v>1.2746504008348138</v>
      </c>
      <c r="BC87" s="22">
        <f>IF(C87&gt;=('Input for base case'!$F$14+'Input for base case'!$F$19),((AU86*(1-Parameters!$D$40)*(1/Parameters!$D$38)*(1-('Input for base case'!$F$10*Parameters!$D$20*(1-Parameters!$D$27)*Parameters!$D$26*(Parameters!$D$23)*Parameters!$D$28)))+(AW86*(1-Parameters!$D$40)*(1-('Input for base case'!$F$10*Parameters!$D$20*(1-Parameters!$D$27)*Parameters!$D$26*(Parameters!$D$23)*Parameters!$D$28)))+(BA86*(1-Parameters!$D$40)*(1/Parameters!$D$38))+(BC86*(1-Parameters!$D$40))),0)</f>
        <v>36299.903005421751</v>
      </c>
      <c r="BD87" s="24">
        <f>IF(C87&gt;=('Input for base case'!$F$14+'Input for base case'!$F$19),((AU86*(1-Parameters!$D$40)*(1/Parameters!$D$38)*'Input for base case'!$F$10*Parameters!$D$20*Parameters!$D$26*(1-Parameters!$D$27)*Parameters!$D$28*(Parameters!$D$23)*(1-Parameters!$D$30))+(AW86*(1-Parameters!$D$40)*'Input for base case'!$F$10*Parameters!$D$20*Parameters!$D$26*(1-Parameters!$D$27)*Parameters!$D$28*(Parameters!$D$23)*(1-Parameters!$D$30))+(AX86*(1-Parameters!$D$40)) + (AY86*(1-Parameters!$D$40)*(1-ART_drop_factor)) +(BD86*(1-Parameters!$D$40)) + (BE86*(1-Parameters!$D$40)*(1-ART_drop_factor))),0)</f>
        <v>10455.267978432659</v>
      </c>
      <c r="BE87" s="25">
        <f>IF(C87&gt;=('Input for base case'!$F$14+'Input for base case'!$F$19),((AU86*(1-Parameters!$D$40)*(1/Parameters!$D$38)*('Input for base case'!$F$10*Parameters!$D$20*(Parameters!$D$23)*Parameters!$D$26*(1-Parameters!$D$27)*Parameters!$D$28*Parameters!$D$30))+(AV86*(1-Parameters!$D$40)*(1/Parameters!$D$38))+(AW86*(1-Parameters!$D$40)*('Input for base case'!$F$10*Parameters!$D$20*(Parameters!$D$23)*Parameters!$D$26*(1-Parameters!$D$27)*Parameters!$D$28*Parameters!$D$30))+(BE86*(1-Parameters!$D$40)*ART_drop_factor)+(BB86*(1-Parameters!$D$40)*(1/Parameters!$D$38))+(AY86*(1-Parameters!$D$40)*ART_drop_factor)),0)</f>
        <v>31199.040437732132</v>
      </c>
      <c r="BF87" s="135">
        <f>(Parameters!$D$40*(SUM(Model!D86:U86,Model!AH86:BE86)))+(Parameters!$D$41*(SUM(Model!V86:AG86)))</f>
        <v>93.402206482844974</v>
      </c>
      <c r="BG87" s="60"/>
      <c r="BJ87" s="66"/>
    </row>
    <row r="88" spans="3:62" x14ac:dyDescent="0.2">
      <c r="C88" s="20">
        <v>83</v>
      </c>
      <c r="D88" s="21">
        <f>IF((C88&gt;='Input for base case'!$F$12),0,(D87*(1-Parameters!$D$40)*(1-(Parameters!$D$8*(1-('Input for base case'!$F$22*Parameters!$D$7))))))</f>
        <v>0</v>
      </c>
      <c r="E88" s="21">
        <f>IF((C88&gt;='Input for base case'!$F$12),0,(D87*(1-Parameters!$D$40)*Parameters!$D$8*(1-('Input for base case'!$F$22*Parameters!$D$7))+(E87*(1-Parameters!$D$40)*(1-1/Parameters!$D$38)) + (F87*(1-Parameters!$D$40)*(1-(1/Parameters!$D$38))*(1-ART_drop_factor))))</f>
        <v>0</v>
      </c>
      <c r="F88" s="26">
        <f>IF((C88&gt;='Input for base case'!$F$12),0,(F87*(1-Parameters!$D$40)*(1-(1/Parameters!$D$38))*ART_drop_factor))</f>
        <v>0</v>
      </c>
      <c r="G88" s="21">
        <f>IF((C88&gt;='Input for base case'!$F$12),0,((G87*(1-Parameters!$D$40)+(E87*(1-Parameters!$D$40)*(1/Parameters!$D$38)))))</f>
        <v>0</v>
      </c>
      <c r="H88" s="21">
        <f>IF((C88&gt;='Input for base case'!$F$12),0,(H87*(1-Parameters!$D$40) + I87*(1-Parameters!$D$40)*(1-ART_drop_factor)))</f>
        <v>0</v>
      </c>
      <c r="I88" s="21">
        <f>IF((C88&gt;='Input for base case'!$F$12),0,(((F87*(1-Parameters!$D$40)*(1/Parameters!$D$38)) + I87*(1-Parameters!$D$40)*ART_drop_factor)))</f>
        <v>0</v>
      </c>
      <c r="J88" s="23">
        <f>IF(AND(C88&gt;='Input for base case'!$F$12,C88&lt;'Input for base case'!$F$13),((D87*(1-Parameters!$D$40)*(1-(Parameters!$D$8*(1-('Input for base case'!$F$22*Parameters!$D$7))))) + (J87*(1-Parameters!$D$40)*(1-(Parameters!$D$9*(1-('Input for base case'!$F$22*Parameters!$D$7)))))),0)</f>
        <v>0</v>
      </c>
      <c r="K88" s="23">
        <f>IF(AND(C88&gt;='Input for base case'!$F$12,C88&lt;'Input for base case'!$F$13),((D87*(1-Parameters!$D$40)*(Parameters!$D$8*(1-('Input for base case'!$F$22*Parameters!$D$7))))+(E87*(1-Parameters!$D$40)*(1-1/Parameters!$D$38)*(1-('Input for base case'!$F$5*Parameters!$D$14*(1-Parameters!$D$27)*Parameters!$D$26*(Parameters!$D$24))*Parameters!$D$28*Parameters!$D$30)))+ (F87*(1-Parameters!$D$40)*(1-(1/Parameters!$D$38))*(1-ART_drop_factor)) + (J87*(1-Parameters!$D$40)*Parameters!$D$9*(1-('Input for base case'!$F$22*Parameters!$D$7)))+(K87*(1-Parameters!$D$40)*(1-1/Parameters!$D$38)) + (L87*(1-Parameters!$D$40)*(1-(1/Parameters!$D$38))*(1-ART_drop_factor)),0)</f>
        <v>0</v>
      </c>
      <c r="L88" s="23">
        <f>IF(AND(C88&gt;='Input for base case'!$F$12,C88&lt;'Input for base case'!$F$13),((E87*(1-Parameters!$D$40)*(1-1/Parameters!$D$38)*('Input for base case'!$F$5*Parameters!$D$14*Parameters!$D$26*(1-Parameters!$D$27)*(Parameters!$D$24)*Parameters!$D$28*Parameters!$D$30))+(F87*(1-Parameters!$D$40)*(1-(1/Parameters!$D$38))*ART_drop_factor)+(L87*(1-Parameters!$D$40)*(1-(1/Parameters!$D$38))*ART_drop_factor)),0)</f>
        <v>0</v>
      </c>
      <c r="M88" s="23">
        <f>IF(AND(C88&gt;='Input for base case'!$F$12,C88&lt;'Input for base case'!$F$13),((E87*(1-Parameters!$D$40)*(1/Parameters!$D$38)*(1-('Input for base case'!$F$5*Parameters!$D$14*(1-Parameters!$D$27)*Parameters!$D$26*(Parameters!$D$23))*Parameters!$D$28))+(G87*(1-Parameters!$D$40)*(1-('Input for base case'!$F$5*Parameters!$D$14*(1-Parameters!$D$27)*Parameters!$D$26*(Parameters!$D$23)*Parameters!$D$28)))+(K87*(1-Parameters!$D$40)*(1/Parameters!$D$38))+(M87*(1-Parameters!$D$40))),0)</f>
        <v>0</v>
      </c>
      <c r="N88" s="23">
        <f>IF(AND(C88&gt;='Input for base case'!$F$12,C88&lt;'Input for base case'!$F$13),((E87*(1-Parameters!$D$40)*(1/Parameters!$D$38)*'Input for base case'!$F$5*Parameters!$D$14*Parameters!$D$26*(1-Parameters!$D$27)*Parameters!$D$28*(Parameters!$D$23)*(1-Parameters!$D$30))+(G87*(1-Parameters!$D$40)*'Input for base case'!$F$5*Parameters!$D$14*Parameters!$D$26*(1-Parameters!$D$27)*Parameters!$D$28*(Parameters!$D$23)*(1-Parameters!$D$30))+(H87*(1-Parameters!$D$40)) +(N87*(1-Parameters!$D$40)) + (O87*(1-Parameters!$D$40)*(1-ART_drop_factor)) + (I87*(1-Parameters!$D$40)*(1-ART_drop_factor))),0)</f>
        <v>0</v>
      </c>
      <c r="O88" s="23">
        <f>IF(AND(C88&gt;='Input for base case'!$F$12,C88&lt;'Input for base case'!$F$13),((E87*(1-Parameters!$D$40)*(1/Parameters!$D$38)*('Input for base case'!$F$5*Parameters!$D$14*(Parameters!$D$23)*Parameters!$D$26*(1-Parameters!$D$27)*Parameters!$D$28*Parameters!$D$30))+(F87*(1-Parameters!$D$40)*(1/Parameters!$D$38))+(G87*(1-Parameters!$D$40)*('Input for base case'!$F$5*Parameters!$D$14*(Parameters!$D$23)*Parameters!$D$26*(1-Parameters!$D$27)*Parameters!$D$28*Parameters!$D$30))+(O87*(1-Parameters!$D$40)*ART_drop_factor)+(L87*(1-Parameters!$D$40)*(1/Parameters!$D$38))+(I87*(1-Parameters!$D$40)*ART_drop_factor)),0)</f>
        <v>0</v>
      </c>
      <c r="P88" s="24">
        <f>IF(AND(C88&gt;='Input for base case'!$F$13,C88&lt;'Input for base case'!$F$14),((J87*(1-Parameters!$D$40)*(1-(Parameters!$D$9*(1-('Input for base case'!$F$22*Parameters!$D$7))))) + (P87*(1-Parameters!$D$40)*(1-(Parameters!$D$9*(1-('Input for base case'!$F$22*Parameters!$D$7)))))),0)</f>
        <v>0</v>
      </c>
      <c r="Q88" s="22">
        <f>IF(AND(C88&gt;='Input for base case'!$F$13,C88&lt;'Input for base case'!$F$14),((J87*(1-Parameters!$D$40)*Parameters!$D$9*(1-('Input for base case'!$F$22*Parameters!$D$7)))+(K87*(1-Parameters!$D$40)*(1-1/Parameters!$D$38)*(1-('Input for base case'!$F$6*Parameters!$D$15*(1-Parameters!$D$27)*Parameters!$D$26*(Parameters!$D$24))*Parameters!$D$28*Parameters!$D$30))) + (L87*(1-Parameters!$D$40)*(1-(1/Parameters!$D$38))*(1-ART_drop_factor)) +(P87*(1-Parameters!$D$40)*Parameters!$D$9*(1-('Input for base case'!$F$22*Parameters!$D$7)))+(Q87*(1-Parameters!$D$40)*(1-1/Parameters!$D$38)) + (R87*(1-Parameters!$D$40)*(1-(1/Parameters!$D$38))*(1-ART_drop_factor)),0)</f>
        <v>0</v>
      </c>
      <c r="R88" s="24">
        <f>IF(AND(C88&gt;='Input for base case'!$F$13,C88&lt;'Input for base case'!$F$14),((K87*(1-Parameters!$D$40)*(1-1/Parameters!$D$38)*('Input for base case'!$F$6*Parameters!$D$15*Parameters!$D$26*(1-Parameters!$D$27)*(Parameters!$D$24)*Parameters!$D$28*Parameters!$D$30))+(L87*(1-Parameters!$D$40)*(1-(1/Parameters!$D$38))*ART_drop_factor)+(R87*(1-Parameters!$D$40)*(1-(1/Parameters!$D$38))*ART_drop_factor)),0)</f>
        <v>0</v>
      </c>
      <c r="S88" s="22">
        <f>IF(AND(C88&gt;='Input for base case'!$F$13,C88&lt;'Input for base case'!$F$14),((K87*(1-Parameters!$D$40)*(1/Parameters!$D$38)*(1-('Input for base case'!$F$6*Parameters!$D$15*(1-Parameters!$D$27)*Parameters!$D$26*(Parameters!$D$23)*Parameters!$D$28)))+(M87*(1-Parameters!$D$40)*(1-('Input for base case'!$F$6*Parameters!$D$15*(1-Parameters!$D$27)*Parameters!$D$26*(Parameters!$D$23)*Parameters!$D$28)))+(Q87*(1-Parameters!$D$40)*(1/Parameters!$D$38))+(S87*(1-Parameters!$D$40))),0)</f>
        <v>0</v>
      </c>
      <c r="T88" s="24">
        <f>IF(AND(C88&gt;='Input for base case'!$F$13,C88&lt;'Input for base case'!$F$14),((K87*(1-Parameters!$D$40)*(1/Parameters!$D$38)*'Input for base case'!$F$6*Parameters!$D$15*Parameters!$D$26*(1-Parameters!$D$27)*Parameters!$D$28*(Parameters!$D$23)*(1-Parameters!$D$30))+(M87*(1-Parameters!$D$40)*'Input for base case'!$F$6*Parameters!$D$15*Parameters!$D$26*(1-Parameters!$D$27)*Parameters!$D$28*(Parameters!$D$23)*(1-Parameters!$D$30))+(N87*(1-Parameters!$D$40))+(T87*(1-Parameters!$D$40)) + (U87*(1-Parameters!$D$40)*(1-ART_drop_factor)) + (O87*(1-Parameters!$D$40)*(1-ART_drop_factor))),0)</f>
        <v>0</v>
      </c>
      <c r="U88" s="22">
        <f>IF(AND(C88&gt;='Input for base case'!$F$13,C88&lt;'Input for base case'!$F$14),((K87*(1-Parameters!$D$40)*(1/Parameters!$D$38)*('Input for base case'!$F$6*Parameters!$D$15*(Parameters!$D$23)*Parameters!$D$26*(1-Parameters!$D$27)*Parameters!$D$28*Parameters!$D$30))+(L87*(1-Parameters!$D$40)*(1/Parameters!$D$38))+(M87*(1-Parameters!$D$40)*('Input for base case'!$F$6*Parameters!$D$15*(Parameters!$D$23)*Parameters!$D$26*(1-Parameters!$D$27)*Parameters!$D$28*Parameters!$D$30))+(U87*(1-Parameters!$D$40)*ART_drop_factor)+(R87*(1-Parameters!$D$40)*(1/Parameters!$D$38))+(O87*(1-Parameters!$D$40))*ART_drop_factor),0)</f>
        <v>0</v>
      </c>
      <c r="V88" s="24">
        <f>IF(C88='Input for base case'!$F$14,((P87*(1-Parameters!$D$41)*(1-(Parameters!$D$9*(1-('Input for base case'!$F$22*Parameters!$D$7))))) + (V87*(1-Parameters!$D$41)*(1-(Parameters!$D$9*(1-('Input for base case'!$F$22*Parameters!$D$7)))))),0)</f>
        <v>0</v>
      </c>
      <c r="W88" s="22">
        <f>IF(C88='Input for base case'!$F$14,((P87*(1-Parameters!$D$41)*Parameters!$D$9*(1-('Input for base case'!$F$22*Parameters!$D$7)))+(Q87*(1-Parameters!$D$41)*(1-1/Parameters!$D$38)*(1-('Input for base case'!$F$6*Parameters!$D$16*(1-Parameters!$D$27)*Parameters!$D$26*(1-Parameters!$B$94)*(Parameters!$D$24))*Parameters!$D$28*Parameters!$D$30)))+(V87*(1-Parameters!$D$41)*Parameters!$D$9*(1-('Input for base case'!$F$22*Parameters!$D$7)))+ (R87*(1-Parameters!$D$41)*(1-(1/Parameters!$D$38))*(1-ART_drop_factor)) + (W87*(1-Parameters!$D$41)*(1-1/Parameters!$D$38)) + (X87*(1-Parameters!$D$41)*(1-(1/Parameters!$D$38))*(1-ART_drop_factor)),0)</f>
        <v>0</v>
      </c>
      <c r="X88" s="24">
        <f>IF(C88='Input for base case'!$F$14,((Q87*(1-Parameters!$D$41)*(1-1/Parameters!$D$38)*('Input for base case'!$F$6*Parameters!$D$16*Parameters!$D$26*(1-Parameters!$D$27)*(1-Parameters!$B$94)*(Parameters!$D$24)*Parameters!$D$28*Parameters!$D$30))+(R87*(1-Parameters!$D$41)*(1-(1/Parameters!$D$38))*ART_drop_factor)+(X87*(1-Parameters!$D$41)*(1-(1/Parameters!$D$38))*ART_drop_factor)),0)</f>
        <v>0</v>
      </c>
      <c r="Y88" s="22">
        <f>IF(C88='Input for base case'!$F$14,((Q87*(1-Parameters!$D$41)*(1/Parameters!$D$38)*(1-('Input for base case'!$F$6*Parameters!$D$16*(1-Parameters!$D$27)*Parameters!$D$26*(1-Parameters!$B$94)*(Parameters!$D$23)*Parameters!$D$28)))+(S87*(1-Parameters!$D$41)*(1-('Input for base case'!$F$6*Parameters!$D$16*(1-Parameters!$D$27)*Parameters!$D$26*(1-Parameters!$B$94)*(Parameters!$D$23)*Parameters!$D$28)))+(W87*(1-Parameters!$D$41)*(1/Parameters!$D$38))+(Y87*(1-Parameters!$D$41))),0)</f>
        <v>0</v>
      </c>
      <c r="Z88" s="24">
        <f>IF(C88='Input for base case'!$F$14,((Q87*(1-Parameters!$D$41)*(1/Parameters!$D$38)*'Input for base case'!$F$6*Parameters!$D$16*Parameters!$D$26*(1-Parameters!$D$27)*(1-Parameters!$B$94)*Parameters!$D$28*(Parameters!$D$23)*(1-Parameters!$D$30))+(S87*(1-Parameters!$D$41)*'Input for base case'!$F$6*Parameters!$D$16*Parameters!$D$26*(1-Parameters!$D$27)*(1-Parameters!$B$94)*Parameters!$D$28*(Parameters!$D$23)*(1-Parameters!$D$30))+(T87*(1-Parameters!$D$41)) + (U87*(1-Parameters!$D$41)*(1-ART_drop_factor)) + (Z87*(1-Parameters!$D$41)) + (AA87*(1-Parameters!$D$41)*(1-ART_drop_factor))),0)</f>
        <v>0</v>
      </c>
      <c r="AA88" s="22">
        <f>IF(C88='Input for base case'!$F$14,((Q87*(1-Parameters!$D$41)*(1/Parameters!$D$38)*('Input for base case'!$F$6*Parameters!$D$16*(Parameters!$D$23)*Parameters!$D$26*(1-Parameters!$D$27)*(1-Parameters!$B$94)*Parameters!$D$28*Parameters!$D$30))+(R87*(1-Parameters!$D$41)*(1/Parameters!$D$38))+(S87*(1-Parameters!$D$41)*('Input for base case'!$F$6*Parameters!$D$16*(1-Parameters!$B$94)*(Parameters!$D$23)*Parameters!$D$26*(1-Parameters!$D$27)*Parameters!$D$28*Parameters!$D$30))+(AA87*(1-Parameters!$D$41)*ART_drop_factor)+(X87*(1-Parameters!$D$41)*(1/Parameters!$D$38))+(U87*(1-Parameters!$D$41)*ART_drop_factor)),0)</f>
        <v>0</v>
      </c>
      <c r="AB88" s="24">
        <f>IF(AND(C88&gt;'Input for base case'!$F$14,C88&lt;('Input for base case'!$F$14+'Input for base case'!$F$16)),((V87*(1-Parameters!$D$41)*(1-(Parameters!$D$9*(1-('Input for base case'!$F$22*Parameters!$D$7)))))+(AB87*(1-Parameters!$D$41)*(1-(Parameters!$D$10*(1-('Input for base case'!$F$22*Parameters!$D$7)))))),0)</f>
        <v>0</v>
      </c>
      <c r="AC88" s="24">
        <f>IF(AND(C88&gt;'Input for base case'!$F$14, C88&lt;('Input for base case'!$F$14+'Input for base case'!$F$16)),((V87*(1-Parameters!$D$41)*Parameters!$D$9*(1-('Input for base case'!$F$22*Parameters!$D$7)))+(W87*(1-Parameters!$D$41)*(1-1/Parameters!$D$38)) + (X87*(1-Parameters!$D$41)*(1-(1/Parameters!$D$38))*(1-ART_drop_factor)) +(AB87*(1-Parameters!$D$41)*Parameters!$D$10*(1-('Input for base case'!$F$22*Parameters!$D$7))))+(AC87*(1-Parameters!$D$41)*(1-1/Parameters!$D$38)) + (AD87*(1-Parameters!$D$41)*(1-(1/Parameters!$D$38))*(1-ART_drop_factor)),0)</f>
        <v>0</v>
      </c>
      <c r="AD88" s="24">
        <f>IF(AND(C88&gt;'Input for base case'!$F$14, C88&lt;('Input for base case'!$F$14+'Input for base case'!$F$16)),((X87*(1-Parameters!$D$41)*(1-(1/Parameters!$D$38))*ART_drop_factor)+(AD87*(1-Parameters!$D$41)*(1-(1/Parameters!$D$38))*ART_drop_factor)),0)</f>
        <v>0</v>
      </c>
      <c r="AE88" s="24">
        <f>IF(AND(C88&gt;'Input for base case'!$F$14, C88&lt;('Input for base case'!$F$14+'Input for base case'!$F$16)),((W87*(1-Parameters!$D$41)*(1/Parameters!$D$38))+(Y87*(1-Parameters!$D$41))+(AC87*(1-Parameters!$D$41)*(1/Parameters!$D$38))+(AE87*(1-Parameters!$D$41))),0)</f>
        <v>0</v>
      </c>
      <c r="AF88" s="24">
        <f>IF(AND(C88&gt;'Input for base case'!$F$14, C88&lt;('Input for base case'!$F$14+'Input for base case'!$F$16)),((Z87*(1-Parameters!$D$41)) + (AA87*(1-Parameters!$D$41)*(1-ART_drop_factor)) +(AF87*(1-Parameters!$D$41)) + (AG87*(1-Parameters!$D$41)*(1-ART_drop_factor))),0)</f>
        <v>0</v>
      </c>
      <c r="AG88" s="24">
        <f>IF(AND(C88&gt;'Input for base case'!$F$14, C88&lt;('Input for base case'!$F$14+'Input for base case'!$F$16)),((X87*(1-Parameters!$D$41)*(1/Parameters!$D$38))+(AG87*(1-Parameters!$D$41)*ART_drop_factor)+(AD87*(1-Parameters!$D$41)*(1/Parameters!$D$38))+(AA87*(1-Parameters!$D$41)*ART_drop_factor)),0)</f>
        <v>0</v>
      </c>
      <c r="AH88" s="24">
        <f>IF(AND(C88&gt;=('Input for base case'!$F$14+'Input for base case'!$F$16),C88&lt;('Input for base case'!$F$14+'Input for base case'!$F$17)),((AB87*(1-Parameters!$D$40)*(1-(Parameters!$D$10*(1-('Input for base case'!$F$22*Parameters!$D$7)))))+(AH87*(1-Parameters!$D$40)*(1-(Parameters!$D$11*(1-('Input for base case'!$F$22*Parameters!$D$7)))))),0)</f>
        <v>0</v>
      </c>
      <c r="AI88" s="24">
        <f>IF(AND(C88&gt;=('Input for base case'!$F$14+'Input for base case'!$F$16), C88&lt;('Input for base case'!$F$14+'Input for base case'!$F$17)),((AB87*(1-Parameters!$D$40)*Parameters!$D$10*(1-('Input for base case'!$F$22*Parameters!$D$7)))+(AC87*(1-Parameters!$D$40)*(1-1/Parameters!$D$38)*(1-('Input for base case'!$F$7*Parameters!$D$17*(1-Parameters!$D$27)*Parameters!$D$26*(1-(Parameters!$B$94 + Parameters!$B$95))*(Parameters!$D$24)*Parameters!$D$28*Parameters!$D$30))) + (AD87*(1-Parameters!$D$40)*(1-(1/Parameters!$D$38))*(1-ART_drop_factor)) +(AH87*(1-Parameters!$D$40)*Parameters!$D$11*(1-('Input for base case'!$F$22*Parameters!$D$7)))+(AI87*(1-Parameters!$D$40)*(1-1/Parameters!$D$38)) + (AJ87*(1-Parameters!$D$40)*(1-(1/Parameters!$D$38))*(1-ART_drop_factor))),0)</f>
        <v>0</v>
      </c>
      <c r="AJ88" s="24">
        <f>IF(AND(C88&gt;=('Input for base case'!$F$14+'Input for base case'!$F$16), C88&lt;('Input for base case'!$F$14+'Input for base case'!$F$17)),((AC87*(1-Parameters!$D$40)*(1-1/Parameters!$D$38)*('Input for base case'!$F$7*Parameters!$D$17*Parameters!$D$26*(1-Parameters!$D$27)*(1-(Parameters!$B$94 + Parameters!$B$95))*(Parameters!$D$24)*Parameters!$D$28*Parameters!$D$30))+(AD87*(1-Parameters!$D$40)*(1-(1/Parameters!$D$38))*ART_drop_factor)+(AJ87*(1-Parameters!$D$40)*(1-(1/Parameters!$D$38))*ART_drop_factor)),0)</f>
        <v>0</v>
      </c>
      <c r="AK88" s="22">
        <f>IF(AND(C88&gt;=('Input for base case'!$F$14+'Input for base case'!$F$16), C88&lt;('Input for base case'!$F$14+'Input for base case'!$F$17)),((AC87*(1-Parameters!$D$40)*(1/Parameters!$D$38)*(1-('Input for base case'!$F$7*Parameters!$D$17*(1-Parameters!$D$27)*Parameters!$D$26*(1-(Parameters!$B$94 + Parameters!$B$95))*(Parameters!$D$23)*Parameters!$D$28)))+(AE87*(1-Parameters!$D$40)*(1-('Input for base case'!$F$7*Parameters!$D$17*(1-Parameters!$D$27)*Parameters!$D$26*(1-(Parameters!$B$94 + Parameters!$B$95))*(Parameters!$D$23)*Parameters!$D$28)))+(AI87*(1-Parameters!$D$40)*(1/Parameters!$D$38))+(AK87*(1-Parameters!$D$40))),0)</f>
        <v>0</v>
      </c>
      <c r="AL88" s="24">
        <f>IF(AND(C88&gt;=('Input for base case'!$F$14+'Input for base case'!$F$16), C88&lt;('Input for base case'!$F$14+'Input for base case'!$F$17)),((AC87*(1-Parameters!$D$40)*(1/Parameters!$D$38)*'Input for base case'!$F$7*Parameters!$D$17*Parameters!$D$26*(1-Parameters!$D$27)*(1-(Parameters!$B$94 + Parameters!$B$95))*Parameters!$D$28*(Parameters!$D$23)*(1-Parameters!$D$30))+(AE87*(1-Parameters!$D$40)*'Input for base case'!$F$7*Parameters!$D$17*Parameters!$D$26*(1-Parameters!$D$27)*(1-(Parameters!$B$94 + Parameters!$B$95))*Parameters!$D$28*(Parameters!$D$23)*(1-Parameters!$D$30))+(AF87*(1-Parameters!$D$40)) + (AG87*(1-Parameters!$D$40)*(1-ART_drop_factor)) +(AL87*(1-Parameters!$D$40)) + (AM87*(1-Parameters!$D$40)*(1-ART_drop_factor))),0)</f>
        <v>0</v>
      </c>
      <c r="AM88" s="22">
        <f>IF(AND(C88&gt;=('Input for base case'!$F$14+'Input for base case'!$F$16), C88&lt;('Input for base case'!$F$14+'Input for base case'!$F$17)),((AC87*(1-Parameters!$D$40)*(1/Parameters!$D$38)*('Input for base case'!$F$7*Parameters!$D$17*(Parameters!$D$23)*Parameters!$D$26*(1-Parameters!$D$27)*(1-(Parameters!$B$94 + Parameters!$B$95))*Parameters!$D$28*Parameters!$D$30))+(AD87*(1-Parameters!$D$40)*(1/Parameters!$D$38))+(AE87*(1-Parameters!$D$40)*('Input for base case'!$F$7*Parameters!$D$17*(Parameters!$D$23)*Parameters!$D$26*(1-Parameters!$D$27)*(1-(Parameters!$B$94 + Parameters!$B$95))*Parameters!$D$28*Parameters!$D$30))+(AM87*(1-Parameters!$D$40)*ART_drop_factor)+(AJ87*(1-Parameters!$D$40)*(1/Parameters!$D$38))+(AG87*(1-Parameters!$D$40)*ART_drop_factor)),0)</f>
        <v>0</v>
      </c>
      <c r="AN88" s="24">
        <f>IF(AND(C88&gt;=('Input for base case'!$F$14+'Input for base case'!$F$17), C88&lt;('Input for base case'!$F$14+'Input for base case'!$F$18)),((AH87*(1-Parameters!$D$40)*(1-(Parameters!$D$11*(1-('Input for base case'!$F$22*Parameters!$D$7))))) + (AN87*(1-Parameters!$D$40)*(1-(Parameters!$D$11*(1-('Input for base case'!$F$22*Parameters!$D$7)))))),0)</f>
        <v>0</v>
      </c>
      <c r="AO88" s="22">
        <f>IF(AND(C88&gt;=('Input for base case'!$F$14+'Input for base case'!$F$17), C88&lt;('Input for base case'!$F$14+'Input for base case'!$F$18)),((AH87*(1-Parameters!$D$40)*Parameters!$D$11*(1-('Input for base case'!$F$22*Parameters!$D$7)))+(AI87*(1-Parameters!$D$40)*(1-1/Parameters!$D$38)*(1-('Input for base case'!$F$8*Parameters!$D$18*(1-Parameters!$D$27)*Parameters!$D$26*(Parameters!$D$24)*Parameters!$D$28*Parameters!$D$30))) + (AJ87*(1-Parameters!$D$40)*(1-(1/Parameters!$D$38))*(1-ART_drop_factor)) +(AN87*(1-Parameters!$D$40)*Parameters!$D$11*(1-('Input for base case'!$F$22*Parameters!$D$7)))+(AO87*(1-Parameters!$D$40)*(1-1/Parameters!$D$38)) + (AP87*(1-Parameters!$D$40)*(1-(1/Parameters!$D$38))*(1-ART_drop_factor))),0)</f>
        <v>0</v>
      </c>
      <c r="AP88" s="24">
        <f>IF(AND(C88&gt;=('Input for base case'!$F$14+'Input for base case'!$F$17), C88&lt;('Input for base case'!$F$14+'Input for base case'!$F$18)),((AI87*(1-Parameters!$D$40)*(1-1/Parameters!$D$38)*('Input for base case'!$F$8*Parameters!$D$18*Parameters!$D$26*(1-Parameters!$D$27)*(Parameters!$D$24)*Parameters!$D$28*Parameters!$D$30))+(AJ87*(1-Parameters!$D$40)*(1-(1/Parameters!$D$38))*ART_drop_factor)+(AP87*(1-Parameters!$D$40)*(1-(1/Parameters!$D$38))*ART_drop_factor)),0)</f>
        <v>0</v>
      </c>
      <c r="AQ88" s="22">
        <f>IF(AND(C88&gt;=('Input for base case'!$F$14+'Input for base case'!$F$17), C88&lt;('Input for base case'!$F$14+'Input for base case'!$F$18)),((AI87*(1-Parameters!$D$40)*(1/Parameters!$D$38)*(1-('Input for base case'!$F$8*Parameters!$D$18*(1-Parameters!$D$27)*Parameters!$D$26*(Parameters!$D$23)*Parameters!$D$28)))+(AK87*(1-Parameters!$D$40)*(1-('Input for base case'!$F$8*Parameters!$D$18*(1-Parameters!$D$27)*Parameters!$D$26*(Parameters!$D$23)*Parameters!$D$28)))+(AO87*(1-Parameters!$D$40)*(1/Parameters!$D$38))+(AQ87*(1-Parameters!$D$40))),0)</f>
        <v>0</v>
      </c>
      <c r="AR88" s="24">
        <f>IF(AND(C88&gt;=('Input for base case'!$F$14+'Input for base case'!$F$17), C88&lt;('Input for base case'!$F$14+'Input for base case'!$F$18)),((AI87*(1-Parameters!$D$40)*(1/Parameters!$D$38)*'Input for base case'!$F$8*Parameters!$D$18*Parameters!$D$26*(1-Parameters!$D$27)*Parameters!$D$28*(Parameters!$D$23)*(1-Parameters!$D$30))+(AK87*(1-Parameters!$D$40)*'Input for base case'!$F$8*Parameters!$D$18*Parameters!$D$26*(1-Parameters!$D$27)*Parameters!$D$28*(Parameters!$D$23)*(1-Parameters!$D$30))+(AL87*(1-Parameters!$D$40)) + (AM87*(1-Parameters!$D$40)*(1-ART_drop_factor)) +(AR87*(1-Parameters!$D$40)) + (AS87*(1-Parameters!$D$40)*(1-ART_drop_factor))),0)</f>
        <v>0</v>
      </c>
      <c r="AS88" s="22">
        <f>IF(AND(C88&gt;=('Input for base case'!$F$14+'Input for base case'!$F$17), C88&lt;('Input for base case'!$F$14+'Input for base case'!$F$18)),((AI87*(1-Parameters!$D$40)*(1/Parameters!$D$38)*('Input for base case'!$F$8*Parameters!$D$18*(Parameters!$D$23)*Parameters!$D$26*(1-Parameters!$D$27)*Parameters!$D$28*Parameters!$D$30))+(AJ87*(1-Parameters!$D$40)*(1/Parameters!$D$38))+(AK87*(1-Parameters!$D$40)*('Input for base case'!$F$8*Parameters!$D$18*(Parameters!$D$23)*Parameters!$D$26*(1-Parameters!$D$27)*Parameters!$D$28*Parameters!$D$30))+(AS87*(1-Parameters!$D$40)*ART_drop_factor)+(AP87*(1-Parameters!$D$40)*(1/Parameters!$D$38))+(AM87*(1-Parameters!$D$40)*ART_drop_factor)),0)</f>
        <v>0</v>
      </c>
      <c r="AT88" s="24">
        <f>IF(AND(C88&gt;=('Input for base case'!$F$14+'Input for base case'!$F$18), C88&lt;('Input for base case'!$F$14+'Input for base case'!$F$19)),((AN87*(1-Parameters!$D$40)*(1-(Parameters!$D$11*(1-('Input for base case'!$F$22*Parameters!$D$7))))) + (AT87*(1-Parameters!$D$40)*(1-(Parameters!$D$12*(1-('Input for base case'!$F$22*Parameters!$D$7)))))),0)</f>
        <v>0</v>
      </c>
      <c r="AU88" s="22">
        <f>IF(AND(C88&gt;=('Input for base case'!$F$14+'Input for base case'!$F$18), C88&lt;('Input for base case'!$F$14+'Input for base case'!$F$19)),((AN87*(1-Parameters!$D$40)*Parameters!$D$11*(1-('Input for base case'!$F$22*Parameters!$D$7)))+(AO87*(1-Parameters!$D$40)*(1-1/Parameters!$D$38)*(1-('Input for base case'!$F$9*Parameters!$D$19*(1-Parameters!$D$27)*Parameters!$D$26*(Parameters!$D$24)*Parameters!$D$28*Parameters!$D$30))) + (AP87*(1-Parameters!$D$40)*(1-(1/Parameters!$D$38))*(1-ART_drop_factor)) +(AT87*(1-Parameters!$D$40)*Parameters!$D$12*(1-('Input for base case'!$F$22*Parameters!$D$7)))+(AU87*(1-Parameters!$D$40)*(1-1/Parameters!$D$38)) + (AV87*(1-Parameters!$D$40)*(1-(1/Parameters!$D$38))*(1-ART_drop_factor))),0)</f>
        <v>0</v>
      </c>
      <c r="AV88" s="24">
        <f>IF(AND(C88&gt;=('Input for base case'!$F$14+'Input for base case'!$F$18), C88&lt;('Input for base case'!$F$14+'Input for base case'!$F$19)),((AO87*(1-Parameters!$D$40)*(1-1/Parameters!$D$38)*('Input for base case'!$F$9*Parameters!$D$19*Parameters!$D$26*(1-Parameters!$D$27)*(Parameters!$D$24)*Parameters!$D$28*Parameters!$D$30))+(AP87*(1-Parameters!$D$40)*(1-(1/Parameters!$D$38))*ART_drop_factor)+(AV87*(1-Parameters!$D$40)*(1-(1/Parameters!$D$38))*ART_drop_factor)),0)</f>
        <v>0</v>
      </c>
      <c r="AW88" s="22">
        <f>IF(AND(C88&gt;=('Input for base case'!$F$14+'Input for base case'!$F$18), C88&lt;('Input for base case'!$F$14+'Input for base case'!$F$19)),((AO87*(1-Parameters!$D$40)*(1/Parameters!$D$38)*(1-('Input for base case'!$F$9*Parameters!$D$19*(1-Parameters!$D$27)*Parameters!$D$26*(Parameters!$D$23)*Parameters!$D$28)))+(AQ87*(1-Parameters!$D$40)*(1-('Input for base case'!$F$9*Parameters!$D$19*(1-Parameters!$D$27)*Parameters!$D$26*(Parameters!$D$23)*Parameters!$D$28)))+(AU87*(1-Parameters!$D$40)*(1/Parameters!$D$38))+(AW87*(1-Parameters!$D$40))),0)</f>
        <v>0</v>
      </c>
      <c r="AX88" s="24">
        <f>IF(AND(C88&gt;=('Input for base case'!$F$14+'Input for base case'!$F$18), C88&lt;('Input for base case'!$F$14+'Input for base case'!$F$19)),((AO87*(1-Parameters!$D$40)*(1/Parameters!$D$38)*'Input for base case'!$F$9*Parameters!$D$19*Parameters!$D$26*(1-Parameters!$D$27)*Parameters!$D$28*(Parameters!$D$23)*(1-Parameters!$D$30))+(AQ87*(1-Parameters!$D$40)*'Input for base case'!$F$9*Parameters!$D$19*Parameters!$D$26*(1-Parameters!$D$27)*Parameters!$D$28*(Parameters!$D$23)*(1-Parameters!$D$30)) + (AS87*(1-Parameters!$D$40)*(1-ART_drop_factor)) +(AR87*(1-Parameters!$D$40))+ (AY87*(1-Parameters!$D$40)*(1-ART_drop_factor)) + (AX87*(1-Parameters!$D$40))),0)</f>
        <v>0</v>
      </c>
      <c r="AY88" s="22">
        <f>IF(AND(C88&gt;=('Input for base case'!$F$14+'Input for base case'!$F$18), C88&lt;('Input for base case'!$F$14+'Input for base case'!$F$19)),((AO87*(1-Parameters!$D$40)*(1/Parameters!$D$38)*('Input for base case'!$F$9*Parameters!$D$19*(Parameters!$D$23)*Parameters!$D$26*(1-Parameters!$D$27)*Parameters!$D$28*Parameters!$D$30))+(AP87*(1-Parameters!$D$40)*(1/Parameters!$D$38))+(AQ87*(1-Parameters!$D$40)*('Input for base case'!$F$9*Parameters!$D$19*(Parameters!$D$23)*Parameters!$D$26*(1-Parameters!$D$27)*Parameters!$D$28*Parameters!$D$30))+(AY87*(1-Parameters!$D$40)*ART_drop_factor)+(AV87*(1-Parameters!$D$40)*(1/Parameters!$D$38))+(AS87*(1-Parameters!$D$40)*ART_drop_factor)),0)</f>
        <v>0</v>
      </c>
      <c r="AZ88" s="24">
        <f>IF(C88&gt;=('Input for base case'!$F$14+'Input for base case'!$F$19),((AT87*(1-Parameters!$D$40)*(1-(Parameters!$D$12*(1-('Input for base case'!$F$22*Parameters!$D$7))))) + (AZ87*(1-Parameters!$D$40)*(1-(Parameters!$D$12*(1-('Input for base case'!$F$22*Parameters!$D$7)))))),0)</f>
        <v>1480568.7483051952</v>
      </c>
      <c r="BA88" s="22">
        <f>IF(C88&gt;=('Input for base case'!$F$14+'Input for base case'!$F$19),((AT87*(1-Parameters!$D$40)*Parameters!$D$12*(1-('Input for base case'!$F$22*Parameters!$D$7)))+(AU87*(1-Parameters!$D$40)*(1-1/Parameters!$D$38)*(1-('Input for base case'!$F$10*Parameters!$D$20*(1-Parameters!$D$27)*Parameters!$D$26*(Parameters!$D$24)*Parameters!$D$28*Parameters!$D$30))) + (AV87*(1-Parameters!$D$40)*(1-(1/Parameters!$D$38))*(1-ART_drop_factor)) +(AZ87*(1-Parameters!$D$40)*Parameters!$D$12*(1-('Input for base case'!$F$22*Parameters!$D$7)))+(BA87*(1-Parameters!$D$40)*(1-1/Parameters!$D$38)) + (BB87*(1-Parameters!$D$40)*(1-(1/Parameters!$D$38))*(1-ART_drop_factor))),0)</f>
        <v>3581.9917910228855</v>
      </c>
      <c r="BB88" s="24">
        <f>IF(C88&gt;=('Input for base case'!$F$14+'Input for base case'!$F$19),((AU87*(1-Parameters!$D$40)*(1-1/Parameters!$D$38)*('Input for base case'!$F$10*Parameters!$D$20*Parameters!$D$26*(1-Parameters!$D$27)*(Parameters!$D$24)*Parameters!$D$28*Parameters!$D$30))+(AV87*(1-Parameters!$D$40)*(1-(1/Parameters!$D$38))*ART_drop_factor)+(BB87*(1-Parameters!$D$40)*(1-(1/Parameters!$D$38))*ART_drop_factor)),0)</f>
        <v>1.1291810421919222</v>
      </c>
      <c r="BC88" s="22">
        <f>IF(C88&gt;=('Input for base case'!$F$14+'Input for base case'!$F$19),((AU87*(1-Parameters!$D$40)*(1/Parameters!$D$38)*(1-('Input for base case'!$F$10*Parameters!$D$20*(1-Parameters!$D$27)*Parameters!$D$26*(Parameters!$D$23)*Parameters!$D$28)))+(AW87*(1-Parameters!$D$40)*(1-('Input for base case'!$F$10*Parameters!$D$20*(1-Parameters!$D$27)*Parameters!$D$26*(Parameters!$D$23)*Parameters!$D$28)))+(BA87*(1-Parameters!$D$40)*(1/Parameters!$D$38))+(BC87*(1-Parameters!$D$40))),0)</f>
        <v>36695.717030700143</v>
      </c>
      <c r="BD88" s="24">
        <f>IF(C88&gt;=('Input for base case'!$F$14+'Input for base case'!$F$19),((AU87*(1-Parameters!$D$40)*(1/Parameters!$D$38)*'Input for base case'!$F$10*Parameters!$D$20*Parameters!$D$26*(1-Parameters!$D$27)*Parameters!$D$28*(Parameters!$D$23)*(1-Parameters!$D$30))+(AW87*(1-Parameters!$D$40)*'Input for base case'!$F$10*Parameters!$D$20*Parameters!$D$26*(1-Parameters!$D$27)*Parameters!$D$28*(Parameters!$D$23)*(1-Parameters!$D$30))+(AX87*(1-Parameters!$D$40)) + (AY87*(1-Parameters!$D$40)*(1-ART_drop_factor)) +(BD87*(1-Parameters!$D$40)) + (BE87*(1-Parameters!$D$40)*(1-ART_drop_factor))),0)</f>
        <v>10558.645832774153</v>
      </c>
      <c r="BE88" s="25">
        <f>IF(C88&gt;=('Input for base case'!$F$14+'Input for base case'!$F$19),((AU87*(1-Parameters!$D$40)*(1/Parameters!$D$38)*('Input for base case'!$F$10*Parameters!$D$20*(Parameters!$D$23)*Parameters!$D$26*(1-Parameters!$D$27)*Parameters!$D$28*Parameters!$D$30))+(AV87*(1-Parameters!$D$40)*(1/Parameters!$D$38))+(AW87*(1-Parameters!$D$40)*('Input for base case'!$F$10*Parameters!$D$20*(Parameters!$D$23)*Parameters!$D$26*(1-Parameters!$D$27)*Parameters!$D$28*Parameters!$D$30))+(BE87*(1-Parameters!$D$40)*ART_drop_factor)+(BB87*(1-Parameters!$D$40)*(1/Parameters!$D$38))+(AY87*(1-Parameters!$D$40)*ART_drop_factor)),0)</f>
        <v>31093.401069864263</v>
      </c>
      <c r="BF88" s="135">
        <f>(Parameters!$D$40*(SUM(Model!D87:U87,Model!AH87:BE87)))+(Parameters!$D$41*(SUM(Model!V87:AG87)))</f>
        <v>93.396817894009416</v>
      </c>
      <c r="BG88" s="60"/>
      <c r="BJ88" s="66"/>
    </row>
    <row r="89" spans="3:62" x14ac:dyDescent="0.2">
      <c r="C89" s="20">
        <v>84</v>
      </c>
      <c r="D89" s="21">
        <f>IF((C89&gt;='Input for base case'!$F$12),0,(D88*(1-Parameters!$D$40)*(1-(Parameters!$D$8*(1-('Input for base case'!$F$22*Parameters!$D$7))))))</f>
        <v>0</v>
      </c>
      <c r="E89" s="21">
        <f>IF((C89&gt;='Input for base case'!$F$12),0,(D88*(1-Parameters!$D$40)*Parameters!$D$8*(1-('Input for base case'!$F$22*Parameters!$D$7))+(E88*(1-Parameters!$D$40)*(1-1/Parameters!$D$38)) + (F88*(1-Parameters!$D$40)*(1-(1/Parameters!$D$38))*(1-ART_drop_factor))))</f>
        <v>0</v>
      </c>
      <c r="F89" s="26">
        <f>IF((C89&gt;='Input for base case'!$F$12),0,(F88*(1-Parameters!$D$40)*(1-(1/Parameters!$D$38))*ART_drop_factor))</f>
        <v>0</v>
      </c>
      <c r="G89" s="21">
        <f>IF((C89&gt;='Input for base case'!$F$12),0,((G88*(1-Parameters!$D$40)+(E88*(1-Parameters!$D$40)*(1/Parameters!$D$38)))))</f>
        <v>0</v>
      </c>
      <c r="H89" s="21">
        <f>IF((C89&gt;='Input for base case'!$F$12),0,(H88*(1-Parameters!$D$40) + I88*(1-Parameters!$D$40)*(1-ART_drop_factor)))</f>
        <v>0</v>
      </c>
      <c r="I89" s="21">
        <f>IF((C89&gt;='Input for base case'!$F$12),0,(((F88*(1-Parameters!$D$40)*(1/Parameters!$D$38)) + I88*(1-Parameters!$D$40)*ART_drop_factor)))</f>
        <v>0</v>
      </c>
      <c r="J89" s="23">
        <f>IF(AND(C89&gt;='Input for base case'!$F$12,C89&lt;'Input for base case'!$F$13),((D88*(1-Parameters!$D$40)*(1-(Parameters!$D$8*(1-('Input for base case'!$F$22*Parameters!$D$7))))) + (J88*(1-Parameters!$D$40)*(1-(Parameters!$D$9*(1-('Input for base case'!$F$22*Parameters!$D$7)))))),0)</f>
        <v>0</v>
      </c>
      <c r="K89" s="23">
        <f>IF(AND(C89&gt;='Input for base case'!$F$12,C89&lt;'Input for base case'!$F$13),((D88*(1-Parameters!$D$40)*(Parameters!$D$8*(1-('Input for base case'!$F$22*Parameters!$D$7))))+(E88*(1-Parameters!$D$40)*(1-1/Parameters!$D$38)*(1-('Input for base case'!$F$5*Parameters!$D$14*(1-Parameters!$D$27)*Parameters!$D$26*(Parameters!$D$24))*Parameters!$D$28*Parameters!$D$30)))+ (F88*(1-Parameters!$D$40)*(1-(1/Parameters!$D$38))*(1-ART_drop_factor)) + (J88*(1-Parameters!$D$40)*Parameters!$D$9*(1-('Input for base case'!$F$22*Parameters!$D$7)))+(K88*(1-Parameters!$D$40)*(1-1/Parameters!$D$38)) + (L88*(1-Parameters!$D$40)*(1-(1/Parameters!$D$38))*(1-ART_drop_factor)),0)</f>
        <v>0</v>
      </c>
      <c r="L89" s="23">
        <f>IF(AND(C89&gt;='Input for base case'!$F$12,C89&lt;'Input for base case'!$F$13),((E88*(1-Parameters!$D$40)*(1-1/Parameters!$D$38)*('Input for base case'!$F$5*Parameters!$D$14*Parameters!$D$26*(1-Parameters!$D$27)*(Parameters!$D$24)*Parameters!$D$28*Parameters!$D$30))+(F88*(1-Parameters!$D$40)*(1-(1/Parameters!$D$38))*ART_drop_factor)+(L88*(1-Parameters!$D$40)*(1-(1/Parameters!$D$38))*ART_drop_factor)),0)</f>
        <v>0</v>
      </c>
      <c r="M89" s="23">
        <f>IF(AND(C89&gt;='Input for base case'!$F$12,C89&lt;'Input for base case'!$F$13),((E88*(1-Parameters!$D$40)*(1/Parameters!$D$38)*(1-('Input for base case'!$F$5*Parameters!$D$14*(1-Parameters!$D$27)*Parameters!$D$26*(Parameters!$D$23))*Parameters!$D$28))+(G88*(1-Parameters!$D$40)*(1-('Input for base case'!$F$5*Parameters!$D$14*(1-Parameters!$D$27)*Parameters!$D$26*(Parameters!$D$23)*Parameters!$D$28)))+(K88*(1-Parameters!$D$40)*(1/Parameters!$D$38))+(M88*(1-Parameters!$D$40))),0)</f>
        <v>0</v>
      </c>
      <c r="N89" s="23">
        <f>IF(AND(C89&gt;='Input for base case'!$F$12,C89&lt;'Input for base case'!$F$13),((E88*(1-Parameters!$D$40)*(1/Parameters!$D$38)*'Input for base case'!$F$5*Parameters!$D$14*Parameters!$D$26*(1-Parameters!$D$27)*Parameters!$D$28*(Parameters!$D$23)*(1-Parameters!$D$30))+(G88*(1-Parameters!$D$40)*'Input for base case'!$F$5*Parameters!$D$14*Parameters!$D$26*(1-Parameters!$D$27)*Parameters!$D$28*(Parameters!$D$23)*(1-Parameters!$D$30))+(H88*(1-Parameters!$D$40)) +(N88*(1-Parameters!$D$40)) + (O88*(1-Parameters!$D$40)*(1-ART_drop_factor)) + (I88*(1-Parameters!$D$40)*(1-ART_drop_factor))),0)</f>
        <v>0</v>
      </c>
      <c r="O89" s="23">
        <f>IF(AND(C89&gt;='Input for base case'!$F$12,C89&lt;'Input for base case'!$F$13),((E88*(1-Parameters!$D$40)*(1/Parameters!$D$38)*('Input for base case'!$F$5*Parameters!$D$14*(Parameters!$D$23)*Parameters!$D$26*(1-Parameters!$D$27)*Parameters!$D$28*Parameters!$D$30))+(F88*(1-Parameters!$D$40)*(1/Parameters!$D$38))+(G88*(1-Parameters!$D$40)*('Input for base case'!$F$5*Parameters!$D$14*(Parameters!$D$23)*Parameters!$D$26*(1-Parameters!$D$27)*Parameters!$D$28*Parameters!$D$30))+(O88*(1-Parameters!$D$40)*ART_drop_factor)+(L88*(1-Parameters!$D$40)*(1/Parameters!$D$38))+(I88*(1-Parameters!$D$40)*ART_drop_factor)),0)</f>
        <v>0</v>
      </c>
      <c r="P89" s="24">
        <f>IF(AND(C89&gt;='Input for base case'!$F$13,C89&lt;'Input for base case'!$F$14),((J88*(1-Parameters!$D$40)*(1-(Parameters!$D$9*(1-('Input for base case'!$F$22*Parameters!$D$7))))) + (P88*(1-Parameters!$D$40)*(1-(Parameters!$D$9*(1-('Input for base case'!$F$22*Parameters!$D$7)))))),0)</f>
        <v>0</v>
      </c>
      <c r="Q89" s="22">
        <f>IF(AND(C89&gt;='Input for base case'!$F$13,C89&lt;'Input for base case'!$F$14),((J88*(1-Parameters!$D$40)*Parameters!$D$9*(1-('Input for base case'!$F$22*Parameters!$D$7)))+(K88*(1-Parameters!$D$40)*(1-1/Parameters!$D$38)*(1-('Input for base case'!$F$6*Parameters!$D$15*(1-Parameters!$D$27)*Parameters!$D$26*(Parameters!$D$24))*Parameters!$D$28*Parameters!$D$30))) + (L88*(1-Parameters!$D$40)*(1-(1/Parameters!$D$38))*(1-ART_drop_factor)) +(P88*(1-Parameters!$D$40)*Parameters!$D$9*(1-('Input for base case'!$F$22*Parameters!$D$7)))+(Q88*(1-Parameters!$D$40)*(1-1/Parameters!$D$38)) + (R88*(1-Parameters!$D$40)*(1-(1/Parameters!$D$38))*(1-ART_drop_factor)),0)</f>
        <v>0</v>
      </c>
      <c r="R89" s="24">
        <f>IF(AND(C89&gt;='Input for base case'!$F$13,C89&lt;'Input for base case'!$F$14),((K88*(1-Parameters!$D$40)*(1-1/Parameters!$D$38)*('Input for base case'!$F$6*Parameters!$D$15*Parameters!$D$26*(1-Parameters!$D$27)*(Parameters!$D$24)*Parameters!$D$28*Parameters!$D$30))+(L88*(1-Parameters!$D$40)*(1-(1/Parameters!$D$38))*ART_drop_factor)+(R88*(1-Parameters!$D$40)*(1-(1/Parameters!$D$38))*ART_drop_factor)),0)</f>
        <v>0</v>
      </c>
      <c r="S89" s="22">
        <f>IF(AND(C89&gt;='Input for base case'!$F$13,C89&lt;'Input for base case'!$F$14),((K88*(1-Parameters!$D$40)*(1/Parameters!$D$38)*(1-('Input for base case'!$F$6*Parameters!$D$15*(1-Parameters!$D$27)*Parameters!$D$26*(Parameters!$D$23)*Parameters!$D$28)))+(M88*(1-Parameters!$D$40)*(1-('Input for base case'!$F$6*Parameters!$D$15*(1-Parameters!$D$27)*Parameters!$D$26*(Parameters!$D$23)*Parameters!$D$28)))+(Q88*(1-Parameters!$D$40)*(1/Parameters!$D$38))+(S88*(1-Parameters!$D$40))),0)</f>
        <v>0</v>
      </c>
      <c r="T89" s="24">
        <f>IF(AND(C89&gt;='Input for base case'!$F$13,C89&lt;'Input for base case'!$F$14),((K88*(1-Parameters!$D$40)*(1/Parameters!$D$38)*'Input for base case'!$F$6*Parameters!$D$15*Parameters!$D$26*(1-Parameters!$D$27)*Parameters!$D$28*(Parameters!$D$23)*(1-Parameters!$D$30))+(M88*(1-Parameters!$D$40)*'Input for base case'!$F$6*Parameters!$D$15*Parameters!$D$26*(1-Parameters!$D$27)*Parameters!$D$28*(Parameters!$D$23)*(1-Parameters!$D$30))+(N88*(1-Parameters!$D$40))+(T88*(1-Parameters!$D$40)) + (U88*(1-Parameters!$D$40)*(1-ART_drop_factor)) + (O88*(1-Parameters!$D$40)*(1-ART_drop_factor))),0)</f>
        <v>0</v>
      </c>
      <c r="U89" s="22">
        <f>IF(AND(C89&gt;='Input for base case'!$F$13,C89&lt;'Input for base case'!$F$14),((K88*(1-Parameters!$D$40)*(1/Parameters!$D$38)*('Input for base case'!$F$6*Parameters!$D$15*(Parameters!$D$23)*Parameters!$D$26*(1-Parameters!$D$27)*Parameters!$D$28*Parameters!$D$30))+(L88*(1-Parameters!$D$40)*(1/Parameters!$D$38))+(M88*(1-Parameters!$D$40)*('Input for base case'!$F$6*Parameters!$D$15*(Parameters!$D$23)*Parameters!$D$26*(1-Parameters!$D$27)*Parameters!$D$28*Parameters!$D$30))+(U88*(1-Parameters!$D$40)*ART_drop_factor)+(R88*(1-Parameters!$D$40)*(1/Parameters!$D$38))+(O88*(1-Parameters!$D$40))*ART_drop_factor),0)</f>
        <v>0</v>
      </c>
      <c r="V89" s="24">
        <f>IF(C89='Input for base case'!$F$14,((P88*(1-Parameters!$D$41)*(1-(Parameters!$D$9*(1-('Input for base case'!$F$22*Parameters!$D$7))))) + (V88*(1-Parameters!$D$41)*(1-(Parameters!$D$9*(1-('Input for base case'!$F$22*Parameters!$D$7)))))),0)</f>
        <v>0</v>
      </c>
      <c r="W89" s="22">
        <f>IF(C89='Input for base case'!$F$14,((P88*(1-Parameters!$D$41)*Parameters!$D$9*(1-('Input for base case'!$F$22*Parameters!$D$7)))+(Q88*(1-Parameters!$D$41)*(1-1/Parameters!$D$38)*(1-('Input for base case'!$F$6*Parameters!$D$16*(1-Parameters!$D$27)*Parameters!$D$26*(1-Parameters!$B$94)*(Parameters!$D$24))*Parameters!$D$28*Parameters!$D$30)))+(V88*(1-Parameters!$D$41)*Parameters!$D$9*(1-('Input for base case'!$F$22*Parameters!$D$7)))+ (R88*(1-Parameters!$D$41)*(1-(1/Parameters!$D$38))*(1-ART_drop_factor)) + (W88*(1-Parameters!$D$41)*(1-1/Parameters!$D$38)) + (X88*(1-Parameters!$D$41)*(1-(1/Parameters!$D$38))*(1-ART_drop_factor)),0)</f>
        <v>0</v>
      </c>
      <c r="X89" s="24">
        <f>IF(C89='Input for base case'!$F$14,((Q88*(1-Parameters!$D$41)*(1-1/Parameters!$D$38)*('Input for base case'!$F$6*Parameters!$D$16*Parameters!$D$26*(1-Parameters!$D$27)*(1-Parameters!$B$94)*(Parameters!$D$24)*Parameters!$D$28*Parameters!$D$30))+(R88*(1-Parameters!$D$41)*(1-(1/Parameters!$D$38))*ART_drop_factor)+(X88*(1-Parameters!$D$41)*(1-(1/Parameters!$D$38))*ART_drop_factor)),0)</f>
        <v>0</v>
      </c>
      <c r="Y89" s="22">
        <f>IF(C89='Input for base case'!$F$14,((Q88*(1-Parameters!$D$41)*(1/Parameters!$D$38)*(1-('Input for base case'!$F$6*Parameters!$D$16*(1-Parameters!$D$27)*Parameters!$D$26*(1-Parameters!$B$94)*(Parameters!$D$23)*Parameters!$D$28)))+(S88*(1-Parameters!$D$41)*(1-('Input for base case'!$F$6*Parameters!$D$16*(1-Parameters!$D$27)*Parameters!$D$26*(1-Parameters!$B$94)*(Parameters!$D$23)*Parameters!$D$28)))+(W88*(1-Parameters!$D$41)*(1/Parameters!$D$38))+(Y88*(1-Parameters!$D$41))),0)</f>
        <v>0</v>
      </c>
      <c r="Z89" s="24">
        <f>IF(C89='Input for base case'!$F$14,((Q88*(1-Parameters!$D$41)*(1/Parameters!$D$38)*'Input for base case'!$F$6*Parameters!$D$16*Parameters!$D$26*(1-Parameters!$D$27)*(1-Parameters!$B$94)*Parameters!$D$28*(Parameters!$D$23)*(1-Parameters!$D$30))+(S88*(1-Parameters!$D$41)*'Input for base case'!$F$6*Parameters!$D$16*Parameters!$D$26*(1-Parameters!$D$27)*(1-Parameters!$B$94)*Parameters!$D$28*(Parameters!$D$23)*(1-Parameters!$D$30))+(T88*(1-Parameters!$D$41)) + (U88*(1-Parameters!$D$41)*(1-ART_drop_factor)) + (Z88*(1-Parameters!$D$41)) + (AA88*(1-Parameters!$D$41)*(1-ART_drop_factor))),0)</f>
        <v>0</v>
      </c>
      <c r="AA89" s="22">
        <f>IF(C89='Input for base case'!$F$14,((Q88*(1-Parameters!$D$41)*(1/Parameters!$D$38)*('Input for base case'!$F$6*Parameters!$D$16*(Parameters!$D$23)*Parameters!$D$26*(1-Parameters!$D$27)*(1-Parameters!$B$94)*Parameters!$D$28*Parameters!$D$30))+(R88*(1-Parameters!$D$41)*(1/Parameters!$D$38))+(S88*(1-Parameters!$D$41)*('Input for base case'!$F$6*Parameters!$D$16*(1-Parameters!$B$94)*(Parameters!$D$23)*Parameters!$D$26*(1-Parameters!$D$27)*Parameters!$D$28*Parameters!$D$30))+(AA88*(1-Parameters!$D$41)*ART_drop_factor)+(X88*(1-Parameters!$D$41)*(1/Parameters!$D$38))+(U88*(1-Parameters!$D$41)*ART_drop_factor)),0)</f>
        <v>0</v>
      </c>
      <c r="AB89" s="24">
        <f>IF(AND(C89&gt;'Input for base case'!$F$14,C89&lt;('Input for base case'!$F$14+'Input for base case'!$F$16)),((V88*(1-Parameters!$D$41)*(1-(Parameters!$D$9*(1-('Input for base case'!$F$22*Parameters!$D$7)))))+(AB88*(1-Parameters!$D$41)*(1-(Parameters!$D$10*(1-('Input for base case'!$F$22*Parameters!$D$7)))))),0)</f>
        <v>0</v>
      </c>
      <c r="AC89" s="24">
        <f>IF(AND(C89&gt;'Input for base case'!$F$14, C89&lt;('Input for base case'!$F$14+'Input for base case'!$F$16)),((V88*(1-Parameters!$D$41)*Parameters!$D$9*(1-('Input for base case'!$F$22*Parameters!$D$7)))+(W88*(1-Parameters!$D$41)*(1-1/Parameters!$D$38)) + (X88*(1-Parameters!$D$41)*(1-(1/Parameters!$D$38))*(1-ART_drop_factor)) +(AB88*(1-Parameters!$D$41)*Parameters!$D$10*(1-('Input for base case'!$F$22*Parameters!$D$7))))+(AC88*(1-Parameters!$D$41)*(1-1/Parameters!$D$38)) + (AD88*(1-Parameters!$D$41)*(1-(1/Parameters!$D$38))*(1-ART_drop_factor)),0)</f>
        <v>0</v>
      </c>
      <c r="AD89" s="24">
        <f>IF(AND(C89&gt;'Input for base case'!$F$14, C89&lt;('Input for base case'!$F$14+'Input for base case'!$F$16)),((X88*(1-Parameters!$D$41)*(1-(1/Parameters!$D$38))*ART_drop_factor)+(AD88*(1-Parameters!$D$41)*(1-(1/Parameters!$D$38))*ART_drop_factor)),0)</f>
        <v>0</v>
      </c>
      <c r="AE89" s="24">
        <f>IF(AND(C89&gt;'Input for base case'!$F$14, C89&lt;('Input for base case'!$F$14+'Input for base case'!$F$16)),((W88*(1-Parameters!$D$41)*(1/Parameters!$D$38))+(Y88*(1-Parameters!$D$41))+(AC88*(1-Parameters!$D$41)*(1/Parameters!$D$38))+(AE88*(1-Parameters!$D$41))),0)</f>
        <v>0</v>
      </c>
      <c r="AF89" s="24">
        <f>IF(AND(C89&gt;'Input for base case'!$F$14, C89&lt;('Input for base case'!$F$14+'Input for base case'!$F$16)),((Z88*(1-Parameters!$D$41)) + (AA88*(1-Parameters!$D$41)*(1-ART_drop_factor)) +(AF88*(1-Parameters!$D$41)) + (AG88*(1-Parameters!$D$41)*(1-ART_drop_factor))),0)</f>
        <v>0</v>
      </c>
      <c r="AG89" s="24">
        <f>IF(AND(C89&gt;'Input for base case'!$F$14, C89&lt;('Input for base case'!$F$14+'Input for base case'!$F$16)),((X88*(1-Parameters!$D$41)*(1/Parameters!$D$38))+(AG88*(1-Parameters!$D$41)*ART_drop_factor)+(AD88*(1-Parameters!$D$41)*(1/Parameters!$D$38))+(AA88*(1-Parameters!$D$41)*ART_drop_factor)),0)</f>
        <v>0</v>
      </c>
      <c r="AH89" s="24">
        <f>IF(AND(C89&gt;=('Input for base case'!$F$14+'Input for base case'!$F$16),C89&lt;('Input for base case'!$F$14+'Input for base case'!$F$17)),((AB88*(1-Parameters!$D$40)*(1-(Parameters!$D$10*(1-('Input for base case'!$F$22*Parameters!$D$7)))))+(AH88*(1-Parameters!$D$40)*(1-(Parameters!$D$11*(1-('Input for base case'!$F$22*Parameters!$D$7)))))),0)</f>
        <v>0</v>
      </c>
      <c r="AI89" s="24">
        <f>IF(AND(C89&gt;=('Input for base case'!$F$14+'Input for base case'!$F$16), C89&lt;('Input for base case'!$F$14+'Input for base case'!$F$17)),((AB88*(1-Parameters!$D$40)*Parameters!$D$10*(1-('Input for base case'!$F$22*Parameters!$D$7)))+(AC88*(1-Parameters!$D$40)*(1-1/Parameters!$D$38)*(1-('Input for base case'!$F$7*Parameters!$D$17*(1-Parameters!$D$27)*Parameters!$D$26*(1-(Parameters!$B$94 + Parameters!$B$95))*(Parameters!$D$24)*Parameters!$D$28*Parameters!$D$30))) + (AD88*(1-Parameters!$D$40)*(1-(1/Parameters!$D$38))*(1-ART_drop_factor)) +(AH88*(1-Parameters!$D$40)*Parameters!$D$11*(1-('Input for base case'!$F$22*Parameters!$D$7)))+(AI88*(1-Parameters!$D$40)*(1-1/Parameters!$D$38)) + (AJ88*(1-Parameters!$D$40)*(1-(1/Parameters!$D$38))*(1-ART_drop_factor))),0)</f>
        <v>0</v>
      </c>
      <c r="AJ89" s="24">
        <f>IF(AND(C89&gt;=('Input for base case'!$F$14+'Input for base case'!$F$16), C89&lt;('Input for base case'!$F$14+'Input for base case'!$F$17)),((AC88*(1-Parameters!$D$40)*(1-1/Parameters!$D$38)*('Input for base case'!$F$7*Parameters!$D$17*Parameters!$D$26*(1-Parameters!$D$27)*(1-(Parameters!$B$94 + Parameters!$B$95))*(Parameters!$D$24)*Parameters!$D$28*Parameters!$D$30))+(AD88*(1-Parameters!$D$40)*(1-(1/Parameters!$D$38))*ART_drop_factor)+(AJ88*(1-Parameters!$D$40)*(1-(1/Parameters!$D$38))*ART_drop_factor)),0)</f>
        <v>0</v>
      </c>
      <c r="AK89" s="22">
        <f>IF(AND(C89&gt;=('Input for base case'!$F$14+'Input for base case'!$F$16), C89&lt;('Input for base case'!$F$14+'Input for base case'!$F$17)),((AC88*(1-Parameters!$D$40)*(1/Parameters!$D$38)*(1-('Input for base case'!$F$7*Parameters!$D$17*(1-Parameters!$D$27)*Parameters!$D$26*(1-(Parameters!$B$94 + Parameters!$B$95))*(Parameters!$D$23)*Parameters!$D$28)))+(AE88*(1-Parameters!$D$40)*(1-('Input for base case'!$F$7*Parameters!$D$17*(1-Parameters!$D$27)*Parameters!$D$26*(1-(Parameters!$B$94 + Parameters!$B$95))*(Parameters!$D$23)*Parameters!$D$28)))+(AI88*(1-Parameters!$D$40)*(1/Parameters!$D$38))+(AK88*(1-Parameters!$D$40))),0)</f>
        <v>0</v>
      </c>
      <c r="AL89" s="24">
        <f>IF(AND(C89&gt;=('Input for base case'!$F$14+'Input for base case'!$F$16), C89&lt;('Input for base case'!$F$14+'Input for base case'!$F$17)),((AC88*(1-Parameters!$D$40)*(1/Parameters!$D$38)*'Input for base case'!$F$7*Parameters!$D$17*Parameters!$D$26*(1-Parameters!$D$27)*(1-(Parameters!$B$94 + Parameters!$B$95))*Parameters!$D$28*(Parameters!$D$23)*(1-Parameters!$D$30))+(AE88*(1-Parameters!$D$40)*'Input for base case'!$F$7*Parameters!$D$17*Parameters!$D$26*(1-Parameters!$D$27)*(1-(Parameters!$B$94 + Parameters!$B$95))*Parameters!$D$28*(Parameters!$D$23)*(1-Parameters!$D$30))+(AF88*(1-Parameters!$D$40)) + (AG88*(1-Parameters!$D$40)*(1-ART_drop_factor)) +(AL88*(1-Parameters!$D$40)) + (AM88*(1-Parameters!$D$40)*(1-ART_drop_factor))),0)</f>
        <v>0</v>
      </c>
      <c r="AM89" s="22">
        <f>IF(AND(C89&gt;=('Input for base case'!$F$14+'Input for base case'!$F$16), C89&lt;('Input for base case'!$F$14+'Input for base case'!$F$17)),((AC88*(1-Parameters!$D$40)*(1/Parameters!$D$38)*('Input for base case'!$F$7*Parameters!$D$17*(Parameters!$D$23)*Parameters!$D$26*(1-Parameters!$D$27)*(1-(Parameters!$B$94 + Parameters!$B$95))*Parameters!$D$28*Parameters!$D$30))+(AD88*(1-Parameters!$D$40)*(1/Parameters!$D$38))+(AE88*(1-Parameters!$D$40)*('Input for base case'!$F$7*Parameters!$D$17*(Parameters!$D$23)*Parameters!$D$26*(1-Parameters!$D$27)*(1-(Parameters!$B$94 + Parameters!$B$95))*Parameters!$D$28*Parameters!$D$30))+(AM88*(1-Parameters!$D$40)*ART_drop_factor)+(AJ88*(1-Parameters!$D$40)*(1/Parameters!$D$38))+(AG88*(1-Parameters!$D$40)*ART_drop_factor)),0)</f>
        <v>0</v>
      </c>
      <c r="AN89" s="24">
        <f>IF(AND(C89&gt;=('Input for base case'!$F$14+'Input for base case'!$F$17), C89&lt;('Input for base case'!$F$14+'Input for base case'!$F$18)),((AH88*(1-Parameters!$D$40)*(1-(Parameters!$D$11*(1-('Input for base case'!$F$22*Parameters!$D$7))))) + (AN88*(1-Parameters!$D$40)*(1-(Parameters!$D$11*(1-('Input for base case'!$F$22*Parameters!$D$7)))))),0)</f>
        <v>0</v>
      </c>
      <c r="AO89" s="22">
        <f>IF(AND(C89&gt;=('Input for base case'!$F$14+'Input for base case'!$F$17), C89&lt;('Input for base case'!$F$14+'Input for base case'!$F$18)),((AH88*(1-Parameters!$D$40)*Parameters!$D$11*(1-('Input for base case'!$F$22*Parameters!$D$7)))+(AI88*(1-Parameters!$D$40)*(1-1/Parameters!$D$38)*(1-('Input for base case'!$F$8*Parameters!$D$18*(1-Parameters!$D$27)*Parameters!$D$26*(Parameters!$D$24)*Parameters!$D$28*Parameters!$D$30))) + (AJ88*(1-Parameters!$D$40)*(1-(1/Parameters!$D$38))*(1-ART_drop_factor)) +(AN88*(1-Parameters!$D$40)*Parameters!$D$11*(1-('Input for base case'!$F$22*Parameters!$D$7)))+(AO88*(1-Parameters!$D$40)*(1-1/Parameters!$D$38)) + (AP88*(1-Parameters!$D$40)*(1-(1/Parameters!$D$38))*(1-ART_drop_factor))),0)</f>
        <v>0</v>
      </c>
      <c r="AP89" s="24">
        <f>IF(AND(C89&gt;=('Input for base case'!$F$14+'Input for base case'!$F$17), C89&lt;('Input for base case'!$F$14+'Input for base case'!$F$18)),((AI88*(1-Parameters!$D$40)*(1-1/Parameters!$D$38)*('Input for base case'!$F$8*Parameters!$D$18*Parameters!$D$26*(1-Parameters!$D$27)*(Parameters!$D$24)*Parameters!$D$28*Parameters!$D$30))+(AJ88*(1-Parameters!$D$40)*(1-(1/Parameters!$D$38))*ART_drop_factor)+(AP88*(1-Parameters!$D$40)*(1-(1/Parameters!$D$38))*ART_drop_factor)),0)</f>
        <v>0</v>
      </c>
      <c r="AQ89" s="22">
        <f>IF(AND(C89&gt;=('Input for base case'!$F$14+'Input for base case'!$F$17), C89&lt;('Input for base case'!$F$14+'Input for base case'!$F$18)),((AI88*(1-Parameters!$D$40)*(1/Parameters!$D$38)*(1-('Input for base case'!$F$8*Parameters!$D$18*(1-Parameters!$D$27)*Parameters!$D$26*(Parameters!$D$23)*Parameters!$D$28)))+(AK88*(1-Parameters!$D$40)*(1-('Input for base case'!$F$8*Parameters!$D$18*(1-Parameters!$D$27)*Parameters!$D$26*(Parameters!$D$23)*Parameters!$D$28)))+(AO88*(1-Parameters!$D$40)*(1/Parameters!$D$38))+(AQ88*(1-Parameters!$D$40))),0)</f>
        <v>0</v>
      </c>
      <c r="AR89" s="24">
        <f>IF(AND(C89&gt;=('Input for base case'!$F$14+'Input for base case'!$F$17), C89&lt;('Input for base case'!$F$14+'Input for base case'!$F$18)),((AI88*(1-Parameters!$D$40)*(1/Parameters!$D$38)*'Input for base case'!$F$8*Parameters!$D$18*Parameters!$D$26*(1-Parameters!$D$27)*Parameters!$D$28*(Parameters!$D$23)*(1-Parameters!$D$30))+(AK88*(1-Parameters!$D$40)*'Input for base case'!$F$8*Parameters!$D$18*Parameters!$D$26*(1-Parameters!$D$27)*Parameters!$D$28*(Parameters!$D$23)*(1-Parameters!$D$30))+(AL88*(1-Parameters!$D$40)) + (AM88*(1-Parameters!$D$40)*(1-ART_drop_factor)) +(AR88*(1-Parameters!$D$40)) + (AS88*(1-Parameters!$D$40)*(1-ART_drop_factor))),0)</f>
        <v>0</v>
      </c>
      <c r="AS89" s="22">
        <f>IF(AND(C89&gt;=('Input for base case'!$F$14+'Input for base case'!$F$17), C89&lt;('Input for base case'!$F$14+'Input for base case'!$F$18)),((AI88*(1-Parameters!$D$40)*(1/Parameters!$D$38)*('Input for base case'!$F$8*Parameters!$D$18*(Parameters!$D$23)*Parameters!$D$26*(1-Parameters!$D$27)*Parameters!$D$28*Parameters!$D$30))+(AJ88*(1-Parameters!$D$40)*(1/Parameters!$D$38))+(AK88*(1-Parameters!$D$40)*('Input for base case'!$F$8*Parameters!$D$18*(Parameters!$D$23)*Parameters!$D$26*(1-Parameters!$D$27)*Parameters!$D$28*Parameters!$D$30))+(AS88*(1-Parameters!$D$40)*ART_drop_factor)+(AP88*(1-Parameters!$D$40)*(1/Parameters!$D$38))+(AM88*(1-Parameters!$D$40)*ART_drop_factor)),0)</f>
        <v>0</v>
      </c>
      <c r="AT89" s="24">
        <f>IF(AND(C89&gt;=('Input for base case'!$F$14+'Input for base case'!$F$18), C89&lt;('Input for base case'!$F$14+'Input for base case'!$F$19)),((AN88*(1-Parameters!$D$40)*(1-(Parameters!$D$11*(1-('Input for base case'!$F$22*Parameters!$D$7))))) + (AT88*(1-Parameters!$D$40)*(1-(Parameters!$D$12*(1-('Input for base case'!$F$22*Parameters!$D$7)))))),0)</f>
        <v>0</v>
      </c>
      <c r="AU89" s="22">
        <f>IF(AND(C89&gt;=('Input for base case'!$F$14+'Input for base case'!$F$18), C89&lt;('Input for base case'!$F$14+'Input for base case'!$F$19)),((AN88*(1-Parameters!$D$40)*Parameters!$D$11*(1-('Input for base case'!$F$22*Parameters!$D$7)))+(AO88*(1-Parameters!$D$40)*(1-1/Parameters!$D$38)*(1-('Input for base case'!$F$9*Parameters!$D$19*(1-Parameters!$D$27)*Parameters!$D$26*(Parameters!$D$24)*Parameters!$D$28*Parameters!$D$30))) + (AP88*(1-Parameters!$D$40)*(1-(1/Parameters!$D$38))*(1-ART_drop_factor)) +(AT88*(1-Parameters!$D$40)*Parameters!$D$12*(1-('Input for base case'!$F$22*Parameters!$D$7)))+(AU88*(1-Parameters!$D$40)*(1-1/Parameters!$D$38)) + (AV88*(1-Parameters!$D$40)*(1-(1/Parameters!$D$38))*(1-ART_drop_factor))),0)</f>
        <v>0</v>
      </c>
      <c r="AV89" s="24">
        <f>IF(AND(C89&gt;=('Input for base case'!$F$14+'Input for base case'!$F$18), C89&lt;('Input for base case'!$F$14+'Input for base case'!$F$19)),((AO88*(1-Parameters!$D$40)*(1-1/Parameters!$D$38)*('Input for base case'!$F$9*Parameters!$D$19*Parameters!$D$26*(1-Parameters!$D$27)*(Parameters!$D$24)*Parameters!$D$28*Parameters!$D$30))+(AP88*(1-Parameters!$D$40)*(1-(1/Parameters!$D$38))*ART_drop_factor)+(AV88*(1-Parameters!$D$40)*(1-(1/Parameters!$D$38))*ART_drop_factor)),0)</f>
        <v>0</v>
      </c>
      <c r="AW89" s="22">
        <f>IF(AND(C89&gt;=('Input for base case'!$F$14+'Input for base case'!$F$18), C89&lt;('Input for base case'!$F$14+'Input for base case'!$F$19)),((AO88*(1-Parameters!$D$40)*(1/Parameters!$D$38)*(1-('Input for base case'!$F$9*Parameters!$D$19*(1-Parameters!$D$27)*Parameters!$D$26*(Parameters!$D$23)*Parameters!$D$28)))+(AQ88*(1-Parameters!$D$40)*(1-('Input for base case'!$F$9*Parameters!$D$19*(1-Parameters!$D$27)*Parameters!$D$26*(Parameters!$D$23)*Parameters!$D$28)))+(AU88*(1-Parameters!$D$40)*(1/Parameters!$D$38))+(AW88*(1-Parameters!$D$40))),0)</f>
        <v>0</v>
      </c>
      <c r="AX89" s="24">
        <f>IF(AND(C89&gt;=('Input for base case'!$F$14+'Input for base case'!$F$18), C89&lt;('Input for base case'!$F$14+'Input for base case'!$F$19)),((AO88*(1-Parameters!$D$40)*(1/Parameters!$D$38)*'Input for base case'!$F$9*Parameters!$D$19*Parameters!$D$26*(1-Parameters!$D$27)*Parameters!$D$28*(Parameters!$D$23)*(1-Parameters!$D$30))+(AQ88*(1-Parameters!$D$40)*'Input for base case'!$F$9*Parameters!$D$19*Parameters!$D$26*(1-Parameters!$D$27)*Parameters!$D$28*(Parameters!$D$23)*(1-Parameters!$D$30)) + (AS88*(1-Parameters!$D$40)*(1-ART_drop_factor)) +(AR88*(1-Parameters!$D$40))+ (AY88*(1-Parameters!$D$40)*(1-ART_drop_factor)) + (AX88*(1-Parameters!$D$40))),0)</f>
        <v>0</v>
      </c>
      <c r="AY89" s="22">
        <f>IF(AND(C89&gt;=('Input for base case'!$F$14+'Input for base case'!$F$18), C89&lt;('Input for base case'!$F$14+'Input for base case'!$F$19)),((AO88*(1-Parameters!$D$40)*(1/Parameters!$D$38)*('Input for base case'!$F$9*Parameters!$D$19*(Parameters!$D$23)*Parameters!$D$26*(1-Parameters!$D$27)*Parameters!$D$28*Parameters!$D$30))+(AP88*(1-Parameters!$D$40)*(1/Parameters!$D$38))+(AQ88*(1-Parameters!$D$40)*('Input for base case'!$F$9*Parameters!$D$19*(Parameters!$D$23)*Parameters!$D$26*(1-Parameters!$D$27)*Parameters!$D$28*Parameters!$D$30))+(AY88*(1-Parameters!$D$40)*ART_drop_factor)+(AV88*(1-Parameters!$D$40)*(1/Parameters!$D$38))+(AS88*(1-Parameters!$D$40)*ART_drop_factor)),0)</f>
        <v>0</v>
      </c>
      <c r="AZ89" s="24">
        <f>IF(C89&gt;=('Input for base case'!$F$14+'Input for base case'!$F$19),((AT88*(1-Parameters!$D$40)*(1-(Parameters!$D$12*(1-('Input for base case'!$F$22*Parameters!$D$7))))) + (AZ88*(1-Parameters!$D$40)*(1-(Parameters!$D$12*(1-('Input for base case'!$F$22*Parameters!$D$7)))))),0)</f>
        <v>1480084.7392114028</v>
      </c>
      <c r="BA89" s="22">
        <f>IF(C89&gt;=('Input for base case'!$F$14+'Input for base case'!$F$19),((AT88*(1-Parameters!$D$40)*Parameters!$D$12*(1-('Input for base case'!$F$22*Parameters!$D$7)))+(AU88*(1-Parameters!$D$40)*(1-1/Parameters!$D$38)*(1-('Input for base case'!$F$10*Parameters!$D$20*(1-Parameters!$D$27)*Parameters!$D$26*(Parameters!$D$24)*Parameters!$D$28*Parameters!$D$30))) + (AV88*(1-Parameters!$D$40)*(1-(1/Parameters!$D$38))*(1-ART_drop_factor)) +(AZ88*(1-Parameters!$D$40)*Parameters!$D$12*(1-('Input for base case'!$F$22*Parameters!$D$7)))+(BA88*(1-Parameters!$D$40)*(1-1/Parameters!$D$38)) + (BB88*(1-Parameters!$D$40)*(1-(1/Parameters!$D$38))*(1-ART_drop_factor))),0)</f>
        <v>3582.404022464822</v>
      </c>
      <c r="BB89" s="24">
        <f>IF(C89&gt;=('Input for base case'!$F$14+'Input for base case'!$F$19),((AU88*(1-Parameters!$D$40)*(1-1/Parameters!$D$38)*('Input for base case'!$F$10*Parameters!$D$20*Parameters!$D$26*(1-Parameters!$D$27)*(Parameters!$D$24)*Parameters!$D$28*Parameters!$D$30))+(AV88*(1-Parameters!$D$40)*(1-(1/Parameters!$D$38))*ART_drop_factor)+(BB88*(1-Parameters!$D$40)*(1-(1/Parameters!$D$38))*ART_drop_factor)),0)</f>
        <v>1.0003133605971963</v>
      </c>
      <c r="BC89" s="22">
        <f>IF(C89&gt;=('Input for base case'!$F$14+'Input for base case'!$F$19),((AU88*(1-Parameters!$D$40)*(1/Parameters!$D$38)*(1-('Input for base case'!$F$10*Parameters!$D$20*(1-Parameters!$D$27)*Parameters!$D$26*(Parameters!$D$23)*Parameters!$D$28)))+(AW88*(1-Parameters!$D$40)*(1-('Input for base case'!$F$10*Parameters!$D$20*(1-Parameters!$D$27)*Parameters!$D$26*(Parameters!$D$23)*Parameters!$D$28)))+(BA88*(1-Parameters!$D$40)*(1/Parameters!$D$38))+(BC88*(1-Parameters!$D$40))),0)</f>
        <v>37091.576096507815</v>
      </c>
      <c r="BD89" s="24">
        <f>IF(C89&gt;=('Input for base case'!$F$14+'Input for base case'!$F$19),((AU88*(1-Parameters!$D$40)*(1/Parameters!$D$38)*'Input for base case'!$F$10*Parameters!$D$20*Parameters!$D$26*(1-Parameters!$D$27)*Parameters!$D$28*(Parameters!$D$23)*(1-Parameters!$D$30))+(AW88*(1-Parameters!$D$40)*'Input for base case'!$F$10*Parameters!$D$20*Parameters!$D$26*(1-Parameters!$D$27)*Parameters!$D$28*(Parameters!$D$23)*(1-Parameters!$D$30))+(AX88*(1-Parameters!$D$40)) + (AY88*(1-Parameters!$D$40)*(1-ART_drop_factor)) +(BD88*(1-Parameters!$D$40)) + (BE88*(1-Parameters!$D$40)*(1-ART_drop_factor))),0)</f>
        <v>10661.6656451407</v>
      </c>
      <c r="BE89" s="25">
        <f>IF(C89&gt;=('Input for base case'!$F$14+'Input for base case'!$F$19),((AU88*(1-Parameters!$D$40)*(1/Parameters!$D$38)*('Input for base case'!$F$10*Parameters!$D$20*(Parameters!$D$23)*Parameters!$D$26*(1-Parameters!$D$27)*Parameters!$D$28*Parameters!$D$30))+(AV88*(1-Parameters!$D$40)*(1/Parameters!$D$38))+(AW88*(1-Parameters!$D$40)*('Input for base case'!$F$10*Parameters!$D$20*(Parameters!$D$23)*Parameters!$D$26*(1-Parameters!$D$27)*Parameters!$D$28*Parameters!$D$30))+(BE88*(1-Parameters!$D$40)*ART_drop_factor)+(BB88*(1-Parameters!$D$40)*(1/Parameters!$D$38))+(AY88*(1-Parameters!$D$40)*ART_drop_factor)),0)</f>
        <v>30988.103712113705</v>
      </c>
      <c r="BF89" s="135">
        <f>(Parameters!$D$40*(SUM(Model!D88:U88,Model!AH88:BE88)))+(Parameters!$D$41*(SUM(Model!V88:AG88)))</f>
        <v>93.391429616054026</v>
      </c>
      <c r="BG89" s="60"/>
      <c r="BJ89" s="66"/>
    </row>
    <row r="90" spans="3:62" x14ac:dyDescent="0.2">
      <c r="C90" s="20">
        <v>85</v>
      </c>
      <c r="D90" s="21">
        <f>IF((C90&gt;='Input for base case'!$F$12),0,(D89*(1-Parameters!$D$40)*(1-(Parameters!$D$8*(1-('Input for base case'!$F$22*Parameters!$D$7))))))</f>
        <v>0</v>
      </c>
      <c r="E90" s="21">
        <f>IF((C90&gt;='Input for base case'!$F$12),0,(D89*(1-Parameters!$D$40)*Parameters!$D$8*(1-('Input for base case'!$F$22*Parameters!$D$7))+(E89*(1-Parameters!$D$40)*(1-1/Parameters!$D$38)) + (F89*(1-Parameters!$D$40)*(1-(1/Parameters!$D$38))*(1-ART_drop_factor))))</f>
        <v>0</v>
      </c>
      <c r="F90" s="26">
        <f>IF((C90&gt;='Input for base case'!$F$12),0,(F89*(1-Parameters!$D$40)*(1-(1/Parameters!$D$38))*ART_drop_factor))</f>
        <v>0</v>
      </c>
      <c r="G90" s="21">
        <f>IF((C90&gt;='Input for base case'!$F$12),0,((G89*(1-Parameters!$D$40)+(E89*(1-Parameters!$D$40)*(1/Parameters!$D$38)))))</f>
        <v>0</v>
      </c>
      <c r="H90" s="21">
        <f>IF((C90&gt;='Input for base case'!$F$12),0,(H89*(1-Parameters!$D$40) + I89*(1-Parameters!$D$40)*(1-ART_drop_factor)))</f>
        <v>0</v>
      </c>
      <c r="I90" s="21">
        <f>IF((C90&gt;='Input for base case'!$F$12),0,(((F89*(1-Parameters!$D$40)*(1/Parameters!$D$38)) + I89*(1-Parameters!$D$40)*ART_drop_factor)))</f>
        <v>0</v>
      </c>
      <c r="J90" s="23">
        <f>IF(AND(C90&gt;='Input for base case'!$F$12,C90&lt;'Input for base case'!$F$13),((D89*(1-Parameters!$D$40)*(1-(Parameters!$D$8*(1-('Input for base case'!$F$22*Parameters!$D$7))))) + (J89*(1-Parameters!$D$40)*(1-(Parameters!$D$9*(1-('Input for base case'!$F$22*Parameters!$D$7)))))),0)</f>
        <v>0</v>
      </c>
      <c r="K90" s="23">
        <f>IF(AND(C90&gt;='Input for base case'!$F$12,C90&lt;'Input for base case'!$F$13),((D89*(1-Parameters!$D$40)*(Parameters!$D$8*(1-('Input for base case'!$F$22*Parameters!$D$7))))+(E89*(1-Parameters!$D$40)*(1-1/Parameters!$D$38)*(1-('Input for base case'!$F$5*Parameters!$D$14*(1-Parameters!$D$27)*Parameters!$D$26*(Parameters!$D$24))*Parameters!$D$28*Parameters!$D$30)))+ (F89*(1-Parameters!$D$40)*(1-(1/Parameters!$D$38))*(1-ART_drop_factor)) + (J89*(1-Parameters!$D$40)*Parameters!$D$9*(1-('Input for base case'!$F$22*Parameters!$D$7)))+(K89*(1-Parameters!$D$40)*(1-1/Parameters!$D$38)) + (L89*(1-Parameters!$D$40)*(1-(1/Parameters!$D$38))*(1-ART_drop_factor)),0)</f>
        <v>0</v>
      </c>
      <c r="L90" s="23">
        <f>IF(AND(C90&gt;='Input for base case'!$F$12,C90&lt;'Input for base case'!$F$13),((E89*(1-Parameters!$D$40)*(1-1/Parameters!$D$38)*('Input for base case'!$F$5*Parameters!$D$14*Parameters!$D$26*(1-Parameters!$D$27)*(Parameters!$D$24)*Parameters!$D$28*Parameters!$D$30))+(F89*(1-Parameters!$D$40)*(1-(1/Parameters!$D$38))*ART_drop_factor)+(L89*(1-Parameters!$D$40)*(1-(1/Parameters!$D$38))*ART_drop_factor)),0)</f>
        <v>0</v>
      </c>
      <c r="M90" s="23">
        <f>IF(AND(C90&gt;='Input for base case'!$F$12,C90&lt;'Input for base case'!$F$13),((E89*(1-Parameters!$D$40)*(1/Parameters!$D$38)*(1-('Input for base case'!$F$5*Parameters!$D$14*(1-Parameters!$D$27)*Parameters!$D$26*(Parameters!$D$23))*Parameters!$D$28))+(G89*(1-Parameters!$D$40)*(1-('Input for base case'!$F$5*Parameters!$D$14*(1-Parameters!$D$27)*Parameters!$D$26*(Parameters!$D$23)*Parameters!$D$28)))+(K89*(1-Parameters!$D$40)*(1/Parameters!$D$38))+(M89*(1-Parameters!$D$40))),0)</f>
        <v>0</v>
      </c>
      <c r="N90" s="23">
        <f>IF(AND(C90&gt;='Input for base case'!$F$12,C90&lt;'Input for base case'!$F$13),((E89*(1-Parameters!$D$40)*(1/Parameters!$D$38)*'Input for base case'!$F$5*Parameters!$D$14*Parameters!$D$26*(1-Parameters!$D$27)*Parameters!$D$28*(Parameters!$D$23)*(1-Parameters!$D$30))+(G89*(1-Parameters!$D$40)*'Input for base case'!$F$5*Parameters!$D$14*Parameters!$D$26*(1-Parameters!$D$27)*Parameters!$D$28*(Parameters!$D$23)*(1-Parameters!$D$30))+(H89*(1-Parameters!$D$40)) +(N89*(1-Parameters!$D$40)) + (O89*(1-Parameters!$D$40)*(1-ART_drop_factor)) + (I89*(1-Parameters!$D$40)*(1-ART_drop_factor))),0)</f>
        <v>0</v>
      </c>
      <c r="O90" s="23">
        <f>IF(AND(C90&gt;='Input for base case'!$F$12,C90&lt;'Input for base case'!$F$13),((E89*(1-Parameters!$D$40)*(1/Parameters!$D$38)*('Input for base case'!$F$5*Parameters!$D$14*(Parameters!$D$23)*Parameters!$D$26*(1-Parameters!$D$27)*Parameters!$D$28*Parameters!$D$30))+(F89*(1-Parameters!$D$40)*(1/Parameters!$D$38))+(G89*(1-Parameters!$D$40)*('Input for base case'!$F$5*Parameters!$D$14*(Parameters!$D$23)*Parameters!$D$26*(1-Parameters!$D$27)*Parameters!$D$28*Parameters!$D$30))+(O89*(1-Parameters!$D$40)*ART_drop_factor)+(L89*(1-Parameters!$D$40)*(1/Parameters!$D$38))+(I89*(1-Parameters!$D$40)*ART_drop_factor)),0)</f>
        <v>0</v>
      </c>
      <c r="P90" s="24">
        <f>IF(AND(C90&gt;='Input for base case'!$F$13,C90&lt;'Input for base case'!$F$14),((J89*(1-Parameters!$D$40)*(1-(Parameters!$D$9*(1-('Input for base case'!$F$22*Parameters!$D$7))))) + (P89*(1-Parameters!$D$40)*(1-(Parameters!$D$9*(1-('Input for base case'!$F$22*Parameters!$D$7)))))),0)</f>
        <v>0</v>
      </c>
      <c r="Q90" s="22">
        <f>IF(AND(C90&gt;='Input for base case'!$F$13,C90&lt;'Input for base case'!$F$14),((J89*(1-Parameters!$D$40)*Parameters!$D$9*(1-('Input for base case'!$F$22*Parameters!$D$7)))+(K89*(1-Parameters!$D$40)*(1-1/Parameters!$D$38)*(1-('Input for base case'!$F$6*Parameters!$D$15*(1-Parameters!$D$27)*Parameters!$D$26*(Parameters!$D$24))*Parameters!$D$28*Parameters!$D$30))) + (L89*(1-Parameters!$D$40)*(1-(1/Parameters!$D$38))*(1-ART_drop_factor)) +(P89*(1-Parameters!$D$40)*Parameters!$D$9*(1-('Input for base case'!$F$22*Parameters!$D$7)))+(Q89*(1-Parameters!$D$40)*(1-1/Parameters!$D$38)) + (R89*(1-Parameters!$D$40)*(1-(1/Parameters!$D$38))*(1-ART_drop_factor)),0)</f>
        <v>0</v>
      </c>
      <c r="R90" s="24">
        <f>IF(AND(C90&gt;='Input for base case'!$F$13,C90&lt;'Input for base case'!$F$14),((K89*(1-Parameters!$D$40)*(1-1/Parameters!$D$38)*('Input for base case'!$F$6*Parameters!$D$15*Parameters!$D$26*(1-Parameters!$D$27)*(Parameters!$D$24)*Parameters!$D$28*Parameters!$D$30))+(L89*(1-Parameters!$D$40)*(1-(1/Parameters!$D$38))*ART_drop_factor)+(R89*(1-Parameters!$D$40)*(1-(1/Parameters!$D$38))*ART_drop_factor)),0)</f>
        <v>0</v>
      </c>
      <c r="S90" s="22">
        <f>IF(AND(C90&gt;='Input for base case'!$F$13,C90&lt;'Input for base case'!$F$14),((K89*(1-Parameters!$D$40)*(1/Parameters!$D$38)*(1-('Input for base case'!$F$6*Parameters!$D$15*(1-Parameters!$D$27)*Parameters!$D$26*(Parameters!$D$23)*Parameters!$D$28)))+(M89*(1-Parameters!$D$40)*(1-('Input for base case'!$F$6*Parameters!$D$15*(1-Parameters!$D$27)*Parameters!$D$26*(Parameters!$D$23)*Parameters!$D$28)))+(Q89*(1-Parameters!$D$40)*(1/Parameters!$D$38))+(S89*(1-Parameters!$D$40))),0)</f>
        <v>0</v>
      </c>
      <c r="T90" s="24">
        <f>IF(AND(C90&gt;='Input for base case'!$F$13,C90&lt;'Input for base case'!$F$14),((K89*(1-Parameters!$D$40)*(1/Parameters!$D$38)*'Input for base case'!$F$6*Parameters!$D$15*Parameters!$D$26*(1-Parameters!$D$27)*Parameters!$D$28*(Parameters!$D$23)*(1-Parameters!$D$30))+(M89*(1-Parameters!$D$40)*'Input for base case'!$F$6*Parameters!$D$15*Parameters!$D$26*(1-Parameters!$D$27)*Parameters!$D$28*(Parameters!$D$23)*(1-Parameters!$D$30))+(N89*(1-Parameters!$D$40))+(T89*(1-Parameters!$D$40)) + (U89*(1-Parameters!$D$40)*(1-ART_drop_factor)) + (O89*(1-Parameters!$D$40)*(1-ART_drop_factor))),0)</f>
        <v>0</v>
      </c>
      <c r="U90" s="22">
        <f>IF(AND(C90&gt;='Input for base case'!$F$13,C90&lt;'Input for base case'!$F$14),((K89*(1-Parameters!$D$40)*(1/Parameters!$D$38)*('Input for base case'!$F$6*Parameters!$D$15*(Parameters!$D$23)*Parameters!$D$26*(1-Parameters!$D$27)*Parameters!$D$28*Parameters!$D$30))+(L89*(1-Parameters!$D$40)*(1/Parameters!$D$38))+(M89*(1-Parameters!$D$40)*('Input for base case'!$F$6*Parameters!$D$15*(Parameters!$D$23)*Parameters!$D$26*(1-Parameters!$D$27)*Parameters!$D$28*Parameters!$D$30))+(U89*(1-Parameters!$D$40)*ART_drop_factor)+(R89*(1-Parameters!$D$40)*(1/Parameters!$D$38))+(O89*(1-Parameters!$D$40))*ART_drop_factor),0)</f>
        <v>0</v>
      </c>
      <c r="V90" s="24">
        <f>IF(C90='Input for base case'!$F$14,((P89*(1-Parameters!$D$41)*(1-(Parameters!$D$9*(1-('Input for base case'!$F$22*Parameters!$D$7))))) + (V89*(1-Parameters!$D$41)*(1-(Parameters!$D$9*(1-('Input for base case'!$F$22*Parameters!$D$7)))))),0)</f>
        <v>0</v>
      </c>
      <c r="W90" s="22">
        <f>IF(C90='Input for base case'!$F$14,((P89*(1-Parameters!$D$41)*Parameters!$D$9*(1-('Input for base case'!$F$22*Parameters!$D$7)))+(Q89*(1-Parameters!$D$41)*(1-1/Parameters!$D$38)*(1-('Input for base case'!$F$6*Parameters!$D$16*(1-Parameters!$D$27)*Parameters!$D$26*(1-Parameters!$B$94)*(Parameters!$D$24))*Parameters!$D$28*Parameters!$D$30)))+(V89*(1-Parameters!$D$41)*Parameters!$D$9*(1-('Input for base case'!$F$22*Parameters!$D$7)))+ (R89*(1-Parameters!$D$41)*(1-(1/Parameters!$D$38))*(1-ART_drop_factor)) + (W89*(1-Parameters!$D$41)*(1-1/Parameters!$D$38)) + (X89*(1-Parameters!$D$41)*(1-(1/Parameters!$D$38))*(1-ART_drop_factor)),0)</f>
        <v>0</v>
      </c>
      <c r="X90" s="24">
        <f>IF(C90='Input for base case'!$F$14,((Q89*(1-Parameters!$D$41)*(1-1/Parameters!$D$38)*('Input for base case'!$F$6*Parameters!$D$16*Parameters!$D$26*(1-Parameters!$D$27)*(1-Parameters!$B$94)*(Parameters!$D$24)*Parameters!$D$28*Parameters!$D$30))+(R89*(1-Parameters!$D$41)*(1-(1/Parameters!$D$38))*ART_drop_factor)+(X89*(1-Parameters!$D$41)*(1-(1/Parameters!$D$38))*ART_drop_factor)),0)</f>
        <v>0</v>
      </c>
      <c r="Y90" s="22">
        <f>IF(C90='Input for base case'!$F$14,((Q89*(1-Parameters!$D$41)*(1/Parameters!$D$38)*(1-('Input for base case'!$F$6*Parameters!$D$16*(1-Parameters!$D$27)*Parameters!$D$26*(1-Parameters!$B$94)*(Parameters!$D$23)*Parameters!$D$28)))+(S89*(1-Parameters!$D$41)*(1-('Input for base case'!$F$6*Parameters!$D$16*(1-Parameters!$D$27)*Parameters!$D$26*(1-Parameters!$B$94)*(Parameters!$D$23)*Parameters!$D$28)))+(W89*(1-Parameters!$D$41)*(1/Parameters!$D$38))+(Y89*(1-Parameters!$D$41))),0)</f>
        <v>0</v>
      </c>
      <c r="Z90" s="24">
        <f>IF(C90='Input for base case'!$F$14,((Q89*(1-Parameters!$D$41)*(1/Parameters!$D$38)*'Input for base case'!$F$6*Parameters!$D$16*Parameters!$D$26*(1-Parameters!$D$27)*(1-Parameters!$B$94)*Parameters!$D$28*(Parameters!$D$23)*(1-Parameters!$D$30))+(S89*(1-Parameters!$D$41)*'Input for base case'!$F$6*Parameters!$D$16*Parameters!$D$26*(1-Parameters!$D$27)*(1-Parameters!$B$94)*Parameters!$D$28*(Parameters!$D$23)*(1-Parameters!$D$30))+(T89*(1-Parameters!$D$41)) + (U89*(1-Parameters!$D$41)*(1-ART_drop_factor)) + (Z89*(1-Parameters!$D$41)) + (AA89*(1-Parameters!$D$41)*(1-ART_drop_factor))),0)</f>
        <v>0</v>
      </c>
      <c r="AA90" s="22">
        <f>IF(C90='Input for base case'!$F$14,((Q89*(1-Parameters!$D$41)*(1/Parameters!$D$38)*('Input for base case'!$F$6*Parameters!$D$16*(Parameters!$D$23)*Parameters!$D$26*(1-Parameters!$D$27)*(1-Parameters!$B$94)*Parameters!$D$28*Parameters!$D$30))+(R89*(1-Parameters!$D$41)*(1/Parameters!$D$38))+(S89*(1-Parameters!$D$41)*('Input for base case'!$F$6*Parameters!$D$16*(1-Parameters!$B$94)*(Parameters!$D$23)*Parameters!$D$26*(1-Parameters!$D$27)*Parameters!$D$28*Parameters!$D$30))+(AA89*(1-Parameters!$D$41)*ART_drop_factor)+(X89*(1-Parameters!$D$41)*(1/Parameters!$D$38))+(U89*(1-Parameters!$D$41)*ART_drop_factor)),0)</f>
        <v>0</v>
      </c>
      <c r="AB90" s="24">
        <f>IF(AND(C90&gt;'Input for base case'!$F$14,C90&lt;('Input for base case'!$F$14+'Input for base case'!$F$16)),((V89*(1-Parameters!$D$41)*(1-(Parameters!$D$9*(1-('Input for base case'!$F$22*Parameters!$D$7)))))+(AB89*(1-Parameters!$D$41)*(1-(Parameters!$D$10*(1-('Input for base case'!$F$22*Parameters!$D$7)))))),0)</f>
        <v>0</v>
      </c>
      <c r="AC90" s="24">
        <f>IF(AND(C90&gt;'Input for base case'!$F$14, C90&lt;('Input for base case'!$F$14+'Input for base case'!$F$16)),((V89*(1-Parameters!$D$41)*Parameters!$D$9*(1-('Input for base case'!$F$22*Parameters!$D$7)))+(W89*(1-Parameters!$D$41)*(1-1/Parameters!$D$38)) + (X89*(1-Parameters!$D$41)*(1-(1/Parameters!$D$38))*(1-ART_drop_factor)) +(AB89*(1-Parameters!$D$41)*Parameters!$D$10*(1-('Input for base case'!$F$22*Parameters!$D$7))))+(AC89*(1-Parameters!$D$41)*(1-1/Parameters!$D$38)) + (AD89*(1-Parameters!$D$41)*(1-(1/Parameters!$D$38))*(1-ART_drop_factor)),0)</f>
        <v>0</v>
      </c>
      <c r="AD90" s="24">
        <f>IF(AND(C90&gt;'Input for base case'!$F$14, C90&lt;('Input for base case'!$F$14+'Input for base case'!$F$16)),((X89*(1-Parameters!$D$41)*(1-(1/Parameters!$D$38))*ART_drop_factor)+(AD89*(1-Parameters!$D$41)*(1-(1/Parameters!$D$38))*ART_drop_factor)),0)</f>
        <v>0</v>
      </c>
      <c r="AE90" s="24">
        <f>IF(AND(C90&gt;'Input for base case'!$F$14, C90&lt;('Input for base case'!$F$14+'Input for base case'!$F$16)),((W89*(1-Parameters!$D$41)*(1/Parameters!$D$38))+(Y89*(1-Parameters!$D$41))+(AC89*(1-Parameters!$D$41)*(1/Parameters!$D$38))+(AE89*(1-Parameters!$D$41))),0)</f>
        <v>0</v>
      </c>
      <c r="AF90" s="24">
        <f>IF(AND(C90&gt;'Input for base case'!$F$14, C90&lt;('Input for base case'!$F$14+'Input for base case'!$F$16)),((Z89*(1-Parameters!$D$41)) + (AA89*(1-Parameters!$D$41)*(1-ART_drop_factor)) +(AF89*(1-Parameters!$D$41)) + (AG89*(1-Parameters!$D$41)*(1-ART_drop_factor))),0)</f>
        <v>0</v>
      </c>
      <c r="AG90" s="24">
        <f>IF(AND(C90&gt;'Input for base case'!$F$14, C90&lt;('Input for base case'!$F$14+'Input for base case'!$F$16)),((X89*(1-Parameters!$D$41)*(1/Parameters!$D$38))+(AG89*(1-Parameters!$D$41)*ART_drop_factor)+(AD89*(1-Parameters!$D$41)*(1/Parameters!$D$38))+(AA89*(1-Parameters!$D$41)*ART_drop_factor)),0)</f>
        <v>0</v>
      </c>
      <c r="AH90" s="24">
        <f>IF(AND(C90&gt;=('Input for base case'!$F$14+'Input for base case'!$F$16),C90&lt;('Input for base case'!$F$14+'Input for base case'!$F$17)),((AB89*(1-Parameters!$D$40)*(1-(Parameters!$D$10*(1-('Input for base case'!$F$22*Parameters!$D$7)))))+(AH89*(1-Parameters!$D$40)*(1-(Parameters!$D$11*(1-('Input for base case'!$F$22*Parameters!$D$7)))))),0)</f>
        <v>0</v>
      </c>
      <c r="AI90" s="24">
        <f>IF(AND(C90&gt;=('Input for base case'!$F$14+'Input for base case'!$F$16), C90&lt;('Input for base case'!$F$14+'Input for base case'!$F$17)),((AB89*(1-Parameters!$D$40)*Parameters!$D$10*(1-('Input for base case'!$F$22*Parameters!$D$7)))+(AC89*(1-Parameters!$D$40)*(1-1/Parameters!$D$38)*(1-('Input for base case'!$F$7*Parameters!$D$17*(1-Parameters!$D$27)*Parameters!$D$26*(1-(Parameters!$B$94 + Parameters!$B$95))*(Parameters!$D$24)*Parameters!$D$28*Parameters!$D$30))) + (AD89*(1-Parameters!$D$40)*(1-(1/Parameters!$D$38))*(1-ART_drop_factor)) +(AH89*(1-Parameters!$D$40)*Parameters!$D$11*(1-('Input for base case'!$F$22*Parameters!$D$7)))+(AI89*(1-Parameters!$D$40)*(1-1/Parameters!$D$38)) + (AJ89*(1-Parameters!$D$40)*(1-(1/Parameters!$D$38))*(1-ART_drop_factor))),0)</f>
        <v>0</v>
      </c>
      <c r="AJ90" s="24">
        <f>IF(AND(C90&gt;=('Input for base case'!$F$14+'Input for base case'!$F$16), C90&lt;('Input for base case'!$F$14+'Input for base case'!$F$17)),((AC89*(1-Parameters!$D$40)*(1-1/Parameters!$D$38)*('Input for base case'!$F$7*Parameters!$D$17*Parameters!$D$26*(1-Parameters!$D$27)*(1-(Parameters!$B$94 + Parameters!$B$95))*(Parameters!$D$24)*Parameters!$D$28*Parameters!$D$30))+(AD89*(1-Parameters!$D$40)*(1-(1/Parameters!$D$38))*ART_drop_factor)+(AJ89*(1-Parameters!$D$40)*(1-(1/Parameters!$D$38))*ART_drop_factor)),0)</f>
        <v>0</v>
      </c>
      <c r="AK90" s="22">
        <f>IF(AND(C90&gt;=('Input for base case'!$F$14+'Input for base case'!$F$16), C90&lt;('Input for base case'!$F$14+'Input for base case'!$F$17)),((AC89*(1-Parameters!$D$40)*(1/Parameters!$D$38)*(1-('Input for base case'!$F$7*Parameters!$D$17*(1-Parameters!$D$27)*Parameters!$D$26*(1-(Parameters!$B$94 + Parameters!$B$95))*(Parameters!$D$23)*Parameters!$D$28)))+(AE89*(1-Parameters!$D$40)*(1-('Input for base case'!$F$7*Parameters!$D$17*(1-Parameters!$D$27)*Parameters!$D$26*(1-(Parameters!$B$94 + Parameters!$B$95))*(Parameters!$D$23)*Parameters!$D$28)))+(AI89*(1-Parameters!$D$40)*(1/Parameters!$D$38))+(AK89*(1-Parameters!$D$40))),0)</f>
        <v>0</v>
      </c>
      <c r="AL90" s="24">
        <f>IF(AND(C90&gt;=('Input for base case'!$F$14+'Input for base case'!$F$16), C90&lt;('Input for base case'!$F$14+'Input for base case'!$F$17)),((AC89*(1-Parameters!$D$40)*(1/Parameters!$D$38)*'Input for base case'!$F$7*Parameters!$D$17*Parameters!$D$26*(1-Parameters!$D$27)*(1-(Parameters!$B$94 + Parameters!$B$95))*Parameters!$D$28*(Parameters!$D$23)*(1-Parameters!$D$30))+(AE89*(1-Parameters!$D$40)*'Input for base case'!$F$7*Parameters!$D$17*Parameters!$D$26*(1-Parameters!$D$27)*(1-(Parameters!$B$94 + Parameters!$B$95))*Parameters!$D$28*(Parameters!$D$23)*(1-Parameters!$D$30))+(AF89*(1-Parameters!$D$40)) + (AG89*(1-Parameters!$D$40)*(1-ART_drop_factor)) +(AL89*(1-Parameters!$D$40)) + (AM89*(1-Parameters!$D$40)*(1-ART_drop_factor))),0)</f>
        <v>0</v>
      </c>
      <c r="AM90" s="22">
        <f>IF(AND(C90&gt;=('Input for base case'!$F$14+'Input for base case'!$F$16), C90&lt;('Input for base case'!$F$14+'Input for base case'!$F$17)),((AC89*(1-Parameters!$D$40)*(1/Parameters!$D$38)*('Input for base case'!$F$7*Parameters!$D$17*(Parameters!$D$23)*Parameters!$D$26*(1-Parameters!$D$27)*(1-(Parameters!$B$94 + Parameters!$B$95))*Parameters!$D$28*Parameters!$D$30))+(AD89*(1-Parameters!$D$40)*(1/Parameters!$D$38))+(AE89*(1-Parameters!$D$40)*('Input for base case'!$F$7*Parameters!$D$17*(Parameters!$D$23)*Parameters!$D$26*(1-Parameters!$D$27)*(1-(Parameters!$B$94 + Parameters!$B$95))*Parameters!$D$28*Parameters!$D$30))+(AM89*(1-Parameters!$D$40)*ART_drop_factor)+(AJ89*(1-Parameters!$D$40)*(1/Parameters!$D$38))+(AG89*(1-Parameters!$D$40)*ART_drop_factor)),0)</f>
        <v>0</v>
      </c>
      <c r="AN90" s="24">
        <f>IF(AND(C90&gt;=('Input for base case'!$F$14+'Input for base case'!$F$17), C90&lt;('Input for base case'!$F$14+'Input for base case'!$F$18)),((AH89*(1-Parameters!$D$40)*(1-(Parameters!$D$11*(1-('Input for base case'!$F$22*Parameters!$D$7))))) + (AN89*(1-Parameters!$D$40)*(1-(Parameters!$D$11*(1-('Input for base case'!$F$22*Parameters!$D$7)))))),0)</f>
        <v>0</v>
      </c>
      <c r="AO90" s="22">
        <f>IF(AND(C90&gt;=('Input for base case'!$F$14+'Input for base case'!$F$17), C90&lt;('Input for base case'!$F$14+'Input for base case'!$F$18)),((AH89*(1-Parameters!$D$40)*Parameters!$D$11*(1-('Input for base case'!$F$22*Parameters!$D$7)))+(AI89*(1-Parameters!$D$40)*(1-1/Parameters!$D$38)*(1-('Input for base case'!$F$8*Parameters!$D$18*(1-Parameters!$D$27)*Parameters!$D$26*(Parameters!$D$24)*Parameters!$D$28*Parameters!$D$30))) + (AJ89*(1-Parameters!$D$40)*(1-(1/Parameters!$D$38))*(1-ART_drop_factor)) +(AN89*(1-Parameters!$D$40)*Parameters!$D$11*(1-('Input for base case'!$F$22*Parameters!$D$7)))+(AO89*(1-Parameters!$D$40)*(1-1/Parameters!$D$38)) + (AP89*(1-Parameters!$D$40)*(1-(1/Parameters!$D$38))*(1-ART_drop_factor))),0)</f>
        <v>0</v>
      </c>
      <c r="AP90" s="24">
        <f>IF(AND(C90&gt;=('Input for base case'!$F$14+'Input for base case'!$F$17), C90&lt;('Input for base case'!$F$14+'Input for base case'!$F$18)),((AI89*(1-Parameters!$D$40)*(1-1/Parameters!$D$38)*('Input for base case'!$F$8*Parameters!$D$18*Parameters!$D$26*(1-Parameters!$D$27)*(Parameters!$D$24)*Parameters!$D$28*Parameters!$D$30))+(AJ89*(1-Parameters!$D$40)*(1-(1/Parameters!$D$38))*ART_drop_factor)+(AP89*(1-Parameters!$D$40)*(1-(1/Parameters!$D$38))*ART_drop_factor)),0)</f>
        <v>0</v>
      </c>
      <c r="AQ90" s="22">
        <f>IF(AND(C90&gt;=('Input for base case'!$F$14+'Input for base case'!$F$17), C90&lt;('Input for base case'!$F$14+'Input for base case'!$F$18)),((AI89*(1-Parameters!$D$40)*(1/Parameters!$D$38)*(1-('Input for base case'!$F$8*Parameters!$D$18*(1-Parameters!$D$27)*Parameters!$D$26*(Parameters!$D$23)*Parameters!$D$28)))+(AK89*(1-Parameters!$D$40)*(1-('Input for base case'!$F$8*Parameters!$D$18*(1-Parameters!$D$27)*Parameters!$D$26*(Parameters!$D$23)*Parameters!$D$28)))+(AO89*(1-Parameters!$D$40)*(1/Parameters!$D$38))+(AQ89*(1-Parameters!$D$40))),0)</f>
        <v>0</v>
      </c>
      <c r="AR90" s="24">
        <f>IF(AND(C90&gt;=('Input for base case'!$F$14+'Input for base case'!$F$17), C90&lt;('Input for base case'!$F$14+'Input for base case'!$F$18)),((AI89*(1-Parameters!$D$40)*(1/Parameters!$D$38)*'Input for base case'!$F$8*Parameters!$D$18*Parameters!$D$26*(1-Parameters!$D$27)*Parameters!$D$28*(Parameters!$D$23)*(1-Parameters!$D$30))+(AK89*(1-Parameters!$D$40)*'Input for base case'!$F$8*Parameters!$D$18*Parameters!$D$26*(1-Parameters!$D$27)*Parameters!$D$28*(Parameters!$D$23)*(1-Parameters!$D$30))+(AL89*(1-Parameters!$D$40)) + (AM89*(1-Parameters!$D$40)*(1-ART_drop_factor)) +(AR89*(1-Parameters!$D$40)) + (AS89*(1-Parameters!$D$40)*(1-ART_drop_factor))),0)</f>
        <v>0</v>
      </c>
      <c r="AS90" s="22">
        <f>IF(AND(C90&gt;=('Input for base case'!$F$14+'Input for base case'!$F$17), C90&lt;('Input for base case'!$F$14+'Input for base case'!$F$18)),((AI89*(1-Parameters!$D$40)*(1/Parameters!$D$38)*('Input for base case'!$F$8*Parameters!$D$18*(Parameters!$D$23)*Parameters!$D$26*(1-Parameters!$D$27)*Parameters!$D$28*Parameters!$D$30))+(AJ89*(1-Parameters!$D$40)*(1/Parameters!$D$38))+(AK89*(1-Parameters!$D$40)*('Input for base case'!$F$8*Parameters!$D$18*(Parameters!$D$23)*Parameters!$D$26*(1-Parameters!$D$27)*Parameters!$D$28*Parameters!$D$30))+(AS89*(1-Parameters!$D$40)*ART_drop_factor)+(AP89*(1-Parameters!$D$40)*(1/Parameters!$D$38))+(AM89*(1-Parameters!$D$40)*ART_drop_factor)),0)</f>
        <v>0</v>
      </c>
      <c r="AT90" s="24">
        <f>IF(AND(C90&gt;=('Input for base case'!$F$14+'Input for base case'!$F$18), C90&lt;('Input for base case'!$F$14+'Input for base case'!$F$19)),((AN89*(1-Parameters!$D$40)*(1-(Parameters!$D$11*(1-('Input for base case'!$F$22*Parameters!$D$7))))) + (AT89*(1-Parameters!$D$40)*(1-(Parameters!$D$12*(1-('Input for base case'!$F$22*Parameters!$D$7)))))),0)</f>
        <v>0</v>
      </c>
      <c r="AU90" s="22">
        <f>IF(AND(C90&gt;=('Input for base case'!$F$14+'Input for base case'!$F$18), C90&lt;('Input for base case'!$F$14+'Input for base case'!$F$19)),((AN89*(1-Parameters!$D$40)*Parameters!$D$11*(1-('Input for base case'!$F$22*Parameters!$D$7)))+(AO89*(1-Parameters!$D$40)*(1-1/Parameters!$D$38)*(1-('Input for base case'!$F$9*Parameters!$D$19*(1-Parameters!$D$27)*Parameters!$D$26*(Parameters!$D$24)*Parameters!$D$28*Parameters!$D$30))) + (AP89*(1-Parameters!$D$40)*(1-(1/Parameters!$D$38))*(1-ART_drop_factor)) +(AT89*(1-Parameters!$D$40)*Parameters!$D$12*(1-('Input for base case'!$F$22*Parameters!$D$7)))+(AU89*(1-Parameters!$D$40)*(1-1/Parameters!$D$38)) + (AV89*(1-Parameters!$D$40)*(1-(1/Parameters!$D$38))*(1-ART_drop_factor))),0)</f>
        <v>0</v>
      </c>
      <c r="AV90" s="24">
        <f>IF(AND(C90&gt;=('Input for base case'!$F$14+'Input for base case'!$F$18), C90&lt;('Input for base case'!$F$14+'Input for base case'!$F$19)),((AO89*(1-Parameters!$D$40)*(1-1/Parameters!$D$38)*('Input for base case'!$F$9*Parameters!$D$19*Parameters!$D$26*(1-Parameters!$D$27)*(Parameters!$D$24)*Parameters!$D$28*Parameters!$D$30))+(AP89*(1-Parameters!$D$40)*(1-(1/Parameters!$D$38))*ART_drop_factor)+(AV89*(1-Parameters!$D$40)*(1-(1/Parameters!$D$38))*ART_drop_factor)),0)</f>
        <v>0</v>
      </c>
      <c r="AW90" s="22">
        <f>IF(AND(C90&gt;=('Input for base case'!$F$14+'Input for base case'!$F$18), C90&lt;('Input for base case'!$F$14+'Input for base case'!$F$19)),((AO89*(1-Parameters!$D$40)*(1/Parameters!$D$38)*(1-('Input for base case'!$F$9*Parameters!$D$19*(1-Parameters!$D$27)*Parameters!$D$26*(Parameters!$D$23)*Parameters!$D$28)))+(AQ89*(1-Parameters!$D$40)*(1-('Input for base case'!$F$9*Parameters!$D$19*(1-Parameters!$D$27)*Parameters!$D$26*(Parameters!$D$23)*Parameters!$D$28)))+(AU89*(1-Parameters!$D$40)*(1/Parameters!$D$38))+(AW89*(1-Parameters!$D$40))),0)</f>
        <v>0</v>
      </c>
      <c r="AX90" s="24">
        <f>IF(AND(C90&gt;=('Input for base case'!$F$14+'Input for base case'!$F$18), C90&lt;('Input for base case'!$F$14+'Input for base case'!$F$19)),((AO89*(1-Parameters!$D$40)*(1/Parameters!$D$38)*'Input for base case'!$F$9*Parameters!$D$19*Parameters!$D$26*(1-Parameters!$D$27)*Parameters!$D$28*(Parameters!$D$23)*(1-Parameters!$D$30))+(AQ89*(1-Parameters!$D$40)*'Input for base case'!$F$9*Parameters!$D$19*Parameters!$D$26*(1-Parameters!$D$27)*Parameters!$D$28*(Parameters!$D$23)*(1-Parameters!$D$30)) + (AS89*(1-Parameters!$D$40)*(1-ART_drop_factor)) +(AR89*(1-Parameters!$D$40))+ (AY89*(1-Parameters!$D$40)*(1-ART_drop_factor)) + (AX89*(1-Parameters!$D$40))),0)</f>
        <v>0</v>
      </c>
      <c r="AY90" s="22">
        <f>IF(AND(C90&gt;=('Input for base case'!$F$14+'Input for base case'!$F$18), C90&lt;('Input for base case'!$F$14+'Input for base case'!$F$19)),((AO89*(1-Parameters!$D$40)*(1/Parameters!$D$38)*('Input for base case'!$F$9*Parameters!$D$19*(Parameters!$D$23)*Parameters!$D$26*(1-Parameters!$D$27)*Parameters!$D$28*Parameters!$D$30))+(AP89*(1-Parameters!$D$40)*(1/Parameters!$D$38))+(AQ89*(1-Parameters!$D$40)*('Input for base case'!$F$9*Parameters!$D$19*(Parameters!$D$23)*Parameters!$D$26*(1-Parameters!$D$27)*Parameters!$D$28*Parameters!$D$30))+(AY89*(1-Parameters!$D$40)*ART_drop_factor)+(AV89*(1-Parameters!$D$40)*(1/Parameters!$D$38))+(AS89*(1-Parameters!$D$40)*ART_drop_factor)),0)</f>
        <v>0</v>
      </c>
      <c r="AZ90" s="24">
        <f>IF(C90&gt;=('Input for base case'!$F$14+'Input for base case'!$F$19),((AT89*(1-Parameters!$D$40)*(1-(Parameters!$D$12*(1-('Input for base case'!$F$22*Parameters!$D$7))))) + (AZ89*(1-Parameters!$D$40)*(1-(Parameters!$D$12*(1-('Input for base case'!$F$22*Parameters!$D$7)))))),0)</f>
        <v>1479600.8883438348</v>
      </c>
      <c r="BA90" s="22">
        <f>IF(C90&gt;=('Input for base case'!$F$14+'Input for base case'!$F$19),((AT89*(1-Parameters!$D$40)*Parameters!$D$12*(1-('Input for base case'!$F$22*Parameters!$D$7)))+(AU89*(1-Parameters!$D$40)*(1-1/Parameters!$D$38)*(1-('Input for base case'!$F$10*Parameters!$D$20*(1-Parameters!$D$27)*Parameters!$D$26*(Parameters!$D$24)*Parameters!$D$28*Parameters!$D$30))) + (AV89*(1-Parameters!$D$40)*(1-(1/Parameters!$D$38))*(1-ART_drop_factor)) +(AZ89*(1-Parameters!$D$40)*Parameters!$D$12*(1-('Input for base case'!$F$22*Parameters!$D$7)))+(BA89*(1-Parameters!$D$40)*(1-1/Parameters!$D$38)) + (BB89*(1-Parameters!$D$40)*(1-(1/Parameters!$D$38))*(1-ART_drop_factor))),0)</f>
        <v>3582.6397448780826</v>
      </c>
      <c r="BB90" s="24">
        <f>IF(C90&gt;=('Input for base case'!$F$14+'Input for base case'!$F$19),((AU89*(1-Parameters!$D$40)*(1-1/Parameters!$D$38)*('Input for base case'!$F$10*Parameters!$D$20*Parameters!$D$26*(1-Parameters!$D$27)*(Parameters!$D$24)*Parameters!$D$28*Parameters!$D$30))+(AV89*(1-Parameters!$D$40)*(1-(1/Parameters!$D$38))*ART_drop_factor)+(BB89*(1-Parameters!$D$40)*(1-(1/Parameters!$D$38))*ART_drop_factor)),0)</f>
        <v>0.88615269119899376</v>
      </c>
      <c r="BC90" s="22">
        <f>IF(C90&gt;=('Input for base case'!$F$14+'Input for base case'!$F$19),((AU89*(1-Parameters!$D$40)*(1/Parameters!$D$38)*(1-('Input for base case'!$F$10*Parameters!$D$20*(1-Parameters!$D$27)*Parameters!$D$26*(Parameters!$D$23)*Parameters!$D$28)))+(AW89*(1-Parameters!$D$40)*(1-('Input for base case'!$F$10*Parameters!$D$20*(1-Parameters!$D$27)*Parameters!$D$26*(Parameters!$D$23)*Parameters!$D$28)))+(BA89*(1-Parameters!$D$40)*(1/Parameters!$D$38))+(BC89*(1-Parameters!$D$40))),0)</f>
        <v>37487.458125143494</v>
      </c>
      <c r="BD90" s="24">
        <f>IF(C90&gt;=('Input for base case'!$F$14+'Input for base case'!$F$19),((AU89*(1-Parameters!$D$40)*(1/Parameters!$D$38)*'Input for base case'!$F$10*Parameters!$D$20*Parameters!$D$26*(1-Parameters!$D$27)*Parameters!$D$28*(Parameters!$D$23)*(1-Parameters!$D$30))+(AW89*(1-Parameters!$D$40)*'Input for base case'!$F$10*Parameters!$D$20*Parameters!$D$26*(1-Parameters!$D$27)*Parameters!$D$28*(Parameters!$D$23)*(1-Parameters!$D$30))+(AX89*(1-Parameters!$D$40)) + (AY89*(1-Parameters!$D$40)*(1-ART_drop_factor)) +(BD89*(1-Parameters!$D$40)) + (BE89*(1-Parameters!$D$40)*(1-ART_drop_factor))),0)</f>
        <v>10764.328576049542</v>
      </c>
      <c r="BE90" s="25">
        <f>IF(C90&gt;=('Input for base case'!$F$14+'Input for base case'!$F$19),((AU89*(1-Parameters!$D$40)*(1/Parameters!$D$38)*('Input for base case'!$F$10*Parameters!$D$20*(Parameters!$D$23)*Parameters!$D$26*(1-Parameters!$D$27)*Parameters!$D$28*Parameters!$D$30))+(AV89*(1-Parameters!$D$40)*(1/Parameters!$D$38))+(AW89*(1-Parameters!$D$40)*('Input for base case'!$F$10*Parameters!$D$20*(Parameters!$D$23)*Parameters!$D$26*(1-Parameters!$D$27)*Parameters!$D$28*Parameters!$D$30))+(BE89*(1-Parameters!$D$40)*ART_drop_factor)+(BB89*(1-Parameters!$D$40)*(1/Parameters!$D$38))+(AY89*(1-Parameters!$D$40)*ART_drop_factor)),0)</f>
        <v>30883.149049412488</v>
      </c>
      <c r="BF90" s="135">
        <f>(Parameters!$D$40*(SUM(Model!D89:U89,Model!AH89:BE89)))+(Parameters!$D$41*(SUM(Model!V89:AG89)))</f>
        <v>93.386041648960756</v>
      </c>
      <c r="BG90" s="60"/>
      <c r="BJ90" s="66"/>
    </row>
    <row r="91" spans="3:62" x14ac:dyDescent="0.2">
      <c r="C91" s="20">
        <v>86</v>
      </c>
      <c r="D91" s="21">
        <f>IF((C91&gt;='Input for base case'!$F$12),0,(D90*(1-Parameters!$D$40)*(1-(Parameters!$D$8*(1-('Input for base case'!$F$22*Parameters!$D$7))))))</f>
        <v>0</v>
      </c>
      <c r="E91" s="21">
        <f>IF((C91&gt;='Input for base case'!$F$12),0,(D90*(1-Parameters!$D$40)*Parameters!$D$8*(1-('Input for base case'!$F$22*Parameters!$D$7))+(E90*(1-Parameters!$D$40)*(1-1/Parameters!$D$38)) + (F90*(1-Parameters!$D$40)*(1-(1/Parameters!$D$38))*(1-ART_drop_factor))))</f>
        <v>0</v>
      </c>
      <c r="F91" s="26">
        <f>IF((C91&gt;='Input for base case'!$F$12),0,(F90*(1-Parameters!$D$40)*(1-(1/Parameters!$D$38))*ART_drop_factor))</f>
        <v>0</v>
      </c>
      <c r="G91" s="21">
        <f>IF((C91&gt;='Input for base case'!$F$12),0,((G90*(1-Parameters!$D$40)+(E90*(1-Parameters!$D$40)*(1/Parameters!$D$38)))))</f>
        <v>0</v>
      </c>
      <c r="H91" s="21">
        <f>IF((C91&gt;='Input for base case'!$F$12),0,(H90*(1-Parameters!$D$40) + I90*(1-Parameters!$D$40)*(1-ART_drop_factor)))</f>
        <v>0</v>
      </c>
      <c r="I91" s="21">
        <f>IF((C91&gt;='Input for base case'!$F$12),0,(((F90*(1-Parameters!$D$40)*(1/Parameters!$D$38)) + I90*(1-Parameters!$D$40)*ART_drop_factor)))</f>
        <v>0</v>
      </c>
      <c r="J91" s="23">
        <f>IF(AND(C91&gt;='Input for base case'!$F$12,C91&lt;'Input for base case'!$F$13),((D90*(1-Parameters!$D$40)*(1-(Parameters!$D$8*(1-('Input for base case'!$F$22*Parameters!$D$7))))) + (J90*(1-Parameters!$D$40)*(1-(Parameters!$D$9*(1-('Input for base case'!$F$22*Parameters!$D$7)))))),0)</f>
        <v>0</v>
      </c>
      <c r="K91" s="23">
        <f>IF(AND(C91&gt;='Input for base case'!$F$12,C91&lt;'Input for base case'!$F$13),((D90*(1-Parameters!$D$40)*(Parameters!$D$8*(1-('Input for base case'!$F$22*Parameters!$D$7))))+(E90*(1-Parameters!$D$40)*(1-1/Parameters!$D$38)*(1-('Input for base case'!$F$5*Parameters!$D$14*(1-Parameters!$D$27)*Parameters!$D$26*(Parameters!$D$24))*Parameters!$D$28*Parameters!$D$30)))+ (F90*(1-Parameters!$D$40)*(1-(1/Parameters!$D$38))*(1-ART_drop_factor)) + (J90*(1-Parameters!$D$40)*Parameters!$D$9*(1-('Input for base case'!$F$22*Parameters!$D$7)))+(K90*(1-Parameters!$D$40)*(1-1/Parameters!$D$38)) + (L90*(1-Parameters!$D$40)*(1-(1/Parameters!$D$38))*(1-ART_drop_factor)),0)</f>
        <v>0</v>
      </c>
      <c r="L91" s="23">
        <f>IF(AND(C91&gt;='Input for base case'!$F$12,C91&lt;'Input for base case'!$F$13),((E90*(1-Parameters!$D$40)*(1-1/Parameters!$D$38)*('Input for base case'!$F$5*Parameters!$D$14*Parameters!$D$26*(1-Parameters!$D$27)*(Parameters!$D$24)*Parameters!$D$28*Parameters!$D$30))+(F90*(1-Parameters!$D$40)*(1-(1/Parameters!$D$38))*ART_drop_factor)+(L90*(1-Parameters!$D$40)*(1-(1/Parameters!$D$38))*ART_drop_factor)),0)</f>
        <v>0</v>
      </c>
      <c r="M91" s="23">
        <f>IF(AND(C91&gt;='Input for base case'!$F$12,C91&lt;'Input for base case'!$F$13),((E90*(1-Parameters!$D$40)*(1/Parameters!$D$38)*(1-('Input for base case'!$F$5*Parameters!$D$14*(1-Parameters!$D$27)*Parameters!$D$26*(Parameters!$D$23))*Parameters!$D$28))+(G90*(1-Parameters!$D$40)*(1-('Input for base case'!$F$5*Parameters!$D$14*(1-Parameters!$D$27)*Parameters!$D$26*(Parameters!$D$23)*Parameters!$D$28)))+(K90*(1-Parameters!$D$40)*(1/Parameters!$D$38))+(M90*(1-Parameters!$D$40))),0)</f>
        <v>0</v>
      </c>
      <c r="N91" s="23">
        <f>IF(AND(C91&gt;='Input for base case'!$F$12,C91&lt;'Input for base case'!$F$13),((E90*(1-Parameters!$D$40)*(1/Parameters!$D$38)*'Input for base case'!$F$5*Parameters!$D$14*Parameters!$D$26*(1-Parameters!$D$27)*Parameters!$D$28*(Parameters!$D$23)*(1-Parameters!$D$30))+(G90*(1-Parameters!$D$40)*'Input for base case'!$F$5*Parameters!$D$14*Parameters!$D$26*(1-Parameters!$D$27)*Parameters!$D$28*(Parameters!$D$23)*(1-Parameters!$D$30))+(H90*(1-Parameters!$D$40)) +(N90*(1-Parameters!$D$40)) + (O90*(1-Parameters!$D$40)*(1-ART_drop_factor)) + (I90*(1-Parameters!$D$40)*(1-ART_drop_factor))),0)</f>
        <v>0</v>
      </c>
      <c r="O91" s="23">
        <f>IF(AND(C91&gt;='Input for base case'!$F$12,C91&lt;'Input for base case'!$F$13),((E90*(1-Parameters!$D$40)*(1/Parameters!$D$38)*('Input for base case'!$F$5*Parameters!$D$14*(Parameters!$D$23)*Parameters!$D$26*(1-Parameters!$D$27)*Parameters!$D$28*Parameters!$D$30))+(F90*(1-Parameters!$D$40)*(1/Parameters!$D$38))+(G90*(1-Parameters!$D$40)*('Input for base case'!$F$5*Parameters!$D$14*(Parameters!$D$23)*Parameters!$D$26*(1-Parameters!$D$27)*Parameters!$D$28*Parameters!$D$30))+(O90*(1-Parameters!$D$40)*ART_drop_factor)+(L90*(1-Parameters!$D$40)*(1/Parameters!$D$38))+(I90*(1-Parameters!$D$40)*ART_drop_factor)),0)</f>
        <v>0</v>
      </c>
      <c r="P91" s="24">
        <f>IF(AND(C91&gt;='Input for base case'!$F$13,C91&lt;'Input for base case'!$F$14),((J90*(1-Parameters!$D$40)*(1-(Parameters!$D$9*(1-('Input for base case'!$F$22*Parameters!$D$7))))) + (P90*(1-Parameters!$D$40)*(1-(Parameters!$D$9*(1-('Input for base case'!$F$22*Parameters!$D$7)))))),0)</f>
        <v>0</v>
      </c>
      <c r="Q91" s="22">
        <f>IF(AND(C91&gt;='Input for base case'!$F$13,C91&lt;'Input for base case'!$F$14),((J90*(1-Parameters!$D$40)*Parameters!$D$9*(1-('Input for base case'!$F$22*Parameters!$D$7)))+(K90*(1-Parameters!$D$40)*(1-1/Parameters!$D$38)*(1-('Input for base case'!$F$6*Parameters!$D$15*(1-Parameters!$D$27)*Parameters!$D$26*(Parameters!$D$24))*Parameters!$D$28*Parameters!$D$30))) + (L90*(1-Parameters!$D$40)*(1-(1/Parameters!$D$38))*(1-ART_drop_factor)) +(P90*(1-Parameters!$D$40)*Parameters!$D$9*(1-('Input for base case'!$F$22*Parameters!$D$7)))+(Q90*(1-Parameters!$D$40)*(1-1/Parameters!$D$38)) + (R90*(1-Parameters!$D$40)*(1-(1/Parameters!$D$38))*(1-ART_drop_factor)),0)</f>
        <v>0</v>
      </c>
      <c r="R91" s="24">
        <f>IF(AND(C91&gt;='Input for base case'!$F$13,C91&lt;'Input for base case'!$F$14),((K90*(1-Parameters!$D$40)*(1-1/Parameters!$D$38)*('Input for base case'!$F$6*Parameters!$D$15*Parameters!$D$26*(1-Parameters!$D$27)*(Parameters!$D$24)*Parameters!$D$28*Parameters!$D$30))+(L90*(1-Parameters!$D$40)*(1-(1/Parameters!$D$38))*ART_drop_factor)+(R90*(1-Parameters!$D$40)*(1-(1/Parameters!$D$38))*ART_drop_factor)),0)</f>
        <v>0</v>
      </c>
      <c r="S91" s="22">
        <f>IF(AND(C91&gt;='Input for base case'!$F$13,C91&lt;'Input for base case'!$F$14),((K90*(1-Parameters!$D$40)*(1/Parameters!$D$38)*(1-('Input for base case'!$F$6*Parameters!$D$15*(1-Parameters!$D$27)*Parameters!$D$26*(Parameters!$D$23)*Parameters!$D$28)))+(M90*(1-Parameters!$D$40)*(1-('Input for base case'!$F$6*Parameters!$D$15*(1-Parameters!$D$27)*Parameters!$D$26*(Parameters!$D$23)*Parameters!$D$28)))+(Q90*(1-Parameters!$D$40)*(1/Parameters!$D$38))+(S90*(1-Parameters!$D$40))),0)</f>
        <v>0</v>
      </c>
      <c r="T91" s="24">
        <f>IF(AND(C91&gt;='Input for base case'!$F$13,C91&lt;'Input for base case'!$F$14),((K90*(1-Parameters!$D$40)*(1/Parameters!$D$38)*'Input for base case'!$F$6*Parameters!$D$15*Parameters!$D$26*(1-Parameters!$D$27)*Parameters!$D$28*(Parameters!$D$23)*(1-Parameters!$D$30))+(M90*(1-Parameters!$D$40)*'Input for base case'!$F$6*Parameters!$D$15*Parameters!$D$26*(1-Parameters!$D$27)*Parameters!$D$28*(Parameters!$D$23)*(1-Parameters!$D$30))+(N90*(1-Parameters!$D$40))+(T90*(1-Parameters!$D$40)) + (U90*(1-Parameters!$D$40)*(1-ART_drop_factor)) + (O90*(1-Parameters!$D$40)*(1-ART_drop_factor))),0)</f>
        <v>0</v>
      </c>
      <c r="U91" s="22">
        <f>IF(AND(C91&gt;='Input for base case'!$F$13,C91&lt;'Input for base case'!$F$14),((K90*(1-Parameters!$D$40)*(1/Parameters!$D$38)*('Input for base case'!$F$6*Parameters!$D$15*(Parameters!$D$23)*Parameters!$D$26*(1-Parameters!$D$27)*Parameters!$D$28*Parameters!$D$30))+(L90*(1-Parameters!$D$40)*(1/Parameters!$D$38))+(M90*(1-Parameters!$D$40)*('Input for base case'!$F$6*Parameters!$D$15*(Parameters!$D$23)*Parameters!$D$26*(1-Parameters!$D$27)*Parameters!$D$28*Parameters!$D$30))+(U90*(1-Parameters!$D$40)*ART_drop_factor)+(R90*(1-Parameters!$D$40)*(1/Parameters!$D$38))+(O90*(1-Parameters!$D$40))*ART_drop_factor),0)</f>
        <v>0</v>
      </c>
      <c r="V91" s="24">
        <f>IF(C91='Input for base case'!$F$14,((P90*(1-Parameters!$D$41)*(1-(Parameters!$D$9*(1-('Input for base case'!$F$22*Parameters!$D$7))))) + (V90*(1-Parameters!$D$41)*(1-(Parameters!$D$9*(1-('Input for base case'!$F$22*Parameters!$D$7)))))),0)</f>
        <v>0</v>
      </c>
      <c r="W91" s="22">
        <f>IF(C91='Input for base case'!$F$14,((P90*(1-Parameters!$D$41)*Parameters!$D$9*(1-('Input for base case'!$F$22*Parameters!$D$7)))+(Q90*(1-Parameters!$D$41)*(1-1/Parameters!$D$38)*(1-('Input for base case'!$F$6*Parameters!$D$16*(1-Parameters!$D$27)*Parameters!$D$26*(1-Parameters!$B$94)*(Parameters!$D$24))*Parameters!$D$28*Parameters!$D$30)))+(V90*(1-Parameters!$D$41)*Parameters!$D$9*(1-('Input for base case'!$F$22*Parameters!$D$7)))+ (R90*(1-Parameters!$D$41)*(1-(1/Parameters!$D$38))*(1-ART_drop_factor)) + (W90*(1-Parameters!$D$41)*(1-1/Parameters!$D$38)) + (X90*(1-Parameters!$D$41)*(1-(1/Parameters!$D$38))*(1-ART_drop_factor)),0)</f>
        <v>0</v>
      </c>
      <c r="X91" s="24">
        <f>IF(C91='Input for base case'!$F$14,((Q90*(1-Parameters!$D$41)*(1-1/Parameters!$D$38)*('Input for base case'!$F$6*Parameters!$D$16*Parameters!$D$26*(1-Parameters!$D$27)*(1-Parameters!$B$94)*(Parameters!$D$24)*Parameters!$D$28*Parameters!$D$30))+(R90*(1-Parameters!$D$41)*(1-(1/Parameters!$D$38))*ART_drop_factor)+(X90*(1-Parameters!$D$41)*(1-(1/Parameters!$D$38))*ART_drop_factor)),0)</f>
        <v>0</v>
      </c>
      <c r="Y91" s="22">
        <f>IF(C91='Input for base case'!$F$14,((Q90*(1-Parameters!$D$41)*(1/Parameters!$D$38)*(1-('Input for base case'!$F$6*Parameters!$D$16*(1-Parameters!$D$27)*Parameters!$D$26*(1-Parameters!$B$94)*(Parameters!$D$23)*Parameters!$D$28)))+(S90*(1-Parameters!$D$41)*(1-('Input for base case'!$F$6*Parameters!$D$16*(1-Parameters!$D$27)*Parameters!$D$26*(1-Parameters!$B$94)*(Parameters!$D$23)*Parameters!$D$28)))+(W90*(1-Parameters!$D$41)*(1/Parameters!$D$38))+(Y90*(1-Parameters!$D$41))),0)</f>
        <v>0</v>
      </c>
      <c r="Z91" s="24">
        <f>IF(C91='Input for base case'!$F$14,((Q90*(1-Parameters!$D$41)*(1/Parameters!$D$38)*'Input for base case'!$F$6*Parameters!$D$16*Parameters!$D$26*(1-Parameters!$D$27)*(1-Parameters!$B$94)*Parameters!$D$28*(Parameters!$D$23)*(1-Parameters!$D$30))+(S90*(1-Parameters!$D$41)*'Input for base case'!$F$6*Parameters!$D$16*Parameters!$D$26*(1-Parameters!$D$27)*(1-Parameters!$B$94)*Parameters!$D$28*(Parameters!$D$23)*(1-Parameters!$D$30))+(T90*(1-Parameters!$D$41)) + (U90*(1-Parameters!$D$41)*(1-ART_drop_factor)) + (Z90*(1-Parameters!$D$41)) + (AA90*(1-Parameters!$D$41)*(1-ART_drop_factor))),0)</f>
        <v>0</v>
      </c>
      <c r="AA91" s="22">
        <f>IF(C91='Input for base case'!$F$14,((Q90*(1-Parameters!$D$41)*(1/Parameters!$D$38)*('Input for base case'!$F$6*Parameters!$D$16*(Parameters!$D$23)*Parameters!$D$26*(1-Parameters!$D$27)*(1-Parameters!$B$94)*Parameters!$D$28*Parameters!$D$30))+(R90*(1-Parameters!$D$41)*(1/Parameters!$D$38))+(S90*(1-Parameters!$D$41)*('Input for base case'!$F$6*Parameters!$D$16*(1-Parameters!$B$94)*(Parameters!$D$23)*Parameters!$D$26*(1-Parameters!$D$27)*Parameters!$D$28*Parameters!$D$30))+(AA90*(1-Parameters!$D$41)*ART_drop_factor)+(X90*(1-Parameters!$D$41)*(1/Parameters!$D$38))+(U90*(1-Parameters!$D$41)*ART_drop_factor)),0)</f>
        <v>0</v>
      </c>
      <c r="AB91" s="24">
        <f>IF(AND(C91&gt;'Input for base case'!$F$14,C91&lt;('Input for base case'!$F$14+'Input for base case'!$F$16)),((V90*(1-Parameters!$D$41)*(1-(Parameters!$D$9*(1-('Input for base case'!$F$22*Parameters!$D$7)))))+(AB90*(1-Parameters!$D$41)*(1-(Parameters!$D$10*(1-('Input for base case'!$F$22*Parameters!$D$7)))))),0)</f>
        <v>0</v>
      </c>
      <c r="AC91" s="24">
        <f>IF(AND(C91&gt;'Input for base case'!$F$14, C91&lt;('Input for base case'!$F$14+'Input for base case'!$F$16)),((V90*(1-Parameters!$D$41)*Parameters!$D$9*(1-('Input for base case'!$F$22*Parameters!$D$7)))+(W90*(1-Parameters!$D$41)*(1-1/Parameters!$D$38)) + (X90*(1-Parameters!$D$41)*(1-(1/Parameters!$D$38))*(1-ART_drop_factor)) +(AB90*(1-Parameters!$D$41)*Parameters!$D$10*(1-('Input for base case'!$F$22*Parameters!$D$7))))+(AC90*(1-Parameters!$D$41)*(1-1/Parameters!$D$38)) + (AD90*(1-Parameters!$D$41)*(1-(1/Parameters!$D$38))*(1-ART_drop_factor)),0)</f>
        <v>0</v>
      </c>
      <c r="AD91" s="24">
        <f>IF(AND(C91&gt;'Input for base case'!$F$14, C91&lt;('Input for base case'!$F$14+'Input for base case'!$F$16)),((X90*(1-Parameters!$D$41)*(1-(1/Parameters!$D$38))*ART_drop_factor)+(AD90*(1-Parameters!$D$41)*(1-(1/Parameters!$D$38))*ART_drop_factor)),0)</f>
        <v>0</v>
      </c>
      <c r="AE91" s="24">
        <f>IF(AND(C91&gt;'Input for base case'!$F$14, C91&lt;('Input for base case'!$F$14+'Input for base case'!$F$16)),((W90*(1-Parameters!$D$41)*(1/Parameters!$D$38))+(Y90*(1-Parameters!$D$41))+(AC90*(1-Parameters!$D$41)*(1/Parameters!$D$38))+(AE90*(1-Parameters!$D$41))),0)</f>
        <v>0</v>
      </c>
      <c r="AF91" s="24">
        <f>IF(AND(C91&gt;'Input for base case'!$F$14, C91&lt;('Input for base case'!$F$14+'Input for base case'!$F$16)),((Z90*(1-Parameters!$D$41)) + (AA90*(1-Parameters!$D$41)*(1-ART_drop_factor)) +(AF90*(1-Parameters!$D$41)) + (AG90*(1-Parameters!$D$41)*(1-ART_drop_factor))),0)</f>
        <v>0</v>
      </c>
      <c r="AG91" s="24">
        <f>IF(AND(C91&gt;'Input for base case'!$F$14, C91&lt;('Input for base case'!$F$14+'Input for base case'!$F$16)),((X90*(1-Parameters!$D$41)*(1/Parameters!$D$38))+(AG90*(1-Parameters!$D$41)*ART_drop_factor)+(AD90*(1-Parameters!$D$41)*(1/Parameters!$D$38))+(AA90*(1-Parameters!$D$41)*ART_drop_factor)),0)</f>
        <v>0</v>
      </c>
      <c r="AH91" s="24">
        <f>IF(AND(C91&gt;=('Input for base case'!$F$14+'Input for base case'!$F$16),C91&lt;('Input for base case'!$F$14+'Input for base case'!$F$17)),((AB90*(1-Parameters!$D$40)*(1-(Parameters!$D$10*(1-('Input for base case'!$F$22*Parameters!$D$7)))))+(AH90*(1-Parameters!$D$40)*(1-(Parameters!$D$11*(1-('Input for base case'!$F$22*Parameters!$D$7)))))),0)</f>
        <v>0</v>
      </c>
      <c r="AI91" s="24">
        <f>IF(AND(C91&gt;=('Input for base case'!$F$14+'Input for base case'!$F$16), C91&lt;('Input for base case'!$F$14+'Input for base case'!$F$17)),((AB90*(1-Parameters!$D$40)*Parameters!$D$10*(1-('Input for base case'!$F$22*Parameters!$D$7)))+(AC90*(1-Parameters!$D$40)*(1-1/Parameters!$D$38)*(1-('Input for base case'!$F$7*Parameters!$D$17*(1-Parameters!$D$27)*Parameters!$D$26*(1-(Parameters!$B$94 + Parameters!$B$95))*(Parameters!$D$24)*Parameters!$D$28*Parameters!$D$30))) + (AD90*(1-Parameters!$D$40)*(1-(1/Parameters!$D$38))*(1-ART_drop_factor)) +(AH90*(1-Parameters!$D$40)*Parameters!$D$11*(1-('Input for base case'!$F$22*Parameters!$D$7)))+(AI90*(1-Parameters!$D$40)*(1-1/Parameters!$D$38)) + (AJ90*(1-Parameters!$D$40)*(1-(1/Parameters!$D$38))*(1-ART_drop_factor))),0)</f>
        <v>0</v>
      </c>
      <c r="AJ91" s="24">
        <f>IF(AND(C91&gt;=('Input for base case'!$F$14+'Input for base case'!$F$16), C91&lt;('Input for base case'!$F$14+'Input for base case'!$F$17)),((AC90*(1-Parameters!$D$40)*(1-1/Parameters!$D$38)*('Input for base case'!$F$7*Parameters!$D$17*Parameters!$D$26*(1-Parameters!$D$27)*(1-(Parameters!$B$94 + Parameters!$B$95))*(Parameters!$D$24)*Parameters!$D$28*Parameters!$D$30))+(AD90*(1-Parameters!$D$40)*(1-(1/Parameters!$D$38))*ART_drop_factor)+(AJ90*(1-Parameters!$D$40)*(1-(1/Parameters!$D$38))*ART_drop_factor)),0)</f>
        <v>0</v>
      </c>
      <c r="AK91" s="22">
        <f>IF(AND(C91&gt;=('Input for base case'!$F$14+'Input for base case'!$F$16), C91&lt;('Input for base case'!$F$14+'Input for base case'!$F$17)),((AC90*(1-Parameters!$D$40)*(1/Parameters!$D$38)*(1-('Input for base case'!$F$7*Parameters!$D$17*(1-Parameters!$D$27)*Parameters!$D$26*(1-(Parameters!$B$94 + Parameters!$B$95))*(Parameters!$D$23)*Parameters!$D$28)))+(AE90*(1-Parameters!$D$40)*(1-('Input for base case'!$F$7*Parameters!$D$17*(1-Parameters!$D$27)*Parameters!$D$26*(1-(Parameters!$B$94 + Parameters!$B$95))*(Parameters!$D$23)*Parameters!$D$28)))+(AI90*(1-Parameters!$D$40)*(1/Parameters!$D$38))+(AK90*(1-Parameters!$D$40))),0)</f>
        <v>0</v>
      </c>
      <c r="AL91" s="24">
        <f>IF(AND(C91&gt;=('Input for base case'!$F$14+'Input for base case'!$F$16), C91&lt;('Input for base case'!$F$14+'Input for base case'!$F$17)),((AC90*(1-Parameters!$D$40)*(1/Parameters!$D$38)*'Input for base case'!$F$7*Parameters!$D$17*Parameters!$D$26*(1-Parameters!$D$27)*(1-(Parameters!$B$94 + Parameters!$B$95))*Parameters!$D$28*(Parameters!$D$23)*(1-Parameters!$D$30))+(AE90*(1-Parameters!$D$40)*'Input for base case'!$F$7*Parameters!$D$17*Parameters!$D$26*(1-Parameters!$D$27)*(1-(Parameters!$B$94 + Parameters!$B$95))*Parameters!$D$28*(Parameters!$D$23)*(1-Parameters!$D$30))+(AF90*(1-Parameters!$D$40)) + (AG90*(1-Parameters!$D$40)*(1-ART_drop_factor)) +(AL90*(1-Parameters!$D$40)) + (AM90*(1-Parameters!$D$40)*(1-ART_drop_factor))),0)</f>
        <v>0</v>
      </c>
      <c r="AM91" s="22">
        <f>IF(AND(C91&gt;=('Input for base case'!$F$14+'Input for base case'!$F$16), C91&lt;('Input for base case'!$F$14+'Input for base case'!$F$17)),((AC90*(1-Parameters!$D$40)*(1/Parameters!$D$38)*('Input for base case'!$F$7*Parameters!$D$17*(Parameters!$D$23)*Parameters!$D$26*(1-Parameters!$D$27)*(1-(Parameters!$B$94 + Parameters!$B$95))*Parameters!$D$28*Parameters!$D$30))+(AD90*(1-Parameters!$D$40)*(1/Parameters!$D$38))+(AE90*(1-Parameters!$D$40)*('Input for base case'!$F$7*Parameters!$D$17*(Parameters!$D$23)*Parameters!$D$26*(1-Parameters!$D$27)*(1-(Parameters!$B$94 + Parameters!$B$95))*Parameters!$D$28*Parameters!$D$30))+(AM90*(1-Parameters!$D$40)*ART_drop_factor)+(AJ90*(1-Parameters!$D$40)*(1/Parameters!$D$38))+(AG90*(1-Parameters!$D$40)*ART_drop_factor)),0)</f>
        <v>0</v>
      </c>
      <c r="AN91" s="24">
        <f>IF(AND(C91&gt;=('Input for base case'!$F$14+'Input for base case'!$F$17), C91&lt;('Input for base case'!$F$14+'Input for base case'!$F$18)),((AH90*(1-Parameters!$D$40)*(1-(Parameters!$D$11*(1-('Input for base case'!$F$22*Parameters!$D$7))))) + (AN90*(1-Parameters!$D$40)*(1-(Parameters!$D$11*(1-('Input for base case'!$F$22*Parameters!$D$7)))))),0)</f>
        <v>0</v>
      </c>
      <c r="AO91" s="22">
        <f>IF(AND(C91&gt;=('Input for base case'!$F$14+'Input for base case'!$F$17), C91&lt;('Input for base case'!$F$14+'Input for base case'!$F$18)),((AH90*(1-Parameters!$D$40)*Parameters!$D$11*(1-('Input for base case'!$F$22*Parameters!$D$7)))+(AI90*(1-Parameters!$D$40)*(1-1/Parameters!$D$38)*(1-('Input for base case'!$F$8*Parameters!$D$18*(1-Parameters!$D$27)*Parameters!$D$26*(Parameters!$D$24)*Parameters!$D$28*Parameters!$D$30))) + (AJ90*(1-Parameters!$D$40)*(1-(1/Parameters!$D$38))*(1-ART_drop_factor)) +(AN90*(1-Parameters!$D$40)*Parameters!$D$11*(1-('Input for base case'!$F$22*Parameters!$D$7)))+(AO90*(1-Parameters!$D$40)*(1-1/Parameters!$D$38)) + (AP90*(1-Parameters!$D$40)*(1-(1/Parameters!$D$38))*(1-ART_drop_factor))),0)</f>
        <v>0</v>
      </c>
      <c r="AP91" s="24">
        <f>IF(AND(C91&gt;=('Input for base case'!$F$14+'Input for base case'!$F$17), C91&lt;('Input for base case'!$F$14+'Input for base case'!$F$18)),((AI90*(1-Parameters!$D$40)*(1-1/Parameters!$D$38)*('Input for base case'!$F$8*Parameters!$D$18*Parameters!$D$26*(1-Parameters!$D$27)*(Parameters!$D$24)*Parameters!$D$28*Parameters!$D$30))+(AJ90*(1-Parameters!$D$40)*(1-(1/Parameters!$D$38))*ART_drop_factor)+(AP90*(1-Parameters!$D$40)*(1-(1/Parameters!$D$38))*ART_drop_factor)),0)</f>
        <v>0</v>
      </c>
      <c r="AQ91" s="22">
        <f>IF(AND(C91&gt;=('Input for base case'!$F$14+'Input for base case'!$F$17), C91&lt;('Input for base case'!$F$14+'Input for base case'!$F$18)),((AI90*(1-Parameters!$D$40)*(1/Parameters!$D$38)*(1-('Input for base case'!$F$8*Parameters!$D$18*(1-Parameters!$D$27)*Parameters!$D$26*(Parameters!$D$23)*Parameters!$D$28)))+(AK90*(1-Parameters!$D$40)*(1-('Input for base case'!$F$8*Parameters!$D$18*(1-Parameters!$D$27)*Parameters!$D$26*(Parameters!$D$23)*Parameters!$D$28)))+(AO90*(1-Parameters!$D$40)*(1/Parameters!$D$38))+(AQ90*(1-Parameters!$D$40))),0)</f>
        <v>0</v>
      </c>
      <c r="AR91" s="24">
        <f>IF(AND(C91&gt;=('Input for base case'!$F$14+'Input for base case'!$F$17), C91&lt;('Input for base case'!$F$14+'Input for base case'!$F$18)),((AI90*(1-Parameters!$D$40)*(1/Parameters!$D$38)*'Input for base case'!$F$8*Parameters!$D$18*Parameters!$D$26*(1-Parameters!$D$27)*Parameters!$D$28*(Parameters!$D$23)*(1-Parameters!$D$30))+(AK90*(1-Parameters!$D$40)*'Input for base case'!$F$8*Parameters!$D$18*Parameters!$D$26*(1-Parameters!$D$27)*Parameters!$D$28*(Parameters!$D$23)*(1-Parameters!$D$30))+(AL90*(1-Parameters!$D$40)) + (AM90*(1-Parameters!$D$40)*(1-ART_drop_factor)) +(AR90*(1-Parameters!$D$40)) + (AS90*(1-Parameters!$D$40)*(1-ART_drop_factor))),0)</f>
        <v>0</v>
      </c>
      <c r="AS91" s="22">
        <f>IF(AND(C91&gt;=('Input for base case'!$F$14+'Input for base case'!$F$17), C91&lt;('Input for base case'!$F$14+'Input for base case'!$F$18)),((AI90*(1-Parameters!$D$40)*(1/Parameters!$D$38)*('Input for base case'!$F$8*Parameters!$D$18*(Parameters!$D$23)*Parameters!$D$26*(1-Parameters!$D$27)*Parameters!$D$28*Parameters!$D$30))+(AJ90*(1-Parameters!$D$40)*(1/Parameters!$D$38))+(AK90*(1-Parameters!$D$40)*('Input for base case'!$F$8*Parameters!$D$18*(Parameters!$D$23)*Parameters!$D$26*(1-Parameters!$D$27)*Parameters!$D$28*Parameters!$D$30))+(AS90*(1-Parameters!$D$40)*ART_drop_factor)+(AP90*(1-Parameters!$D$40)*(1/Parameters!$D$38))+(AM90*(1-Parameters!$D$40)*ART_drop_factor)),0)</f>
        <v>0</v>
      </c>
      <c r="AT91" s="24">
        <f>IF(AND(C91&gt;=('Input for base case'!$F$14+'Input for base case'!$F$18), C91&lt;('Input for base case'!$F$14+'Input for base case'!$F$19)),((AN90*(1-Parameters!$D$40)*(1-(Parameters!$D$11*(1-('Input for base case'!$F$22*Parameters!$D$7))))) + (AT90*(1-Parameters!$D$40)*(1-(Parameters!$D$12*(1-('Input for base case'!$F$22*Parameters!$D$7)))))),0)</f>
        <v>0</v>
      </c>
      <c r="AU91" s="22">
        <f>IF(AND(C91&gt;=('Input for base case'!$F$14+'Input for base case'!$F$18), C91&lt;('Input for base case'!$F$14+'Input for base case'!$F$19)),((AN90*(1-Parameters!$D$40)*Parameters!$D$11*(1-('Input for base case'!$F$22*Parameters!$D$7)))+(AO90*(1-Parameters!$D$40)*(1-1/Parameters!$D$38)*(1-('Input for base case'!$F$9*Parameters!$D$19*(1-Parameters!$D$27)*Parameters!$D$26*(Parameters!$D$24)*Parameters!$D$28*Parameters!$D$30))) + (AP90*(1-Parameters!$D$40)*(1-(1/Parameters!$D$38))*(1-ART_drop_factor)) +(AT90*(1-Parameters!$D$40)*Parameters!$D$12*(1-('Input for base case'!$F$22*Parameters!$D$7)))+(AU90*(1-Parameters!$D$40)*(1-1/Parameters!$D$38)) + (AV90*(1-Parameters!$D$40)*(1-(1/Parameters!$D$38))*(1-ART_drop_factor))),0)</f>
        <v>0</v>
      </c>
      <c r="AV91" s="24">
        <f>IF(AND(C91&gt;=('Input for base case'!$F$14+'Input for base case'!$F$18), C91&lt;('Input for base case'!$F$14+'Input for base case'!$F$19)),((AO90*(1-Parameters!$D$40)*(1-1/Parameters!$D$38)*('Input for base case'!$F$9*Parameters!$D$19*Parameters!$D$26*(1-Parameters!$D$27)*(Parameters!$D$24)*Parameters!$D$28*Parameters!$D$30))+(AP90*(1-Parameters!$D$40)*(1-(1/Parameters!$D$38))*ART_drop_factor)+(AV90*(1-Parameters!$D$40)*(1-(1/Parameters!$D$38))*ART_drop_factor)),0)</f>
        <v>0</v>
      </c>
      <c r="AW91" s="22">
        <f>IF(AND(C91&gt;=('Input for base case'!$F$14+'Input for base case'!$F$18), C91&lt;('Input for base case'!$F$14+'Input for base case'!$F$19)),((AO90*(1-Parameters!$D$40)*(1/Parameters!$D$38)*(1-('Input for base case'!$F$9*Parameters!$D$19*(1-Parameters!$D$27)*Parameters!$D$26*(Parameters!$D$23)*Parameters!$D$28)))+(AQ90*(1-Parameters!$D$40)*(1-('Input for base case'!$F$9*Parameters!$D$19*(1-Parameters!$D$27)*Parameters!$D$26*(Parameters!$D$23)*Parameters!$D$28)))+(AU90*(1-Parameters!$D$40)*(1/Parameters!$D$38))+(AW90*(1-Parameters!$D$40))),0)</f>
        <v>0</v>
      </c>
      <c r="AX91" s="24">
        <f>IF(AND(C91&gt;=('Input for base case'!$F$14+'Input for base case'!$F$18), C91&lt;('Input for base case'!$F$14+'Input for base case'!$F$19)),((AO90*(1-Parameters!$D$40)*(1/Parameters!$D$38)*'Input for base case'!$F$9*Parameters!$D$19*Parameters!$D$26*(1-Parameters!$D$27)*Parameters!$D$28*(Parameters!$D$23)*(1-Parameters!$D$30))+(AQ90*(1-Parameters!$D$40)*'Input for base case'!$F$9*Parameters!$D$19*Parameters!$D$26*(1-Parameters!$D$27)*Parameters!$D$28*(Parameters!$D$23)*(1-Parameters!$D$30)) + (AS90*(1-Parameters!$D$40)*(1-ART_drop_factor)) +(AR90*(1-Parameters!$D$40))+ (AY90*(1-Parameters!$D$40)*(1-ART_drop_factor)) + (AX90*(1-Parameters!$D$40))),0)</f>
        <v>0</v>
      </c>
      <c r="AY91" s="22">
        <f>IF(AND(C91&gt;=('Input for base case'!$F$14+'Input for base case'!$F$18), C91&lt;('Input for base case'!$F$14+'Input for base case'!$F$19)),((AO90*(1-Parameters!$D$40)*(1/Parameters!$D$38)*('Input for base case'!$F$9*Parameters!$D$19*(Parameters!$D$23)*Parameters!$D$26*(1-Parameters!$D$27)*Parameters!$D$28*Parameters!$D$30))+(AP90*(1-Parameters!$D$40)*(1/Parameters!$D$38))+(AQ90*(1-Parameters!$D$40)*('Input for base case'!$F$9*Parameters!$D$19*(Parameters!$D$23)*Parameters!$D$26*(1-Parameters!$D$27)*Parameters!$D$28*Parameters!$D$30))+(AY90*(1-Parameters!$D$40)*ART_drop_factor)+(AV90*(1-Parameters!$D$40)*(1/Parameters!$D$38))+(AS90*(1-Parameters!$D$40)*ART_drop_factor)),0)</f>
        <v>0</v>
      </c>
      <c r="AZ91" s="24">
        <f>IF(C91&gt;=('Input for base case'!$F$14+'Input for base case'!$F$19),((AT90*(1-Parameters!$D$40)*(1-(Parameters!$D$12*(1-('Input for base case'!$F$22*Parameters!$D$7))))) + (AZ90*(1-Parameters!$D$40)*(1-(Parameters!$D$12*(1-('Input for base case'!$F$22*Parameters!$D$7)))))),0)</f>
        <v>1479117.1956507657</v>
      </c>
      <c r="BA91" s="22">
        <f>IF(C91&gt;=('Input for base case'!$F$14+'Input for base case'!$F$19),((AT90*(1-Parameters!$D$40)*Parameters!$D$12*(1-('Input for base case'!$F$22*Parameters!$D$7)))+(AU90*(1-Parameters!$D$40)*(1-1/Parameters!$D$38)*(1-('Input for base case'!$F$10*Parameters!$D$20*(1-Parameters!$D$27)*Parameters!$D$26*(Parameters!$D$24)*Parameters!$D$28*Parameters!$D$30))) + (AV90*(1-Parameters!$D$40)*(1-(1/Parameters!$D$38))*(1-ART_drop_factor)) +(AZ90*(1-Parameters!$D$40)*Parameters!$D$12*(1-('Input for base case'!$F$22*Parameters!$D$7)))+(BA90*(1-Parameters!$D$40)*(1-1/Parameters!$D$38)) + (BB90*(1-Parameters!$D$40)*(1-(1/Parameters!$D$38))*(1-ART_drop_factor))),0)</f>
        <v>3582.7186655953506</v>
      </c>
      <c r="BB91" s="24">
        <f>IF(C91&gt;=('Input for base case'!$F$14+'Input for base case'!$F$19),((AU90*(1-Parameters!$D$40)*(1-1/Parameters!$D$38)*('Input for base case'!$F$10*Parameters!$D$20*Parameters!$D$26*(1-Parameters!$D$27)*(Parameters!$D$24)*Parameters!$D$28*Parameters!$D$30))+(AV90*(1-Parameters!$D$40)*(1-(1/Parameters!$D$38))*ART_drop_factor)+(BB90*(1-Parameters!$D$40)*(1-(1/Parameters!$D$38))*ART_drop_factor)),0)</f>
        <v>0.78502059759594511</v>
      </c>
      <c r="BC91" s="22">
        <f>IF(C91&gt;=('Input for base case'!$F$14+'Input for base case'!$F$19),((AU90*(1-Parameters!$D$40)*(1/Parameters!$D$38)*(1-('Input for base case'!$F$10*Parameters!$D$20*(1-Parameters!$D$27)*Parameters!$D$26*(Parameters!$D$23)*Parameters!$D$28)))+(AW90*(1-Parameters!$D$40)*(1-('Input for base case'!$F$10*Parameters!$D$20*(1-Parameters!$D$27)*Parameters!$D$26*(Parameters!$D$23)*Parameters!$D$28)))+(BA90*(1-Parameters!$D$40)*(1/Parameters!$D$38))+(BC90*(1-Parameters!$D$40))),0)</f>
        <v>37883.343504299577</v>
      </c>
      <c r="BD91" s="24">
        <f>IF(C91&gt;=('Input for base case'!$F$14+'Input for base case'!$F$19),((AU90*(1-Parameters!$D$40)*(1/Parameters!$D$38)*'Input for base case'!$F$10*Parameters!$D$20*Parameters!$D$26*(1-Parameters!$D$27)*Parameters!$D$28*(Parameters!$D$23)*(1-Parameters!$D$30))+(AW90*(1-Parameters!$D$40)*'Input for base case'!$F$10*Parameters!$D$20*Parameters!$D$26*(1-Parameters!$D$27)*Parameters!$D$28*(Parameters!$D$23)*(1-Parameters!$D$30))+(AX90*(1-Parameters!$D$40)) + (AY90*(1-Parameters!$D$40)*(1-ART_drop_factor)) +(BD90*(1-Parameters!$D$40)) + (BE90*(1-Parameters!$D$40)*(1-ART_drop_factor))),0)</f>
        <v>10866.635788233729</v>
      </c>
      <c r="BE91" s="25">
        <f>IF(C91&gt;=('Input for base case'!$F$14+'Input for base case'!$F$19),((AU90*(1-Parameters!$D$40)*(1/Parameters!$D$38)*('Input for base case'!$F$10*Parameters!$D$20*(Parameters!$D$23)*Parameters!$D$26*(1-Parameters!$D$27)*Parameters!$D$28*Parameters!$D$30))+(AV90*(1-Parameters!$D$40)*(1/Parameters!$D$38))+(AW90*(1-Parameters!$D$40)*('Input for base case'!$F$10*Parameters!$D$20*(Parameters!$D$23)*Parameters!$D$26*(1-Parameters!$D$27)*Parameters!$D$28*Parameters!$D$30))+(BE90*(1-Parameters!$D$40)*ART_drop_factor)+(BB90*(1-Parameters!$D$40)*(1/Parameters!$D$38))+(AY90*(1-Parameters!$D$40)*ART_drop_factor)),0)</f>
        <v>30778.537553864197</v>
      </c>
      <c r="BF91" s="135">
        <f>(Parameters!$D$40*(SUM(Model!D90:U90,Model!AH90:BE90)))+(Parameters!$D$41*(SUM(Model!V90:AG90)))</f>
        <v>93.380653992711785</v>
      </c>
      <c r="BG91" s="60"/>
      <c r="BJ91" s="66"/>
    </row>
    <row r="92" spans="3:62" x14ac:dyDescent="0.2">
      <c r="C92" s="20">
        <v>87</v>
      </c>
      <c r="D92" s="21">
        <f>IF((C92&gt;='Input for base case'!$F$12),0,(D91*(1-Parameters!$D$40)*(1-(Parameters!$D$8*(1-('Input for base case'!$F$22*Parameters!$D$7))))))</f>
        <v>0</v>
      </c>
      <c r="E92" s="21">
        <f>IF((C92&gt;='Input for base case'!$F$12),0,(D91*(1-Parameters!$D$40)*Parameters!$D$8*(1-('Input for base case'!$F$22*Parameters!$D$7))+(E91*(1-Parameters!$D$40)*(1-1/Parameters!$D$38)) + (F91*(1-Parameters!$D$40)*(1-(1/Parameters!$D$38))*(1-ART_drop_factor))))</f>
        <v>0</v>
      </c>
      <c r="F92" s="26">
        <f>IF((C92&gt;='Input for base case'!$F$12),0,(F91*(1-Parameters!$D$40)*(1-(1/Parameters!$D$38))*ART_drop_factor))</f>
        <v>0</v>
      </c>
      <c r="G92" s="21">
        <f>IF((C92&gt;='Input for base case'!$F$12),0,((G91*(1-Parameters!$D$40)+(E91*(1-Parameters!$D$40)*(1/Parameters!$D$38)))))</f>
        <v>0</v>
      </c>
      <c r="H92" s="21">
        <f>IF((C92&gt;='Input for base case'!$F$12),0,(H91*(1-Parameters!$D$40) + I91*(1-Parameters!$D$40)*(1-ART_drop_factor)))</f>
        <v>0</v>
      </c>
      <c r="I92" s="21">
        <f>IF((C92&gt;='Input for base case'!$F$12),0,(((F91*(1-Parameters!$D$40)*(1/Parameters!$D$38)) + I91*(1-Parameters!$D$40)*ART_drop_factor)))</f>
        <v>0</v>
      </c>
      <c r="J92" s="23">
        <f>IF(AND(C92&gt;='Input for base case'!$F$12,C92&lt;'Input for base case'!$F$13),((D91*(1-Parameters!$D$40)*(1-(Parameters!$D$8*(1-('Input for base case'!$F$22*Parameters!$D$7))))) + (J91*(1-Parameters!$D$40)*(1-(Parameters!$D$9*(1-('Input for base case'!$F$22*Parameters!$D$7)))))),0)</f>
        <v>0</v>
      </c>
      <c r="K92" s="23">
        <f>IF(AND(C92&gt;='Input for base case'!$F$12,C92&lt;'Input for base case'!$F$13),((D91*(1-Parameters!$D$40)*(Parameters!$D$8*(1-('Input for base case'!$F$22*Parameters!$D$7))))+(E91*(1-Parameters!$D$40)*(1-1/Parameters!$D$38)*(1-('Input for base case'!$F$5*Parameters!$D$14*(1-Parameters!$D$27)*Parameters!$D$26*(Parameters!$D$24))*Parameters!$D$28*Parameters!$D$30)))+ (F91*(1-Parameters!$D$40)*(1-(1/Parameters!$D$38))*(1-ART_drop_factor)) + (J91*(1-Parameters!$D$40)*Parameters!$D$9*(1-('Input for base case'!$F$22*Parameters!$D$7)))+(K91*(1-Parameters!$D$40)*(1-1/Parameters!$D$38)) + (L91*(1-Parameters!$D$40)*(1-(1/Parameters!$D$38))*(1-ART_drop_factor)),0)</f>
        <v>0</v>
      </c>
      <c r="L92" s="23">
        <f>IF(AND(C92&gt;='Input for base case'!$F$12,C92&lt;'Input for base case'!$F$13),((E91*(1-Parameters!$D$40)*(1-1/Parameters!$D$38)*('Input for base case'!$F$5*Parameters!$D$14*Parameters!$D$26*(1-Parameters!$D$27)*(Parameters!$D$24)*Parameters!$D$28*Parameters!$D$30))+(F91*(1-Parameters!$D$40)*(1-(1/Parameters!$D$38))*ART_drop_factor)+(L91*(1-Parameters!$D$40)*(1-(1/Parameters!$D$38))*ART_drop_factor)),0)</f>
        <v>0</v>
      </c>
      <c r="M92" s="23">
        <f>IF(AND(C92&gt;='Input for base case'!$F$12,C92&lt;'Input for base case'!$F$13),((E91*(1-Parameters!$D$40)*(1/Parameters!$D$38)*(1-('Input for base case'!$F$5*Parameters!$D$14*(1-Parameters!$D$27)*Parameters!$D$26*(Parameters!$D$23))*Parameters!$D$28))+(G91*(1-Parameters!$D$40)*(1-('Input for base case'!$F$5*Parameters!$D$14*(1-Parameters!$D$27)*Parameters!$D$26*(Parameters!$D$23)*Parameters!$D$28)))+(K91*(1-Parameters!$D$40)*(1/Parameters!$D$38))+(M91*(1-Parameters!$D$40))),0)</f>
        <v>0</v>
      </c>
      <c r="N92" s="23">
        <f>IF(AND(C92&gt;='Input for base case'!$F$12,C92&lt;'Input for base case'!$F$13),((E91*(1-Parameters!$D$40)*(1/Parameters!$D$38)*'Input for base case'!$F$5*Parameters!$D$14*Parameters!$D$26*(1-Parameters!$D$27)*Parameters!$D$28*(Parameters!$D$23)*(1-Parameters!$D$30))+(G91*(1-Parameters!$D$40)*'Input for base case'!$F$5*Parameters!$D$14*Parameters!$D$26*(1-Parameters!$D$27)*Parameters!$D$28*(Parameters!$D$23)*(1-Parameters!$D$30))+(H91*(1-Parameters!$D$40)) +(N91*(1-Parameters!$D$40)) + (O91*(1-Parameters!$D$40)*(1-ART_drop_factor)) + (I91*(1-Parameters!$D$40)*(1-ART_drop_factor))),0)</f>
        <v>0</v>
      </c>
      <c r="O92" s="23">
        <f>IF(AND(C92&gt;='Input for base case'!$F$12,C92&lt;'Input for base case'!$F$13),((E91*(1-Parameters!$D$40)*(1/Parameters!$D$38)*('Input for base case'!$F$5*Parameters!$D$14*(Parameters!$D$23)*Parameters!$D$26*(1-Parameters!$D$27)*Parameters!$D$28*Parameters!$D$30))+(F91*(1-Parameters!$D$40)*(1/Parameters!$D$38))+(G91*(1-Parameters!$D$40)*('Input for base case'!$F$5*Parameters!$D$14*(Parameters!$D$23)*Parameters!$D$26*(1-Parameters!$D$27)*Parameters!$D$28*Parameters!$D$30))+(O91*(1-Parameters!$D$40)*ART_drop_factor)+(L91*(1-Parameters!$D$40)*(1/Parameters!$D$38))+(I91*(1-Parameters!$D$40)*ART_drop_factor)),0)</f>
        <v>0</v>
      </c>
      <c r="P92" s="24">
        <f>IF(AND(C92&gt;='Input for base case'!$F$13,C92&lt;'Input for base case'!$F$14),((J91*(1-Parameters!$D$40)*(1-(Parameters!$D$9*(1-('Input for base case'!$F$22*Parameters!$D$7))))) + (P91*(1-Parameters!$D$40)*(1-(Parameters!$D$9*(1-('Input for base case'!$F$22*Parameters!$D$7)))))),0)</f>
        <v>0</v>
      </c>
      <c r="Q92" s="22">
        <f>IF(AND(C92&gt;='Input for base case'!$F$13,C92&lt;'Input for base case'!$F$14),((J91*(1-Parameters!$D$40)*Parameters!$D$9*(1-('Input for base case'!$F$22*Parameters!$D$7)))+(K91*(1-Parameters!$D$40)*(1-1/Parameters!$D$38)*(1-('Input for base case'!$F$6*Parameters!$D$15*(1-Parameters!$D$27)*Parameters!$D$26*(Parameters!$D$24))*Parameters!$D$28*Parameters!$D$30))) + (L91*(1-Parameters!$D$40)*(1-(1/Parameters!$D$38))*(1-ART_drop_factor)) +(P91*(1-Parameters!$D$40)*Parameters!$D$9*(1-('Input for base case'!$F$22*Parameters!$D$7)))+(Q91*(1-Parameters!$D$40)*(1-1/Parameters!$D$38)) + (R91*(1-Parameters!$D$40)*(1-(1/Parameters!$D$38))*(1-ART_drop_factor)),0)</f>
        <v>0</v>
      </c>
      <c r="R92" s="24">
        <f>IF(AND(C92&gt;='Input for base case'!$F$13,C92&lt;'Input for base case'!$F$14),((K91*(1-Parameters!$D$40)*(1-1/Parameters!$D$38)*('Input for base case'!$F$6*Parameters!$D$15*Parameters!$D$26*(1-Parameters!$D$27)*(Parameters!$D$24)*Parameters!$D$28*Parameters!$D$30))+(L91*(1-Parameters!$D$40)*(1-(1/Parameters!$D$38))*ART_drop_factor)+(R91*(1-Parameters!$D$40)*(1-(1/Parameters!$D$38))*ART_drop_factor)),0)</f>
        <v>0</v>
      </c>
      <c r="S92" s="22">
        <f>IF(AND(C92&gt;='Input for base case'!$F$13,C92&lt;'Input for base case'!$F$14),((K91*(1-Parameters!$D$40)*(1/Parameters!$D$38)*(1-('Input for base case'!$F$6*Parameters!$D$15*(1-Parameters!$D$27)*Parameters!$D$26*(Parameters!$D$23)*Parameters!$D$28)))+(M91*(1-Parameters!$D$40)*(1-('Input for base case'!$F$6*Parameters!$D$15*(1-Parameters!$D$27)*Parameters!$D$26*(Parameters!$D$23)*Parameters!$D$28)))+(Q91*(1-Parameters!$D$40)*(1/Parameters!$D$38))+(S91*(1-Parameters!$D$40))),0)</f>
        <v>0</v>
      </c>
      <c r="T92" s="24">
        <f>IF(AND(C92&gt;='Input for base case'!$F$13,C92&lt;'Input for base case'!$F$14),((K91*(1-Parameters!$D$40)*(1/Parameters!$D$38)*'Input for base case'!$F$6*Parameters!$D$15*Parameters!$D$26*(1-Parameters!$D$27)*Parameters!$D$28*(Parameters!$D$23)*(1-Parameters!$D$30))+(M91*(1-Parameters!$D$40)*'Input for base case'!$F$6*Parameters!$D$15*Parameters!$D$26*(1-Parameters!$D$27)*Parameters!$D$28*(Parameters!$D$23)*(1-Parameters!$D$30))+(N91*(1-Parameters!$D$40))+(T91*(1-Parameters!$D$40)) + (U91*(1-Parameters!$D$40)*(1-ART_drop_factor)) + (O91*(1-Parameters!$D$40)*(1-ART_drop_factor))),0)</f>
        <v>0</v>
      </c>
      <c r="U92" s="22">
        <f>IF(AND(C92&gt;='Input for base case'!$F$13,C92&lt;'Input for base case'!$F$14),((K91*(1-Parameters!$D$40)*(1/Parameters!$D$38)*('Input for base case'!$F$6*Parameters!$D$15*(Parameters!$D$23)*Parameters!$D$26*(1-Parameters!$D$27)*Parameters!$D$28*Parameters!$D$30))+(L91*(1-Parameters!$D$40)*(1/Parameters!$D$38))+(M91*(1-Parameters!$D$40)*('Input for base case'!$F$6*Parameters!$D$15*(Parameters!$D$23)*Parameters!$D$26*(1-Parameters!$D$27)*Parameters!$D$28*Parameters!$D$30))+(U91*(1-Parameters!$D$40)*ART_drop_factor)+(R91*(1-Parameters!$D$40)*(1/Parameters!$D$38))+(O91*(1-Parameters!$D$40))*ART_drop_factor),0)</f>
        <v>0</v>
      </c>
      <c r="V92" s="24">
        <f>IF(C92='Input for base case'!$F$14,((P91*(1-Parameters!$D$41)*(1-(Parameters!$D$9*(1-('Input for base case'!$F$22*Parameters!$D$7))))) + (V91*(1-Parameters!$D$41)*(1-(Parameters!$D$9*(1-('Input for base case'!$F$22*Parameters!$D$7)))))),0)</f>
        <v>0</v>
      </c>
      <c r="W92" s="22">
        <f>IF(C92='Input for base case'!$F$14,((P91*(1-Parameters!$D$41)*Parameters!$D$9*(1-('Input for base case'!$F$22*Parameters!$D$7)))+(Q91*(1-Parameters!$D$41)*(1-1/Parameters!$D$38)*(1-('Input for base case'!$F$6*Parameters!$D$16*(1-Parameters!$D$27)*Parameters!$D$26*(1-Parameters!$B$94)*(Parameters!$D$24))*Parameters!$D$28*Parameters!$D$30)))+(V91*(1-Parameters!$D$41)*Parameters!$D$9*(1-('Input for base case'!$F$22*Parameters!$D$7)))+ (R91*(1-Parameters!$D$41)*(1-(1/Parameters!$D$38))*(1-ART_drop_factor)) + (W91*(1-Parameters!$D$41)*(1-1/Parameters!$D$38)) + (X91*(1-Parameters!$D$41)*(1-(1/Parameters!$D$38))*(1-ART_drop_factor)),0)</f>
        <v>0</v>
      </c>
      <c r="X92" s="24">
        <f>IF(C92='Input for base case'!$F$14,((Q91*(1-Parameters!$D$41)*(1-1/Parameters!$D$38)*('Input for base case'!$F$6*Parameters!$D$16*Parameters!$D$26*(1-Parameters!$D$27)*(1-Parameters!$B$94)*(Parameters!$D$24)*Parameters!$D$28*Parameters!$D$30))+(R91*(1-Parameters!$D$41)*(1-(1/Parameters!$D$38))*ART_drop_factor)+(X91*(1-Parameters!$D$41)*(1-(1/Parameters!$D$38))*ART_drop_factor)),0)</f>
        <v>0</v>
      </c>
      <c r="Y92" s="22">
        <f>IF(C92='Input for base case'!$F$14,((Q91*(1-Parameters!$D$41)*(1/Parameters!$D$38)*(1-('Input for base case'!$F$6*Parameters!$D$16*(1-Parameters!$D$27)*Parameters!$D$26*(1-Parameters!$B$94)*(Parameters!$D$23)*Parameters!$D$28)))+(S91*(1-Parameters!$D$41)*(1-('Input for base case'!$F$6*Parameters!$D$16*(1-Parameters!$D$27)*Parameters!$D$26*(1-Parameters!$B$94)*(Parameters!$D$23)*Parameters!$D$28)))+(W91*(1-Parameters!$D$41)*(1/Parameters!$D$38))+(Y91*(1-Parameters!$D$41))),0)</f>
        <v>0</v>
      </c>
      <c r="Z92" s="24">
        <f>IF(C92='Input for base case'!$F$14,((Q91*(1-Parameters!$D$41)*(1/Parameters!$D$38)*'Input for base case'!$F$6*Parameters!$D$16*Parameters!$D$26*(1-Parameters!$D$27)*(1-Parameters!$B$94)*Parameters!$D$28*(Parameters!$D$23)*(1-Parameters!$D$30))+(S91*(1-Parameters!$D$41)*'Input for base case'!$F$6*Parameters!$D$16*Parameters!$D$26*(1-Parameters!$D$27)*(1-Parameters!$B$94)*Parameters!$D$28*(Parameters!$D$23)*(1-Parameters!$D$30))+(T91*(1-Parameters!$D$41)) + (U91*(1-Parameters!$D$41)*(1-ART_drop_factor)) + (Z91*(1-Parameters!$D$41)) + (AA91*(1-Parameters!$D$41)*(1-ART_drop_factor))),0)</f>
        <v>0</v>
      </c>
      <c r="AA92" s="22">
        <f>IF(C92='Input for base case'!$F$14,((Q91*(1-Parameters!$D$41)*(1/Parameters!$D$38)*('Input for base case'!$F$6*Parameters!$D$16*(Parameters!$D$23)*Parameters!$D$26*(1-Parameters!$D$27)*(1-Parameters!$B$94)*Parameters!$D$28*Parameters!$D$30))+(R91*(1-Parameters!$D$41)*(1/Parameters!$D$38))+(S91*(1-Parameters!$D$41)*('Input for base case'!$F$6*Parameters!$D$16*(1-Parameters!$B$94)*(Parameters!$D$23)*Parameters!$D$26*(1-Parameters!$D$27)*Parameters!$D$28*Parameters!$D$30))+(AA91*(1-Parameters!$D$41)*ART_drop_factor)+(X91*(1-Parameters!$D$41)*(1/Parameters!$D$38))+(U91*(1-Parameters!$D$41)*ART_drop_factor)),0)</f>
        <v>0</v>
      </c>
      <c r="AB92" s="24">
        <f>IF(AND(C92&gt;'Input for base case'!$F$14,C92&lt;('Input for base case'!$F$14+'Input for base case'!$F$16)),((V91*(1-Parameters!$D$41)*(1-(Parameters!$D$9*(1-('Input for base case'!$F$22*Parameters!$D$7)))))+(AB91*(1-Parameters!$D$41)*(1-(Parameters!$D$10*(1-('Input for base case'!$F$22*Parameters!$D$7)))))),0)</f>
        <v>0</v>
      </c>
      <c r="AC92" s="24">
        <f>IF(AND(C92&gt;'Input for base case'!$F$14, C92&lt;('Input for base case'!$F$14+'Input for base case'!$F$16)),((V91*(1-Parameters!$D$41)*Parameters!$D$9*(1-('Input for base case'!$F$22*Parameters!$D$7)))+(W91*(1-Parameters!$D$41)*(1-1/Parameters!$D$38)) + (X91*(1-Parameters!$D$41)*(1-(1/Parameters!$D$38))*(1-ART_drop_factor)) +(AB91*(1-Parameters!$D$41)*Parameters!$D$10*(1-('Input for base case'!$F$22*Parameters!$D$7))))+(AC91*(1-Parameters!$D$41)*(1-1/Parameters!$D$38)) + (AD91*(1-Parameters!$D$41)*(1-(1/Parameters!$D$38))*(1-ART_drop_factor)),0)</f>
        <v>0</v>
      </c>
      <c r="AD92" s="24">
        <f>IF(AND(C92&gt;'Input for base case'!$F$14, C92&lt;('Input for base case'!$F$14+'Input for base case'!$F$16)),((X91*(1-Parameters!$D$41)*(1-(1/Parameters!$D$38))*ART_drop_factor)+(AD91*(1-Parameters!$D$41)*(1-(1/Parameters!$D$38))*ART_drop_factor)),0)</f>
        <v>0</v>
      </c>
      <c r="AE92" s="24">
        <f>IF(AND(C92&gt;'Input for base case'!$F$14, C92&lt;('Input for base case'!$F$14+'Input for base case'!$F$16)),((W91*(1-Parameters!$D$41)*(1/Parameters!$D$38))+(Y91*(1-Parameters!$D$41))+(AC91*(1-Parameters!$D$41)*(1/Parameters!$D$38))+(AE91*(1-Parameters!$D$41))),0)</f>
        <v>0</v>
      </c>
      <c r="AF92" s="24">
        <f>IF(AND(C92&gt;'Input for base case'!$F$14, C92&lt;('Input for base case'!$F$14+'Input for base case'!$F$16)),((Z91*(1-Parameters!$D$41)) + (AA91*(1-Parameters!$D$41)*(1-ART_drop_factor)) +(AF91*(1-Parameters!$D$41)) + (AG91*(1-Parameters!$D$41)*(1-ART_drop_factor))),0)</f>
        <v>0</v>
      </c>
      <c r="AG92" s="24">
        <f>IF(AND(C92&gt;'Input for base case'!$F$14, C92&lt;('Input for base case'!$F$14+'Input for base case'!$F$16)),((X91*(1-Parameters!$D$41)*(1/Parameters!$D$38))+(AG91*(1-Parameters!$D$41)*ART_drop_factor)+(AD91*(1-Parameters!$D$41)*(1/Parameters!$D$38))+(AA91*(1-Parameters!$D$41)*ART_drop_factor)),0)</f>
        <v>0</v>
      </c>
      <c r="AH92" s="24">
        <f>IF(AND(C92&gt;=('Input for base case'!$F$14+'Input for base case'!$F$16),C92&lt;('Input for base case'!$F$14+'Input for base case'!$F$17)),((AB91*(1-Parameters!$D$40)*(1-(Parameters!$D$10*(1-('Input for base case'!$F$22*Parameters!$D$7)))))+(AH91*(1-Parameters!$D$40)*(1-(Parameters!$D$11*(1-('Input for base case'!$F$22*Parameters!$D$7)))))),0)</f>
        <v>0</v>
      </c>
      <c r="AI92" s="24">
        <f>IF(AND(C92&gt;=('Input for base case'!$F$14+'Input for base case'!$F$16), C92&lt;('Input for base case'!$F$14+'Input for base case'!$F$17)),((AB91*(1-Parameters!$D$40)*Parameters!$D$10*(1-('Input for base case'!$F$22*Parameters!$D$7)))+(AC91*(1-Parameters!$D$40)*(1-1/Parameters!$D$38)*(1-('Input for base case'!$F$7*Parameters!$D$17*(1-Parameters!$D$27)*Parameters!$D$26*(1-(Parameters!$B$94 + Parameters!$B$95))*(Parameters!$D$24)*Parameters!$D$28*Parameters!$D$30))) + (AD91*(1-Parameters!$D$40)*(1-(1/Parameters!$D$38))*(1-ART_drop_factor)) +(AH91*(1-Parameters!$D$40)*Parameters!$D$11*(1-('Input for base case'!$F$22*Parameters!$D$7)))+(AI91*(1-Parameters!$D$40)*(1-1/Parameters!$D$38)) + (AJ91*(1-Parameters!$D$40)*(1-(1/Parameters!$D$38))*(1-ART_drop_factor))),0)</f>
        <v>0</v>
      </c>
      <c r="AJ92" s="24">
        <f>IF(AND(C92&gt;=('Input for base case'!$F$14+'Input for base case'!$F$16), C92&lt;('Input for base case'!$F$14+'Input for base case'!$F$17)),((AC91*(1-Parameters!$D$40)*(1-1/Parameters!$D$38)*('Input for base case'!$F$7*Parameters!$D$17*Parameters!$D$26*(1-Parameters!$D$27)*(1-(Parameters!$B$94 + Parameters!$B$95))*(Parameters!$D$24)*Parameters!$D$28*Parameters!$D$30))+(AD91*(1-Parameters!$D$40)*(1-(1/Parameters!$D$38))*ART_drop_factor)+(AJ91*(1-Parameters!$D$40)*(1-(1/Parameters!$D$38))*ART_drop_factor)),0)</f>
        <v>0</v>
      </c>
      <c r="AK92" s="22">
        <f>IF(AND(C92&gt;=('Input for base case'!$F$14+'Input for base case'!$F$16), C92&lt;('Input for base case'!$F$14+'Input for base case'!$F$17)),((AC91*(1-Parameters!$D$40)*(1/Parameters!$D$38)*(1-('Input for base case'!$F$7*Parameters!$D$17*(1-Parameters!$D$27)*Parameters!$D$26*(1-(Parameters!$B$94 + Parameters!$B$95))*(Parameters!$D$23)*Parameters!$D$28)))+(AE91*(1-Parameters!$D$40)*(1-('Input for base case'!$F$7*Parameters!$D$17*(1-Parameters!$D$27)*Parameters!$D$26*(1-(Parameters!$B$94 + Parameters!$B$95))*(Parameters!$D$23)*Parameters!$D$28)))+(AI91*(1-Parameters!$D$40)*(1/Parameters!$D$38))+(AK91*(1-Parameters!$D$40))),0)</f>
        <v>0</v>
      </c>
      <c r="AL92" s="24">
        <f>IF(AND(C92&gt;=('Input for base case'!$F$14+'Input for base case'!$F$16), C92&lt;('Input for base case'!$F$14+'Input for base case'!$F$17)),((AC91*(1-Parameters!$D$40)*(1/Parameters!$D$38)*'Input for base case'!$F$7*Parameters!$D$17*Parameters!$D$26*(1-Parameters!$D$27)*(1-(Parameters!$B$94 + Parameters!$B$95))*Parameters!$D$28*(Parameters!$D$23)*(1-Parameters!$D$30))+(AE91*(1-Parameters!$D$40)*'Input for base case'!$F$7*Parameters!$D$17*Parameters!$D$26*(1-Parameters!$D$27)*(1-(Parameters!$B$94 + Parameters!$B$95))*Parameters!$D$28*(Parameters!$D$23)*(1-Parameters!$D$30))+(AF91*(1-Parameters!$D$40)) + (AG91*(1-Parameters!$D$40)*(1-ART_drop_factor)) +(AL91*(1-Parameters!$D$40)) + (AM91*(1-Parameters!$D$40)*(1-ART_drop_factor))),0)</f>
        <v>0</v>
      </c>
      <c r="AM92" s="22">
        <f>IF(AND(C92&gt;=('Input for base case'!$F$14+'Input for base case'!$F$16), C92&lt;('Input for base case'!$F$14+'Input for base case'!$F$17)),((AC91*(1-Parameters!$D$40)*(1/Parameters!$D$38)*('Input for base case'!$F$7*Parameters!$D$17*(Parameters!$D$23)*Parameters!$D$26*(1-Parameters!$D$27)*(1-(Parameters!$B$94 + Parameters!$B$95))*Parameters!$D$28*Parameters!$D$30))+(AD91*(1-Parameters!$D$40)*(1/Parameters!$D$38))+(AE91*(1-Parameters!$D$40)*('Input for base case'!$F$7*Parameters!$D$17*(Parameters!$D$23)*Parameters!$D$26*(1-Parameters!$D$27)*(1-(Parameters!$B$94 + Parameters!$B$95))*Parameters!$D$28*Parameters!$D$30))+(AM91*(1-Parameters!$D$40)*ART_drop_factor)+(AJ91*(1-Parameters!$D$40)*(1/Parameters!$D$38))+(AG91*(1-Parameters!$D$40)*ART_drop_factor)),0)</f>
        <v>0</v>
      </c>
      <c r="AN92" s="24">
        <f>IF(AND(C92&gt;=('Input for base case'!$F$14+'Input for base case'!$F$17), C92&lt;('Input for base case'!$F$14+'Input for base case'!$F$18)),((AH91*(1-Parameters!$D$40)*(1-(Parameters!$D$11*(1-('Input for base case'!$F$22*Parameters!$D$7))))) + (AN91*(1-Parameters!$D$40)*(1-(Parameters!$D$11*(1-('Input for base case'!$F$22*Parameters!$D$7)))))),0)</f>
        <v>0</v>
      </c>
      <c r="AO92" s="22">
        <f>IF(AND(C92&gt;=('Input for base case'!$F$14+'Input for base case'!$F$17), C92&lt;('Input for base case'!$F$14+'Input for base case'!$F$18)),((AH91*(1-Parameters!$D$40)*Parameters!$D$11*(1-('Input for base case'!$F$22*Parameters!$D$7)))+(AI91*(1-Parameters!$D$40)*(1-1/Parameters!$D$38)*(1-('Input for base case'!$F$8*Parameters!$D$18*(1-Parameters!$D$27)*Parameters!$D$26*(Parameters!$D$24)*Parameters!$D$28*Parameters!$D$30))) + (AJ91*(1-Parameters!$D$40)*(1-(1/Parameters!$D$38))*(1-ART_drop_factor)) +(AN91*(1-Parameters!$D$40)*Parameters!$D$11*(1-('Input for base case'!$F$22*Parameters!$D$7)))+(AO91*(1-Parameters!$D$40)*(1-1/Parameters!$D$38)) + (AP91*(1-Parameters!$D$40)*(1-(1/Parameters!$D$38))*(1-ART_drop_factor))),0)</f>
        <v>0</v>
      </c>
      <c r="AP92" s="24">
        <f>IF(AND(C92&gt;=('Input for base case'!$F$14+'Input for base case'!$F$17), C92&lt;('Input for base case'!$F$14+'Input for base case'!$F$18)),((AI91*(1-Parameters!$D$40)*(1-1/Parameters!$D$38)*('Input for base case'!$F$8*Parameters!$D$18*Parameters!$D$26*(1-Parameters!$D$27)*(Parameters!$D$24)*Parameters!$D$28*Parameters!$D$30))+(AJ91*(1-Parameters!$D$40)*(1-(1/Parameters!$D$38))*ART_drop_factor)+(AP91*(1-Parameters!$D$40)*(1-(1/Parameters!$D$38))*ART_drop_factor)),0)</f>
        <v>0</v>
      </c>
      <c r="AQ92" s="22">
        <f>IF(AND(C92&gt;=('Input for base case'!$F$14+'Input for base case'!$F$17), C92&lt;('Input for base case'!$F$14+'Input for base case'!$F$18)),((AI91*(1-Parameters!$D$40)*(1/Parameters!$D$38)*(1-('Input for base case'!$F$8*Parameters!$D$18*(1-Parameters!$D$27)*Parameters!$D$26*(Parameters!$D$23)*Parameters!$D$28)))+(AK91*(1-Parameters!$D$40)*(1-('Input for base case'!$F$8*Parameters!$D$18*(1-Parameters!$D$27)*Parameters!$D$26*(Parameters!$D$23)*Parameters!$D$28)))+(AO91*(1-Parameters!$D$40)*(1/Parameters!$D$38))+(AQ91*(1-Parameters!$D$40))),0)</f>
        <v>0</v>
      </c>
      <c r="AR92" s="24">
        <f>IF(AND(C92&gt;=('Input for base case'!$F$14+'Input for base case'!$F$17), C92&lt;('Input for base case'!$F$14+'Input for base case'!$F$18)),((AI91*(1-Parameters!$D$40)*(1/Parameters!$D$38)*'Input for base case'!$F$8*Parameters!$D$18*Parameters!$D$26*(1-Parameters!$D$27)*Parameters!$D$28*(Parameters!$D$23)*(1-Parameters!$D$30))+(AK91*(1-Parameters!$D$40)*'Input for base case'!$F$8*Parameters!$D$18*Parameters!$D$26*(1-Parameters!$D$27)*Parameters!$D$28*(Parameters!$D$23)*(1-Parameters!$D$30))+(AL91*(1-Parameters!$D$40)) + (AM91*(1-Parameters!$D$40)*(1-ART_drop_factor)) +(AR91*(1-Parameters!$D$40)) + (AS91*(1-Parameters!$D$40)*(1-ART_drop_factor))),0)</f>
        <v>0</v>
      </c>
      <c r="AS92" s="22">
        <f>IF(AND(C92&gt;=('Input for base case'!$F$14+'Input for base case'!$F$17), C92&lt;('Input for base case'!$F$14+'Input for base case'!$F$18)),((AI91*(1-Parameters!$D$40)*(1/Parameters!$D$38)*('Input for base case'!$F$8*Parameters!$D$18*(Parameters!$D$23)*Parameters!$D$26*(1-Parameters!$D$27)*Parameters!$D$28*Parameters!$D$30))+(AJ91*(1-Parameters!$D$40)*(1/Parameters!$D$38))+(AK91*(1-Parameters!$D$40)*('Input for base case'!$F$8*Parameters!$D$18*(Parameters!$D$23)*Parameters!$D$26*(1-Parameters!$D$27)*Parameters!$D$28*Parameters!$D$30))+(AS91*(1-Parameters!$D$40)*ART_drop_factor)+(AP91*(1-Parameters!$D$40)*(1/Parameters!$D$38))+(AM91*(1-Parameters!$D$40)*ART_drop_factor)),0)</f>
        <v>0</v>
      </c>
      <c r="AT92" s="24">
        <f>IF(AND(C92&gt;=('Input for base case'!$F$14+'Input for base case'!$F$18), C92&lt;('Input for base case'!$F$14+'Input for base case'!$F$19)),((AN91*(1-Parameters!$D$40)*(1-(Parameters!$D$11*(1-('Input for base case'!$F$22*Parameters!$D$7))))) + (AT91*(1-Parameters!$D$40)*(1-(Parameters!$D$12*(1-('Input for base case'!$F$22*Parameters!$D$7)))))),0)</f>
        <v>0</v>
      </c>
      <c r="AU92" s="22">
        <f>IF(AND(C92&gt;=('Input for base case'!$F$14+'Input for base case'!$F$18), C92&lt;('Input for base case'!$F$14+'Input for base case'!$F$19)),((AN91*(1-Parameters!$D$40)*Parameters!$D$11*(1-('Input for base case'!$F$22*Parameters!$D$7)))+(AO91*(1-Parameters!$D$40)*(1-1/Parameters!$D$38)*(1-('Input for base case'!$F$9*Parameters!$D$19*(1-Parameters!$D$27)*Parameters!$D$26*(Parameters!$D$24)*Parameters!$D$28*Parameters!$D$30))) + (AP91*(1-Parameters!$D$40)*(1-(1/Parameters!$D$38))*(1-ART_drop_factor)) +(AT91*(1-Parameters!$D$40)*Parameters!$D$12*(1-('Input for base case'!$F$22*Parameters!$D$7)))+(AU91*(1-Parameters!$D$40)*(1-1/Parameters!$D$38)) + (AV91*(1-Parameters!$D$40)*(1-(1/Parameters!$D$38))*(1-ART_drop_factor))),0)</f>
        <v>0</v>
      </c>
      <c r="AV92" s="24">
        <f>IF(AND(C92&gt;=('Input for base case'!$F$14+'Input for base case'!$F$18), C92&lt;('Input for base case'!$F$14+'Input for base case'!$F$19)),((AO91*(1-Parameters!$D$40)*(1-1/Parameters!$D$38)*('Input for base case'!$F$9*Parameters!$D$19*Parameters!$D$26*(1-Parameters!$D$27)*(Parameters!$D$24)*Parameters!$D$28*Parameters!$D$30))+(AP91*(1-Parameters!$D$40)*(1-(1/Parameters!$D$38))*ART_drop_factor)+(AV91*(1-Parameters!$D$40)*(1-(1/Parameters!$D$38))*ART_drop_factor)),0)</f>
        <v>0</v>
      </c>
      <c r="AW92" s="22">
        <f>IF(AND(C92&gt;=('Input for base case'!$F$14+'Input for base case'!$F$18), C92&lt;('Input for base case'!$F$14+'Input for base case'!$F$19)),((AO91*(1-Parameters!$D$40)*(1/Parameters!$D$38)*(1-('Input for base case'!$F$9*Parameters!$D$19*(1-Parameters!$D$27)*Parameters!$D$26*(Parameters!$D$23)*Parameters!$D$28)))+(AQ91*(1-Parameters!$D$40)*(1-('Input for base case'!$F$9*Parameters!$D$19*(1-Parameters!$D$27)*Parameters!$D$26*(Parameters!$D$23)*Parameters!$D$28)))+(AU91*(1-Parameters!$D$40)*(1/Parameters!$D$38))+(AW91*(1-Parameters!$D$40))),0)</f>
        <v>0</v>
      </c>
      <c r="AX92" s="24">
        <f>IF(AND(C92&gt;=('Input for base case'!$F$14+'Input for base case'!$F$18), C92&lt;('Input for base case'!$F$14+'Input for base case'!$F$19)),((AO91*(1-Parameters!$D$40)*(1/Parameters!$D$38)*'Input for base case'!$F$9*Parameters!$D$19*Parameters!$D$26*(1-Parameters!$D$27)*Parameters!$D$28*(Parameters!$D$23)*(1-Parameters!$D$30))+(AQ91*(1-Parameters!$D$40)*'Input for base case'!$F$9*Parameters!$D$19*Parameters!$D$26*(1-Parameters!$D$27)*Parameters!$D$28*(Parameters!$D$23)*(1-Parameters!$D$30)) + (AS91*(1-Parameters!$D$40)*(1-ART_drop_factor)) +(AR91*(1-Parameters!$D$40))+ (AY91*(1-Parameters!$D$40)*(1-ART_drop_factor)) + (AX91*(1-Parameters!$D$40))),0)</f>
        <v>0</v>
      </c>
      <c r="AY92" s="22">
        <f>IF(AND(C92&gt;=('Input for base case'!$F$14+'Input for base case'!$F$18), C92&lt;('Input for base case'!$F$14+'Input for base case'!$F$19)),((AO91*(1-Parameters!$D$40)*(1/Parameters!$D$38)*('Input for base case'!$F$9*Parameters!$D$19*(Parameters!$D$23)*Parameters!$D$26*(1-Parameters!$D$27)*Parameters!$D$28*Parameters!$D$30))+(AP91*(1-Parameters!$D$40)*(1/Parameters!$D$38))+(AQ91*(1-Parameters!$D$40)*('Input for base case'!$F$9*Parameters!$D$19*(Parameters!$D$23)*Parameters!$D$26*(1-Parameters!$D$27)*Parameters!$D$28*Parameters!$D$30))+(AY91*(1-Parameters!$D$40)*ART_drop_factor)+(AV91*(1-Parameters!$D$40)*(1/Parameters!$D$38))+(AS91*(1-Parameters!$D$40)*ART_drop_factor)),0)</f>
        <v>0</v>
      </c>
      <c r="AZ92" s="24">
        <f>IF(C92&gt;=('Input for base case'!$F$14+'Input for base case'!$F$19),((AT91*(1-Parameters!$D$40)*(1-(Parameters!$D$12*(1-('Input for base case'!$F$22*Parameters!$D$7))))) + (AZ91*(1-Parameters!$D$40)*(1-(Parameters!$D$12*(1-('Input for base case'!$F$22*Parameters!$D$7)))))),0)</f>
        <v>1478633.6610804873</v>
      </c>
      <c r="BA92" s="22">
        <f>IF(C92&gt;=('Input for base case'!$F$14+'Input for base case'!$F$19),((AT91*(1-Parameters!$D$40)*Parameters!$D$12*(1-('Input for base case'!$F$22*Parameters!$D$7)))+(AU91*(1-Parameters!$D$40)*(1-1/Parameters!$D$38)*(1-('Input for base case'!$F$10*Parameters!$D$20*(1-Parameters!$D$27)*Parameters!$D$26*(Parameters!$D$24)*Parameters!$D$28*Parameters!$D$30))) + (AV91*(1-Parameters!$D$40)*(1-(1/Parameters!$D$38))*(1-ART_drop_factor)) +(AZ91*(1-Parameters!$D$40)*Parameters!$D$12*(1-('Input for base case'!$F$22*Parameters!$D$7)))+(BA91*(1-Parameters!$D$40)*(1-1/Parameters!$D$38)) + (BB91*(1-Parameters!$D$40)*(1-(1/Parameters!$D$38))*(1-ART_drop_factor))),0)</f>
        <v>3582.6582962487269</v>
      </c>
      <c r="BB92" s="24">
        <f>IF(C92&gt;=('Input for base case'!$F$14+'Input for base case'!$F$19),((AU91*(1-Parameters!$D$40)*(1-1/Parameters!$D$38)*('Input for base case'!$F$10*Parameters!$D$20*Parameters!$D$26*(1-Parameters!$D$27)*(Parameters!$D$24)*Parameters!$D$28*Parameters!$D$30))+(AV91*(1-Parameters!$D$40)*(1-(1/Parameters!$D$38))*ART_drop_factor)+(BB91*(1-Parameters!$D$40)*(1-(1/Parameters!$D$38))*ART_drop_factor)),0)</f>
        <v>0.69543019478514279</v>
      </c>
      <c r="BC92" s="22">
        <f>IF(C92&gt;=('Input for base case'!$F$14+'Input for base case'!$F$19),((AU91*(1-Parameters!$D$40)*(1/Parameters!$D$38)*(1-('Input for base case'!$F$10*Parameters!$D$20*(1-Parameters!$D$27)*Parameters!$D$26*(Parameters!$D$23)*Parameters!$D$28)))+(AW91*(1-Parameters!$D$40)*(1-('Input for base case'!$F$10*Parameters!$D$20*(1-Parameters!$D$27)*Parameters!$D$26*(Parameters!$D$23)*Parameters!$D$28)))+(BA91*(1-Parameters!$D$40)*(1/Parameters!$D$38))+(BC91*(1-Parameters!$D$40))),0)</f>
        <v>38279.214812377242</v>
      </c>
      <c r="BD92" s="24">
        <f>IF(C92&gt;=('Input for base case'!$F$14+'Input for base case'!$F$19),((AU91*(1-Parameters!$D$40)*(1/Parameters!$D$38)*'Input for base case'!$F$10*Parameters!$D$20*Parameters!$D$26*(1-Parameters!$D$27)*Parameters!$D$28*(Parameters!$D$23)*(1-Parameters!$D$30))+(AW91*(1-Parameters!$D$40)*'Input for base case'!$F$10*Parameters!$D$20*Parameters!$D$26*(1-Parameters!$D$27)*Parameters!$D$28*(Parameters!$D$23)*(1-Parameters!$D$30))+(AX91*(1-Parameters!$D$40)) + (AY91*(1-Parameters!$D$40)*(1-ART_drop_factor)) +(BD91*(1-Parameters!$D$40)) + (BE91*(1-Parameters!$D$40)*(1-ART_drop_factor))),0)</f>
        <v>10968.588445932673</v>
      </c>
      <c r="BE92" s="25">
        <f>IF(C92&gt;=('Input for base case'!$F$14+'Input for base case'!$F$19),((AU91*(1-Parameters!$D$40)*(1/Parameters!$D$38)*('Input for base case'!$F$10*Parameters!$D$20*(Parameters!$D$23)*Parameters!$D$26*(1-Parameters!$D$27)*Parameters!$D$28*Parameters!$D$30))+(AV91*(1-Parameters!$D$40)*(1/Parameters!$D$38))+(AW91*(1-Parameters!$D$40)*('Input for base case'!$F$10*Parameters!$D$20*(Parameters!$D$23)*Parameters!$D$26*(1-Parameters!$D$27)*Parameters!$D$28*Parameters!$D$30))+(BE91*(1-Parameters!$D$40)*ART_drop_factor)+(BB91*(1-Parameters!$D$40)*(1/Parameters!$D$38))+(AY91*(1-Parameters!$D$40)*ART_drop_factor)),0)</f>
        <v>30674.269509489564</v>
      </c>
      <c r="BF92" s="135">
        <f>(Parameters!$D$40*(SUM(Model!D91:U91,Model!AH91:BE91)))+(Parameters!$D$41*(SUM(Model!V91:AG91)))</f>
        <v>93.375266647289124</v>
      </c>
      <c r="BG92" s="60"/>
      <c r="BJ92" s="66"/>
    </row>
    <row r="93" spans="3:62" x14ac:dyDescent="0.2">
      <c r="C93" s="20">
        <v>88</v>
      </c>
      <c r="D93" s="21">
        <f>IF((C93&gt;='Input for base case'!$F$12),0,(D92*(1-Parameters!$D$40)*(1-(Parameters!$D$8*(1-('Input for base case'!$F$22*Parameters!$D$7))))))</f>
        <v>0</v>
      </c>
      <c r="E93" s="21">
        <f>IF((C93&gt;='Input for base case'!$F$12),0,(D92*(1-Parameters!$D$40)*Parameters!$D$8*(1-('Input for base case'!$F$22*Parameters!$D$7))+(E92*(1-Parameters!$D$40)*(1-1/Parameters!$D$38)) + (F92*(1-Parameters!$D$40)*(1-(1/Parameters!$D$38))*(1-ART_drop_factor))))</f>
        <v>0</v>
      </c>
      <c r="F93" s="26">
        <f>IF((C93&gt;='Input for base case'!$F$12),0,(F92*(1-Parameters!$D$40)*(1-(1/Parameters!$D$38))*ART_drop_factor))</f>
        <v>0</v>
      </c>
      <c r="G93" s="21">
        <f>IF((C93&gt;='Input for base case'!$F$12),0,((G92*(1-Parameters!$D$40)+(E92*(1-Parameters!$D$40)*(1/Parameters!$D$38)))))</f>
        <v>0</v>
      </c>
      <c r="H93" s="21">
        <f>IF((C93&gt;='Input for base case'!$F$12),0,(H92*(1-Parameters!$D$40) + I92*(1-Parameters!$D$40)*(1-ART_drop_factor)))</f>
        <v>0</v>
      </c>
      <c r="I93" s="21">
        <f>IF((C93&gt;='Input for base case'!$F$12),0,(((F92*(1-Parameters!$D$40)*(1/Parameters!$D$38)) + I92*(1-Parameters!$D$40)*ART_drop_factor)))</f>
        <v>0</v>
      </c>
      <c r="J93" s="23">
        <f>IF(AND(C93&gt;='Input for base case'!$F$12,C93&lt;'Input for base case'!$F$13),((D92*(1-Parameters!$D$40)*(1-(Parameters!$D$8*(1-('Input for base case'!$F$22*Parameters!$D$7))))) + (J92*(1-Parameters!$D$40)*(1-(Parameters!$D$9*(1-('Input for base case'!$F$22*Parameters!$D$7)))))),0)</f>
        <v>0</v>
      </c>
      <c r="K93" s="23">
        <f>IF(AND(C93&gt;='Input for base case'!$F$12,C93&lt;'Input for base case'!$F$13),((D92*(1-Parameters!$D$40)*(Parameters!$D$8*(1-('Input for base case'!$F$22*Parameters!$D$7))))+(E92*(1-Parameters!$D$40)*(1-1/Parameters!$D$38)*(1-('Input for base case'!$F$5*Parameters!$D$14*(1-Parameters!$D$27)*Parameters!$D$26*(Parameters!$D$24))*Parameters!$D$28*Parameters!$D$30)))+ (F92*(1-Parameters!$D$40)*(1-(1/Parameters!$D$38))*(1-ART_drop_factor)) + (J92*(1-Parameters!$D$40)*Parameters!$D$9*(1-('Input for base case'!$F$22*Parameters!$D$7)))+(K92*(1-Parameters!$D$40)*(1-1/Parameters!$D$38)) + (L92*(1-Parameters!$D$40)*(1-(1/Parameters!$D$38))*(1-ART_drop_factor)),0)</f>
        <v>0</v>
      </c>
      <c r="L93" s="23">
        <f>IF(AND(C93&gt;='Input for base case'!$F$12,C93&lt;'Input for base case'!$F$13),((E92*(1-Parameters!$D$40)*(1-1/Parameters!$D$38)*('Input for base case'!$F$5*Parameters!$D$14*Parameters!$D$26*(1-Parameters!$D$27)*(Parameters!$D$24)*Parameters!$D$28*Parameters!$D$30))+(F92*(1-Parameters!$D$40)*(1-(1/Parameters!$D$38))*ART_drop_factor)+(L92*(1-Parameters!$D$40)*(1-(1/Parameters!$D$38))*ART_drop_factor)),0)</f>
        <v>0</v>
      </c>
      <c r="M93" s="23">
        <f>IF(AND(C93&gt;='Input for base case'!$F$12,C93&lt;'Input for base case'!$F$13),((E92*(1-Parameters!$D$40)*(1/Parameters!$D$38)*(1-('Input for base case'!$F$5*Parameters!$D$14*(1-Parameters!$D$27)*Parameters!$D$26*(Parameters!$D$23))*Parameters!$D$28))+(G92*(1-Parameters!$D$40)*(1-('Input for base case'!$F$5*Parameters!$D$14*(1-Parameters!$D$27)*Parameters!$D$26*(Parameters!$D$23)*Parameters!$D$28)))+(K92*(1-Parameters!$D$40)*(1/Parameters!$D$38))+(M92*(1-Parameters!$D$40))),0)</f>
        <v>0</v>
      </c>
      <c r="N93" s="23">
        <f>IF(AND(C93&gt;='Input for base case'!$F$12,C93&lt;'Input for base case'!$F$13),((E92*(1-Parameters!$D$40)*(1/Parameters!$D$38)*'Input for base case'!$F$5*Parameters!$D$14*Parameters!$D$26*(1-Parameters!$D$27)*Parameters!$D$28*(Parameters!$D$23)*(1-Parameters!$D$30))+(G92*(1-Parameters!$D$40)*'Input for base case'!$F$5*Parameters!$D$14*Parameters!$D$26*(1-Parameters!$D$27)*Parameters!$D$28*(Parameters!$D$23)*(1-Parameters!$D$30))+(H92*(1-Parameters!$D$40)) +(N92*(1-Parameters!$D$40)) + (O92*(1-Parameters!$D$40)*(1-ART_drop_factor)) + (I92*(1-Parameters!$D$40)*(1-ART_drop_factor))),0)</f>
        <v>0</v>
      </c>
      <c r="O93" s="23">
        <f>IF(AND(C93&gt;='Input for base case'!$F$12,C93&lt;'Input for base case'!$F$13),((E92*(1-Parameters!$D$40)*(1/Parameters!$D$38)*('Input for base case'!$F$5*Parameters!$D$14*(Parameters!$D$23)*Parameters!$D$26*(1-Parameters!$D$27)*Parameters!$D$28*Parameters!$D$30))+(F92*(1-Parameters!$D$40)*(1/Parameters!$D$38))+(G92*(1-Parameters!$D$40)*('Input for base case'!$F$5*Parameters!$D$14*(Parameters!$D$23)*Parameters!$D$26*(1-Parameters!$D$27)*Parameters!$D$28*Parameters!$D$30))+(O92*(1-Parameters!$D$40)*ART_drop_factor)+(L92*(1-Parameters!$D$40)*(1/Parameters!$D$38))+(I92*(1-Parameters!$D$40)*ART_drop_factor)),0)</f>
        <v>0</v>
      </c>
      <c r="P93" s="24">
        <f>IF(AND(C93&gt;='Input for base case'!$F$13,C93&lt;'Input for base case'!$F$14),((J92*(1-Parameters!$D$40)*(1-(Parameters!$D$9*(1-('Input for base case'!$F$22*Parameters!$D$7))))) + (P92*(1-Parameters!$D$40)*(1-(Parameters!$D$9*(1-('Input for base case'!$F$22*Parameters!$D$7)))))),0)</f>
        <v>0</v>
      </c>
      <c r="Q93" s="22">
        <f>IF(AND(C93&gt;='Input for base case'!$F$13,C93&lt;'Input for base case'!$F$14),((J92*(1-Parameters!$D$40)*Parameters!$D$9*(1-('Input for base case'!$F$22*Parameters!$D$7)))+(K92*(1-Parameters!$D$40)*(1-1/Parameters!$D$38)*(1-('Input for base case'!$F$6*Parameters!$D$15*(1-Parameters!$D$27)*Parameters!$D$26*(Parameters!$D$24))*Parameters!$D$28*Parameters!$D$30))) + (L92*(1-Parameters!$D$40)*(1-(1/Parameters!$D$38))*(1-ART_drop_factor)) +(P92*(1-Parameters!$D$40)*Parameters!$D$9*(1-('Input for base case'!$F$22*Parameters!$D$7)))+(Q92*(1-Parameters!$D$40)*(1-1/Parameters!$D$38)) + (R92*(1-Parameters!$D$40)*(1-(1/Parameters!$D$38))*(1-ART_drop_factor)),0)</f>
        <v>0</v>
      </c>
      <c r="R93" s="24">
        <f>IF(AND(C93&gt;='Input for base case'!$F$13,C93&lt;'Input for base case'!$F$14),((K92*(1-Parameters!$D$40)*(1-1/Parameters!$D$38)*('Input for base case'!$F$6*Parameters!$D$15*Parameters!$D$26*(1-Parameters!$D$27)*(Parameters!$D$24)*Parameters!$D$28*Parameters!$D$30))+(L92*(1-Parameters!$D$40)*(1-(1/Parameters!$D$38))*ART_drop_factor)+(R92*(1-Parameters!$D$40)*(1-(1/Parameters!$D$38))*ART_drop_factor)),0)</f>
        <v>0</v>
      </c>
      <c r="S93" s="22">
        <f>IF(AND(C93&gt;='Input for base case'!$F$13,C93&lt;'Input for base case'!$F$14),((K92*(1-Parameters!$D$40)*(1/Parameters!$D$38)*(1-('Input for base case'!$F$6*Parameters!$D$15*(1-Parameters!$D$27)*Parameters!$D$26*(Parameters!$D$23)*Parameters!$D$28)))+(M92*(1-Parameters!$D$40)*(1-('Input for base case'!$F$6*Parameters!$D$15*(1-Parameters!$D$27)*Parameters!$D$26*(Parameters!$D$23)*Parameters!$D$28)))+(Q92*(1-Parameters!$D$40)*(1/Parameters!$D$38))+(S92*(1-Parameters!$D$40))),0)</f>
        <v>0</v>
      </c>
      <c r="T93" s="24">
        <f>IF(AND(C93&gt;='Input for base case'!$F$13,C93&lt;'Input for base case'!$F$14),((K92*(1-Parameters!$D$40)*(1/Parameters!$D$38)*'Input for base case'!$F$6*Parameters!$D$15*Parameters!$D$26*(1-Parameters!$D$27)*Parameters!$D$28*(Parameters!$D$23)*(1-Parameters!$D$30))+(M92*(1-Parameters!$D$40)*'Input for base case'!$F$6*Parameters!$D$15*Parameters!$D$26*(1-Parameters!$D$27)*Parameters!$D$28*(Parameters!$D$23)*(1-Parameters!$D$30))+(N92*(1-Parameters!$D$40))+(T92*(1-Parameters!$D$40)) + (U92*(1-Parameters!$D$40)*(1-ART_drop_factor)) + (O92*(1-Parameters!$D$40)*(1-ART_drop_factor))),0)</f>
        <v>0</v>
      </c>
      <c r="U93" s="22">
        <f>IF(AND(C93&gt;='Input for base case'!$F$13,C93&lt;'Input for base case'!$F$14),((K92*(1-Parameters!$D$40)*(1/Parameters!$D$38)*('Input for base case'!$F$6*Parameters!$D$15*(Parameters!$D$23)*Parameters!$D$26*(1-Parameters!$D$27)*Parameters!$D$28*Parameters!$D$30))+(L92*(1-Parameters!$D$40)*(1/Parameters!$D$38))+(M92*(1-Parameters!$D$40)*('Input for base case'!$F$6*Parameters!$D$15*(Parameters!$D$23)*Parameters!$D$26*(1-Parameters!$D$27)*Parameters!$D$28*Parameters!$D$30))+(U92*(1-Parameters!$D$40)*ART_drop_factor)+(R92*(1-Parameters!$D$40)*(1/Parameters!$D$38))+(O92*(1-Parameters!$D$40))*ART_drop_factor),0)</f>
        <v>0</v>
      </c>
      <c r="V93" s="24">
        <f>IF(C93='Input for base case'!$F$14,((P92*(1-Parameters!$D$41)*(1-(Parameters!$D$9*(1-('Input for base case'!$F$22*Parameters!$D$7))))) + (V92*(1-Parameters!$D$41)*(1-(Parameters!$D$9*(1-('Input for base case'!$F$22*Parameters!$D$7)))))),0)</f>
        <v>0</v>
      </c>
      <c r="W93" s="22">
        <f>IF(C93='Input for base case'!$F$14,((P92*(1-Parameters!$D$41)*Parameters!$D$9*(1-('Input for base case'!$F$22*Parameters!$D$7)))+(Q92*(1-Parameters!$D$41)*(1-1/Parameters!$D$38)*(1-('Input for base case'!$F$6*Parameters!$D$16*(1-Parameters!$D$27)*Parameters!$D$26*(1-Parameters!$B$94)*(Parameters!$D$24))*Parameters!$D$28*Parameters!$D$30)))+(V92*(1-Parameters!$D$41)*Parameters!$D$9*(1-('Input for base case'!$F$22*Parameters!$D$7)))+ (R92*(1-Parameters!$D$41)*(1-(1/Parameters!$D$38))*(1-ART_drop_factor)) + (W92*(1-Parameters!$D$41)*(1-1/Parameters!$D$38)) + (X92*(1-Parameters!$D$41)*(1-(1/Parameters!$D$38))*(1-ART_drop_factor)),0)</f>
        <v>0</v>
      </c>
      <c r="X93" s="24">
        <f>IF(C93='Input for base case'!$F$14,((Q92*(1-Parameters!$D$41)*(1-1/Parameters!$D$38)*('Input for base case'!$F$6*Parameters!$D$16*Parameters!$D$26*(1-Parameters!$D$27)*(1-Parameters!$B$94)*(Parameters!$D$24)*Parameters!$D$28*Parameters!$D$30))+(R92*(1-Parameters!$D$41)*(1-(1/Parameters!$D$38))*ART_drop_factor)+(X92*(1-Parameters!$D$41)*(1-(1/Parameters!$D$38))*ART_drop_factor)),0)</f>
        <v>0</v>
      </c>
      <c r="Y93" s="22">
        <f>IF(C93='Input for base case'!$F$14,((Q92*(1-Parameters!$D$41)*(1/Parameters!$D$38)*(1-('Input for base case'!$F$6*Parameters!$D$16*(1-Parameters!$D$27)*Parameters!$D$26*(1-Parameters!$B$94)*(Parameters!$D$23)*Parameters!$D$28)))+(S92*(1-Parameters!$D$41)*(1-('Input for base case'!$F$6*Parameters!$D$16*(1-Parameters!$D$27)*Parameters!$D$26*(1-Parameters!$B$94)*(Parameters!$D$23)*Parameters!$D$28)))+(W92*(1-Parameters!$D$41)*(1/Parameters!$D$38))+(Y92*(1-Parameters!$D$41))),0)</f>
        <v>0</v>
      </c>
      <c r="Z93" s="24">
        <f>IF(C93='Input for base case'!$F$14,((Q92*(1-Parameters!$D$41)*(1/Parameters!$D$38)*'Input for base case'!$F$6*Parameters!$D$16*Parameters!$D$26*(1-Parameters!$D$27)*(1-Parameters!$B$94)*Parameters!$D$28*(Parameters!$D$23)*(1-Parameters!$D$30))+(S92*(1-Parameters!$D$41)*'Input for base case'!$F$6*Parameters!$D$16*Parameters!$D$26*(1-Parameters!$D$27)*(1-Parameters!$B$94)*Parameters!$D$28*(Parameters!$D$23)*(1-Parameters!$D$30))+(T92*(1-Parameters!$D$41)) + (U92*(1-Parameters!$D$41)*(1-ART_drop_factor)) + (Z92*(1-Parameters!$D$41)) + (AA92*(1-Parameters!$D$41)*(1-ART_drop_factor))),0)</f>
        <v>0</v>
      </c>
      <c r="AA93" s="22">
        <f>IF(C93='Input for base case'!$F$14,((Q92*(1-Parameters!$D$41)*(1/Parameters!$D$38)*('Input for base case'!$F$6*Parameters!$D$16*(Parameters!$D$23)*Parameters!$D$26*(1-Parameters!$D$27)*(1-Parameters!$B$94)*Parameters!$D$28*Parameters!$D$30))+(R92*(1-Parameters!$D$41)*(1/Parameters!$D$38))+(S92*(1-Parameters!$D$41)*('Input for base case'!$F$6*Parameters!$D$16*(1-Parameters!$B$94)*(Parameters!$D$23)*Parameters!$D$26*(1-Parameters!$D$27)*Parameters!$D$28*Parameters!$D$30))+(AA92*(1-Parameters!$D$41)*ART_drop_factor)+(X92*(1-Parameters!$D$41)*(1/Parameters!$D$38))+(U92*(1-Parameters!$D$41)*ART_drop_factor)),0)</f>
        <v>0</v>
      </c>
      <c r="AB93" s="24">
        <f>IF(AND(C93&gt;'Input for base case'!$F$14,C93&lt;('Input for base case'!$F$14+'Input for base case'!$F$16)),((V92*(1-Parameters!$D$41)*(1-(Parameters!$D$9*(1-('Input for base case'!$F$22*Parameters!$D$7)))))+(AB92*(1-Parameters!$D$41)*(1-(Parameters!$D$10*(1-('Input for base case'!$F$22*Parameters!$D$7)))))),0)</f>
        <v>0</v>
      </c>
      <c r="AC93" s="24">
        <f>IF(AND(C93&gt;'Input for base case'!$F$14, C93&lt;('Input for base case'!$F$14+'Input for base case'!$F$16)),((V92*(1-Parameters!$D$41)*Parameters!$D$9*(1-('Input for base case'!$F$22*Parameters!$D$7)))+(W92*(1-Parameters!$D$41)*(1-1/Parameters!$D$38)) + (X92*(1-Parameters!$D$41)*(1-(1/Parameters!$D$38))*(1-ART_drop_factor)) +(AB92*(1-Parameters!$D$41)*Parameters!$D$10*(1-('Input for base case'!$F$22*Parameters!$D$7))))+(AC92*(1-Parameters!$D$41)*(1-1/Parameters!$D$38)) + (AD92*(1-Parameters!$D$41)*(1-(1/Parameters!$D$38))*(1-ART_drop_factor)),0)</f>
        <v>0</v>
      </c>
      <c r="AD93" s="24">
        <f>IF(AND(C93&gt;'Input for base case'!$F$14, C93&lt;('Input for base case'!$F$14+'Input for base case'!$F$16)),((X92*(1-Parameters!$D$41)*(1-(1/Parameters!$D$38))*ART_drop_factor)+(AD92*(1-Parameters!$D$41)*(1-(1/Parameters!$D$38))*ART_drop_factor)),0)</f>
        <v>0</v>
      </c>
      <c r="AE93" s="24">
        <f>IF(AND(C93&gt;'Input for base case'!$F$14, C93&lt;('Input for base case'!$F$14+'Input for base case'!$F$16)),((W92*(1-Parameters!$D$41)*(1/Parameters!$D$38))+(Y92*(1-Parameters!$D$41))+(AC92*(1-Parameters!$D$41)*(1/Parameters!$D$38))+(AE92*(1-Parameters!$D$41))),0)</f>
        <v>0</v>
      </c>
      <c r="AF93" s="24">
        <f>IF(AND(C93&gt;'Input for base case'!$F$14, C93&lt;('Input for base case'!$F$14+'Input for base case'!$F$16)),((Z92*(1-Parameters!$D$41)) + (AA92*(1-Parameters!$D$41)*(1-ART_drop_factor)) +(AF92*(1-Parameters!$D$41)) + (AG92*(1-Parameters!$D$41)*(1-ART_drop_factor))),0)</f>
        <v>0</v>
      </c>
      <c r="AG93" s="24">
        <f>IF(AND(C93&gt;'Input for base case'!$F$14, C93&lt;('Input for base case'!$F$14+'Input for base case'!$F$16)),((X92*(1-Parameters!$D$41)*(1/Parameters!$D$38))+(AG92*(1-Parameters!$D$41)*ART_drop_factor)+(AD92*(1-Parameters!$D$41)*(1/Parameters!$D$38))+(AA92*(1-Parameters!$D$41)*ART_drop_factor)),0)</f>
        <v>0</v>
      </c>
      <c r="AH93" s="24">
        <f>IF(AND(C93&gt;=('Input for base case'!$F$14+'Input for base case'!$F$16),C93&lt;('Input for base case'!$F$14+'Input for base case'!$F$17)),((AB92*(1-Parameters!$D$40)*(1-(Parameters!$D$10*(1-('Input for base case'!$F$22*Parameters!$D$7)))))+(AH92*(1-Parameters!$D$40)*(1-(Parameters!$D$11*(1-('Input for base case'!$F$22*Parameters!$D$7)))))),0)</f>
        <v>0</v>
      </c>
      <c r="AI93" s="24">
        <f>IF(AND(C93&gt;=('Input for base case'!$F$14+'Input for base case'!$F$16), C93&lt;('Input for base case'!$F$14+'Input for base case'!$F$17)),((AB92*(1-Parameters!$D$40)*Parameters!$D$10*(1-('Input for base case'!$F$22*Parameters!$D$7)))+(AC92*(1-Parameters!$D$40)*(1-1/Parameters!$D$38)*(1-('Input for base case'!$F$7*Parameters!$D$17*(1-Parameters!$D$27)*Parameters!$D$26*(1-(Parameters!$B$94 + Parameters!$B$95))*(Parameters!$D$24)*Parameters!$D$28*Parameters!$D$30))) + (AD92*(1-Parameters!$D$40)*(1-(1/Parameters!$D$38))*(1-ART_drop_factor)) +(AH92*(1-Parameters!$D$40)*Parameters!$D$11*(1-('Input for base case'!$F$22*Parameters!$D$7)))+(AI92*(1-Parameters!$D$40)*(1-1/Parameters!$D$38)) + (AJ92*(1-Parameters!$D$40)*(1-(1/Parameters!$D$38))*(1-ART_drop_factor))),0)</f>
        <v>0</v>
      </c>
      <c r="AJ93" s="24">
        <f>IF(AND(C93&gt;=('Input for base case'!$F$14+'Input for base case'!$F$16), C93&lt;('Input for base case'!$F$14+'Input for base case'!$F$17)),((AC92*(1-Parameters!$D$40)*(1-1/Parameters!$D$38)*('Input for base case'!$F$7*Parameters!$D$17*Parameters!$D$26*(1-Parameters!$D$27)*(1-(Parameters!$B$94 + Parameters!$B$95))*(Parameters!$D$24)*Parameters!$D$28*Parameters!$D$30))+(AD92*(1-Parameters!$D$40)*(1-(1/Parameters!$D$38))*ART_drop_factor)+(AJ92*(1-Parameters!$D$40)*(1-(1/Parameters!$D$38))*ART_drop_factor)),0)</f>
        <v>0</v>
      </c>
      <c r="AK93" s="22">
        <f>IF(AND(C93&gt;=('Input for base case'!$F$14+'Input for base case'!$F$16), C93&lt;('Input for base case'!$F$14+'Input for base case'!$F$17)),((AC92*(1-Parameters!$D$40)*(1/Parameters!$D$38)*(1-('Input for base case'!$F$7*Parameters!$D$17*(1-Parameters!$D$27)*Parameters!$D$26*(1-(Parameters!$B$94 + Parameters!$B$95))*(Parameters!$D$23)*Parameters!$D$28)))+(AE92*(1-Parameters!$D$40)*(1-('Input for base case'!$F$7*Parameters!$D$17*(1-Parameters!$D$27)*Parameters!$D$26*(1-(Parameters!$B$94 + Parameters!$B$95))*(Parameters!$D$23)*Parameters!$D$28)))+(AI92*(1-Parameters!$D$40)*(1/Parameters!$D$38))+(AK92*(1-Parameters!$D$40))),0)</f>
        <v>0</v>
      </c>
      <c r="AL93" s="24">
        <f>IF(AND(C93&gt;=('Input for base case'!$F$14+'Input for base case'!$F$16), C93&lt;('Input for base case'!$F$14+'Input for base case'!$F$17)),((AC92*(1-Parameters!$D$40)*(1/Parameters!$D$38)*'Input for base case'!$F$7*Parameters!$D$17*Parameters!$D$26*(1-Parameters!$D$27)*(1-(Parameters!$B$94 + Parameters!$B$95))*Parameters!$D$28*(Parameters!$D$23)*(1-Parameters!$D$30))+(AE92*(1-Parameters!$D$40)*'Input for base case'!$F$7*Parameters!$D$17*Parameters!$D$26*(1-Parameters!$D$27)*(1-(Parameters!$B$94 + Parameters!$B$95))*Parameters!$D$28*(Parameters!$D$23)*(1-Parameters!$D$30))+(AF92*(1-Parameters!$D$40)) + (AG92*(1-Parameters!$D$40)*(1-ART_drop_factor)) +(AL92*(1-Parameters!$D$40)) + (AM92*(1-Parameters!$D$40)*(1-ART_drop_factor))),0)</f>
        <v>0</v>
      </c>
      <c r="AM93" s="22">
        <f>IF(AND(C93&gt;=('Input for base case'!$F$14+'Input for base case'!$F$16), C93&lt;('Input for base case'!$F$14+'Input for base case'!$F$17)),((AC92*(1-Parameters!$D$40)*(1/Parameters!$D$38)*('Input for base case'!$F$7*Parameters!$D$17*(Parameters!$D$23)*Parameters!$D$26*(1-Parameters!$D$27)*(1-(Parameters!$B$94 + Parameters!$B$95))*Parameters!$D$28*Parameters!$D$30))+(AD92*(1-Parameters!$D$40)*(1/Parameters!$D$38))+(AE92*(1-Parameters!$D$40)*('Input for base case'!$F$7*Parameters!$D$17*(Parameters!$D$23)*Parameters!$D$26*(1-Parameters!$D$27)*(1-(Parameters!$B$94 + Parameters!$B$95))*Parameters!$D$28*Parameters!$D$30))+(AM92*(1-Parameters!$D$40)*ART_drop_factor)+(AJ92*(1-Parameters!$D$40)*(1/Parameters!$D$38))+(AG92*(1-Parameters!$D$40)*ART_drop_factor)),0)</f>
        <v>0</v>
      </c>
      <c r="AN93" s="24">
        <f>IF(AND(C93&gt;=('Input for base case'!$F$14+'Input for base case'!$F$17), C93&lt;('Input for base case'!$F$14+'Input for base case'!$F$18)),((AH92*(1-Parameters!$D$40)*(1-(Parameters!$D$11*(1-('Input for base case'!$F$22*Parameters!$D$7))))) + (AN92*(1-Parameters!$D$40)*(1-(Parameters!$D$11*(1-('Input for base case'!$F$22*Parameters!$D$7)))))),0)</f>
        <v>0</v>
      </c>
      <c r="AO93" s="22">
        <f>IF(AND(C93&gt;=('Input for base case'!$F$14+'Input for base case'!$F$17), C93&lt;('Input for base case'!$F$14+'Input for base case'!$F$18)),((AH92*(1-Parameters!$D$40)*Parameters!$D$11*(1-('Input for base case'!$F$22*Parameters!$D$7)))+(AI92*(1-Parameters!$D$40)*(1-1/Parameters!$D$38)*(1-('Input for base case'!$F$8*Parameters!$D$18*(1-Parameters!$D$27)*Parameters!$D$26*(Parameters!$D$24)*Parameters!$D$28*Parameters!$D$30))) + (AJ92*(1-Parameters!$D$40)*(1-(1/Parameters!$D$38))*(1-ART_drop_factor)) +(AN92*(1-Parameters!$D$40)*Parameters!$D$11*(1-('Input for base case'!$F$22*Parameters!$D$7)))+(AO92*(1-Parameters!$D$40)*(1-1/Parameters!$D$38)) + (AP92*(1-Parameters!$D$40)*(1-(1/Parameters!$D$38))*(1-ART_drop_factor))),0)</f>
        <v>0</v>
      </c>
      <c r="AP93" s="24">
        <f>IF(AND(C93&gt;=('Input for base case'!$F$14+'Input for base case'!$F$17), C93&lt;('Input for base case'!$F$14+'Input for base case'!$F$18)),((AI92*(1-Parameters!$D$40)*(1-1/Parameters!$D$38)*('Input for base case'!$F$8*Parameters!$D$18*Parameters!$D$26*(1-Parameters!$D$27)*(Parameters!$D$24)*Parameters!$D$28*Parameters!$D$30))+(AJ92*(1-Parameters!$D$40)*(1-(1/Parameters!$D$38))*ART_drop_factor)+(AP92*(1-Parameters!$D$40)*(1-(1/Parameters!$D$38))*ART_drop_factor)),0)</f>
        <v>0</v>
      </c>
      <c r="AQ93" s="22">
        <f>IF(AND(C93&gt;=('Input for base case'!$F$14+'Input for base case'!$F$17), C93&lt;('Input for base case'!$F$14+'Input for base case'!$F$18)),((AI92*(1-Parameters!$D$40)*(1/Parameters!$D$38)*(1-('Input for base case'!$F$8*Parameters!$D$18*(1-Parameters!$D$27)*Parameters!$D$26*(Parameters!$D$23)*Parameters!$D$28)))+(AK92*(1-Parameters!$D$40)*(1-('Input for base case'!$F$8*Parameters!$D$18*(1-Parameters!$D$27)*Parameters!$D$26*(Parameters!$D$23)*Parameters!$D$28)))+(AO92*(1-Parameters!$D$40)*(1/Parameters!$D$38))+(AQ92*(1-Parameters!$D$40))),0)</f>
        <v>0</v>
      </c>
      <c r="AR93" s="24">
        <f>IF(AND(C93&gt;=('Input for base case'!$F$14+'Input for base case'!$F$17), C93&lt;('Input for base case'!$F$14+'Input for base case'!$F$18)),((AI92*(1-Parameters!$D$40)*(1/Parameters!$D$38)*'Input for base case'!$F$8*Parameters!$D$18*Parameters!$D$26*(1-Parameters!$D$27)*Parameters!$D$28*(Parameters!$D$23)*(1-Parameters!$D$30))+(AK92*(1-Parameters!$D$40)*'Input for base case'!$F$8*Parameters!$D$18*Parameters!$D$26*(1-Parameters!$D$27)*Parameters!$D$28*(Parameters!$D$23)*(1-Parameters!$D$30))+(AL92*(1-Parameters!$D$40)) + (AM92*(1-Parameters!$D$40)*(1-ART_drop_factor)) +(AR92*(1-Parameters!$D$40)) + (AS92*(1-Parameters!$D$40)*(1-ART_drop_factor))),0)</f>
        <v>0</v>
      </c>
      <c r="AS93" s="22">
        <f>IF(AND(C93&gt;=('Input for base case'!$F$14+'Input for base case'!$F$17), C93&lt;('Input for base case'!$F$14+'Input for base case'!$F$18)),((AI92*(1-Parameters!$D$40)*(1/Parameters!$D$38)*('Input for base case'!$F$8*Parameters!$D$18*(Parameters!$D$23)*Parameters!$D$26*(1-Parameters!$D$27)*Parameters!$D$28*Parameters!$D$30))+(AJ92*(1-Parameters!$D$40)*(1/Parameters!$D$38))+(AK92*(1-Parameters!$D$40)*('Input for base case'!$F$8*Parameters!$D$18*(Parameters!$D$23)*Parameters!$D$26*(1-Parameters!$D$27)*Parameters!$D$28*Parameters!$D$30))+(AS92*(1-Parameters!$D$40)*ART_drop_factor)+(AP92*(1-Parameters!$D$40)*(1/Parameters!$D$38))+(AM92*(1-Parameters!$D$40)*ART_drop_factor)),0)</f>
        <v>0</v>
      </c>
      <c r="AT93" s="24">
        <f>IF(AND(C93&gt;=('Input for base case'!$F$14+'Input for base case'!$F$18), C93&lt;('Input for base case'!$F$14+'Input for base case'!$F$19)),((AN92*(1-Parameters!$D$40)*(1-(Parameters!$D$11*(1-('Input for base case'!$F$22*Parameters!$D$7))))) + (AT92*(1-Parameters!$D$40)*(1-(Parameters!$D$12*(1-('Input for base case'!$F$22*Parameters!$D$7)))))),0)</f>
        <v>0</v>
      </c>
      <c r="AU93" s="22">
        <f>IF(AND(C93&gt;=('Input for base case'!$F$14+'Input for base case'!$F$18), C93&lt;('Input for base case'!$F$14+'Input for base case'!$F$19)),((AN92*(1-Parameters!$D$40)*Parameters!$D$11*(1-('Input for base case'!$F$22*Parameters!$D$7)))+(AO92*(1-Parameters!$D$40)*(1-1/Parameters!$D$38)*(1-('Input for base case'!$F$9*Parameters!$D$19*(1-Parameters!$D$27)*Parameters!$D$26*(Parameters!$D$24)*Parameters!$D$28*Parameters!$D$30))) + (AP92*(1-Parameters!$D$40)*(1-(1/Parameters!$D$38))*(1-ART_drop_factor)) +(AT92*(1-Parameters!$D$40)*Parameters!$D$12*(1-('Input for base case'!$F$22*Parameters!$D$7)))+(AU92*(1-Parameters!$D$40)*(1-1/Parameters!$D$38)) + (AV92*(1-Parameters!$D$40)*(1-(1/Parameters!$D$38))*(1-ART_drop_factor))),0)</f>
        <v>0</v>
      </c>
      <c r="AV93" s="24">
        <f>IF(AND(C93&gt;=('Input for base case'!$F$14+'Input for base case'!$F$18), C93&lt;('Input for base case'!$F$14+'Input for base case'!$F$19)),((AO92*(1-Parameters!$D$40)*(1-1/Parameters!$D$38)*('Input for base case'!$F$9*Parameters!$D$19*Parameters!$D$26*(1-Parameters!$D$27)*(Parameters!$D$24)*Parameters!$D$28*Parameters!$D$30))+(AP92*(1-Parameters!$D$40)*(1-(1/Parameters!$D$38))*ART_drop_factor)+(AV92*(1-Parameters!$D$40)*(1-(1/Parameters!$D$38))*ART_drop_factor)),0)</f>
        <v>0</v>
      </c>
      <c r="AW93" s="22">
        <f>IF(AND(C93&gt;=('Input for base case'!$F$14+'Input for base case'!$F$18), C93&lt;('Input for base case'!$F$14+'Input for base case'!$F$19)),((AO92*(1-Parameters!$D$40)*(1/Parameters!$D$38)*(1-('Input for base case'!$F$9*Parameters!$D$19*(1-Parameters!$D$27)*Parameters!$D$26*(Parameters!$D$23)*Parameters!$D$28)))+(AQ92*(1-Parameters!$D$40)*(1-('Input for base case'!$F$9*Parameters!$D$19*(1-Parameters!$D$27)*Parameters!$D$26*(Parameters!$D$23)*Parameters!$D$28)))+(AU92*(1-Parameters!$D$40)*(1/Parameters!$D$38))+(AW92*(1-Parameters!$D$40))),0)</f>
        <v>0</v>
      </c>
      <c r="AX93" s="24">
        <f>IF(AND(C93&gt;=('Input for base case'!$F$14+'Input for base case'!$F$18), C93&lt;('Input for base case'!$F$14+'Input for base case'!$F$19)),((AO92*(1-Parameters!$D$40)*(1/Parameters!$D$38)*'Input for base case'!$F$9*Parameters!$D$19*Parameters!$D$26*(1-Parameters!$D$27)*Parameters!$D$28*(Parameters!$D$23)*(1-Parameters!$D$30))+(AQ92*(1-Parameters!$D$40)*'Input for base case'!$F$9*Parameters!$D$19*Parameters!$D$26*(1-Parameters!$D$27)*Parameters!$D$28*(Parameters!$D$23)*(1-Parameters!$D$30)) + (AS92*(1-Parameters!$D$40)*(1-ART_drop_factor)) +(AR92*(1-Parameters!$D$40))+ (AY92*(1-Parameters!$D$40)*(1-ART_drop_factor)) + (AX92*(1-Parameters!$D$40))),0)</f>
        <v>0</v>
      </c>
      <c r="AY93" s="22">
        <f>IF(AND(C93&gt;=('Input for base case'!$F$14+'Input for base case'!$F$18), C93&lt;('Input for base case'!$F$14+'Input for base case'!$F$19)),((AO92*(1-Parameters!$D$40)*(1/Parameters!$D$38)*('Input for base case'!$F$9*Parameters!$D$19*(Parameters!$D$23)*Parameters!$D$26*(1-Parameters!$D$27)*Parameters!$D$28*Parameters!$D$30))+(AP92*(1-Parameters!$D$40)*(1/Parameters!$D$38))+(AQ92*(1-Parameters!$D$40)*('Input for base case'!$F$9*Parameters!$D$19*(Parameters!$D$23)*Parameters!$D$26*(1-Parameters!$D$27)*Parameters!$D$28*Parameters!$D$30))+(AY92*(1-Parameters!$D$40)*ART_drop_factor)+(AV92*(1-Parameters!$D$40)*(1/Parameters!$D$38))+(AS92*(1-Parameters!$D$40)*ART_drop_factor)),0)</f>
        <v>0</v>
      </c>
      <c r="AZ93" s="24">
        <f>IF(C93&gt;=('Input for base case'!$F$14+'Input for base case'!$F$19),((AT92*(1-Parameters!$D$40)*(1-(Parameters!$D$12*(1-('Input for base case'!$F$22*Parameters!$D$7))))) + (AZ92*(1-Parameters!$D$40)*(1-(Parameters!$D$12*(1-('Input for base case'!$F$22*Parameters!$D$7)))))),0)</f>
        <v>1478150.2845813078</v>
      </c>
      <c r="BA93" s="22">
        <f>IF(C93&gt;=('Input for base case'!$F$14+'Input for base case'!$F$19),((AT92*(1-Parameters!$D$40)*Parameters!$D$12*(1-('Input for base case'!$F$22*Parameters!$D$7)))+(AU92*(1-Parameters!$D$40)*(1-1/Parameters!$D$38)*(1-('Input for base case'!$F$10*Parameters!$D$20*(1-Parameters!$D$27)*Parameters!$D$26*(Parameters!$D$24)*Parameters!$D$28*Parameters!$D$30))) + (AV92*(1-Parameters!$D$40)*(1-(1/Parameters!$D$38))*(1-ART_drop_factor)) +(AZ92*(1-Parameters!$D$40)*Parameters!$D$12*(1-('Input for base case'!$F$22*Parameters!$D$7)))+(BA92*(1-Parameters!$D$40)*(1-1/Parameters!$D$38)) + (BB92*(1-Parameters!$D$40)*(1-(1/Parameters!$D$38))*(1-ART_drop_factor))),0)</f>
        <v>3582.4741974165427</v>
      </c>
      <c r="BB93" s="24">
        <f>IF(C93&gt;=('Input for base case'!$F$14+'Input for base case'!$F$19),((AU92*(1-Parameters!$D$40)*(1-1/Parameters!$D$38)*('Input for base case'!$F$10*Parameters!$D$20*Parameters!$D$26*(1-Parameters!$D$27)*(Parameters!$D$24)*Parameters!$D$28*Parameters!$D$30))+(AV92*(1-Parameters!$D$40)*(1-(1/Parameters!$D$38))*ART_drop_factor)+(BB92*(1-Parameters!$D$40)*(1-(1/Parameters!$D$38))*ART_drop_factor)),0)</f>
        <v>0.61606428837657767</v>
      </c>
      <c r="BC93" s="22">
        <f>IF(C93&gt;=('Input for base case'!$F$14+'Input for base case'!$F$19),((AU92*(1-Parameters!$D$40)*(1/Parameters!$D$38)*(1-('Input for base case'!$F$10*Parameters!$D$20*(1-Parameters!$D$27)*Parameters!$D$26*(Parameters!$D$23)*Parameters!$D$28)))+(AW92*(1-Parameters!$D$40)*(1-('Input for base case'!$F$10*Parameters!$D$20*(1-Parameters!$D$27)*Parameters!$D$26*(Parameters!$D$23)*Parameters!$D$28)))+(BA92*(1-Parameters!$D$40)*(1/Parameters!$D$38))+(BC92*(1-Parameters!$D$40))),0)</f>
        <v>38675.05657440739</v>
      </c>
      <c r="BD93" s="24">
        <f>IF(C93&gt;=('Input for base case'!$F$14+'Input for base case'!$F$19),((AU92*(1-Parameters!$D$40)*(1/Parameters!$D$38)*'Input for base case'!$F$10*Parameters!$D$20*Parameters!$D$26*(1-Parameters!$D$27)*Parameters!$D$28*(Parameters!$D$23)*(1-Parameters!$D$30))+(AW92*(1-Parameters!$D$40)*'Input for base case'!$F$10*Parameters!$D$20*Parameters!$D$26*(1-Parameters!$D$27)*Parameters!$D$28*(Parameters!$D$23)*(1-Parameters!$D$30))+(AX92*(1-Parameters!$D$40)) + (AY92*(1-Parameters!$D$40)*(1-ART_drop_factor)) +(BD92*(1-Parameters!$D$40)) + (BE92*(1-Parameters!$D$40)*(1-ART_drop_factor))),0)</f>
        <v>11070.187714265208</v>
      </c>
      <c r="BE93" s="25">
        <f>IF(C93&gt;=('Input for base case'!$F$14+'Input for base case'!$F$19),((AU92*(1-Parameters!$D$40)*(1/Parameters!$D$38)*('Input for base case'!$F$10*Parameters!$D$20*(Parameters!$D$23)*Parameters!$D$26*(1-Parameters!$D$27)*Parameters!$D$28*Parameters!$D$30))+(AV92*(1-Parameters!$D$40)*(1/Parameters!$D$38))+(AW92*(1-Parameters!$D$40)*('Input for base case'!$F$10*Parameters!$D$20*(Parameters!$D$23)*Parameters!$D$26*(1-Parameters!$D$27)*Parameters!$D$28*Parameters!$D$30))+(BE92*(1-Parameters!$D$40)*ART_drop_factor)+(BB92*(1-Parameters!$D$40)*(1/Parameters!$D$38))+(AY92*(1-Parameters!$D$40)*ART_drop_factor)),0)</f>
        <v>30570.345034146434</v>
      </c>
      <c r="BF93" s="135">
        <f>(Parameters!$D$40*(SUM(Model!D92:U92,Model!AH92:BE92)))+(Parameters!$D$41*(SUM(Model!V92:AG92)))</f>
        <v>93.369879612674865</v>
      </c>
      <c r="BG93" s="60"/>
      <c r="BJ93" s="66"/>
    </row>
    <row r="94" spans="3:62" x14ac:dyDescent="0.2">
      <c r="C94" s="20">
        <v>89</v>
      </c>
      <c r="D94" s="21">
        <f>IF((C94&gt;='Input for base case'!$F$12),0,(D93*(1-Parameters!$D$40)*(1-(Parameters!$D$8*(1-('Input for base case'!$F$22*Parameters!$D$7))))))</f>
        <v>0</v>
      </c>
      <c r="E94" s="21">
        <f>IF((C94&gt;='Input for base case'!$F$12),0,(D93*(1-Parameters!$D$40)*Parameters!$D$8*(1-('Input for base case'!$F$22*Parameters!$D$7))+(E93*(1-Parameters!$D$40)*(1-1/Parameters!$D$38)) + (F93*(1-Parameters!$D$40)*(1-(1/Parameters!$D$38))*(1-ART_drop_factor))))</f>
        <v>0</v>
      </c>
      <c r="F94" s="26">
        <f>IF((C94&gt;='Input for base case'!$F$12),0,(F93*(1-Parameters!$D$40)*(1-(1/Parameters!$D$38))*ART_drop_factor))</f>
        <v>0</v>
      </c>
      <c r="G94" s="21">
        <f>IF((C94&gt;='Input for base case'!$F$12),0,((G93*(1-Parameters!$D$40)+(E93*(1-Parameters!$D$40)*(1/Parameters!$D$38)))))</f>
        <v>0</v>
      </c>
      <c r="H94" s="21">
        <f>IF((C94&gt;='Input for base case'!$F$12),0,(H93*(1-Parameters!$D$40) + I93*(1-Parameters!$D$40)*(1-ART_drop_factor)))</f>
        <v>0</v>
      </c>
      <c r="I94" s="21">
        <f>IF((C94&gt;='Input for base case'!$F$12),0,(((F93*(1-Parameters!$D$40)*(1/Parameters!$D$38)) + I93*(1-Parameters!$D$40)*ART_drop_factor)))</f>
        <v>0</v>
      </c>
      <c r="J94" s="23">
        <f>IF(AND(C94&gt;='Input for base case'!$F$12,C94&lt;'Input for base case'!$F$13),((D93*(1-Parameters!$D$40)*(1-(Parameters!$D$8*(1-('Input for base case'!$F$22*Parameters!$D$7))))) + (J93*(1-Parameters!$D$40)*(1-(Parameters!$D$9*(1-('Input for base case'!$F$22*Parameters!$D$7)))))),0)</f>
        <v>0</v>
      </c>
      <c r="K94" s="23">
        <f>IF(AND(C94&gt;='Input for base case'!$F$12,C94&lt;'Input for base case'!$F$13),((D93*(1-Parameters!$D$40)*(Parameters!$D$8*(1-('Input for base case'!$F$22*Parameters!$D$7))))+(E93*(1-Parameters!$D$40)*(1-1/Parameters!$D$38)*(1-('Input for base case'!$F$5*Parameters!$D$14*(1-Parameters!$D$27)*Parameters!$D$26*(Parameters!$D$24))*Parameters!$D$28*Parameters!$D$30)))+ (F93*(1-Parameters!$D$40)*(1-(1/Parameters!$D$38))*(1-ART_drop_factor)) + (J93*(1-Parameters!$D$40)*Parameters!$D$9*(1-('Input for base case'!$F$22*Parameters!$D$7)))+(K93*(1-Parameters!$D$40)*(1-1/Parameters!$D$38)) + (L93*(1-Parameters!$D$40)*(1-(1/Parameters!$D$38))*(1-ART_drop_factor)),0)</f>
        <v>0</v>
      </c>
      <c r="L94" s="23">
        <f>IF(AND(C94&gt;='Input for base case'!$F$12,C94&lt;'Input for base case'!$F$13),((E93*(1-Parameters!$D$40)*(1-1/Parameters!$D$38)*('Input for base case'!$F$5*Parameters!$D$14*Parameters!$D$26*(1-Parameters!$D$27)*(Parameters!$D$24)*Parameters!$D$28*Parameters!$D$30))+(F93*(1-Parameters!$D$40)*(1-(1/Parameters!$D$38))*ART_drop_factor)+(L93*(1-Parameters!$D$40)*(1-(1/Parameters!$D$38))*ART_drop_factor)),0)</f>
        <v>0</v>
      </c>
      <c r="M94" s="23">
        <f>IF(AND(C94&gt;='Input for base case'!$F$12,C94&lt;'Input for base case'!$F$13),((E93*(1-Parameters!$D$40)*(1/Parameters!$D$38)*(1-('Input for base case'!$F$5*Parameters!$D$14*(1-Parameters!$D$27)*Parameters!$D$26*(Parameters!$D$23))*Parameters!$D$28))+(G93*(1-Parameters!$D$40)*(1-('Input for base case'!$F$5*Parameters!$D$14*(1-Parameters!$D$27)*Parameters!$D$26*(Parameters!$D$23)*Parameters!$D$28)))+(K93*(1-Parameters!$D$40)*(1/Parameters!$D$38))+(M93*(1-Parameters!$D$40))),0)</f>
        <v>0</v>
      </c>
      <c r="N94" s="23">
        <f>IF(AND(C94&gt;='Input for base case'!$F$12,C94&lt;'Input for base case'!$F$13),((E93*(1-Parameters!$D$40)*(1/Parameters!$D$38)*'Input for base case'!$F$5*Parameters!$D$14*Parameters!$D$26*(1-Parameters!$D$27)*Parameters!$D$28*(Parameters!$D$23)*(1-Parameters!$D$30))+(G93*(1-Parameters!$D$40)*'Input for base case'!$F$5*Parameters!$D$14*Parameters!$D$26*(1-Parameters!$D$27)*Parameters!$D$28*(Parameters!$D$23)*(1-Parameters!$D$30))+(H93*(1-Parameters!$D$40)) +(N93*(1-Parameters!$D$40)) + (O93*(1-Parameters!$D$40)*(1-ART_drop_factor)) + (I93*(1-Parameters!$D$40)*(1-ART_drop_factor))),0)</f>
        <v>0</v>
      </c>
      <c r="O94" s="23">
        <f>IF(AND(C94&gt;='Input for base case'!$F$12,C94&lt;'Input for base case'!$F$13),((E93*(1-Parameters!$D$40)*(1/Parameters!$D$38)*('Input for base case'!$F$5*Parameters!$D$14*(Parameters!$D$23)*Parameters!$D$26*(1-Parameters!$D$27)*Parameters!$D$28*Parameters!$D$30))+(F93*(1-Parameters!$D$40)*(1/Parameters!$D$38))+(G93*(1-Parameters!$D$40)*('Input for base case'!$F$5*Parameters!$D$14*(Parameters!$D$23)*Parameters!$D$26*(1-Parameters!$D$27)*Parameters!$D$28*Parameters!$D$30))+(O93*(1-Parameters!$D$40)*ART_drop_factor)+(L93*(1-Parameters!$D$40)*(1/Parameters!$D$38))+(I93*(1-Parameters!$D$40)*ART_drop_factor)),0)</f>
        <v>0</v>
      </c>
      <c r="P94" s="24">
        <f>IF(AND(C94&gt;='Input for base case'!$F$13,C94&lt;'Input for base case'!$F$14),((J93*(1-Parameters!$D$40)*(1-(Parameters!$D$9*(1-('Input for base case'!$F$22*Parameters!$D$7))))) + (P93*(1-Parameters!$D$40)*(1-(Parameters!$D$9*(1-('Input for base case'!$F$22*Parameters!$D$7)))))),0)</f>
        <v>0</v>
      </c>
      <c r="Q94" s="22">
        <f>IF(AND(C94&gt;='Input for base case'!$F$13,C94&lt;'Input for base case'!$F$14),((J93*(1-Parameters!$D$40)*Parameters!$D$9*(1-('Input for base case'!$F$22*Parameters!$D$7)))+(K93*(1-Parameters!$D$40)*(1-1/Parameters!$D$38)*(1-('Input for base case'!$F$6*Parameters!$D$15*(1-Parameters!$D$27)*Parameters!$D$26*(Parameters!$D$24))*Parameters!$D$28*Parameters!$D$30))) + (L93*(1-Parameters!$D$40)*(1-(1/Parameters!$D$38))*(1-ART_drop_factor)) +(P93*(1-Parameters!$D$40)*Parameters!$D$9*(1-('Input for base case'!$F$22*Parameters!$D$7)))+(Q93*(1-Parameters!$D$40)*(1-1/Parameters!$D$38)) + (R93*(1-Parameters!$D$40)*(1-(1/Parameters!$D$38))*(1-ART_drop_factor)),0)</f>
        <v>0</v>
      </c>
      <c r="R94" s="24">
        <f>IF(AND(C94&gt;='Input for base case'!$F$13,C94&lt;'Input for base case'!$F$14),((K93*(1-Parameters!$D$40)*(1-1/Parameters!$D$38)*('Input for base case'!$F$6*Parameters!$D$15*Parameters!$D$26*(1-Parameters!$D$27)*(Parameters!$D$24)*Parameters!$D$28*Parameters!$D$30))+(L93*(1-Parameters!$D$40)*(1-(1/Parameters!$D$38))*ART_drop_factor)+(R93*(1-Parameters!$D$40)*(1-(1/Parameters!$D$38))*ART_drop_factor)),0)</f>
        <v>0</v>
      </c>
      <c r="S94" s="22">
        <f>IF(AND(C94&gt;='Input for base case'!$F$13,C94&lt;'Input for base case'!$F$14),((K93*(1-Parameters!$D$40)*(1/Parameters!$D$38)*(1-('Input for base case'!$F$6*Parameters!$D$15*(1-Parameters!$D$27)*Parameters!$D$26*(Parameters!$D$23)*Parameters!$D$28)))+(M93*(1-Parameters!$D$40)*(1-('Input for base case'!$F$6*Parameters!$D$15*(1-Parameters!$D$27)*Parameters!$D$26*(Parameters!$D$23)*Parameters!$D$28)))+(Q93*(1-Parameters!$D$40)*(1/Parameters!$D$38))+(S93*(1-Parameters!$D$40))),0)</f>
        <v>0</v>
      </c>
      <c r="T94" s="24">
        <f>IF(AND(C94&gt;='Input for base case'!$F$13,C94&lt;'Input for base case'!$F$14),((K93*(1-Parameters!$D$40)*(1/Parameters!$D$38)*'Input for base case'!$F$6*Parameters!$D$15*Parameters!$D$26*(1-Parameters!$D$27)*Parameters!$D$28*(Parameters!$D$23)*(1-Parameters!$D$30))+(M93*(1-Parameters!$D$40)*'Input for base case'!$F$6*Parameters!$D$15*Parameters!$D$26*(1-Parameters!$D$27)*Parameters!$D$28*(Parameters!$D$23)*(1-Parameters!$D$30))+(N93*(1-Parameters!$D$40))+(T93*(1-Parameters!$D$40)) + (U93*(1-Parameters!$D$40)*(1-ART_drop_factor)) + (O93*(1-Parameters!$D$40)*(1-ART_drop_factor))),0)</f>
        <v>0</v>
      </c>
      <c r="U94" s="22">
        <f>IF(AND(C94&gt;='Input for base case'!$F$13,C94&lt;'Input for base case'!$F$14),((K93*(1-Parameters!$D$40)*(1/Parameters!$D$38)*('Input for base case'!$F$6*Parameters!$D$15*(Parameters!$D$23)*Parameters!$D$26*(1-Parameters!$D$27)*Parameters!$D$28*Parameters!$D$30))+(L93*(1-Parameters!$D$40)*(1/Parameters!$D$38))+(M93*(1-Parameters!$D$40)*('Input for base case'!$F$6*Parameters!$D$15*(Parameters!$D$23)*Parameters!$D$26*(1-Parameters!$D$27)*Parameters!$D$28*Parameters!$D$30))+(U93*(1-Parameters!$D$40)*ART_drop_factor)+(R93*(1-Parameters!$D$40)*(1/Parameters!$D$38))+(O93*(1-Parameters!$D$40))*ART_drop_factor),0)</f>
        <v>0</v>
      </c>
      <c r="V94" s="24">
        <f>IF(C94='Input for base case'!$F$14,((P93*(1-Parameters!$D$41)*(1-(Parameters!$D$9*(1-('Input for base case'!$F$22*Parameters!$D$7))))) + (V93*(1-Parameters!$D$41)*(1-(Parameters!$D$9*(1-('Input for base case'!$F$22*Parameters!$D$7)))))),0)</f>
        <v>0</v>
      </c>
      <c r="W94" s="22">
        <f>IF(C94='Input for base case'!$F$14,((P93*(1-Parameters!$D$41)*Parameters!$D$9*(1-('Input for base case'!$F$22*Parameters!$D$7)))+(Q93*(1-Parameters!$D$41)*(1-1/Parameters!$D$38)*(1-('Input for base case'!$F$6*Parameters!$D$16*(1-Parameters!$D$27)*Parameters!$D$26*(1-Parameters!$B$94)*(Parameters!$D$24))*Parameters!$D$28*Parameters!$D$30)))+(V93*(1-Parameters!$D$41)*Parameters!$D$9*(1-('Input for base case'!$F$22*Parameters!$D$7)))+ (R93*(1-Parameters!$D$41)*(1-(1/Parameters!$D$38))*(1-ART_drop_factor)) + (W93*(1-Parameters!$D$41)*(1-1/Parameters!$D$38)) + (X93*(1-Parameters!$D$41)*(1-(1/Parameters!$D$38))*(1-ART_drop_factor)),0)</f>
        <v>0</v>
      </c>
      <c r="X94" s="24">
        <f>IF(C94='Input for base case'!$F$14,((Q93*(1-Parameters!$D$41)*(1-1/Parameters!$D$38)*('Input for base case'!$F$6*Parameters!$D$16*Parameters!$D$26*(1-Parameters!$D$27)*(1-Parameters!$B$94)*(Parameters!$D$24)*Parameters!$D$28*Parameters!$D$30))+(R93*(1-Parameters!$D$41)*(1-(1/Parameters!$D$38))*ART_drop_factor)+(X93*(1-Parameters!$D$41)*(1-(1/Parameters!$D$38))*ART_drop_factor)),0)</f>
        <v>0</v>
      </c>
      <c r="Y94" s="22">
        <f>IF(C94='Input for base case'!$F$14,((Q93*(1-Parameters!$D$41)*(1/Parameters!$D$38)*(1-('Input for base case'!$F$6*Parameters!$D$16*(1-Parameters!$D$27)*Parameters!$D$26*(1-Parameters!$B$94)*(Parameters!$D$23)*Parameters!$D$28)))+(S93*(1-Parameters!$D$41)*(1-('Input for base case'!$F$6*Parameters!$D$16*(1-Parameters!$D$27)*Parameters!$D$26*(1-Parameters!$B$94)*(Parameters!$D$23)*Parameters!$D$28)))+(W93*(1-Parameters!$D$41)*(1/Parameters!$D$38))+(Y93*(1-Parameters!$D$41))),0)</f>
        <v>0</v>
      </c>
      <c r="Z94" s="24">
        <f>IF(C94='Input for base case'!$F$14,((Q93*(1-Parameters!$D$41)*(1/Parameters!$D$38)*'Input for base case'!$F$6*Parameters!$D$16*Parameters!$D$26*(1-Parameters!$D$27)*(1-Parameters!$B$94)*Parameters!$D$28*(Parameters!$D$23)*(1-Parameters!$D$30))+(S93*(1-Parameters!$D$41)*'Input for base case'!$F$6*Parameters!$D$16*Parameters!$D$26*(1-Parameters!$D$27)*(1-Parameters!$B$94)*Parameters!$D$28*(Parameters!$D$23)*(1-Parameters!$D$30))+(T93*(1-Parameters!$D$41)) + (U93*(1-Parameters!$D$41)*(1-ART_drop_factor)) + (Z93*(1-Parameters!$D$41)) + (AA93*(1-Parameters!$D$41)*(1-ART_drop_factor))),0)</f>
        <v>0</v>
      </c>
      <c r="AA94" s="22">
        <f>IF(C94='Input for base case'!$F$14,((Q93*(1-Parameters!$D$41)*(1/Parameters!$D$38)*('Input for base case'!$F$6*Parameters!$D$16*(Parameters!$D$23)*Parameters!$D$26*(1-Parameters!$D$27)*(1-Parameters!$B$94)*Parameters!$D$28*Parameters!$D$30))+(R93*(1-Parameters!$D$41)*(1/Parameters!$D$38))+(S93*(1-Parameters!$D$41)*('Input for base case'!$F$6*Parameters!$D$16*(1-Parameters!$B$94)*(Parameters!$D$23)*Parameters!$D$26*(1-Parameters!$D$27)*Parameters!$D$28*Parameters!$D$30))+(AA93*(1-Parameters!$D$41)*ART_drop_factor)+(X93*(1-Parameters!$D$41)*(1/Parameters!$D$38))+(U93*(1-Parameters!$D$41)*ART_drop_factor)),0)</f>
        <v>0</v>
      </c>
      <c r="AB94" s="24">
        <f>IF(AND(C94&gt;'Input for base case'!$F$14,C94&lt;('Input for base case'!$F$14+'Input for base case'!$F$16)),((V93*(1-Parameters!$D$41)*(1-(Parameters!$D$9*(1-('Input for base case'!$F$22*Parameters!$D$7)))))+(AB93*(1-Parameters!$D$41)*(1-(Parameters!$D$10*(1-('Input for base case'!$F$22*Parameters!$D$7)))))),0)</f>
        <v>0</v>
      </c>
      <c r="AC94" s="24">
        <f>IF(AND(C94&gt;'Input for base case'!$F$14, C94&lt;('Input for base case'!$F$14+'Input for base case'!$F$16)),((V93*(1-Parameters!$D$41)*Parameters!$D$9*(1-('Input for base case'!$F$22*Parameters!$D$7)))+(W93*(1-Parameters!$D$41)*(1-1/Parameters!$D$38)) + (X93*(1-Parameters!$D$41)*(1-(1/Parameters!$D$38))*(1-ART_drop_factor)) +(AB93*(1-Parameters!$D$41)*Parameters!$D$10*(1-('Input for base case'!$F$22*Parameters!$D$7))))+(AC93*(1-Parameters!$D$41)*(1-1/Parameters!$D$38)) + (AD93*(1-Parameters!$D$41)*(1-(1/Parameters!$D$38))*(1-ART_drop_factor)),0)</f>
        <v>0</v>
      </c>
      <c r="AD94" s="24">
        <f>IF(AND(C94&gt;'Input for base case'!$F$14, C94&lt;('Input for base case'!$F$14+'Input for base case'!$F$16)),((X93*(1-Parameters!$D$41)*(1-(1/Parameters!$D$38))*ART_drop_factor)+(AD93*(1-Parameters!$D$41)*(1-(1/Parameters!$D$38))*ART_drop_factor)),0)</f>
        <v>0</v>
      </c>
      <c r="AE94" s="24">
        <f>IF(AND(C94&gt;'Input for base case'!$F$14, C94&lt;('Input for base case'!$F$14+'Input for base case'!$F$16)),((W93*(1-Parameters!$D$41)*(1/Parameters!$D$38))+(Y93*(1-Parameters!$D$41))+(AC93*(1-Parameters!$D$41)*(1/Parameters!$D$38))+(AE93*(1-Parameters!$D$41))),0)</f>
        <v>0</v>
      </c>
      <c r="AF94" s="24">
        <f>IF(AND(C94&gt;'Input for base case'!$F$14, C94&lt;('Input for base case'!$F$14+'Input for base case'!$F$16)),((Z93*(1-Parameters!$D$41)) + (AA93*(1-Parameters!$D$41)*(1-ART_drop_factor)) +(AF93*(1-Parameters!$D$41)) + (AG93*(1-Parameters!$D$41)*(1-ART_drop_factor))),0)</f>
        <v>0</v>
      </c>
      <c r="AG94" s="24">
        <f>IF(AND(C94&gt;'Input for base case'!$F$14, C94&lt;('Input for base case'!$F$14+'Input for base case'!$F$16)),((X93*(1-Parameters!$D$41)*(1/Parameters!$D$38))+(AG93*(1-Parameters!$D$41)*ART_drop_factor)+(AD93*(1-Parameters!$D$41)*(1/Parameters!$D$38))+(AA93*(1-Parameters!$D$41)*ART_drop_factor)),0)</f>
        <v>0</v>
      </c>
      <c r="AH94" s="24">
        <f>IF(AND(C94&gt;=('Input for base case'!$F$14+'Input for base case'!$F$16),C94&lt;('Input for base case'!$F$14+'Input for base case'!$F$17)),((AB93*(1-Parameters!$D$40)*(1-(Parameters!$D$10*(1-('Input for base case'!$F$22*Parameters!$D$7)))))+(AH93*(1-Parameters!$D$40)*(1-(Parameters!$D$11*(1-('Input for base case'!$F$22*Parameters!$D$7)))))),0)</f>
        <v>0</v>
      </c>
      <c r="AI94" s="24">
        <f>IF(AND(C94&gt;=('Input for base case'!$F$14+'Input for base case'!$F$16), C94&lt;('Input for base case'!$F$14+'Input for base case'!$F$17)),((AB93*(1-Parameters!$D$40)*Parameters!$D$10*(1-('Input for base case'!$F$22*Parameters!$D$7)))+(AC93*(1-Parameters!$D$40)*(1-1/Parameters!$D$38)*(1-('Input for base case'!$F$7*Parameters!$D$17*(1-Parameters!$D$27)*Parameters!$D$26*(1-(Parameters!$B$94 + Parameters!$B$95))*(Parameters!$D$24)*Parameters!$D$28*Parameters!$D$30))) + (AD93*(1-Parameters!$D$40)*(1-(1/Parameters!$D$38))*(1-ART_drop_factor)) +(AH93*(1-Parameters!$D$40)*Parameters!$D$11*(1-('Input for base case'!$F$22*Parameters!$D$7)))+(AI93*(1-Parameters!$D$40)*(1-1/Parameters!$D$38)) + (AJ93*(1-Parameters!$D$40)*(1-(1/Parameters!$D$38))*(1-ART_drop_factor))),0)</f>
        <v>0</v>
      </c>
      <c r="AJ94" s="24">
        <f>IF(AND(C94&gt;=('Input for base case'!$F$14+'Input for base case'!$F$16), C94&lt;('Input for base case'!$F$14+'Input for base case'!$F$17)),((AC93*(1-Parameters!$D$40)*(1-1/Parameters!$D$38)*('Input for base case'!$F$7*Parameters!$D$17*Parameters!$D$26*(1-Parameters!$D$27)*(1-(Parameters!$B$94 + Parameters!$B$95))*(Parameters!$D$24)*Parameters!$D$28*Parameters!$D$30))+(AD93*(1-Parameters!$D$40)*(1-(1/Parameters!$D$38))*ART_drop_factor)+(AJ93*(1-Parameters!$D$40)*(1-(1/Parameters!$D$38))*ART_drop_factor)),0)</f>
        <v>0</v>
      </c>
      <c r="AK94" s="22">
        <f>IF(AND(C94&gt;=('Input for base case'!$F$14+'Input for base case'!$F$16), C94&lt;('Input for base case'!$F$14+'Input for base case'!$F$17)),((AC93*(1-Parameters!$D$40)*(1/Parameters!$D$38)*(1-('Input for base case'!$F$7*Parameters!$D$17*(1-Parameters!$D$27)*Parameters!$D$26*(1-(Parameters!$B$94 + Parameters!$B$95))*(Parameters!$D$23)*Parameters!$D$28)))+(AE93*(1-Parameters!$D$40)*(1-('Input for base case'!$F$7*Parameters!$D$17*(1-Parameters!$D$27)*Parameters!$D$26*(1-(Parameters!$B$94 + Parameters!$B$95))*(Parameters!$D$23)*Parameters!$D$28)))+(AI93*(1-Parameters!$D$40)*(1/Parameters!$D$38))+(AK93*(1-Parameters!$D$40))),0)</f>
        <v>0</v>
      </c>
      <c r="AL94" s="24">
        <f>IF(AND(C94&gt;=('Input for base case'!$F$14+'Input for base case'!$F$16), C94&lt;('Input for base case'!$F$14+'Input for base case'!$F$17)),((AC93*(1-Parameters!$D$40)*(1/Parameters!$D$38)*'Input for base case'!$F$7*Parameters!$D$17*Parameters!$D$26*(1-Parameters!$D$27)*(1-(Parameters!$B$94 + Parameters!$B$95))*Parameters!$D$28*(Parameters!$D$23)*(1-Parameters!$D$30))+(AE93*(1-Parameters!$D$40)*'Input for base case'!$F$7*Parameters!$D$17*Parameters!$D$26*(1-Parameters!$D$27)*(1-(Parameters!$B$94 + Parameters!$B$95))*Parameters!$D$28*(Parameters!$D$23)*(1-Parameters!$D$30))+(AF93*(1-Parameters!$D$40)) + (AG93*(1-Parameters!$D$40)*(1-ART_drop_factor)) +(AL93*(1-Parameters!$D$40)) + (AM93*(1-Parameters!$D$40)*(1-ART_drop_factor))),0)</f>
        <v>0</v>
      </c>
      <c r="AM94" s="22">
        <f>IF(AND(C94&gt;=('Input for base case'!$F$14+'Input for base case'!$F$16), C94&lt;('Input for base case'!$F$14+'Input for base case'!$F$17)),((AC93*(1-Parameters!$D$40)*(1/Parameters!$D$38)*('Input for base case'!$F$7*Parameters!$D$17*(Parameters!$D$23)*Parameters!$D$26*(1-Parameters!$D$27)*(1-(Parameters!$B$94 + Parameters!$B$95))*Parameters!$D$28*Parameters!$D$30))+(AD93*(1-Parameters!$D$40)*(1/Parameters!$D$38))+(AE93*(1-Parameters!$D$40)*('Input for base case'!$F$7*Parameters!$D$17*(Parameters!$D$23)*Parameters!$D$26*(1-Parameters!$D$27)*(1-(Parameters!$B$94 + Parameters!$B$95))*Parameters!$D$28*Parameters!$D$30))+(AM93*(1-Parameters!$D$40)*ART_drop_factor)+(AJ93*(1-Parameters!$D$40)*(1/Parameters!$D$38))+(AG93*(1-Parameters!$D$40)*ART_drop_factor)),0)</f>
        <v>0</v>
      </c>
      <c r="AN94" s="24">
        <f>IF(AND(C94&gt;=('Input for base case'!$F$14+'Input for base case'!$F$17), C94&lt;('Input for base case'!$F$14+'Input for base case'!$F$18)),((AH93*(1-Parameters!$D$40)*(1-(Parameters!$D$11*(1-('Input for base case'!$F$22*Parameters!$D$7))))) + (AN93*(1-Parameters!$D$40)*(1-(Parameters!$D$11*(1-('Input for base case'!$F$22*Parameters!$D$7)))))),0)</f>
        <v>0</v>
      </c>
      <c r="AO94" s="22">
        <f>IF(AND(C94&gt;=('Input for base case'!$F$14+'Input for base case'!$F$17), C94&lt;('Input for base case'!$F$14+'Input for base case'!$F$18)),((AH93*(1-Parameters!$D$40)*Parameters!$D$11*(1-('Input for base case'!$F$22*Parameters!$D$7)))+(AI93*(1-Parameters!$D$40)*(1-1/Parameters!$D$38)*(1-('Input for base case'!$F$8*Parameters!$D$18*(1-Parameters!$D$27)*Parameters!$D$26*(Parameters!$D$24)*Parameters!$D$28*Parameters!$D$30))) + (AJ93*(1-Parameters!$D$40)*(1-(1/Parameters!$D$38))*(1-ART_drop_factor)) +(AN93*(1-Parameters!$D$40)*Parameters!$D$11*(1-('Input for base case'!$F$22*Parameters!$D$7)))+(AO93*(1-Parameters!$D$40)*(1-1/Parameters!$D$38)) + (AP93*(1-Parameters!$D$40)*(1-(1/Parameters!$D$38))*(1-ART_drop_factor))),0)</f>
        <v>0</v>
      </c>
      <c r="AP94" s="24">
        <f>IF(AND(C94&gt;=('Input for base case'!$F$14+'Input for base case'!$F$17), C94&lt;('Input for base case'!$F$14+'Input for base case'!$F$18)),((AI93*(1-Parameters!$D$40)*(1-1/Parameters!$D$38)*('Input for base case'!$F$8*Parameters!$D$18*Parameters!$D$26*(1-Parameters!$D$27)*(Parameters!$D$24)*Parameters!$D$28*Parameters!$D$30))+(AJ93*(1-Parameters!$D$40)*(1-(1/Parameters!$D$38))*ART_drop_factor)+(AP93*(1-Parameters!$D$40)*(1-(1/Parameters!$D$38))*ART_drop_factor)),0)</f>
        <v>0</v>
      </c>
      <c r="AQ94" s="22">
        <f>IF(AND(C94&gt;=('Input for base case'!$F$14+'Input for base case'!$F$17), C94&lt;('Input for base case'!$F$14+'Input for base case'!$F$18)),((AI93*(1-Parameters!$D$40)*(1/Parameters!$D$38)*(1-('Input for base case'!$F$8*Parameters!$D$18*(1-Parameters!$D$27)*Parameters!$D$26*(Parameters!$D$23)*Parameters!$D$28)))+(AK93*(1-Parameters!$D$40)*(1-('Input for base case'!$F$8*Parameters!$D$18*(1-Parameters!$D$27)*Parameters!$D$26*(Parameters!$D$23)*Parameters!$D$28)))+(AO93*(1-Parameters!$D$40)*(1/Parameters!$D$38))+(AQ93*(1-Parameters!$D$40))),0)</f>
        <v>0</v>
      </c>
      <c r="AR94" s="24">
        <f>IF(AND(C94&gt;=('Input for base case'!$F$14+'Input for base case'!$F$17), C94&lt;('Input for base case'!$F$14+'Input for base case'!$F$18)),((AI93*(1-Parameters!$D$40)*(1/Parameters!$D$38)*'Input for base case'!$F$8*Parameters!$D$18*Parameters!$D$26*(1-Parameters!$D$27)*Parameters!$D$28*(Parameters!$D$23)*(1-Parameters!$D$30))+(AK93*(1-Parameters!$D$40)*'Input for base case'!$F$8*Parameters!$D$18*Parameters!$D$26*(1-Parameters!$D$27)*Parameters!$D$28*(Parameters!$D$23)*(1-Parameters!$D$30))+(AL93*(1-Parameters!$D$40)) + (AM93*(1-Parameters!$D$40)*(1-ART_drop_factor)) +(AR93*(1-Parameters!$D$40)) + (AS93*(1-Parameters!$D$40)*(1-ART_drop_factor))),0)</f>
        <v>0</v>
      </c>
      <c r="AS94" s="22">
        <f>IF(AND(C94&gt;=('Input for base case'!$F$14+'Input for base case'!$F$17), C94&lt;('Input for base case'!$F$14+'Input for base case'!$F$18)),((AI93*(1-Parameters!$D$40)*(1/Parameters!$D$38)*('Input for base case'!$F$8*Parameters!$D$18*(Parameters!$D$23)*Parameters!$D$26*(1-Parameters!$D$27)*Parameters!$D$28*Parameters!$D$30))+(AJ93*(1-Parameters!$D$40)*(1/Parameters!$D$38))+(AK93*(1-Parameters!$D$40)*('Input for base case'!$F$8*Parameters!$D$18*(Parameters!$D$23)*Parameters!$D$26*(1-Parameters!$D$27)*Parameters!$D$28*Parameters!$D$30))+(AS93*(1-Parameters!$D$40)*ART_drop_factor)+(AP93*(1-Parameters!$D$40)*(1/Parameters!$D$38))+(AM93*(1-Parameters!$D$40)*ART_drop_factor)),0)</f>
        <v>0</v>
      </c>
      <c r="AT94" s="24">
        <f>IF(AND(C94&gt;=('Input for base case'!$F$14+'Input for base case'!$F$18), C94&lt;('Input for base case'!$F$14+'Input for base case'!$F$19)),((AN93*(1-Parameters!$D$40)*(1-(Parameters!$D$11*(1-('Input for base case'!$F$22*Parameters!$D$7))))) + (AT93*(1-Parameters!$D$40)*(1-(Parameters!$D$12*(1-('Input for base case'!$F$22*Parameters!$D$7)))))),0)</f>
        <v>0</v>
      </c>
      <c r="AU94" s="22">
        <f>IF(AND(C94&gt;=('Input for base case'!$F$14+'Input for base case'!$F$18), C94&lt;('Input for base case'!$F$14+'Input for base case'!$F$19)),((AN93*(1-Parameters!$D$40)*Parameters!$D$11*(1-('Input for base case'!$F$22*Parameters!$D$7)))+(AO93*(1-Parameters!$D$40)*(1-1/Parameters!$D$38)*(1-('Input for base case'!$F$9*Parameters!$D$19*(1-Parameters!$D$27)*Parameters!$D$26*(Parameters!$D$24)*Parameters!$D$28*Parameters!$D$30))) + (AP93*(1-Parameters!$D$40)*(1-(1/Parameters!$D$38))*(1-ART_drop_factor)) +(AT93*(1-Parameters!$D$40)*Parameters!$D$12*(1-('Input for base case'!$F$22*Parameters!$D$7)))+(AU93*(1-Parameters!$D$40)*(1-1/Parameters!$D$38)) + (AV93*(1-Parameters!$D$40)*(1-(1/Parameters!$D$38))*(1-ART_drop_factor))),0)</f>
        <v>0</v>
      </c>
      <c r="AV94" s="24">
        <f>IF(AND(C94&gt;=('Input for base case'!$F$14+'Input for base case'!$F$18), C94&lt;('Input for base case'!$F$14+'Input for base case'!$F$19)),((AO93*(1-Parameters!$D$40)*(1-1/Parameters!$D$38)*('Input for base case'!$F$9*Parameters!$D$19*Parameters!$D$26*(1-Parameters!$D$27)*(Parameters!$D$24)*Parameters!$D$28*Parameters!$D$30))+(AP93*(1-Parameters!$D$40)*(1-(1/Parameters!$D$38))*ART_drop_factor)+(AV93*(1-Parameters!$D$40)*(1-(1/Parameters!$D$38))*ART_drop_factor)),0)</f>
        <v>0</v>
      </c>
      <c r="AW94" s="22">
        <f>IF(AND(C94&gt;=('Input for base case'!$F$14+'Input for base case'!$F$18), C94&lt;('Input for base case'!$F$14+'Input for base case'!$F$19)),((AO93*(1-Parameters!$D$40)*(1/Parameters!$D$38)*(1-('Input for base case'!$F$9*Parameters!$D$19*(1-Parameters!$D$27)*Parameters!$D$26*(Parameters!$D$23)*Parameters!$D$28)))+(AQ93*(1-Parameters!$D$40)*(1-('Input for base case'!$F$9*Parameters!$D$19*(1-Parameters!$D$27)*Parameters!$D$26*(Parameters!$D$23)*Parameters!$D$28)))+(AU93*(1-Parameters!$D$40)*(1/Parameters!$D$38))+(AW93*(1-Parameters!$D$40))),0)</f>
        <v>0</v>
      </c>
      <c r="AX94" s="24">
        <f>IF(AND(C94&gt;=('Input for base case'!$F$14+'Input for base case'!$F$18), C94&lt;('Input for base case'!$F$14+'Input for base case'!$F$19)),((AO93*(1-Parameters!$D$40)*(1/Parameters!$D$38)*'Input for base case'!$F$9*Parameters!$D$19*Parameters!$D$26*(1-Parameters!$D$27)*Parameters!$D$28*(Parameters!$D$23)*(1-Parameters!$D$30))+(AQ93*(1-Parameters!$D$40)*'Input for base case'!$F$9*Parameters!$D$19*Parameters!$D$26*(1-Parameters!$D$27)*Parameters!$D$28*(Parameters!$D$23)*(1-Parameters!$D$30)) + (AS93*(1-Parameters!$D$40)*(1-ART_drop_factor)) +(AR93*(1-Parameters!$D$40))+ (AY93*(1-Parameters!$D$40)*(1-ART_drop_factor)) + (AX93*(1-Parameters!$D$40))),0)</f>
        <v>0</v>
      </c>
      <c r="AY94" s="22">
        <f>IF(AND(C94&gt;=('Input for base case'!$F$14+'Input for base case'!$F$18), C94&lt;('Input for base case'!$F$14+'Input for base case'!$F$19)),((AO93*(1-Parameters!$D$40)*(1/Parameters!$D$38)*('Input for base case'!$F$9*Parameters!$D$19*(Parameters!$D$23)*Parameters!$D$26*(1-Parameters!$D$27)*Parameters!$D$28*Parameters!$D$30))+(AP93*(1-Parameters!$D$40)*(1/Parameters!$D$38))+(AQ93*(1-Parameters!$D$40)*('Input for base case'!$F$9*Parameters!$D$19*(Parameters!$D$23)*Parameters!$D$26*(1-Parameters!$D$27)*Parameters!$D$28*Parameters!$D$30))+(AY93*(1-Parameters!$D$40)*ART_drop_factor)+(AV93*(1-Parameters!$D$40)*(1/Parameters!$D$38))+(AS93*(1-Parameters!$D$40)*ART_drop_factor)),0)</f>
        <v>0</v>
      </c>
      <c r="AZ94" s="24">
        <f>IF(C94&gt;=('Input for base case'!$F$14+'Input for base case'!$F$19),((AT93*(1-Parameters!$D$40)*(1-(Parameters!$D$12*(1-('Input for base case'!$F$22*Parameters!$D$7))))) + (AZ93*(1-Parameters!$D$40)*(1-(Parameters!$D$12*(1-('Input for base case'!$F$22*Parameters!$D$7)))))),0)</f>
        <v>1477667.0661015527</v>
      </c>
      <c r="BA94" s="22">
        <f>IF(C94&gt;=('Input for base case'!$F$14+'Input for base case'!$F$19),((AT93*(1-Parameters!$D$40)*Parameters!$D$12*(1-('Input for base case'!$F$22*Parameters!$D$7)))+(AU93*(1-Parameters!$D$40)*(1-1/Parameters!$D$38)*(1-('Input for base case'!$F$10*Parameters!$D$20*(1-Parameters!$D$27)*Parameters!$D$26*(Parameters!$D$24)*Parameters!$D$28*Parameters!$D$30))) + (AV93*(1-Parameters!$D$40)*(1-(1/Parameters!$D$38))*(1-ART_drop_factor)) +(AZ93*(1-Parameters!$D$40)*Parameters!$D$12*(1-('Input for base case'!$F$22*Parameters!$D$7)))+(BA93*(1-Parameters!$D$40)*(1-1/Parameters!$D$38)) + (BB93*(1-Parameters!$D$40)*(1-(1/Parameters!$D$38))*(1-ART_drop_factor))),0)</f>
        <v>3582.1801960098796</v>
      </c>
      <c r="BB94" s="24">
        <f>IF(C94&gt;=('Input for base case'!$F$14+'Input for base case'!$F$19),((AU93*(1-Parameters!$D$40)*(1-1/Parameters!$D$38)*('Input for base case'!$F$10*Parameters!$D$20*Parameters!$D$26*(1-Parameters!$D$27)*(Parameters!$D$24)*Parameters!$D$28*Parameters!$D$30))+(AV93*(1-Parameters!$D$40)*(1-(1/Parameters!$D$38))*ART_drop_factor)+(BB93*(1-Parameters!$D$40)*(1-(1/Parameters!$D$38))*ART_drop_factor)),0)</f>
        <v>0.5457560086676978</v>
      </c>
      <c r="BC94" s="22">
        <f>IF(C94&gt;=('Input for base case'!$F$14+'Input for base case'!$F$19),((AU93*(1-Parameters!$D$40)*(1/Parameters!$D$38)*(1-('Input for base case'!$F$10*Parameters!$D$20*(1-Parameters!$D$27)*Parameters!$D$26*(Parameters!$D$23)*Parameters!$D$28)))+(AW93*(1-Parameters!$D$40)*(1-('Input for base case'!$F$10*Parameters!$D$20*(1-Parameters!$D$27)*Parameters!$D$26*(Parameters!$D$23)*Parameters!$D$28)))+(BA93*(1-Parameters!$D$40)*(1/Parameters!$D$38))+(BC93*(1-Parameters!$D$40))),0)</f>
        <v>39070.855045167133</v>
      </c>
      <c r="BD94" s="24">
        <f>IF(C94&gt;=('Input for base case'!$F$14+'Input for base case'!$F$19),((AU93*(1-Parameters!$D$40)*(1/Parameters!$D$38)*'Input for base case'!$F$10*Parameters!$D$20*Parameters!$D$26*(1-Parameters!$D$27)*Parameters!$D$28*(Parameters!$D$23)*(1-Parameters!$D$30))+(AW93*(1-Parameters!$D$40)*'Input for base case'!$F$10*Parameters!$D$20*Parameters!$D$26*(1-Parameters!$D$27)*Parameters!$D$28*(Parameters!$D$23)*(1-Parameters!$D$30))+(AX93*(1-Parameters!$D$40)) + (AY93*(1-Parameters!$D$40)*(1-ART_drop_factor)) +(BD93*(1-Parameters!$D$40)) + (BE93*(1-Parameters!$D$40)*(1-ART_drop_factor))),0)</f>
        <v>11171.434758675754</v>
      </c>
      <c r="BE94" s="25">
        <f>IF(C94&gt;=('Input for base case'!$F$14+'Input for base case'!$F$19),((AU93*(1-Parameters!$D$40)*(1/Parameters!$D$38)*('Input for base case'!$F$10*Parameters!$D$20*(Parameters!$D$23)*Parameters!$D$26*(1-Parameters!$D$27)*Parameters!$D$28*Parameters!$D$30))+(AV93*(1-Parameters!$D$40)*(1/Parameters!$D$38))+(AW93*(1-Parameters!$D$40)*('Input for base case'!$F$10*Parameters!$D$20*(Parameters!$D$23)*Parameters!$D$26*(1-Parameters!$D$27)*Parameters!$D$28*Parameters!$D$30))+(BE93*(1-Parameters!$D$40)*ART_drop_factor)+(BB93*(1-Parameters!$D$40)*(1/Parameters!$D$38))+(AY93*(1-Parameters!$D$40)*ART_drop_factor)),0)</f>
        <v>30466.764098946565</v>
      </c>
      <c r="BF94" s="135">
        <f>(Parameters!$D$40*(SUM(Model!D93:U93,Model!AH93:BE93)))+(Parameters!$D$41*(SUM(Model!V93:AG93)))</f>
        <v>93.364492888851046</v>
      </c>
      <c r="BG94" s="60"/>
      <c r="BJ94" s="66"/>
    </row>
    <row r="95" spans="3:62" x14ac:dyDescent="0.2">
      <c r="C95" s="20">
        <v>90</v>
      </c>
      <c r="D95" s="21">
        <f>IF((C95&gt;='Input for base case'!$F$12),0,(D94*(1-Parameters!$D$40)*(1-(Parameters!$D$8*(1-('Input for base case'!$F$22*Parameters!$D$7))))))</f>
        <v>0</v>
      </c>
      <c r="E95" s="21">
        <f>IF((C95&gt;='Input for base case'!$F$12),0,(D94*(1-Parameters!$D$40)*Parameters!$D$8*(1-('Input for base case'!$F$22*Parameters!$D$7))+(E94*(1-Parameters!$D$40)*(1-1/Parameters!$D$38)) + (F94*(1-Parameters!$D$40)*(1-(1/Parameters!$D$38))*(1-ART_drop_factor))))</f>
        <v>0</v>
      </c>
      <c r="F95" s="26">
        <f>IF((C95&gt;='Input for base case'!$F$12),0,(F94*(1-Parameters!$D$40)*(1-(1/Parameters!$D$38))*ART_drop_factor))</f>
        <v>0</v>
      </c>
      <c r="G95" s="21">
        <f>IF((C95&gt;='Input for base case'!$F$12),0,((G94*(1-Parameters!$D$40)+(E94*(1-Parameters!$D$40)*(1/Parameters!$D$38)))))</f>
        <v>0</v>
      </c>
      <c r="H95" s="21">
        <f>IF((C95&gt;='Input for base case'!$F$12),0,(H94*(1-Parameters!$D$40) + I94*(1-Parameters!$D$40)*(1-ART_drop_factor)))</f>
        <v>0</v>
      </c>
      <c r="I95" s="21">
        <f>IF((C95&gt;='Input for base case'!$F$12),0,(((F94*(1-Parameters!$D$40)*(1/Parameters!$D$38)) + I94*(1-Parameters!$D$40)*ART_drop_factor)))</f>
        <v>0</v>
      </c>
      <c r="J95" s="23">
        <f>IF(AND(C95&gt;='Input for base case'!$F$12,C95&lt;'Input for base case'!$F$13),((D94*(1-Parameters!$D$40)*(1-(Parameters!$D$8*(1-('Input for base case'!$F$22*Parameters!$D$7))))) + (J94*(1-Parameters!$D$40)*(1-(Parameters!$D$9*(1-('Input for base case'!$F$22*Parameters!$D$7)))))),0)</f>
        <v>0</v>
      </c>
      <c r="K95" s="23">
        <f>IF(AND(C95&gt;='Input for base case'!$F$12,C95&lt;'Input for base case'!$F$13),((D94*(1-Parameters!$D$40)*(Parameters!$D$8*(1-('Input for base case'!$F$22*Parameters!$D$7))))+(E94*(1-Parameters!$D$40)*(1-1/Parameters!$D$38)*(1-('Input for base case'!$F$5*Parameters!$D$14*(1-Parameters!$D$27)*Parameters!$D$26*(Parameters!$D$24))*Parameters!$D$28*Parameters!$D$30)))+ (F94*(1-Parameters!$D$40)*(1-(1/Parameters!$D$38))*(1-ART_drop_factor)) + (J94*(1-Parameters!$D$40)*Parameters!$D$9*(1-('Input for base case'!$F$22*Parameters!$D$7)))+(K94*(1-Parameters!$D$40)*(1-1/Parameters!$D$38)) + (L94*(1-Parameters!$D$40)*(1-(1/Parameters!$D$38))*(1-ART_drop_factor)),0)</f>
        <v>0</v>
      </c>
      <c r="L95" s="23">
        <f>IF(AND(C95&gt;='Input for base case'!$F$12,C95&lt;'Input for base case'!$F$13),((E94*(1-Parameters!$D$40)*(1-1/Parameters!$D$38)*('Input for base case'!$F$5*Parameters!$D$14*Parameters!$D$26*(1-Parameters!$D$27)*(Parameters!$D$24)*Parameters!$D$28*Parameters!$D$30))+(F94*(1-Parameters!$D$40)*(1-(1/Parameters!$D$38))*ART_drop_factor)+(L94*(1-Parameters!$D$40)*(1-(1/Parameters!$D$38))*ART_drop_factor)),0)</f>
        <v>0</v>
      </c>
      <c r="M95" s="23">
        <f>IF(AND(C95&gt;='Input for base case'!$F$12,C95&lt;'Input for base case'!$F$13),((E94*(1-Parameters!$D$40)*(1/Parameters!$D$38)*(1-('Input for base case'!$F$5*Parameters!$D$14*(1-Parameters!$D$27)*Parameters!$D$26*(Parameters!$D$23))*Parameters!$D$28))+(G94*(1-Parameters!$D$40)*(1-('Input for base case'!$F$5*Parameters!$D$14*(1-Parameters!$D$27)*Parameters!$D$26*(Parameters!$D$23)*Parameters!$D$28)))+(K94*(1-Parameters!$D$40)*(1/Parameters!$D$38))+(M94*(1-Parameters!$D$40))),0)</f>
        <v>0</v>
      </c>
      <c r="N95" s="23">
        <f>IF(AND(C95&gt;='Input for base case'!$F$12,C95&lt;'Input for base case'!$F$13),((E94*(1-Parameters!$D$40)*(1/Parameters!$D$38)*'Input for base case'!$F$5*Parameters!$D$14*Parameters!$D$26*(1-Parameters!$D$27)*Parameters!$D$28*(Parameters!$D$23)*(1-Parameters!$D$30))+(G94*(1-Parameters!$D$40)*'Input for base case'!$F$5*Parameters!$D$14*Parameters!$D$26*(1-Parameters!$D$27)*Parameters!$D$28*(Parameters!$D$23)*(1-Parameters!$D$30))+(H94*(1-Parameters!$D$40)) +(N94*(1-Parameters!$D$40)) + (O94*(1-Parameters!$D$40)*(1-ART_drop_factor)) + (I94*(1-Parameters!$D$40)*(1-ART_drop_factor))),0)</f>
        <v>0</v>
      </c>
      <c r="O95" s="23">
        <f>IF(AND(C95&gt;='Input for base case'!$F$12,C95&lt;'Input for base case'!$F$13),((E94*(1-Parameters!$D$40)*(1/Parameters!$D$38)*('Input for base case'!$F$5*Parameters!$D$14*(Parameters!$D$23)*Parameters!$D$26*(1-Parameters!$D$27)*Parameters!$D$28*Parameters!$D$30))+(F94*(1-Parameters!$D$40)*(1/Parameters!$D$38))+(G94*(1-Parameters!$D$40)*('Input for base case'!$F$5*Parameters!$D$14*(Parameters!$D$23)*Parameters!$D$26*(1-Parameters!$D$27)*Parameters!$D$28*Parameters!$D$30))+(O94*(1-Parameters!$D$40)*ART_drop_factor)+(L94*(1-Parameters!$D$40)*(1/Parameters!$D$38))+(I94*(1-Parameters!$D$40)*ART_drop_factor)),0)</f>
        <v>0</v>
      </c>
      <c r="P95" s="24">
        <f>IF(AND(C95&gt;='Input for base case'!$F$13,C95&lt;'Input for base case'!$F$14),((J94*(1-Parameters!$D$40)*(1-(Parameters!$D$9*(1-('Input for base case'!$F$22*Parameters!$D$7))))) + (P94*(1-Parameters!$D$40)*(1-(Parameters!$D$9*(1-('Input for base case'!$F$22*Parameters!$D$7)))))),0)</f>
        <v>0</v>
      </c>
      <c r="Q95" s="22">
        <f>IF(AND(C95&gt;='Input for base case'!$F$13,C95&lt;'Input for base case'!$F$14),((J94*(1-Parameters!$D$40)*Parameters!$D$9*(1-('Input for base case'!$F$22*Parameters!$D$7)))+(K94*(1-Parameters!$D$40)*(1-1/Parameters!$D$38)*(1-('Input for base case'!$F$6*Parameters!$D$15*(1-Parameters!$D$27)*Parameters!$D$26*(Parameters!$D$24))*Parameters!$D$28*Parameters!$D$30))) + (L94*(1-Parameters!$D$40)*(1-(1/Parameters!$D$38))*(1-ART_drop_factor)) +(P94*(1-Parameters!$D$40)*Parameters!$D$9*(1-('Input for base case'!$F$22*Parameters!$D$7)))+(Q94*(1-Parameters!$D$40)*(1-1/Parameters!$D$38)) + (R94*(1-Parameters!$D$40)*(1-(1/Parameters!$D$38))*(1-ART_drop_factor)),0)</f>
        <v>0</v>
      </c>
      <c r="R95" s="24">
        <f>IF(AND(C95&gt;='Input for base case'!$F$13,C95&lt;'Input for base case'!$F$14),((K94*(1-Parameters!$D$40)*(1-1/Parameters!$D$38)*('Input for base case'!$F$6*Parameters!$D$15*Parameters!$D$26*(1-Parameters!$D$27)*(Parameters!$D$24)*Parameters!$D$28*Parameters!$D$30))+(L94*(1-Parameters!$D$40)*(1-(1/Parameters!$D$38))*ART_drop_factor)+(R94*(1-Parameters!$D$40)*(1-(1/Parameters!$D$38))*ART_drop_factor)),0)</f>
        <v>0</v>
      </c>
      <c r="S95" s="22">
        <f>IF(AND(C95&gt;='Input for base case'!$F$13,C95&lt;'Input for base case'!$F$14),((K94*(1-Parameters!$D$40)*(1/Parameters!$D$38)*(1-('Input for base case'!$F$6*Parameters!$D$15*(1-Parameters!$D$27)*Parameters!$D$26*(Parameters!$D$23)*Parameters!$D$28)))+(M94*(1-Parameters!$D$40)*(1-('Input for base case'!$F$6*Parameters!$D$15*(1-Parameters!$D$27)*Parameters!$D$26*(Parameters!$D$23)*Parameters!$D$28)))+(Q94*(1-Parameters!$D$40)*(1/Parameters!$D$38))+(S94*(1-Parameters!$D$40))),0)</f>
        <v>0</v>
      </c>
      <c r="T95" s="24">
        <f>IF(AND(C95&gt;='Input for base case'!$F$13,C95&lt;'Input for base case'!$F$14),((K94*(1-Parameters!$D$40)*(1/Parameters!$D$38)*'Input for base case'!$F$6*Parameters!$D$15*Parameters!$D$26*(1-Parameters!$D$27)*Parameters!$D$28*(Parameters!$D$23)*(1-Parameters!$D$30))+(M94*(1-Parameters!$D$40)*'Input for base case'!$F$6*Parameters!$D$15*Parameters!$D$26*(1-Parameters!$D$27)*Parameters!$D$28*(Parameters!$D$23)*(1-Parameters!$D$30))+(N94*(1-Parameters!$D$40))+(T94*(1-Parameters!$D$40)) + (U94*(1-Parameters!$D$40)*(1-ART_drop_factor)) + (O94*(1-Parameters!$D$40)*(1-ART_drop_factor))),0)</f>
        <v>0</v>
      </c>
      <c r="U95" s="22">
        <f>IF(AND(C95&gt;='Input for base case'!$F$13,C95&lt;'Input for base case'!$F$14),((K94*(1-Parameters!$D$40)*(1/Parameters!$D$38)*('Input for base case'!$F$6*Parameters!$D$15*(Parameters!$D$23)*Parameters!$D$26*(1-Parameters!$D$27)*Parameters!$D$28*Parameters!$D$30))+(L94*(1-Parameters!$D$40)*(1/Parameters!$D$38))+(M94*(1-Parameters!$D$40)*('Input for base case'!$F$6*Parameters!$D$15*(Parameters!$D$23)*Parameters!$D$26*(1-Parameters!$D$27)*Parameters!$D$28*Parameters!$D$30))+(U94*(1-Parameters!$D$40)*ART_drop_factor)+(R94*(1-Parameters!$D$40)*(1/Parameters!$D$38))+(O94*(1-Parameters!$D$40))*ART_drop_factor),0)</f>
        <v>0</v>
      </c>
      <c r="V95" s="24">
        <f>IF(C95='Input for base case'!$F$14,((P94*(1-Parameters!$D$41)*(1-(Parameters!$D$9*(1-('Input for base case'!$F$22*Parameters!$D$7))))) + (V94*(1-Parameters!$D$41)*(1-(Parameters!$D$9*(1-('Input for base case'!$F$22*Parameters!$D$7)))))),0)</f>
        <v>0</v>
      </c>
      <c r="W95" s="22">
        <f>IF(C95='Input for base case'!$F$14,((P94*(1-Parameters!$D$41)*Parameters!$D$9*(1-('Input for base case'!$F$22*Parameters!$D$7)))+(Q94*(1-Parameters!$D$41)*(1-1/Parameters!$D$38)*(1-('Input for base case'!$F$6*Parameters!$D$16*(1-Parameters!$D$27)*Parameters!$D$26*(1-Parameters!$B$94)*(Parameters!$D$24))*Parameters!$D$28*Parameters!$D$30)))+(V94*(1-Parameters!$D$41)*Parameters!$D$9*(1-('Input for base case'!$F$22*Parameters!$D$7)))+ (R94*(1-Parameters!$D$41)*(1-(1/Parameters!$D$38))*(1-ART_drop_factor)) + (W94*(1-Parameters!$D$41)*(1-1/Parameters!$D$38)) + (X94*(1-Parameters!$D$41)*(1-(1/Parameters!$D$38))*(1-ART_drop_factor)),0)</f>
        <v>0</v>
      </c>
      <c r="X95" s="24">
        <f>IF(C95='Input for base case'!$F$14,((Q94*(1-Parameters!$D$41)*(1-1/Parameters!$D$38)*('Input for base case'!$F$6*Parameters!$D$16*Parameters!$D$26*(1-Parameters!$D$27)*(1-Parameters!$B$94)*(Parameters!$D$24)*Parameters!$D$28*Parameters!$D$30))+(R94*(1-Parameters!$D$41)*(1-(1/Parameters!$D$38))*ART_drop_factor)+(X94*(1-Parameters!$D$41)*(1-(1/Parameters!$D$38))*ART_drop_factor)),0)</f>
        <v>0</v>
      </c>
      <c r="Y95" s="22">
        <f>IF(C95='Input for base case'!$F$14,((Q94*(1-Parameters!$D$41)*(1/Parameters!$D$38)*(1-('Input for base case'!$F$6*Parameters!$D$16*(1-Parameters!$D$27)*Parameters!$D$26*(1-Parameters!$B$94)*(Parameters!$D$23)*Parameters!$D$28)))+(S94*(1-Parameters!$D$41)*(1-('Input for base case'!$F$6*Parameters!$D$16*(1-Parameters!$D$27)*Parameters!$D$26*(1-Parameters!$B$94)*(Parameters!$D$23)*Parameters!$D$28)))+(W94*(1-Parameters!$D$41)*(1/Parameters!$D$38))+(Y94*(1-Parameters!$D$41))),0)</f>
        <v>0</v>
      </c>
      <c r="Z95" s="24">
        <f>IF(C95='Input for base case'!$F$14,((Q94*(1-Parameters!$D$41)*(1/Parameters!$D$38)*'Input for base case'!$F$6*Parameters!$D$16*Parameters!$D$26*(1-Parameters!$D$27)*(1-Parameters!$B$94)*Parameters!$D$28*(Parameters!$D$23)*(1-Parameters!$D$30))+(S94*(1-Parameters!$D$41)*'Input for base case'!$F$6*Parameters!$D$16*Parameters!$D$26*(1-Parameters!$D$27)*(1-Parameters!$B$94)*Parameters!$D$28*(Parameters!$D$23)*(1-Parameters!$D$30))+(T94*(1-Parameters!$D$41)) + (U94*(1-Parameters!$D$41)*(1-ART_drop_factor)) + (Z94*(1-Parameters!$D$41)) + (AA94*(1-Parameters!$D$41)*(1-ART_drop_factor))),0)</f>
        <v>0</v>
      </c>
      <c r="AA95" s="22">
        <f>IF(C95='Input for base case'!$F$14,((Q94*(1-Parameters!$D$41)*(1/Parameters!$D$38)*('Input for base case'!$F$6*Parameters!$D$16*(Parameters!$D$23)*Parameters!$D$26*(1-Parameters!$D$27)*(1-Parameters!$B$94)*Parameters!$D$28*Parameters!$D$30))+(R94*(1-Parameters!$D$41)*(1/Parameters!$D$38))+(S94*(1-Parameters!$D$41)*('Input for base case'!$F$6*Parameters!$D$16*(1-Parameters!$B$94)*(Parameters!$D$23)*Parameters!$D$26*(1-Parameters!$D$27)*Parameters!$D$28*Parameters!$D$30))+(AA94*(1-Parameters!$D$41)*ART_drop_factor)+(X94*(1-Parameters!$D$41)*(1/Parameters!$D$38))+(U94*(1-Parameters!$D$41)*ART_drop_factor)),0)</f>
        <v>0</v>
      </c>
      <c r="AB95" s="24">
        <f>IF(AND(C95&gt;'Input for base case'!$F$14,C95&lt;('Input for base case'!$F$14+'Input for base case'!$F$16)),((V94*(1-Parameters!$D$41)*(1-(Parameters!$D$9*(1-('Input for base case'!$F$22*Parameters!$D$7)))))+(AB94*(1-Parameters!$D$41)*(1-(Parameters!$D$10*(1-('Input for base case'!$F$22*Parameters!$D$7)))))),0)</f>
        <v>0</v>
      </c>
      <c r="AC95" s="24">
        <f>IF(AND(C95&gt;'Input for base case'!$F$14, C95&lt;('Input for base case'!$F$14+'Input for base case'!$F$16)),((V94*(1-Parameters!$D$41)*Parameters!$D$9*(1-('Input for base case'!$F$22*Parameters!$D$7)))+(W94*(1-Parameters!$D$41)*(1-1/Parameters!$D$38)) + (X94*(1-Parameters!$D$41)*(1-(1/Parameters!$D$38))*(1-ART_drop_factor)) +(AB94*(1-Parameters!$D$41)*Parameters!$D$10*(1-('Input for base case'!$F$22*Parameters!$D$7))))+(AC94*(1-Parameters!$D$41)*(1-1/Parameters!$D$38)) + (AD94*(1-Parameters!$D$41)*(1-(1/Parameters!$D$38))*(1-ART_drop_factor)),0)</f>
        <v>0</v>
      </c>
      <c r="AD95" s="24">
        <f>IF(AND(C95&gt;'Input for base case'!$F$14, C95&lt;('Input for base case'!$F$14+'Input for base case'!$F$16)),((X94*(1-Parameters!$D$41)*(1-(1/Parameters!$D$38))*ART_drop_factor)+(AD94*(1-Parameters!$D$41)*(1-(1/Parameters!$D$38))*ART_drop_factor)),0)</f>
        <v>0</v>
      </c>
      <c r="AE95" s="24">
        <f>IF(AND(C95&gt;'Input for base case'!$F$14, C95&lt;('Input for base case'!$F$14+'Input for base case'!$F$16)),((W94*(1-Parameters!$D$41)*(1/Parameters!$D$38))+(Y94*(1-Parameters!$D$41))+(AC94*(1-Parameters!$D$41)*(1/Parameters!$D$38))+(AE94*(1-Parameters!$D$41))),0)</f>
        <v>0</v>
      </c>
      <c r="AF95" s="24">
        <f>IF(AND(C95&gt;'Input for base case'!$F$14, C95&lt;('Input for base case'!$F$14+'Input for base case'!$F$16)),((Z94*(1-Parameters!$D$41)) + (AA94*(1-Parameters!$D$41)*(1-ART_drop_factor)) +(AF94*(1-Parameters!$D$41)) + (AG94*(1-Parameters!$D$41)*(1-ART_drop_factor))),0)</f>
        <v>0</v>
      </c>
      <c r="AG95" s="24">
        <f>IF(AND(C95&gt;'Input for base case'!$F$14, C95&lt;('Input for base case'!$F$14+'Input for base case'!$F$16)),((X94*(1-Parameters!$D$41)*(1/Parameters!$D$38))+(AG94*(1-Parameters!$D$41)*ART_drop_factor)+(AD94*(1-Parameters!$D$41)*(1/Parameters!$D$38))+(AA94*(1-Parameters!$D$41)*ART_drop_factor)),0)</f>
        <v>0</v>
      </c>
      <c r="AH95" s="24">
        <f>IF(AND(C95&gt;=('Input for base case'!$F$14+'Input for base case'!$F$16),C95&lt;('Input for base case'!$F$14+'Input for base case'!$F$17)),((AB94*(1-Parameters!$D$40)*(1-(Parameters!$D$10*(1-('Input for base case'!$F$22*Parameters!$D$7)))))+(AH94*(1-Parameters!$D$40)*(1-(Parameters!$D$11*(1-('Input for base case'!$F$22*Parameters!$D$7)))))),0)</f>
        <v>0</v>
      </c>
      <c r="AI95" s="24">
        <f>IF(AND(C95&gt;=('Input for base case'!$F$14+'Input for base case'!$F$16), C95&lt;('Input for base case'!$F$14+'Input for base case'!$F$17)),((AB94*(1-Parameters!$D$40)*Parameters!$D$10*(1-('Input for base case'!$F$22*Parameters!$D$7)))+(AC94*(1-Parameters!$D$40)*(1-1/Parameters!$D$38)*(1-('Input for base case'!$F$7*Parameters!$D$17*(1-Parameters!$D$27)*Parameters!$D$26*(1-(Parameters!$B$94 + Parameters!$B$95))*(Parameters!$D$24)*Parameters!$D$28*Parameters!$D$30))) + (AD94*(1-Parameters!$D$40)*(1-(1/Parameters!$D$38))*(1-ART_drop_factor)) +(AH94*(1-Parameters!$D$40)*Parameters!$D$11*(1-('Input for base case'!$F$22*Parameters!$D$7)))+(AI94*(1-Parameters!$D$40)*(1-1/Parameters!$D$38)) + (AJ94*(1-Parameters!$D$40)*(1-(1/Parameters!$D$38))*(1-ART_drop_factor))),0)</f>
        <v>0</v>
      </c>
      <c r="AJ95" s="24">
        <f>IF(AND(C95&gt;=('Input for base case'!$F$14+'Input for base case'!$F$16), C95&lt;('Input for base case'!$F$14+'Input for base case'!$F$17)),((AC94*(1-Parameters!$D$40)*(1-1/Parameters!$D$38)*('Input for base case'!$F$7*Parameters!$D$17*Parameters!$D$26*(1-Parameters!$D$27)*(1-(Parameters!$B$94 + Parameters!$B$95))*(Parameters!$D$24)*Parameters!$D$28*Parameters!$D$30))+(AD94*(1-Parameters!$D$40)*(1-(1/Parameters!$D$38))*ART_drop_factor)+(AJ94*(1-Parameters!$D$40)*(1-(1/Parameters!$D$38))*ART_drop_factor)),0)</f>
        <v>0</v>
      </c>
      <c r="AK95" s="22">
        <f>IF(AND(C95&gt;=('Input for base case'!$F$14+'Input for base case'!$F$16), C95&lt;('Input for base case'!$F$14+'Input for base case'!$F$17)),((AC94*(1-Parameters!$D$40)*(1/Parameters!$D$38)*(1-('Input for base case'!$F$7*Parameters!$D$17*(1-Parameters!$D$27)*Parameters!$D$26*(1-(Parameters!$B$94 + Parameters!$B$95))*(Parameters!$D$23)*Parameters!$D$28)))+(AE94*(1-Parameters!$D$40)*(1-('Input for base case'!$F$7*Parameters!$D$17*(1-Parameters!$D$27)*Parameters!$D$26*(1-(Parameters!$B$94 + Parameters!$B$95))*(Parameters!$D$23)*Parameters!$D$28)))+(AI94*(1-Parameters!$D$40)*(1/Parameters!$D$38))+(AK94*(1-Parameters!$D$40))),0)</f>
        <v>0</v>
      </c>
      <c r="AL95" s="24">
        <f>IF(AND(C95&gt;=('Input for base case'!$F$14+'Input for base case'!$F$16), C95&lt;('Input for base case'!$F$14+'Input for base case'!$F$17)),((AC94*(1-Parameters!$D$40)*(1/Parameters!$D$38)*'Input for base case'!$F$7*Parameters!$D$17*Parameters!$D$26*(1-Parameters!$D$27)*(1-(Parameters!$B$94 + Parameters!$B$95))*Parameters!$D$28*(Parameters!$D$23)*(1-Parameters!$D$30))+(AE94*(1-Parameters!$D$40)*'Input for base case'!$F$7*Parameters!$D$17*Parameters!$D$26*(1-Parameters!$D$27)*(1-(Parameters!$B$94 + Parameters!$B$95))*Parameters!$D$28*(Parameters!$D$23)*(1-Parameters!$D$30))+(AF94*(1-Parameters!$D$40)) + (AG94*(1-Parameters!$D$40)*(1-ART_drop_factor)) +(AL94*(1-Parameters!$D$40)) + (AM94*(1-Parameters!$D$40)*(1-ART_drop_factor))),0)</f>
        <v>0</v>
      </c>
      <c r="AM95" s="22">
        <f>IF(AND(C95&gt;=('Input for base case'!$F$14+'Input for base case'!$F$16), C95&lt;('Input for base case'!$F$14+'Input for base case'!$F$17)),((AC94*(1-Parameters!$D$40)*(1/Parameters!$D$38)*('Input for base case'!$F$7*Parameters!$D$17*(Parameters!$D$23)*Parameters!$D$26*(1-Parameters!$D$27)*(1-(Parameters!$B$94 + Parameters!$B$95))*Parameters!$D$28*Parameters!$D$30))+(AD94*(1-Parameters!$D$40)*(1/Parameters!$D$38))+(AE94*(1-Parameters!$D$40)*('Input for base case'!$F$7*Parameters!$D$17*(Parameters!$D$23)*Parameters!$D$26*(1-Parameters!$D$27)*(1-(Parameters!$B$94 + Parameters!$B$95))*Parameters!$D$28*Parameters!$D$30))+(AM94*(1-Parameters!$D$40)*ART_drop_factor)+(AJ94*(1-Parameters!$D$40)*(1/Parameters!$D$38))+(AG94*(1-Parameters!$D$40)*ART_drop_factor)),0)</f>
        <v>0</v>
      </c>
      <c r="AN95" s="24">
        <f>IF(AND(C95&gt;=('Input for base case'!$F$14+'Input for base case'!$F$17), C95&lt;('Input for base case'!$F$14+'Input for base case'!$F$18)),((AH94*(1-Parameters!$D$40)*(1-(Parameters!$D$11*(1-('Input for base case'!$F$22*Parameters!$D$7))))) + (AN94*(1-Parameters!$D$40)*(1-(Parameters!$D$11*(1-('Input for base case'!$F$22*Parameters!$D$7)))))),0)</f>
        <v>0</v>
      </c>
      <c r="AO95" s="22">
        <f>IF(AND(C95&gt;=('Input for base case'!$F$14+'Input for base case'!$F$17), C95&lt;('Input for base case'!$F$14+'Input for base case'!$F$18)),((AH94*(1-Parameters!$D$40)*Parameters!$D$11*(1-('Input for base case'!$F$22*Parameters!$D$7)))+(AI94*(1-Parameters!$D$40)*(1-1/Parameters!$D$38)*(1-('Input for base case'!$F$8*Parameters!$D$18*(1-Parameters!$D$27)*Parameters!$D$26*(Parameters!$D$24)*Parameters!$D$28*Parameters!$D$30))) + (AJ94*(1-Parameters!$D$40)*(1-(1/Parameters!$D$38))*(1-ART_drop_factor)) +(AN94*(1-Parameters!$D$40)*Parameters!$D$11*(1-('Input for base case'!$F$22*Parameters!$D$7)))+(AO94*(1-Parameters!$D$40)*(1-1/Parameters!$D$38)) + (AP94*(1-Parameters!$D$40)*(1-(1/Parameters!$D$38))*(1-ART_drop_factor))),0)</f>
        <v>0</v>
      </c>
      <c r="AP95" s="24">
        <f>IF(AND(C95&gt;=('Input for base case'!$F$14+'Input for base case'!$F$17), C95&lt;('Input for base case'!$F$14+'Input for base case'!$F$18)),((AI94*(1-Parameters!$D$40)*(1-1/Parameters!$D$38)*('Input for base case'!$F$8*Parameters!$D$18*Parameters!$D$26*(1-Parameters!$D$27)*(Parameters!$D$24)*Parameters!$D$28*Parameters!$D$30))+(AJ94*(1-Parameters!$D$40)*(1-(1/Parameters!$D$38))*ART_drop_factor)+(AP94*(1-Parameters!$D$40)*(1-(1/Parameters!$D$38))*ART_drop_factor)),0)</f>
        <v>0</v>
      </c>
      <c r="AQ95" s="22">
        <f>IF(AND(C95&gt;=('Input for base case'!$F$14+'Input for base case'!$F$17), C95&lt;('Input for base case'!$F$14+'Input for base case'!$F$18)),((AI94*(1-Parameters!$D$40)*(1/Parameters!$D$38)*(1-('Input for base case'!$F$8*Parameters!$D$18*(1-Parameters!$D$27)*Parameters!$D$26*(Parameters!$D$23)*Parameters!$D$28)))+(AK94*(1-Parameters!$D$40)*(1-('Input for base case'!$F$8*Parameters!$D$18*(1-Parameters!$D$27)*Parameters!$D$26*(Parameters!$D$23)*Parameters!$D$28)))+(AO94*(1-Parameters!$D$40)*(1/Parameters!$D$38))+(AQ94*(1-Parameters!$D$40))),0)</f>
        <v>0</v>
      </c>
      <c r="AR95" s="24">
        <f>IF(AND(C95&gt;=('Input for base case'!$F$14+'Input for base case'!$F$17), C95&lt;('Input for base case'!$F$14+'Input for base case'!$F$18)),((AI94*(1-Parameters!$D$40)*(1/Parameters!$D$38)*'Input for base case'!$F$8*Parameters!$D$18*Parameters!$D$26*(1-Parameters!$D$27)*Parameters!$D$28*(Parameters!$D$23)*(1-Parameters!$D$30))+(AK94*(1-Parameters!$D$40)*'Input for base case'!$F$8*Parameters!$D$18*Parameters!$D$26*(1-Parameters!$D$27)*Parameters!$D$28*(Parameters!$D$23)*(1-Parameters!$D$30))+(AL94*(1-Parameters!$D$40)) + (AM94*(1-Parameters!$D$40)*(1-ART_drop_factor)) +(AR94*(1-Parameters!$D$40)) + (AS94*(1-Parameters!$D$40)*(1-ART_drop_factor))),0)</f>
        <v>0</v>
      </c>
      <c r="AS95" s="22">
        <f>IF(AND(C95&gt;=('Input for base case'!$F$14+'Input for base case'!$F$17), C95&lt;('Input for base case'!$F$14+'Input for base case'!$F$18)),((AI94*(1-Parameters!$D$40)*(1/Parameters!$D$38)*('Input for base case'!$F$8*Parameters!$D$18*(Parameters!$D$23)*Parameters!$D$26*(1-Parameters!$D$27)*Parameters!$D$28*Parameters!$D$30))+(AJ94*(1-Parameters!$D$40)*(1/Parameters!$D$38))+(AK94*(1-Parameters!$D$40)*('Input for base case'!$F$8*Parameters!$D$18*(Parameters!$D$23)*Parameters!$D$26*(1-Parameters!$D$27)*Parameters!$D$28*Parameters!$D$30))+(AS94*(1-Parameters!$D$40)*ART_drop_factor)+(AP94*(1-Parameters!$D$40)*(1/Parameters!$D$38))+(AM94*(1-Parameters!$D$40)*ART_drop_factor)),0)</f>
        <v>0</v>
      </c>
      <c r="AT95" s="24">
        <f>IF(AND(C95&gt;=('Input for base case'!$F$14+'Input for base case'!$F$18), C95&lt;('Input for base case'!$F$14+'Input for base case'!$F$19)),((AN94*(1-Parameters!$D$40)*(1-(Parameters!$D$11*(1-('Input for base case'!$F$22*Parameters!$D$7))))) + (AT94*(1-Parameters!$D$40)*(1-(Parameters!$D$12*(1-('Input for base case'!$F$22*Parameters!$D$7)))))),0)</f>
        <v>0</v>
      </c>
      <c r="AU95" s="22">
        <f>IF(AND(C95&gt;=('Input for base case'!$F$14+'Input for base case'!$F$18), C95&lt;('Input for base case'!$F$14+'Input for base case'!$F$19)),((AN94*(1-Parameters!$D$40)*Parameters!$D$11*(1-('Input for base case'!$F$22*Parameters!$D$7)))+(AO94*(1-Parameters!$D$40)*(1-1/Parameters!$D$38)*(1-('Input for base case'!$F$9*Parameters!$D$19*(1-Parameters!$D$27)*Parameters!$D$26*(Parameters!$D$24)*Parameters!$D$28*Parameters!$D$30))) + (AP94*(1-Parameters!$D$40)*(1-(1/Parameters!$D$38))*(1-ART_drop_factor)) +(AT94*(1-Parameters!$D$40)*Parameters!$D$12*(1-('Input for base case'!$F$22*Parameters!$D$7)))+(AU94*(1-Parameters!$D$40)*(1-1/Parameters!$D$38)) + (AV94*(1-Parameters!$D$40)*(1-(1/Parameters!$D$38))*(1-ART_drop_factor))),0)</f>
        <v>0</v>
      </c>
      <c r="AV95" s="24">
        <f>IF(AND(C95&gt;=('Input for base case'!$F$14+'Input for base case'!$F$18), C95&lt;('Input for base case'!$F$14+'Input for base case'!$F$19)),((AO94*(1-Parameters!$D$40)*(1-1/Parameters!$D$38)*('Input for base case'!$F$9*Parameters!$D$19*Parameters!$D$26*(1-Parameters!$D$27)*(Parameters!$D$24)*Parameters!$D$28*Parameters!$D$30))+(AP94*(1-Parameters!$D$40)*(1-(1/Parameters!$D$38))*ART_drop_factor)+(AV94*(1-Parameters!$D$40)*(1-(1/Parameters!$D$38))*ART_drop_factor)),0)</f>
        <v>0</v>
      </c>
      <c r="AW95" s="22">
        <f>IF(AND(C95&gt;=('Input for base case'!$F$14+'Input for base case'!$F$18), C95&lt;('Input for base case'!$F$14+'Input for base case'!$F$19)),((AO94*(1-Parameters!$D$40)*(1/Parameters!$D$38)*(1-('Input for base case'!$F$9*Parameters!$D$19*(1-Parameters!$D$27)*Parameters!$D$26*(Parameters!$D$23)*Parameters!$D$28)))+(AQ94*(1-Parameters!$D$40)*(1-('Input for base case'!$F$9*Parameters!$D$19*(1-Parameters!$D$27)*Parameters!$D$26*(Parameters!$D$23)*Parameters!$D$28)))+(AU94*(1-Parameters!$D$40)*(1/Parameters!$D$38))+(AW94*(1-Parameters!$D$40))),0)</f>
        <v>0</v>
      </c>
      <c r="AX95" s="24">
        <f>IF(AND(C95&gt;=('Input for base case'!$F$14+'Input for base case'!$F$18), C95&lt;('Input for base case'!$F$14+'Input for base case'!$F$19)),((AO94*(1-Parameters!$D$40)*(1/Parameters!$D$38)*'Input for base case'!$F$9*Parameters!$D$19*Parameters!$D$26*(1-Parameters!$D$27)*Parameters!$D$28*(Parameters!$D$23)*(1-Parameters!$D$30))+(AQ94*(1-Parameters!$D$40)*'Input for base case'!$F$9*Parameters!$D$19*Parameters!$D$26*(1-Parameters!$D$27)*Parameters!$D$28*(Parameters!$D$23)*(1-Parameters!$D$30)) + (AS94*(1-Parameters!$D$40)*(1-ART_drop_factor)) +(AR94*(1-Parameters!$D$40))+ (AY94*(1-Parameters!$D$40)*(1-ART_drop_factor)) + (AX94*(1-Parameters!$D$40))),0)</f>
        <v>0</v>
      </c>
      <c r="AY95" s="22">
        <f>IF(AND(C95&gt;=('Input for base case'!$F$14+'Input for base case'!$F$18), C95&lt;('Input for base case'!$F$14+'Input for base case'!$F$19)),((AO94*(1-Parameters!$D$40)*(1/Parameters!$D$38)*('Input for base case'!$F$9*Parameters!$D$19*(Parameters!$D$23)*Parameters!$D$26*(1-Parameters!$D$27)*Parameters!$D$28*Parameters!$D$30))+(AP94*(1-Parameters!$D$40)*(1/Parameters!$D$38))+(AQ94*(1-Parameters!$D$40)*('Input for base case'!$F$9*Parameters!$D$19*(Parameters!$D$23)*Parameters!$D$26*(1-Parameters!$D$27)*Parameters!$D$28*Parameters!$D$30))+(AY94*(1-Parameters!$D$40)*ART_drop_factor)+(AV94*(1-Parameters!$D$40)*(1/Parameters!$D$38))+(AS94*(1-Parameters!$D$40)*ART_drop_factor)),0)</f>
        <v>0</v>
      </c>
      <c r="AZ95" s="24">
        <f>IF(C95&gt;=('Input for base case'!$F$14+'Input for base case'!$F$19),((AT94*(1-Parameters!$D$40)*(1-(Parameters!$D$12*(1-('Input for base case'!$F$22*Parameters!$D$7))))) + (AZ94*(1-Parameters!$D$40)*(1-(Parameters!$D$12*(1-('Input for base case'!$F$22*Parameters!$D$7)))))),0)</f>
        <v>1477184.0055895643</v>
      </c>
      <c r="BA95" s="22">
        <f>IF(C95&gt;=('Input for base case'!$F$14+'Input for base case'!$F$19),((AT94*(1-Parameters!$D$40)*Parameters!$D$12*(1-('Input for base case'!$F$22*Parameters!$D$7)))+(AU94*(1-Parameters!$D$40)*(1-1/Parameters!$D$38)*(1-('Input for base case'!$F$10*Parameters!$D$20*(1-Parameters!$D$27)*Parameters!$D$26*(Parameters!$D$24)*Parameters!$D$28*Parameters!$D$30))) + (AV94*(1-Parameters!$D$40)*(1-(1/Parameters!$D$38))*(1-ART_drop_factor)) +(AZ94*(1-Parameters!$D$40)*Parameters!$D$12*(1-('Input for base case'!$F$22*Parameters!$D$7)))+(BA94*(1-Parameters!$D$40)*(1-1/Parameters!$D$38)) + (BB94*(1-Parameters!$D$40)*(1-(1/Parameters!$D$38))*(1-ART_drop_factor))),0)</f>
        <v>3581.7885784365139</v>
      </c>
      <c r="BB95" s="24">
        <f>IF(C95&gt;=('Input for base case'!$F$14+'Input for base case'!$F$19),((AU94*(1-Parameters!$D$40)*(1-1/Parameters!$D$38)*('Input for base case'!$F$10*Parameters!$D$20*Parameters!$D$26*(1-Parameters!$D$27)*(Parameters!$D$24)*Parameters!$D$28*Parameters!$D$30))+(AV94*(1-Parameters!$D$40)*(1-(1/Parameters!$D$38))*ART_drop_factor)+(BB94*(1-Parameters!$D$40)*(1-(1/Parameters!$D$38))*ART_drop_factor)),0)</f>
        <v>0.48347165485240973</v>
      </c>
      <c r="BC95" s="22">
        <f>IF(C95&gt;=('Input for base case'!$F$14+'Input for base case'!$F$19),((AU94*(1-Parameters!$D$40)*(1/Parameters!$D$38)*(1-('Input for base case'!$F$10*Parameters!$D$20*(1-Parameters!$D$27)*Parameters!$D$26*(Parameters!$D$23)*Parameters!$D$28)))+(AW94*(1-Parameters!$D$40)*(1-('Input for base case'!$F$10*Parameters!$D$20*(1-Parameters!$D$27)*Parameters!$D$26*(Parameters!$D$23)*Parameters!$D$28)))+(BA94*(1-Parameters!$D$40)*(1/Parameters!$D$38))+(BC94*(1-Parameters!$D$40))),0)</f>
        <v>39466.598016461379</v>
      </c>
      <c r="BD95" s="24">
        <f>IF(C95&gt;=('Input for base case'!$F$14+'Input for base case'!$F$19),((AU94*(1-Parameters!$D$40)*(1/Parameters!$D$38)*'Input for base case'!$F$10*Parameters!$D$20*Parameters!$D$26*(1-Parameters!$D$27)*Parameters!$D$28*(Parameters!$D$23)*(1-Parameters!$D$30))+(AW94*(1-Parameters!$D$40)*'Input for base case'!$F$10*Parameters!$D$20*Parameters!$D$26*(1-Parameters!$D$27)*Parameters!$D$28*(Parameters!$D$23)*(1-Parameters!$D$30))+(AX94*(1-Parameters!$D$40)) + (AY94*(1-Parameters!$D$40)*(1-ART_drop_factor)) +(BD94*(1-Parameters!$D$40)) + (BE94*(1-Parameters!$D$40)*(1-ART_drop_factor))),0)</f>
        <v>11272.330744445208</v>
      </c>
      <c r="BE95" s="25">
        <f>IF(C95&gt;=('Input for base case'!$F$14+'Input for base case'!$F$19),((AU94*(1-Parameters!$D$40)*(1/Parameters!$D$38)*('Input for base case'!$F$10*Parameters!$D$20*(Parameters!$D$23)*Parameters!$D$26*(1-Parameters!$D$27)*Parameters!$D$28*Parameters!$D$30))+(AV94*(1-Parameters!$D$40)*(1/Parameters!$D$38))+(AW94*(1-Parameters!$D$40)*('Input for base case'!$F$10*Parameters!$D$20*(Parameters!$D$23)*Parameters!$D$26*(1-Parameters!$D$27)*Parameters!$D$28*Parameters!$D$30))+(BE94*(1-Parameters!$D$40)*ART_drop_factor)+(BB94*(1-Parameters!$D$40)*(1/Parameters!$D$38))+(AY94*(1-Parameters!$D$40)*ART_drop_factor)),0)</f>
        <v>30363.526545454948</v>
      </c>
      <c r="BF95" s="135">
        <f>(Parameters!$D$40*(SUM(Model!D94:U94,Model!AH94:BE94)))+(Parameters!$D$41*(SUM(Model!V94:AG94)))</f>
        <v>93.359106475799777</v>
      </c>
      <c r="BG95" s="60"/>
      <c r="BJ95" s="66"/>
    </row>
    <row r="96" spans="3:62" x14ac:dyDescent="0.2">
      <c r="C96" s="20">
        <v>91</v>
      </c>
      <c r="D96" s="21">
        <f>IF((C96&gt;='Input for base case'!$F$12),0,(D95*(1-Parameters!$D$40)*(1-(Parameters!$D$8*(1-('Input for base case'!$F$22*Parameters!$D$7))))))</f>
        <v>0</v>
      </c>
      <c r="E96" s="21">
        <f>IF((C96&gt;='Input for base case'!$F$12),0,(D95*(1-Parameters!$D$40)*Parameters!$D$8*(1-('Input for base case'!$F$22*Parameters!$D$7))+(E95*(1-Parameters!$D$40)*(1-1/Parameters!$D$38)) + (F95*(1-Parameters!$D$40)*(1-(1/Parameters!$D$38))*(1-ART_drop_factor))))</f>
        <v>0</v>
      </c>
      <c r="F96" s="26">
        <f>IF((C96&gt;='Input for base case'!$F$12),0,(F95*(1-Parameters!$D$40)*(1-(1/Parameters!$D$38))*ART_drop_factor))</f>
        <v>0</v>
      </c>
      <c r="G96" s="21">
        <f>IF((C96&gt;='Input for base case'!$F$12),0,((G95*(1-Parameters!$D$40)+(E95*(1-Parameters!$D$40)*(1/Parameters!$D$38)))))</f>
        <v>0</v>
      </c>
      <c r="H96" s="21">
        <f>IF((C96&gt;='Input for base case'!$F$12),0,(H95*(1-Parameters!$D$40) + I95*(1-Parameters!$D$40)*(1-ART_drop_factor)))</f>
        <v>0</v>
      </c>
      <c r="I96" s="21">
        <f>IF((C96&gt;='Input for base case'!$F$12),0,(((F95*(1-Parameters!$D$40)*(1/Parameters!$D$38)) + I95*(1-Parameters!$D$40)*ART_drop_factor)))</f>
        <v>0</v>
      </c>
      <c r="J96" s="23">
        <f>IF(AND(C96&gt;='Input for base case'!$F$12,C96&lt;'Input for base case'!$F$13),((D95*(1-Parameters!$D$40)*(1-(Parameters!$D$8*(1-('Input for base case'!$F$22*Parameters!$D$7))))) + (J95*(1-Parameters!$D$40)*(1-(Parameters!$D$9*(1-('Input for base case'!$F$22*Parameters!$D$7)))))),0)</f>
        <v>0</v>
      </c>
      <c r="K96" s="23">
        <f>IF(AND(C96&gt;='Input for base case'!$F$12,C96&lt;'Input for base case'!$F$13),((D95*(1-Parameters!$D$40)*(Parameters!$D$8*(1-('Input for base case'!$F$22*Parameters!$D$7))))+(E95*(1-Parameters!$D$40)*(1-1/Parameters!$D$38)*(1-('Input for base case'!$F$5*Parameters!$D$14*(1-Parameters!$D$27)*Parameters!$D$26*(Parameters!$D$24))*Parameters!$D$28*Parameters!$D$30)))+ (F95*(1-Parameters!$D$40)*(1-(1/Parameters!$D$38))*(1-ART_drop_factor)) + (J95*(1-Parameters!$D$40)*Parameters!$D$9*(1-('Input for base case'!$F$22*Parameters!$D$7)))+(K95*(1-Parameters!$D$40)*(1-1/Parameters!$D$38)) + (L95*(1-Parameters!$D$40)*(1-(1/Parameters!$D$38))*(1-ART_drop_factor)),0)</f>
        <v>0</v>
      </c>
      <c r="L96" s="23">
        <f>IF(AND(C96&gt;='Input for base case'!$F$12,C96&lt;'Input for base case'!$F$13),((E95*(1-Parameters!$D$40)*(1-1/Parameters!$D$38)*('Input for base case'!$F$5*Parameters!$D$14*Parameters!$D$26*(1-Parameters!$D$27)*(Parameters!$D$24)*Parameters!$D$28*Parameters!$D$30))+(F95*(1-Parameters!$D$40)*(1-(1/Parameters!$D$38))*ART_drop_factor)+(L95*(1-Parameters!$D$40)*(1-(1/Parameters!$D$38))*ART_drop_factor)),0)</f>
        <v>0</v>
      </c>
      <c r="M96" s="23">
        <f>IF(AND(C96&gt;='Input for base case'!$F$12,C96&lt;'Input for base case'!$F$13),((E95*(1-Parameters!$D$40)*(1/Parameters!$D$38)*(1-('Input for base case'!$F$5*Parameters!$D$14*(1-Parameters!$D$27)*Parameters!$D$26*(Parameters!$D$23))*Parameters!$D$28))+(G95*(1-Parameters!$D$40)*(1-('Input for base case'!$F$5*Parameters!$D$14*(1-Parameters!$D$27)*Parameters!$D$26*(Parameters!$D$23)*Parameters!$D$28)))+(K95*(1-Parameters!$D$40)*(1/Parameters!$D$38))+(M95*(1-Parameters!$D$40))),0)</f>
        <v>0</v>
      </c>
      <c r="N96" s="23">
        <f>IF(AND(C96&gt;='Input for base case'!$F$12,C96&lt;'Input for base case'!$F$13),((E95*(1-Parameters!$D$40)*(1/Parameters!$D$38)*'Input for base case'!$F$5*Parameters!$D$14*Parameters!$D$26*(1-Parameters!$D$27)*Parameters!$D$28*(Parameters!$D$23)*(1-Parameters!$D$30))+(G95*(1-Parameters!$D$40)*'Input for base case'!$F$5*Parameters!$D$14*Parameters!$D$26*(1-Parameters!$D$27)*Parameters!$D$28*(Parameters!$D$23)*(1-Parameters!$D$30))+(H95*(1-Parameters!$D$40)) +(N95*(1-Parameters!$D$40)) + (O95*(1-Parameters!$D$40)*(1-ART_drop_factor)) + (I95*(1-Parameters!$D$40)*(1-ART_drop_factor))),0)</f>
        <v>0</v>
      </c>
      <c r="O96" s="23">
        <f>IF(AND(C96&gt;='Input for base case'!$F$12,C96&lt;'Input for base case'!$F$13),((E95*(1-Parameters!$D$40)*(1/Parameters!$D$38)*('Input for base case'!$F$5*Parameters!$D$14*(Parameters!$D$23)*Parameters!$D$26*(1-Parameters!$D$27)*Parameters!$D$28*Parameters!$D$30))+(F95*(1-Parameters!$D$40)*(1/Parameters!$D$38))+(G95*(1-Parameters!$D$40)*('Input for base case'!$F$5*Parameters!$D$14*(Parameters!$D$23)*Parameters!$D$26*(1-Parameters!$D$27)*Parameters!$D$28*Parameters!$D$30))+(O95*(1-Parameters!$D$40)*ART_drop_factor)+(L95*(1-Parameters!$D$40)*(1/Parameters!$D$38))+(I95*(1-Parameters!$D$40)*ART_drop_factor)),0)</f>
        <v>0</v>
      </c>
      <c r="P96" s="24">
        <f>IF(AND(C96&gt;='Input for base case'!$F$13,C96&lt;'Input for base case'!$F$14),((J95*(1-Parameters!$D$40)*(1-(Parameters!$D$9*(1-('Input for base case'!$F$22*Parameters!$D$7))))) + (P95*(1-Parameters!$D$40)*(1-(Parameters!$D$9*(1-('Input for base case'!$F$22*Parameters!$D$7)))))),0)</f>
        <v>0</v>
      </c>
      <c r="Q96" s="22">
        <f>IF(AND(C96&gt;='Input for base case'!$F$13,C96&lt;'Input for base case'!$F$14),((J95*(1-Parameters!$D$40)*Parameters!$D$9*(1-('Input for base case'!$F$22*Parameters!$D$7)))+(K95*(1-Parameters!$D$40)*(1-1/Parameters!$D$38)*(1-('Input for base case'!$F$6*Parameters!$D$15*(1-Parameters!$D$27)*Parameters!$D$26*(Parameters!$D$24))*Parameters!$D$28*Parameters!$D$30))) + (L95*(1-Parameters!$D$40)*(1-(1/Parameters!$D$38))*(1-ART_drop_factor)) +(P95*(1-Parameters!$D$40)*Parameters!$D$9*(1-('Input for base case'!$F$22*Parameters!$D$7)))+(Q95*(1-Parameters!$D$40)*(1-1/Parameters!$D$38)) + (R95*(1-Parameters!$D$40)*(1-(1/Parameters!$D$38))*(1-ART_drop_factor)),0)</f>
        <v>0</v>
      </c>
      <c r="R96" s="24">
        <f>IF(AND(C96&gt;='Input for base case'!$F$13,C96&lt;'Input for base case'!$F$14),((K95*(1-Parameters!$D$40)*(1-1/Parameters!$D$38)*('Input for base case'!$F$6*Parameters!$D$15*Parameters!$D$26*(1-Parameters!$D$27)*(Parameters!$D$24)*Parameters!$D$28*Parameters!$D$30))+(L95*(1-Parameters!$D$40)*(1-(1/Parameters!$D$38))*ART_drop_factor)+(R95*(1-Parameters!$D$40)*(1-(1/Parameters!$D$38))*ART_drop_factor)),0)</f>
        <v>0</v>
      </c>
      <c r="S96" s="22">
        <f>IF(AND(C96&gt;='Input for base case'!$F$13,C96&lt;'Input for base case'!$F$14),((K95*(1-Parameters!$D$40)*(1/Parameters!$D$38)*(1-('Input for base case'!$F$6*Parameters!$D$15*(1-Parameters!$D$27)*Parameters!$D$26*(Parameters!$D$23)*Parameters!$D$28)))+(M95*(1-Parameters!$D$40)*(1-('Input for base case'!$F$6*Parameters!$D$15*(1-Parameters!$D$27)*Parameters!$D$26*(Parameters!$D$23)*Parameters!$D$28)))+(Q95*(1-Parameters!$D$40)*(1/Parameters!$D$38))+(S95*(1-Parameters!$D$40))),0)</f>
        <v>0</v>
      </c>
      <c r="T96" s="24">
        <f>IF(AND(C96&gt;='Input for base case'!$F$13,C96&lt;'Input for base case'!$F$14),((K95*(1-Parameters!$D$40)*(1/Parameters!$D$38)*'Input for base case'!$F$6*Parameters!$D$15*Parameters!$D$26*(1-Parameters!$D$27)*Parameters!$D$28*(Parameters!$D$23)*(1-Parameters!$D$30))+(M95*(1-Parameters!$D$40)*'Input for base case'!$F$6*Parameters!$D$15*Parameters!$D$26*(1-Parameters!$D$27)*Parameters!$D$28*(Parameters!$D$23)*(1-Parameters!$D$30))+(N95*(1-Parameters!$D$40))+(T95*(1-Parameters!$D$40)) + (U95*(1-Parameters!$D$40)*(1-ART_drop_factor)) + (O95*(1-Parameters!$D$40)*(1-ART_drop_factor))),0)</f>
        <v>0</v>
      </c>
      <c r="U96" s="22">
        <f>IF(AND(C96&gt;='Input for base case'!$F$13,C96&lt;'Input for base case'!$F$14),((K95*(1-Parameters!$D$40)*(1/Parameters!$D$38)*('Input for base case'!$F$6*Parameters!$D$15*(Parameters!$D$23)*Parameters!$D$26*(1-Parameters!$D$27)*Parameters!$D$28*Parameters!$D$30))+(L95*(1-Parameters!$D$40)*(1/Parameters!$D$38))+(M95*(1-Parameters!$D$40)*('Input for base case'!$F$6*Parameters!$D$15*(Parameters!$D$23)*Parameters!$D$26*(1-Parameters!$D$27)*Parameters!$D$28*Parameters!$D$30))+(U95*(1-Parameters!$D$40)*ART_drop_factor)+(R95*(1-Parameters!$D$40)*(1/Parameters!$D$38))+(O95*(1-Parameters!$D$40))*ART_drop_factor),0)</f>
        <v>0</v>
      </c>
      <c r="V96" s="24">
        <f>IF(C96='Input for base case'!$F$14,((P95*(1-Parameters!$D$41)*(1-(Parameters!$D$9*(1-('Input for base case'!$F$22*Parameters!$D$7))))) + (V95*(1-Parameters!$D$41)*(1-(Parameters!$D$9*(1-('Input for base case'!$F$22*Parameters!$D$7)))))),0)</f>
        <v>0</v>
      </c>
      <c r="W96" s="22">
        <f>IF(C96='Input for base case'!$F$14,((P95*(1-Parameters!$D$41)*Parameters!$D$9*(1-('Input for base case'!$F$22*Parameters!$D$7)))+(Q95*(1-Parameters!$D$41)*(1-1/Parameters!$D$38)*(1-('Input for base case'!$F$6*Parameters!$D$16*(1-Parameters!$D$27)*Parameters!$D$26*(1-Parameters!$B$94)*(Parameters!$D$24))*Parameters!$D$28*Parameters!$D$30)))+(V95*(1-Parameters!$D$41)*Parameters!$D$9*(1-('Input for base case'!$F$22*Parameters!$D$7)))+ (R95*(1-Parameters!$D$41)*(1-(1/Parameters!$D$38))*(1-ART_drop_factor)) + (W95*(1-Parameters!$D$41)*(1-1/Parameters!$D$38)) + (X95*(1-Parameters!$D$41)*(1-(1/Parameters!$D$38))*(1-ART_drop_factor)),0)</f>
        <v>0</v>
      </c>
      <c r="X96" s="24">
        <f>IF(C96='Input for base case'!$F$14,((Q95*(1-Parameters!$D$41)*(1-1/Parameters!$D$38)*('Input for base case'!$F$6*Parameters!$D$16*Parameters!$D$26*(1-Parameters!$D$27)*(1-Parameters!$B$94)*(Parameters!$D$24)*Parameters!$D$28*Parameters!$D$30))+(R95*(1-Parameters!$D$41)*(1-(1/Parameters!$D$38))*ART_drop_factor)+(X95*(1-Parameters!$D$41)*(1-(1/Parameters!$D$38))*ART_drop_factor)),0)</f>
        <v>0</v>
      </c>
      <c r="Y96" s="22">
        <f>IF(C96='Input for base case'!$F$14,((Q95*(1-Parameters!$D$41)*(1/Parameters!$D$38)*(1-('Input for base case'!$F$6*Parameters!$D$16*(1-Parameters!$D$27)*Parameters!$D$26*(1-Parameters!$B$94)*(Parameters!$D$23)*Parameters!$D$28)))+(S95*(1-Parameters!$D$41)*(1-('Input for base case'!$F$6*Parameters!$D$16*(1-Parameters!$D$27)*Parameters!$D$26*(1-Parameters!$B$94)*(Parameters!$D$23)*Parameters!$D$28)))+(W95*(1-Parameters!$D$41)*(1/Parameters!$D$38))+(Y95*(1-Parameters!$D$41))),0)</f>
        <v>0</v>
      </c>
      <c r="Z96" s="24">
        <f>IF(C96='Input for base case'!$F$14,((Q95*(1-Parameters!$D$41)*(1/Parameters!$D$38)*'Input for base case'!$F$6*Parameters!$D$16*Parameters!$D$26*(1-Parameters!$D$27)*(1-Parameters!$B$94)*Parameters!$D$28*(Parameters!$D$23)*(1-Parameters!$D$30))+(S95*(1-Parameters!$D$41)*'Input for base case'!$F$6*Parameters!$D$16*Parameters!$D$26*(1-Parameters!$D$27)*(1-Parameters!$B$94)*Parameters!$D$28*(Parameters!$D$23)*(1-Parameters!$D$30))+(T95*(1-Parameters!$D$41)) + (U95*(1-Parameters!$D$41)*(1-ART_drop_factor)) + (Z95*(1-Parameters!$D$41)) + (AA95*(1-Parameters!$D$41)*(1-ART_drop_factor))),0)</f>
        <v>0</v>
      </c>
      <c r="AA96" s="22">
        <f>IF(C96='Input for base case'!$F$14,((Q95*(1-Parameters!$D$41)*(1/Parameters!$D$38)*('Input for base case'!$F$6*Parameters!$D$16*(Parameters!$D$23)*Parameters!$D$26*(1-Parameters!$D$27)*(1-Parameters!$B$94)*Parameters!$D$28*Parameters!$D$30))+(R95*(1-Parameters!$D$41)*(1/Parameters!$D$38))+(S95*(1-Parameters!$D$41)*('Input for base case'!$F$6*Parameters!$D$16*(1-Parameters!$B$94)*(Parameters!$D$23)*Parameters!$D$26*(1-Parameters!$D$27)*Parameters!$D$28*Parameters!$D$30))+(AA95*(1-Parameters!$D$41)*ART_drop_factor)+(X95*(1-Parameters!$D$41)*(1/Parameters!$D$38))+(U95*(1-Parameters!$D$41)*ART_drop_factor)),0)</f>
        <v>0</v>
      </c>
      <c r="AB96" s="24">
        <f>IF(AND(C96&gt;'Input for base case'!$F$14,C96&lt;('Input for base case'!$F$14+'Input for base case'!$F$16)),((V95*(1-Parameters!$D$41)*(1-(Parameters!$D$9*(1-('Input for base case'!$F$22*Parameters!$D$7)))))+(AB95*(1-Parameters!$D$41)*(1-(Parameters!$D$10*(1-('Input for base case'!$F$22*Parameters!$D$7)))))),0)</f>
        <v>0</v>
      </c>
      <c r="AC96" s="24">
        <f>IF(AND(C96&gt;'Input for base case'!$F$14, C96&lt;('Input for base case'!$F$14+'Input for base case'!$F$16)),((V95*(1-Parameters!$D$41)*Parameters!$D$9*(1-('Input for base case'!$F$22*Parameters!$D$7)))+(W95*(1-Parameters!$D$41)*(1-1/Parameters!$D$38)) + (X95*(1-Parameters!$D$41)*(1-(1/Parameters!$D$38))*(1-ART_drop_factor)) +(AB95*(1-Parameters!$D$41)*Parameters!$D$10*(1-('Input for base case'!$F$22*Parameters!$D$7))))+(AC95*(1-Parameters!$D$41)*(1-1/Parameters!$D$38)) + (AD95*(1-Parameters!$D$41)*(1-(1/Parameters!$D$38))*(1-ART_drop_factor)),0)</f>
        <v>0</v>
      </c>
      <c r="AD96" s="24">
        <f>IF(AND(C96&gt;'Input for base case'!$F$14, C96&lt;('Input for base case'!$F$14+'Input for base case'!$F$16)),((X95*(1-Parameters!$D$41)*(1-(1/Parameters!$D$38))*ART_drop_factor)+(AD95*(1-Parameters!$D$41)*(1-(1/Parameters!$D$38))*ART_drop_factor)),0)</f>
        <v>0</v>
      </c>
      <c r="AE96" s="24">
        <f>IF(AND(C96&gt;'Input for base case'!$F$14, C96&lt;('Input for base case'!$F$14+'Input for base case'!$F$16)),((W95*(1-Parameters!$D$41)*(1/Parameters!$D$38))+(Y95*(1-Parameters!$D$41))+(AC95*(1-Parameters!$D$41)*(1/Parameters!$D$38))+(AE95*(1-Parameters!$D$41))),0)</f>
        <v>0</v>
      </c>
      <c r="AF96" s="24">
        <f>IF(AND(C96&gt;'Input for base case'!$F$14, C96&lt;('Input for base case'!$F$14+'Input for base case'!$F$16)),((Z95*(1-Parameters!$D$41)) + (AA95*(1-Parameters!$D$41)*(1-ART_drop_factor)) +(AF95*(1-Parameters!$D$41)) + (AG95*(1-Parameters!$D$41)*(1-ART_drop_factor))),0)</f>
        <v>0</v>
      </c>
      <c r="AG96" s="24">
        <f>IF(AND(C96&gt;'Input for base case'!$F$14, C96&lt;('Input for base case'!$F$14+'Input for base case'!$F$16)),((X95*(1-Parameters!$D$41)*(1/Parameters!$D$38))+(AG95*(1-Parameters!$D$41)*ART_drop_factor)+(AD95*(1-Parameters!$D$41)*(1/Parameters!$D$38))+(AA95*(1-Parameters!$D$41)*ART_drop_factor)),0)</f>
        <v>0</v>
      </c>
      <c r="AH96" s="24">
        <f>IF(AND(C96&gt;=('Input for base case'!$F$14+'Input for base case'!$F$16),C96&lt;('Input for base case'!$F$14+'Input for base case'!$F$17)),((AB95*(1-Parameters!$D$40)*(1-(Parameters!$D$10*(1-('Input for base case'!$F$22*Parameters!$D$7)))))+(AH95*(1-Parameters!$D$40)*(1-(Parameters!$D$11*(1-('Input for base case'!$F$22*Parameters!$D$7)))))),0)</f>
        <v>0</v>
      </c>
      <c r="AI96" s="24">
        <f>IF(AND(C96&gt;=('Input for base case'!$F$14+'Input for base case'!$F$16), C96&lt;('Input for base case'!$F$14+'Input for base case'!$F$17)),((AB95*(1-Parameters!$D$40)*Parameters!$D$10*(1-('Input for base case'!$F$22*Parameters!$D$7)))+(AC95*(1-Parameters!$D$40)*(1-1/Parameters!$D$38)*(1-('Input for base case'!$F$7*Parameters!$D$17*(1-Parameters!$D$27)*Parameters!$D$26*(1-(Parameters!$B$94 + Parameters!$B$95))*(Parameters!$D$24)*Parameters!$D$28*Parameters!$D$30))) + (AD95*(1-Parameters!$D$40)*(1-(1/Parameters!$D$38))*(1-ART_drop_factor)) +(AH95*(1-Parameters!$D$40)*Parameters!$D$11*(1-('Input for base case'!$F$22*Parameters!$D$7)))+(AI95*(1-Parameters!$D$40)*(1-1/Parameters!$D$38)) + (AJ95*(1-Parameters!$D$40)*(1-(1/Parameters!$D$38))*(1-ART_drop_factor))),0)</f>
        <v>0</v>
      </c>
      <c r="AJ96" s="24">
        <f>IF(AND(C96&gt;=('Input for base case'!$F$14+'Input for base case'!$F$16), C96&lt;('Input for base case'!$F$14+'Input for base case'!$F$17)),((AC95*(1-Parameters!$D$40)*(1-1/Parameters!$D$38)*('Input for base case'!$F$7*Parameters!$D$17*Parameters!$D$26*(1-Parameters!$D$27)*(1-(Parameters!$B$94 + Parameters!$B$95))*(Parameters!$D$24)*Parameters!$D$28*Parameters!$D$30))+(AD95*(1-Parameters!$D$40)*(1-(1/Parameters!$D$38))*ART_drop_factor)+(AJ95*(1-Parameters!$D$40)*(1-(1/Parameters!$D$38))*ART_drop_factor)),0)</f>
        <v>0</v>
      </c>
      <c r="AK96" s="22">
        <f>IF(AND(C96&gt;=('Input for base case'!$F$14+'Input for base case'!$F$16), C96&lt;('Input for base case'!$F$14+'Input for base case'!$F$17)),((AC95*(1-Parameters!$D$40)*(1/Parameters!$D$38)*(1-('Input for base case'!$F$7*Parameters!$D$17*(1-Parameters!$D$27)*Parameters!$D$26*(1-(Parameters!$B$94 + Parameters!$B$95))*(Parameters!$D$23)*Parameters!$D$28)))+(AE95*(1-Parameters!$D$40)*(1-('Input for base case'!$F$7*Parameters!$D$17*(1-Parameters!$D$27)*Parameters!$D$26*(1-(Parameters!$B$94 + Parameters!$B$95))*(Parameters!$D$23)*Parameters!$D$28)))+(AI95*(1-Parameters!$D$40)*(1/Parameters!$D$38))+(AK95*(1-Parameters!$D$40))),0)</f>
        <v>0</v>
      </c>
      <c r="AL96" s="24">
        <f>IF(AND(C96&gt;=('Input for base case'!$F$14+'Input for base case'!$F$16), C96&lt;('Input for base case'!$F$14+'Input for base case'!$F$17)),((AC95*(1-Parameters!$D$40)*(1/Parameters!$D$38)*'Input for base case'!$F$7*Parameters!$D$17*Parameters!$D$26*(1-Parameters!$D$27)*(1-(Parameters!$B$94 + Parameters!$B$95))*Parameters!$D$28*(Parameters!$D$23)*(1-Parameters!$D$30))+(AE95*(1-Parameters!$D$40)*'Input for base case'!$F$7*Parameters!$D$17*Parameters!$D$26*(1-Parameters!$D$27)*(1-(Parameters!$B$94 + Parameters!$B$95))*Parameters!$D$28*(Parameters!$D$23)*(1-Parameters!$D$30))+(AF95*(1-Parameters!$D$40)) + (AG95*(1-Parameters!$D$40)*(1-ART_drop_factor)) +(AL95*(1-Parameters!$D$40)) + (AM95*(1-Parameters!$D$40)*(1-ART_drop_factor))),0)</f>
        <v>0</v>
      </c>
      <c r="AM96" s="22">
        <f>IF(AND(C96&gt;=('Input for base case'!$F$14+'Input for base case'!$F$16), C96&lt;('Input for base case'!$F$14+'Input for base case'!$F$17)),((AC95*(1-Parameters!$D$40)*(1/Parameters!$D$38)*('Input for base case'!$F$7*Parameters!$D$17*(Parameters!$D$23)*Parameters!$D$26*(1-Parameters!$D$27)*(1-(Parameters!$B$94 + Parameters!$B$95))*Parameters!$D$28*Parameters!$D$30))+(AD95*(1-Parameters!$D$40)*(1/Parameters!$D$38))+(AE95*(1-Parameters!$D$40)*('Input for base case'!$F$7*Parameters!$D$17*(Parameters!$D$23)*Parameters!$D$26*(1-Parameters!$D$27)*(1-(Parameters!$B$94 + Parameters!$B$95))*Parameters!$D$28*Parameters!$D$30))+(AM95*(1-Parameters!$D$40)*ART_drop_factor)+(AJ95*(1-Parameters!$D$40)*(1/Parameters!$D$38))+(AG95*(1-Parameters!$D$40)*ART_drop_factor)),0)</f>
        <v>0</v>
      </c>
      <c r="AN96" s="24">
        <f>IF(AND(C96&gt;=('Input for base case'!$F$14+'Input for base case'!$F$17), C96&lt;('Input for base case'!$F$14+'Input for base case'!$F$18)),((AH95*(1-Parameters!$D$40)*(1-(Parameters!$D$11*(1-('Input for base case'!$F$22*Parameters!$D$7))))) + (AN95*(1-Parameters!$D$40)*(1-(Parameters!$D$11*(1-('Input for base case'!$F$22*Parameters!$D$7)))))),0)</f>
        <v>0</v>
      </c>
      <c r="AO96" s="22">
        <f>IF(AND(C96&gt;=('Input for base case'!$F$14+'Input for base case'!$F$17), C96&lt;('Input for base case'!$F$14+'Input for base case'!$F$18)),((AH95*(1-Parameters!$D$40)*Parameters!$D$11*(1-('Input for base case'!$F$22*Parameters!$D$7)))+(AI95*(1-Parameters!$D$40)*(1-1/Parameters!$D$38)*(1-('Input for base case'!$F$8*Parameters!$D$18*(1-Parameters!$D$27)*Parameters!$D$26*(Parameters!$D$24)*Parameters!$D$28*Parameters!$D$30))) + (AJ95*(1-Parameters!$D$40)*(1-(1/Parameters!$D$38))*(1-ART_drop_factor)) +(AN95*(1-Parameters!$D$40)*Parameters!$D$11*(1-('Input for base case'!$F$22*Parameters!$D$7)))+(AO95*(1-Parameters!$D$40)*(1-1/Parameters!$D$38)) + (AP95*(1-Parameters!$D$40)*(1-(1/Parameters!$D$38))*(1-ART_drop_factor))),0)</f>
        <v>0</v>
      </c>
      <c r="AP96" s="24">
        <f>IF(AND(C96&gt;=('Input for base case'!$F$14+'Input for base case'!$F$17), C96&lt;('Input for base case'!$F$14+'Input for base case'!$F$18)),((AI95*(1-Parameters!$D$40)*(1-1/Parameters!$D$38)*('Input for base case'!$F$8*Parameters!$D$18*Parameters!$D$26*(1-Parameters!$D$27)*(Parameters!$D$24)*Parameters!$D$28*Parameters!$D$30))+(AJ95*(1-Parameters!$D$40)*(1-(1/Parameters!$D$38))*ART_drop_factor)+(AP95*(1-Parameters!$D$40)*(1-(1/Parameters!$D$38))*ART_drop_factor)),0)</f>
        <v>0</v>
      </c>
      <c r="AQ96" s="22">
        <f>IF(AND(C96&gt;=('Input for base case'!$F$14+'Input for base case'!$F$17), C96&lt;('Input for base case'!$F$14+'Input for base case'!$F$18)),((AI95*(1-Parameters!$D$40)*(1/Parameters!$D$38)*(1-('Input for base case'!$F$8*Parameters!$D$18*(1-Parameters!$D$27)*Parameters!$D$26*(Parameters!$D$23)*Parameters!$D$28)))+(AK95*(1-Parameters!$D$40)*(1-('Input for base case'!$F$8*Parameters!$D$18*(1-Parameters!$D$27)*Parameters!$D$26*(Parameters!$D$23)*Parameters!$D$28)))+(AO95*(1-Parameters!$D$40)*(1/Parameters!$D$38))+(AQ95*(1-Parameters!$D$40))),0)</f>
        <v>0</v>
      </c>
      <c r="AR96" s="24">
        <f>IF(AND(C96&gt;=('Input for base case'!$F$14+'Input for base case'!$F$17), C96&lt;('Input for base case'!$F$14+'Input for base case'!$F$18)),((AI95*(1-Parameters!$D$40)*(1/Parameters!$D$38)*'Input for base case'!$F$8*Parameters!$D$18*Parameters!$D$26*(1-Parameters!$D$27)*Parameters!$D$28*(Parameters!$D$23)*(1-Parameters!$D$30))+(AK95*(1-Parameters!$D$40)*'Input for base case'!$F$8*Parameters!$D$18*Parameters!$D$26*(1-Parameters!$D$27)*Parameters!$D$28*(Parameters!$D$23)*(1-Parameters!$D$30))+(AL95*(1-Parameters!$D$40)) + (AM95*(1-Parameters!$D$40)*(1-ART_drop_factor)) +(AR95*(1-Parameters!$D$40)) + (AS95*(1-Parameters!$D$40)*(1-ART_drop_factor))),0)</f>
        <v>0</v>
      </c>
      <c r="AS96" s="22">
        <f>IF(AND(C96&gt;=('Input for base case'!$F$14+'Input for base case'!$F$17), C96&lt;('Input for base case'!$F$14+'Input for base case'!$F$18)),((AI95*(1-Parameters!$D$40)*(1/Parameters!$D$38)*('Input for base case'!$F$8*Parameters!$D$18*(Parameters!$D$23)*Parameters!$D$26*(1-Parameters!$D$27)*Parameters!$D$28*Parameters!$D$30))+(AJ95*(1-Parameters!$D$40)*(1/Parameters!$D$38))+(AK95*(1-Parameters!$D$40)*('Input for base case'!$F$8*Parameters!$D$18*(Parameters!$D$23)*Parameters!$D$26*(1-Parameters!$D$27)*Parameters!$D$28*Parameters!$D$30))+(AS95*(1-Parameters!$D$40)*ART_drop_factor)+(AP95*(1-Parameters!$D$40)*(1/Parameters!$D$38))+(AM95*(1-Parameters!$D$40)*ART_drop_factor)),0)</f>
        <v>0</v>
      </c>
      <c r="AT96" s="24">
        <f>IF(AND(C96&gt;=('Input for base case'!$F$14+'Input for base case'!$F$18), C96&lt;('Input for base case'!$F$14+'Input for base case'!$F$19)),((AN95*(1-Parameters!$D$40)*(1-(Parameters!$D$11*(1-('Input for base case'!$F$22*Parameters!$D$7))))) + (AT95*(1-Parameters!$D$40)*(1-(Parameters!$D$12*(1-('Input for base case'!$F$22*Parameters!$D$7)))))),0)</f>
        <v>0</v>
      </c>
      <c r="AU96" s="22">
        <f>IF(AND(C96&gt;=('Input for base case'!$F$14+'Input for base case'!$F$18), C96&lt;('Input for base case'!$F$14+'Input for base case'!$F$19)),((AN95*(1-Parameters!$D$40)*Parameters!$D$11*(1-('Input for base case'!$F$22*Parameters!$D$7)))+(AO95*(1-Parameters!$D$40)*(1-1/Parameters!$D$38)*(1-('Input for base case'!$F$9*Parameters!$D$19*(1-Parameters!$D$27)*Parameters!$D$26*(Parameters!$D$24)*Parameters!$D$28*Parameters!$D$30))) + (AP95*(1-Parameters!$D$40)*(1-(1/Parameters!$D$38))*(1-ART_drop_factor)) +(AT95*(1-Parameters!$D$40)*Parameters!$D$12*(1-('Input for base case'!$F$22*Parameters!$D$7)))+(AU95*(1-Parameters!$D$40)*(1-1/Parameters!$D$38)) + (AV95*(1-Parameters!$D$40)*(1-(1/Parameters!$D$38))*(1-ART_drop_factor))),0)</f>
        <v>0</v>
      </c>
      <c r="AV96" s="24">
        <f>IF(AND(C96&gt;=('Input for base case'!$F$14+'Input for base case'!$F$18), C96&lt;('Input for base case'!$F$14+'Input for base case'!$F$19)),((AO95*(1-Parameters!$D$40)*(1-1/Parameters!$D$38)*('Input for base case'!$F$9*Parameters!$D$19*Parameters!$D$26*(1-Parameters!$D$27)*(Parameters!$D$24)*Parameters!$D$28*Parameters!$D$30))+(AP95*(1-Parameters!$D$40)*(1-(1/Parameters!$D$38))*ART_drop_factor)+(AV95*(1-Parameters!$D$40)*(1-(1/Parameters!$D$38))*ART_drop_factor)),0)</f>
        <v>0</v>
      </c>
      <c r="AW96" s="22">
        <f>IF(AND(C96&gt;=('Input for base case'!$F$14+'Input for base case'!$F$18), C96&lt;('Input for base case'!$F$14+'Input for base case'!$F$19)),((AO95*(1-Parameters!$D$40)*(1/Parameters!$D$38)*(1-('Input for base case'!$F$9*Parameters!$D$19*(1-Parameters!$D$27)*Parameters!$D$26*(Parameters!$D$23)*Parameters!$D$28)))+(AQ95*(1-Parameters!$D$40)*(1-('Input for base case'!$F$9*Parameters!$D$19*(1-Parameters!$D$27)*Parameters!$D$26*(Parameters!$D$23)*Parameters!$D$28)))+(AU95*(1-Parameters!$D$40)*(1/Parameters!$D$38))+(AW95*(1-Parameters!$D$40))),0)</f>
        <v>0</v>
      </c>
      <c r="AX96" s="24">
        <f>IF(AND(C96&gt;=('Input for base case'!$F$14+'Input for base case'!$F$18), C96&lt;('Input for base case'!$F$14+'Input for base case'!$F$19)),((AO95*(1-Parameters!$D$40)*(1/Parameters!$D$38)*'Input for base case'!$F$9*Parameters!$D$19*Parameters!$D$26*(1-Parameters!$D$27)*Parameters!$D$28*(Parameters!$D$23)*(1-Parameters!$D$30))+(AQ95*(1-Parameters!$D$40)*'Input for base case'!$F$9*Parameters!$D$19*Parameters!$D$26*(1-Parameters!$D$27)*Parameters!$D$28*(Parameters!$D$23)*(1-Parameters!$D$30)) + (AS95*(1-Parameters!$D$40)*(1-ART_drop_factor)) +(AR95*(1-Parameters!$D$40))+ (AY95*(1-Parameters!$D$40)*(1-ART_drop_factor)) + (AX95*(1-Parameters!$D$40))),0)</f>
        <v>0</v>
      </c>
      <c r="AY96" s="22">
        <f>IF(AND(C96&gt;=('Input for base case'!$F$14+'Input for base case'!$F$18), C96&lt;('Input for base case'!$F$14+'Input for base case'!$F$19)),((AO95*(1-Parameters!$D$40)*(1/Parameters!$D$38)*('Input for base case'!$F$9*Parameters!$D$19*(Parameters!$D$23)*Parameters!$D$26*(1-Parameters!$D$27)*Parameters!$D$28*Parameters!$D$30))+(AP95*(1-Parameters!$D$40)*(1/Parameters!$D$38))+(AQ95*(1-Parameters!$D$40)*('Input for base case'!$F$9*Parameters!$D$19*(Parameters!$D$23)*Parameters!$D$26*(1-Parameters!$D$27)*Parameters!$D$28*Parameters!$D$30))+(AY95*(1-Parameters!$D$40)*ART_drop_factor)+(AV95*(1-Parameters!$D$40)*(1/Parameters!$D$38))+(AS95*(1-Parameters!$D$40)*ART_drop_factor)),0)</f>
        <v>0</v>
      </c>
      <c r="AZ96" s="24">
        <f>IF(C96&gt;=('Input for base case'!$F$14+'Input for base case'!$F$19),((AT95*(1-Parameters!$D$40)*(1-(Parameters!$D$12*(1-('Input for base case'!$F$22*Parameters!$D$7))))) + (AZ95*(1-Parameters!$D$40)*(1-(Parameters!$D$12*(1-('Input for base case'!$F$22*Parameters!$D$7)))))),0)</f>
        <v>1476701.1029937016</v>
      </c>
      <c r="BA96" s="22">
        <f>IF(C96&gt;=('Input for base case'!$F$14+'Input for base case'!$F$19),((AT95*(1-Parameters!$D$40)*Parameters!$D$12*(1-('Input for base case'!$F$22*Parameters!$D$7)))+(AU95*(1-Parameters!$D$40)*(1-1/Parameters!$D$38)*(1-('Input for base case'!$F$10*Parameters!$D$20*(1-Parameters!$D$27)*Parameters!$D$26*(Parameters!$D$24)*Parameters!$D$28*Parameters!$D$30))) + (AV95*(1-Parameters!$D$40)*(1-(1/Parameters!$D$38))*(1-ART_drop_factor)) +(AZ95*(1-Parameters!$D$40)*Parameters!$D$12*(1-('Input for base case'!$F$22*Parameters!$D$7)))+(BA95*(1-Parameters!$D$40)*(1-1/Parameters!$D$38)) + (BB95*(1-Parameters!$D$40)*(1-(1/Parameters!$D$38))*(1-ART_drop_factor))),0)</f>
        <v>3581.3102622414694</v>
      </c>
      <c r="BB96" s="24">
        <f>IF(C96&gt;=('Input for base case'!$F$14+'Input for base case'!$F$19),((AU95*(1-Parameters!$D$40)*(1-1/Parameters!$D$38)*('Input for base case'!$F$10*Parameters!$D$20*Parameters!$D$26*(1-Parameters!$D$27)*(Parameters!$D$24)*Parameters!$D$28*Parameters!$D$30))+(AV95*(1-Parameters!$D$40)*(1-(1/Parameters!$D$38))*ART_drop_factor)+(BB95*(1-Parameters!$D$40)*(1-(1/Parameters!$D$38))*ART_drop_factor)),0)</f>
        <v>0.42829549713313575</v>
      </c>
      <c r="BC96" s="22">
        <f>IF(C96&gt;=('Input for base case'!$F$14+'Input for base case'!$F$19),((AU95*(1-Parameters!$D$40)*(1/Parameters!$D$38)*(1-('Input for base case'!$F$10*Parameters!$D$20*(1-Parameters!$D$27)*Parameters!$D$26*(Parameters!$D$23)*Parameters!$D$28)))+(AW95*(1-Parameters!$D$40)*(1-('Input for base case'!$F$10*Parameters!$D$20*(1-Parameters!$D$27)*Parameters!$D$26*(Parameters!$D$23)*Parameters!$D$28)))+(BA95*(1-Parameters!$D$40)*(1/Parameters!$D$38))+(BC95*(1-Parameters!$D$40))),0)</f>
        <v>39862.27464587702</v>
      </c>
      <c r="BD96" s="24">
        <f>IF(C96&gt;=('Input for base case'!$F$14+'Input for base case'!$F$19),((AU95*(1-Parameters!$D$40)*(1/Parameters!$D$38)*'Input for base case'!$F$10*Parameters!$D$20*Parameters!$D$26*(1-Parameters!$D$27)*Parameters!$D$28*(Parameters!$D$23)*(1-Parameters!$D$30))+(AW95*(1-Parameters!$D$40)*'Input for base case'!$F$10*Parameters!$D$20*Parameters!$D$26*(1-Parameters!$D$27)*Parameters!$D$28*(Parameters!$D$23)*(1-Parameters!$D$30))+(AX95*(1-Parameters!$D$40)) + (AY95*(1-Parameters!$D$40)*(1-ART_drop_factor)) +(BD95*(1-Parameters!$D$40)) + (BE95*(1-Parameters!$D$40)*(1-ART_drop_factor))),0)</f>
        <v>11372.876836259207</v>
      </c>
      <c r="BE96" s="25">
        <f>IF(C96&gt;=('Input for base case'!$F$14+'Input for base case'!$F$19),((AU95*(1-Parameters!$D$40)*(1/Parameters!$D$38)*('Input for base case'!$F$10*Parameters!$D$20*(Parameters!$D$23)*Parameters!$D$26*(1-Parameters!$D$27)*Parameters!$D$28*Parameters!$D$30))+(AV95*(1-Parameters!$D$40)*(1/Parameters!$D$38))+(AW95*(1-Parameters!$D$40)*('Input for base case'!$F$10*Parameters!$D$20*(Parameters!$D$23)*Parameters!$D$26*(1-Parameters!$D$27)*Parameters!$D$28*Parameters!$D$30))+(BE95*(1-Parameters!$D$40)*ART_drop_factor)+(BB95*(1-Parameters!$D$40)*(1/Parameters!$D$38))+(AY95*(1-Parameters!$D$40)*ART_drop_factor)),0)</f>
        <v>30260.632100924733</v>
      </c>
      <c r="BF96" s="135">
        <f>(Parameters!$D$40*(SUM(Model!D95:U95,Model!AH95:BE95)))+(Parameters!$D$41*(SUM(Model!V95:AG95)))</f>
        <v>93.353720373503094</v>
      </c>
      <c r="BG96" s="60"/>
      <c r="BJ96" s="66"/>
    </row>
    <row r="97" spans="3:62" x14ac:dyDescent="0.2">
      <c r="C97" s="20">
        <v>92</v>
      </c>
      <c r="D97" s="21">
        <f>IF((C97&gt;='Input for base case'!$F$12),0,(D96*(1-Parameters!$D$40)*(1-(Parameters!$D$8*(1-('Input for base case'!$F$22*Parameters!$D$7))))))</f>
        <v>0</v>
      </c>
      <c r="E97" s="21">
        <f>IF((C97&gt;='Input for base case'!$F$12),0,(D96*(1-Parameters!$D$40)*Parameters!$D$8*(1-('Input for base case'!$F$22*Parameters!$D$7))+(E96*(1-Parameters!$D$40)*(1-1/Parameters!$D$38)) + (F96*(1-Parameters!$D$40)*(1-(1/Parameters!$D$38))*(1-ART_drop_factor))))</f>
        <v>0</v>
      </c>
      <c r="F97" s="26">
        <f>IF((C97&gt;='Input for base case'!$F$12),0,(F96*(1-Parameters!$D$40)*(1-(1/Parameters!$D$38))*ART_drop_factor))</f>
        <v>0</v>
      </c>
      <c r="G97" s="21">
        <f>IF((C97&gt;='Input for base case'!$F$12),0,((G96*(1-Parameters!$D$40)+(E96*(1-Parameters!$D$40)*(1/Parameters!$D$38)))))</f>
        <v>0</v>
      </c>
      <c r="H97" s="21">
        <f>IF((C97&gt;='Input for base case'!$F$12),0,(H96*(1-Parameters!$D$40) + I96*(1-Parameters!$D$40)*(1-ART_drop_factor)))</f>
        <v>0</v>
      </c>
      <c r="I97" s="21">
        <f>IF((C97&gt;='Input for base case'!$F$12),0,(((F96*(1-Parameters!$D$40)*(1/Parameters!$D$38)) + I96*(1-Parameters!$D$40)*ART_drop_factor)))</f>
        <v>0</v>
      </c>
      <c r="J97" s="23">
        <f>IF(AND(C97&gt;='Input for base case'!$F$12,C97&lt;'Input for base case'!$F$13),((D96*(1-Parameters!$D$40)*(1-(Parameters!$D$8*(1-('Input for base case'!$F$22*Parameters!$D$7))))) + (J96*(1-Parameters!$D$40)*(1-(Parameters!$D$9*(1-('Input for base case'!$F$22*Parameters!$D$7)))))),0)</f>
        <v>0</v>
      </c>
      <c r="K97" s="23">
        <f>IF(AND(C97&gt;='Input for base case'!$F$12,C97&lt;'Input for base case'!$F$13),((D96*(1-Parameters!$D$40)*(Parameters!$D$8*(1-('Input for base case'!$F$22*Parameters!$D$7))))+(E96*(1-Parameters!$D$40)*(1-1/Parameters!$D$38)*(1-('Input for base case'!$F$5*Parameters!$D$14*(1-Parameters!$D$27)*Parameters!$D$26*(Parameters!$D$24))*Parameters!$D$28*Parameters!$D$30)))+ (F96*(1-Parameters!$D$40)*(1-(1/Parameters!$D$38))*(1-ART_drop_factor)) + (J96*(1-Parameters!$D$40)*Parameters!$D$9*(1-('Input for base case'!$F$22*Parameters!$D$7)))+(K96*(1-Parameters!$D$40)*(1-1/Parameters!$D$38)) + (L96*(1-Parameters!$D$40)*(1-(1/Parameters!$D$38))*(1-ART_drop_factor)),0)</f>
        <v>0</v>
      </c>
      <c r="L97" s="23">
        <f>IF(AND(C97&gt;='Input for base case'!$F$12,C97&lt;'Input for base case'!$F$13),((E96*(1-Parameters!$D$40)*(1-1/Parameters!$D$38)*('Input for base case'!$F$5*Parameters!$D$14*Parameters!$D$26*(1-Parameters!$D$27)*(Parameters!$D$24)*Parameters!$D$28*Parameters!$D$30))+(F96*(1-Parameters!$D$40)*(1-(1/Parameters!$D$38))*ART_drop_factor)+(L96*(1-Parameters!$D$40)*(1-(1/Parameters!$D$38))*ART_drop_factor)),0)</f>
        <v>0</v>
      </c>
      <c r="M97" s="23">
        <f>IF(AND(C97&gt;='Input for base case'!$F$12,C97&lt;'Input for base case'!$F$13),((E96*(1-Parameters!$D$40)*(1/Parameters!$D$38)*(1-('Input for base case'!$F$5*Parameters!$D$14*(1-Parameters!$D$27)*Parameters!$D$26*(Parameters!$D$23))*Parameters!$D$28))+(G96*(1-Parameters!$D$40)*(1-('Input for base case'!$F$5*Parameters!$D$14*(1-Parameters!$D$27)*Parameters!$D$26*(Parameters!$D$23)*Parameters!$D$28)))+(K96*(1-Parameters!$D$40)*(1/Parameters!$D$38))+(M96*(1-Parameters!$D$40))),0)</f>
        <v>0</v>
      </c>
      <c r="N97" s="23">
        <f>IF(AND(C97&gt;='Input for base case'!$F$12,C97&lt;'Input for base case'!$F$13),((E96*(1-Parameters!$D$40)*(1/Parameters!$D$38)*'Input for base case'!$F$5*Parameters!$D$14*Parameters!$D$26*(1-Parameters!$D$27)*Parameters!$D$28*(Parameters!$D$23)*(1-Parameters!$D$30))+(G96*(1-Parameters!$D$40)*'Input for base case'!$F$5*Parameters!$D$14*Parameters!$D$26*(1-Parameters!$D$27)*Parameters!$D$28*(Parameters!$D$23)*(1-Parameters!$D$30))+(H96*(1-Parameters!$D$40)) +(N96*(1-Parameters!$D$40)) + (O96*(1-Parameters!$D$40)*(1-ART_drop_factor)) + (I96*(1-Parameters!$D$40)*(1-ART_drop_factor))),0)</f>
        <v>0</v>
      </c>
      <c r="O97" s="23">
        <f>IF(AND(C97&gt;='Input for base case'!$F$12,C97&lt;'Input for base case'!$F$13),((E96*(1-Parameters!$D$40)*(1/Parameters!$D$38)*('Input for base case'!$F$5*Parameters!$D$14*(Parameters!$D$23)*Parameters!$D$26*(1-Parameters!$D$27)*Parameters!$D$28*Parameters!$D$30))+(F96*(1-Parameters!$D$40)*(1/Parameters!$D$38))+(G96*(1-Parameters!$D$40)*('Input for base case'!$F$5*Parameters!$D$14*(Parameters!$D$23)*Parameters!$D$26*(1-Parameters!$D$27)*Parameters!$D$28*Parameters!$D$30))+(O96*(1-Parameters!$D$40)*ART_drop_factor)+(L96*(1-Parameters!$D$40)*(1/Parameters!$D$38))+(I96*(1-Parameters!$D$40)*ART_drop_factor)),0)</f>
        <v>0</v>
      </c>
      <c r="P97" s="24">
        <f>IF(AND(C97&gt;='Input for base case'!$F$13,C97&lt;'Input for base case'!$F$14),((J96*(1-Parameters!$D$40)*(1-(Parameters!$D$9*(1-('Input for base case'!$F$22*Parameters!$D$7))))) + (P96*(1-Parameters!$D$40)*(1-(Parameters!$D$9*(1-('Input for base case'!$F$22*Parameters!$D$7)))))),0)</f>
        <v>0</v>
      </c>
      <c r="Q97" s="22">
        <f>IF(AND(C97&gt;='Input for base case'!$F$13,C97&lt;'Input for base case'!$F$14),((J96*(1-Parameters!$D$40)*Parameters!$D$9*(1-('Input for base case'!$F$22*Parameters!$D$7)))+(K96*(1-Parameters!$D$40)*(1-1/Parameters!$D$38)*(1-('Input for base case'!$F$6*Parameters!$D$15*(1-Parameters!$D$27)*Parameters!$D$26*(Parameters!$D$24))*Parameters!$D$28*Parameters!$D$30))) + (L96*(1-Parameters!$D$40)*(1-(1/Parameters!$D$38))*(1-ART_drop_factor)) +(P96*(1-Parameters!$D$40)*Parameters!$D$9*(1-('Input for base case'!$F$22*Parameters!$D$7)))+(Q96*(1-Parameters!$D$40)*(1-1/Parameters!$D$38)) + (R96*(1-Parameters!$D$40)*(1-(1/Parameters!$D$38))*(1-ART_drop_factor)),0)</f>
        <v>0</v>
      </c>
      <c r="R97" s="24">
        <f>IF(AND(C97&gt;='Input for base case'!$F$13,C97&lt;'Input for base case'!$F$14),((K96*(1-Parameters!$D$40)*(1-1/Parameters!$D$38)*('Input for base case'!$F$6*Parameters!$D$15*Parameters!$D$26*(1-Parameters!$D$27)*(Parameters!$D$24)*Parameters!$D$28*Parameters!$D$30))+(L96*(1-Parameters!$D$40)*(1-(1/Parameters!$D$38))*ART_drop_factor)+(R96*(1-Parameters!$D$40)*(1-(1/Parameters!$D$38))*ART_drop_factor)),0)</f>
        <v>0</v>
      </c>
      <c r="S97" s="22">
        <f>IF(AND(C97&gt;='Input for base case'!$F$13,C97&lt;'Input for base case'!$F$14),((K96*(1-Parameters!$D$40)*(1/Parameters!$D$38)*(1-('Input for base case'!$F$6*Parameters!$D$15*(1-Parameters!$D$27)*Parameters!$D$26*(Parameters!$D$23)*Parameters!$D$28)))+(M96*(1-Parameters!$D$40)*(1-('Input for base case'!$F$6*Parameters!$D$15*(1-Parameters!$D$27)*Parameters!$D$26*(Parameters!$D$23)*Parameters!$D$28)))+(Q96*(1-Parameters!$D$40)*(1/Parameters!$D$38))+(S96*(1-Parameters!$D$40))),0)</f>
        <v>0</v>
      </c>
      <c r="T97" s="24">
        <f>IF(AND(C97&gt;='Input for base case'!$F$13,C97&lt;'Input for base case'!$F$14),((K96*(1-Parameters!$D$40)*(1/Parameters!$D$38)*'Input for base case'!$F$6*Parameters!$D$15*Parameters!$D$26*(1-Parameters!$D$27)*Parameters!$D$28*(Parameters!$D$23)*(1-Parameters!$D$30))+(M96*(1-Parameters!$D$40)*'Input for base case'!$F$6*Parameters!$D$15*Parameters!$D$26*(1-Parameters!$D$27)*Parameters!$D$28*(Parameters!$D$23)*(1-Parameters!$D$30))+(N96*(1-Parameters!$D$40))+(T96*(1-Parameters!$D$40)) + (U96*(1-Parameters!$D$40)*(1-ART_drop_factor)) + (O96*(1-Parameters!$D$40)*(1-ART_drop_factor))),0)</f>
        <v>0</v>
      </c>
      <c r="U97" s="22">
        <f>IF(AND(C97&gt;='Input for base case'!$F$13,C97&lt;'Input for base case'!$F$14),((K96*(1-Parameters!$D$40)*(1/Parameters!$D$38)*('Input for base case'!$F$6*Parameters!$D$15*(Parameters!$D$23)*Parameters!$D$26*(1-Parameters!$D$27)*Parameters!$D$28*Parameters!$D$30))+(L96*(1-Parameters!$D$40)*(1/Parameters!$D$38))+(M96*(1-Parameters!$D$40)*('Input for base case'!$F$6*Parameters!$D$15*(Parameters!$D$23)*Parameters!$D$26*(1-Parameters!$D$27)*Parameters!$D$28*Parameters!$D$30))+(U96*(1-Parameters!$D$40)*ART_drop_factor)+(R96*(1-Parameters!$D$40)*(1/Parameters!$D$38))+(O96*(1-Parameters!$D$40))*ART_drop_factor),0)</f>
        <v>0</v>
      </c>
      <c r="V97" s="24">
        <f>IF(C97='Input for base case'!$F$14,((P96*(1-Parameters!$D$41)*(1-(Parameters!$D$9*(1-('Input for base case'!$F$22*Parameters!$D$7))))) + (V96*(1-Parameters!$D$41)*(1-(Parameters!$D$9*(1-('Input for base case'!$F$22*Parameters!$D$7)))))),0)</f>
        <v>0</v>
      </c>
      <c r="W97" s="22">
        <f>IF(C97='Input for base case'!$F$14,((P96*(1-Parameters!$D$41)*Parameters!$D$9*(1-('Input for base case'!$F$22*Parameters!$D$7)))+(Q96*(1-Parameters!$D$41)*(1-1/Parameters!$D$38)*(1-('Input for base case'!$F$6*Parameters!$D$16*(1-Parameters!$D$27)*Parameters!$D$26*(1-Parameters!$B$94)*(Parameters!$D$24))*Parameters!$D$28*Parameters!$D$30)))+(V96*(1-Parameters!$D$41)*Parameters!$D$9*(1-('Input for base case'!$F$22*Parameters!$D$7)))+ (R96*(1-Parameters!$D$41)*(1-(1/Parameters!$D$38))*(1-ART_drop_factor)) + (W96*(1-Parameters!$D$41)*(1-1/Parameters!$D$38)) + (X96*(1-Parameters!$D$41)*(1-(1/Parameters!$D$38))*(1-ART_drop_factor)),0)</f>
        <v>0</v>
      </c>
      <c r="X97" s="24">
        <f>IF(C97='Input for base case'!$F$14,((Q96*(1-Parameters!$D$41)*(1-1/Parameters!$D$38)*('Input for base case'!$F$6*Parameters!$D$16*Parameters!$D$26*(1-Parameters!$D$27)*(1-Parameters!$B$94)*(Parameters!$D$24)*Parameters!$D$28*Parameters!$D$30))+(R96*(1-Parameters!$D$41)*(1-(1/Parameters!$D$38))*ART_drop_factor)+(X96*(1-Parameters!$D$41)*(1-(1/Parameters!$D$38))*ART_drop_factor)),0)</f>
        <v>0</v>
      </c>
      <c r="Y97" s="22">
        <f>IF(C97='Input for base case'!$F$14,((Q96*(1-Parameters!$D$41)*(1/Parameters!$D$38)*(1-('Input for base case'!$F$6*Parameters!$D$16*(1-Parameters!$D$27)*Parameters!$D$26*(1-Parameters!$B$94)*(Parameters!$D$23)*Parameters!$D$28)))+(S96*(1-Parameters!$D$41)*(1-('Input for base case'!$F$6*Parameters!$D$16*(1-Parameters!$D$27)*Parameters!$D$26*(1-Parameters!$B$94)*(Parameters!$D$23)*Parameters!$D$28)))+(W96*(1-Parameters!$D$41)*(1/Parameters!$D$38))+(Y96*(1-Parameters!$D$41))),0)</f>
        <v>0</v>
      </c>
      <c r="Z97" s="24">
        <f>IF(C97='Input for base case'!$F$14,((Q96*(1-Parameters!$D$41)*(1/Parameters!$D$38)*'Input for base case'!$F$6*Parameters!$D$16*Parameters!$D$26*(1-Parameters!$D$27)*(1-Parameters!$B$94)*Parameters!$D$28*(Parameters!$D$23)*(1-Parameters!$D$30))+(S96*(1-Parameters!$D$41)*'Input for base case'!$F$6*Parameters!$D$16*Parameters!$D$26*(1-Parameters!$D$27)*(1-Parameters!$B$94)*Parameters!$D$28*(Parameters!$D$23)*(1-Parameters!$D$30))+(T96*(1-Parameters!$D$41)) + (U96*(1-Parameters!$D$41)*(1-ART_drop_factor)) + (Z96*(1-Parameters!$D$41)) + (AA96*(1-Parameters!$D$41)*(1-ART_drop_factor))),0)</f>
        <v>0</v>
      </c>
      <c r="AA97" s="22">
        <f>IF(C97='Input for base case'!$F$14,((Q96*(1-Parameters!$D$41)*(1/Parameters!$D$38)*('Input for base case'!$F$6*Parameters!$D$16*(Parameters!$D$23)*Parameters!$D$26*(1-Parameters!$D$27)*(1-Parameters!$B$94)*Parameters!$D$28*Parameters!$D$30))+(R96*(1-Parameters!$D$41)*(1/Parameters!$D$38))+(S96*(1-Parameters!$D$41)*('Input for base case'!$F$6*Parameters!$D$16*(1-Parameters!$B$94)*(Parameters!$D$23)*Parameters!$D$26*(1-Parameters!$D$27)*Parameters!$D$28*Parameters!$D$30))+(AA96*(1-Parameters!$D$41)*ART_drop_factor)+(X96*(1-Parameters!$D$41)*(1/Parameters!$D$38))+(U96*(1-Parameters!$D$41)*ART_drop_factor)),0)</f>
        <v>0</v>
      </c>
      <c r="AB97" s="24">
        <f>IF(AND(C97&gt;'Input for base case'!$F$14,C97&lt;('Input for base case'!$F$14+'Input for base case'!$F$16)),((V96*(1-Parameters!$D$41)*(1-(Parameters!$D$9*(1-('Input for base case'!$F$22*Parameters!$D$7)))))+(AB96*(1-Parameters!$D$41)*(1-(Parameters!$D$10*(1-('Input for base case'!$F$22*Parameters!$D$7)))))),0)</f>
        <v>0</v>
      </c>
      <c r="AC97" s="24">
        <f>IF(AND(C97&gt;'Input for base case'!$F$14, C97&lt;('Input for base case'!$F$14+'Input for base case'!$F$16)),((V96*(1-Parameters!$D$41)*Parameters!$D$9*(1-('Input for base case'!$F$22*Parameters!$D$7)))+(W96*(1-Parameters!$D$41)*(1-1/Parameters!$D$38)) + (X96*(1-Parameters!$D$41)*(1-(1/Parameters!$D$38))*(1-ART_drop_factor)) +(AB96*(1-Parameters!$D$41)*Parameters!$D$10*(1-('Input for base case'!$F$22*Parameters!$D$7))))+(AC96*(1-Parameters!$D$41)*(1-1/Parameters!$D$38)) + (AD96*(1-Parameters!$D$41)*(1-(1/Parameters!$D$38))*(1-ART_drop_factor)),0)</f>
        <v>0</v>
      </c>
      <c r="AD97" s="24">
        <f>IF(AND(C97&gt;'Input for base case'!$F$14, C97&lt;('Input for base case'!$F$14+'Input for base case'!$F$16)),((X96*(1-Parameters!$D$41)*(1-(1/Parameters!$D$38))*ART_drop_factor)+(AD96*(1-Parameters!$D$41)*(1-(1/Parameters!$D$38))*ART_drop_factor)),0)</f>
        <v>0</v>
      </c>
      <c r="AE97" s="24">
        <f>IF(AND(C97&gt;'Input for base case'!$F$14, C97&lt;('Input for base case'!$F$14+'Input for base case'!$F$16)),((W96*(1-Parameters!$D$41)*(1/Parameters!$D$38))+(Y96*(1-Parameters!$D$41))+(AC96*(1-Parameters!$D$41)*(1/Parameters!$D$38))+(AE96*(1-Parameters!$D$41))),0)</f>
        <v>0</v>
      </c>
      <c r="AF97" s="24">
        <f>IF(AND(C97&gt;'Input for base case'!$F$14, C97&lt;('Input for base case'!$F$14+'Input for base case'!$F$16)),((Z96*(1-Parameters!$D$41)) + (AA96*(1-Parameters!$D$41)*(1-ART_drop_factor)) +(AF96*(1-Parameters!$D$41)) + (AG96*(1-Parameters!$D$41)*(1-ART_drop_factor))),0)</f>
        <v>0</v>
      </c>
      <c r="AG97" s="24">
        <f>IF(AND(C97&gt;'Input for base case'!$F$14, C97&lt;('Input for base case'!$F$14+'Input for base case'!$F$16)),((X96*(1-Parameters!$D$41)*(1/Parameters!$D$38))+(AG96*(1-Parameters!$D$41)*ART_drop_factor)+(AD96*(1-Parameters!$D$41)*(1/Parameters!$D$38))+(AA96*(1-Parameters!$D$41)*ART_drop_factor)),0)</f>
        <v>0</v>
      </c>
      <c r="AH97" s="24">
        <f>IF(AND(C97&gt;=('Input for base case'!$F$14+'Input for base case'!$F$16),C97&lt;('Input for base case'!$F$14+'Input for base case'!$F$17)),((AB96*(1-Parameters!$D$40)*(1-(Parameters!$D$10*(1-('Input for base case'!$F$22*Parameters!$D$7)))))+(AH96*(1-Parameters!$D$40)*(1-(Parameters!$D$11*(1-('Input for base case'!$F$22*Parameters!$D$7)))))),0)</f>
        <v>0</v>
      </c>
      <c r="AI97" s="24">
        <f>IF(AND(C97&gt;=('Input for base case'!$F$14+'Input for base case'!$F$16), C97&lt;('Input for base case'!$F$14+'Input for base case'!$F$17)),((AB96*(1-Parameters!$D$40)*Parameters!$D$10*(1-('Input for base case'!$F$22*Parameters!$D$7)))+(AC96*(1-Parameters!$D$40)*(1-1/Parameters!$D$38)*(1-('Input for base case'!$F$7*Parameters!$D$17*(1-Parameters!$D$27)*Parameters!$D$26*(1-(Parameters!$B$94 + Parameters!$B$95))*(Parameters!$D$24)*Parameters!$D$28*Parameters!$D$30))) + (AD96*(1-Parameters!$D$40)*(1-(1/Parameters!$D$38))*(1-ART_drop_factor)) +(AH96*(1-Parameters!$D$40)*Parameters!$D$11*(1-('Input for base case'!$F$22*Parameters!$D$7)))+(AI96*(1-Parameters!$D$40)*(1-1/Parameters!$D$38)) + (AJ96*(1-Parameters!$D$40)*(1-(1/Parameters!$D$38))*(1-ART_drop_factor))),0)</f>
        <v>0</v>
      </c>
      <c r="AJ97" s="24">
        <f>IF(AND(C97&gt;=('Input for base case'!$F$14+'Input for base case'!$F$16), C97&lt;('Input for base case'!$F$14+'Input for base case'!$F$17)),((AC96*(1-Parameters!$D$40)*(1-1/Parameters!$D$38)*('Input for base case'!$F$7*Parameters!$D$17*Parameters!$D$26*(1-Parameters!$D$27)*(1-(Parameters!$B$94 + Parameters!$B$95))*(Parameters!$D$24)*Parameters!$D$28*Parameters!$D$30))+(AD96*(1-Parameters!$D$40)*(1-(1/Parameters!$D$38))*ART_drop_factor)+(AJ96*(1-Parameters!$D$40)*(1-(1/Parameters!$D$38))*ART_drop_factor)),0)</f>
        <v>0</v>
      </c>
      <c r="AK97" s="22">
        <f>IF(AND(C97&gt;=('Input for base case'!$F$14+'Input for base case'!$F$16), C97&lt;('Input for base case'!$F$14+'Input for base case'!$F$17)),((AC96*(1-Parameters!$D$40)*(1/Parameters!$D$38)*(1-('Input for base case'!$F$7*Parameters!$D$17*(1-Parameters!$D$27)*Parameters!$D$26*(1-(Parameters!$B$94 + Parameters!$B$95))*(Parameters!$D$23)*Parameters!$D$28)))+(AE96*(1-Parameters!$D$40)*(1-('Input for base case'!$F$7*Parameters!$D$17*(1-Parameters!$D$27)*Parameters!$D$26*(1-(Parameters!$B$94 + Parameters!$B$95))*(Parameters!$D$23)*Parameters!$D$28)))+(AI96*(1-Parameters!$D$40)*(1/Parameters!$D$38))+(AK96*(1-Parameters!$D$40))),0)</f>
        <v>0</v>
      </c>
      <c r="AL97" s="24">
        <f>IF(AND(C97&gt;=('Input for base case'!$F$14+'Input for base case'!$F$16), C97&lt;('Input for base case'!$F$14+'Input for base case'!$F$17)),((AC96*(1-Parameters!$D$40)*(1/Parameters!$D$38)*'Input for base case'!$F$7*Parameters!$D$17*Parameters!$D$26*(1-Parameters!$D$27)*(1-(Parameters!$B$94 + Parameters!$B$95))*Parameters!$D$28*(Parameters!$D$23)*(1-Parameters!$D$30))+(AE96*(1-Parameters!$D$40)*'Input for base case'!$F$7*Parameters!$D$17*Parameters!$D$26*(1-Parameters!$D$27)*(1-(Parameters!$B$94 + Parameters!$B$95))*Parameters!$D$28*(Parameters!$D$23)*(1-Parameters!$D$30))+(AF96*(1-Parameters!$D$40)) + (AG96*(1-Parameters!$D$40)*(1-ART_drop_factor)) +(AL96*(1-Parameters!$D$40)) + (AM96*(1-Parameters!$D$40)*(1-ART_drop_factor))),0)</f>
        <v>0</v>
      </c>
      <c r="AM97" s="22">
        <f>IF(AND(C97&gt;=('Input for base case'!$F$14+'Input for base case'!$F$16), C97&lt;('Input for base case'!$F$14+'Input for base case'!$F$17)),((AC96*(1-Parameters!$D$40)*(1/Parameters!$D$38)*('Input for base case'!$F$7*Parameters!$D$17*(Parameters!$D$23)*Parameters!$D$26*(1-Parameters!$D$27)*(1-(Parameters!$B$94 + Parameters!$B$95))*Parameters!$D$28*Parameters!$D$30))+(AD96*(1-Parameters!$D$40)*(1/Parameters!$D$38))+(AE96*(1-Parameters!$D$40)*('Input for base case'!$F$7*Parameters!$D$17*(Parameters!$D$23)*Parameters!$D$26*(1-Parameters!$D$27)*(1-(Parameters!$B$94 + Parameters!$B$95))*Parameters!$D$28*Parameters!$D$30))+(AM96*(1-Parameters!$D$40)*ART_drop_factor)+(AJ96*(1-Parameters!$D$40)*(1/Parameters!$D$38))+(AG96*(1-Parameters!$D$40)*ART_drop_factor)),0)</f>
        <v>0</v>
      </c>
      <c r="AN97" s="24">
        <f>IF(AND(C97&gt;=('Input for base case'!$F$14+'Input for base case'!$F$17), C97&lt;('Input for base case'!$F$14+'Input for base case'!$F$18)),((AH96*(1-Parameters!$D$40)*(1-(Parameters!$D$11*(1-('Input for base case'!$F$22*Parameters!$D$7))))) + (AN96*(1-Parameters!$D$40)*(1-(Parameters!$D$11*(1-('Input for base case'!$F$22*Parameters!$D$7)))))),0)</f>
        <v>0</v>
      </c>
      <c r="AO97" s="22">
        <f>IF(AND(C97&gt;=('Input for base case'!$F$14+'Input for base case'!$F$17), C97&lt;('Input for base case'!$F$14+'Input for base case'!$F$18)),((AH96*(1-Parameters!$D$40)*Parameters!$D$11*(1-('Input for base case'!$F$22*Parameters!$D$7)))+(AI96*(1-Parameters!$D$40)*(1-1/Parameters!$D$38)*(1-('Input for base case'!$F$8*Parameters!$D$18*(1-Parameters!$D$27)*Parameters!$D$26*(Parameters!$D$24)*Parameters!$D$28*Parameters!$D$30))) + (AJ96*(1-Parameters!$D$40)*(1-(1/Parameters!$D$38))*(1-ART_drop_factor)) +(AN96*(1-Parameters!$D$40)*Parameters!$D$11*(1-('Input for base case'!$F$22*Parameters!$D$7)))+(AO96*(1-Parameters!$D$40)*(1-1/Parameters!$D$38)) + (AP96*(1-Parameters!$D$40)*(1-(1/Parameters!$D$38))*(1-ART_drop_factor))),0)</f>
        <v>0</v>
      </c>
      <c r="AP97" s="24">
        <f>IF(AND(C97&gt;=('Input for base case'!$F$14+'Input for base case'!$F$17), C97&lt;('Input for base case'!$F$14+'Input for base case'!$F$18)),((AI96*(1-Parameters!$D$40)*(1-1/Parameters!$D$38)*('Input for base case'!$F$8*Parameters!$D$18*Parameters!$D$26*(1-Parameters!$D$27)*(Parameters!$D$24)*Parameters!$D$28*Parameters!$D$30))+(AJ96*(1-Parameters!$D$40)*(1-(1/Parameters!$D$38))*ART_drop_factor)+(AP96*(1-Parameters!$D$40)*(1-(1/Parameters!$D$38))*ART_drop_factor)),0)</f>
        <v>0</v>
      </c>
      <c r="AQ97" s="22">
        <f>IF(AND(C97&gt;=('Input for base case'!$F$14+'Input for base case'!$F$17), C97&lt;('Input for base case'!$F$14+'Input for base case'!$F$18)),((AI96*(1-Parameters!$D$40)*(1/Parameters!$D$38)*(1-('Input for base case'!$F$8*Parameters!$D$18*(1-Parameters!$D$27)*Parameters!$D$26*(Parameters!$D$23)*Parameters!$D$28)))+(AK96*(1-Parameters!$D$40)*(1-('Input for base case'!$F$8*Parameters!$D$18*(1-Parameters!$D$27)*Parameters!$D$26*(Parameters!$D$23)*Parameters!$D$28)))+(AO96*(1-Parameters!$D$40)*(1/Parameters!$D$38))+(AQ96*(1-Parameters!$D$40))),0)</f>
        <v>0</v>
      </c>
      <c r="AR97" s="24">
        <f>IF(AND(C97&gt;=('Input for base case'!$F$14+'Input for base case'!$F$17), C97&lt;('Input for base case'!$F$14+'Input for base case'!$F$18)),((AI96*(1-Parameters!$D$40)*(1/Parameters!$D$38)*'Input for base case'!$F$8*Parameters!$D$18*Parameters!$D$26*(1-Parameters!$D$27)*Parameters!$D$28*(Parameters!$D$23)*(1-Parameters!$D$30))+(AK96*(1-Parameters!$D$40)*'Input for base case'!$F$8*Parameters!$D$18*Parameters!$D$26*(1-Parameters!$D$27)*Parameters!$D$28*(Parameters!$D$23)*(1-Parameters!$D$30))+(AL96*(1-Parameters!$D$40)) + (AM96*(1-Parameters!$D$40)*(1-ART_drop_factor)) +(AR96*(1-Parameters!$D$40)) + (AS96*(1-Parameters!$D$40)*(1-ART_drop_factor))),0)</f>
        <v>0</v>
      </c>
      <c r="AS97" s="22">
        <f>IF(AND(C97&gt;=('Input for base case'!$F$14+'Input for base case'!$F$17), C97&lt;('Input for base case'!$F$14+'Input for base case'!$F$18)),((AI96*(1-Parameters!$D$40)*(1/Parameters!$D$38)*('Input for base case'!$F$8*Parameters!$D$18*(Parameters!$D$23)*Parameters!$D$26*(1-Parameters!$D$27)*Parameters!$D$28*Parameters!$D$30))+(AJ96*(1-Parameters!$D$40)*(1/Parameters!$D$38))+(AK96*(1-Parameters!$D$40)*('Input for base case'!$F$8*Parameters!$D$18*(Parameters!$D$23)*Parameters!$D$26*(1-Parameters!$D$27)*Parameters!$D$28*Parameters!$D$30))+(AS96*(1-Parameters!$D$40)*ART_drop_factor)+(AP96*(1-Parameters!$D$40)*(1/Parameters!$D$38))+(AM96*(1-Parameters!$D$40)*ART_drop_factor)),0)</f>
        <v>0</v>
      </c>
      <c r="AT97" s="24">
        <f>IF(AND(C97&gt;=('Input for base case'!$F$14+'Input for base case'!$F$18), C97&lt;('Input for base case'!$F$14+'Input for base case'!$F$19)),((AN96*(1-Parameters!$D$40)*(1-(Parameters!$D$11*(1-('Input for base case'!$F$22*Parameters!$D$7))))) + (AT96*(1-Parameters!$D$40)*(1-(Parameters!$D$12*(1-('Input for base case'!$F$22*Parameters!$D$7)))))),0)</f>
        <v>0</v>
      </c>
      <c r="AU97" s="22">
        <f>IF(AND(C97&gt;=('Input for base case'!$F$14+'Input for base case'!$F$18), C97&lt;('Input for base case'!$F$14+'Input for base case'!$F$19)),((AN96*(1-Parameters!$D$40)*Parameters!$D$11*(1-('Input for base case'!$F$22*Parameters!$D$7)))+(AO96*(1-Parameters!$D$40)*(1-1/Parameters!$D$38)*(1-('Input for base case'!$F$9*Parameters!$D$19*(1-Parameters!$D$27)*Parameters!$D$26*(Parameters!$D$24)*Parameters!$D$28*Parameters!$D$30))) + (AP96*(1-Parameters!$D$40)*(1-(1/Parameters!$D$38))*(1-ART_drop_factor)) +(AT96*(1-Parameters!$D$40)*Parameters!$D$12*(1-('Input for base case'!$F$22*Parameters!$D$7)))+(AU96*(1-Parameters!$D$40)*(1-1/Parameters!$D$38)) + (AV96*(1-Parameters!$D$40)*(1-(1/Parameters!$D$38))*(1-ART_drop_factor))),0)</f>
        <v>0</v>
      </c>
      <c r="AV97" s="24">
        <f>IF(AND(C97&gt;=('Input for base case'!$F$14+'Input for base case'!$F$18), C97&lt;('Input for base case'!$F$14+'Input for base case'!$F$19)),((AO96*(1-Parameters!$D$40)*(1-1/Parameters!$D$38)*('Input for base case'!$F$9*Parameters!$D$19*Parameters!$D$26*(1-Parameters!$D$27)*(Parameters!$D$24)*Parameters!$D$28*Parameters!$D$30))+(AP96*(1-Parameters!$D$40)*(1-(1/Parameters!$D$38))*ART_drop_factor)+(AV96*(1-Parameters!$D$40)*(1-(1/Parameters!$D$38))*ART_drop_factor)),0)</f>
        <v>0</v>
      </c>
      <c r="AW97" s="22">
        <f>IF(AND(C97&gt;=('Input for base case'!$F$14+'Input for base case'!$F$18), C97&lt;('Input for base case'!$F$14+'Input for base case'!$F$19)),((AO96*(1-Parameters!$D$40)*(1/Parameters!$D$38)*(1-('Input for base case'!$F$9*Parameters!$D$19*(1-Parameters!$D$27)*Parameters!$D$26*(Parameters!$D$23)*Parameters!$D$28)))+(AQ96*(1-Parameters!$D$40)*(1-('Input for base case'!$F$9*Parameters!$D$19*(1-Parameters!$D$27)*Parameters!$D$26*(Parameters!$D$23)*Parameters!$D$28)))+(AU96*(1-Parameters!$D$40)*(1/Parameters!$D$38))+(AW96*(1-Parameters!$D$40))),0)</f>
        <v>0</v>
      </c>
      <c r="AX97" s="24">
        <f>IF(AND(C97&gt;=('Input for base case'!$F$14+'Input for base case'!$F$18), C97&lt;('Input for base case'!$F$14+'Input for base case'!$F$19)),((AO96*(1-Parameters!$D$40)*(1/Parameters!$D$38)*'Input for base case'!$F$9*Parameters!$D$19*Parameters!$D$26*(1-Parameters!$D$27)*Parameters!$D$28*(Parameters!$D$23)*(1-Parameters!$D$30))+(AQ96*(1-Parameters!$D$40)*'Input for base case'!$F$9*Parameters!$D$19*Parameters!$D$26*(1-Parameters!$D$27)*Parameters!$D$28*(Parameters!$D$23)*(1-Parameters!$D$30)) + (AS96*(1-Parameters!$D$40)*(1-ART_drop_factor)) +(AR96*(1-Parameters!$D$40))+ (AY96*(1-Parameters!$D$40)*(1-ART_drop_factor)) + (AX96*(1-Parameters!$D$40))),0)</f>
        <v>0</v>
      </c>
      <c r="AY97" s="22">
        <f>IF(AND(C97&gt;=('Input for base case'!$F$14+'Input for base case'!$F$18), C97&lt;('Input for base case'!$F$14+'Input for base case'!$F$19)),((AO96*(1-Parameters!$D$40)*(1/Parameters!$D$38)*('Input for base case'!$F$9*Parameters!$D$19*(Parameters!$D$23)*Parameters!$D$26*(1-Parameters!$D$27)*Parameters!$D$28*Parameters!$D$30))+(AP96*(1-Parameters!$D$40)*(1/Parameters!$D$38))+(AQ96*(1-Parameters!$D$40)*('Input for base case'!$F$9*Parameters!$D$19*(Parameters!$D$23)*Parameters!$D$26*(1-Parameters!$D$27)*Parameters!$D$28*Parameters!$D$30))+(AY96*(1-Parameters!$D$40)*ART_drop_factor)+(AV96*(1-Parameters!$D$40)*(1/Parameters!$D$38))+(AS96*(1-Parameters!$D$40)*ART_drop_factor)),0)</f>
        <v>0</v>
      </c>
      <c r="AZ97" s="24">
        <f>IF(C97&gt;=('Input for base case'!$F$14+'Input for base case'!$F$19),((AT96*(1-Parameters!$D$40)*(1-(Parameters!$D$12*(1-('Input for base case'!$F$22*Parameters!$D$7))))) + (AZ96*(1-Parameters!$D$40)*(1-(Parameters!$D$12*(1-('Input for base case'!$F$22*Parameters!$D$7)))))),0)</f>
        <v>1476218.3582623408</v>
      </c>
      <c r="BA97" s="22">
        <f>IF(C97&gt;=('Input for base case'!$F$14+'Input for base case'!$F$19),((AT96*(1-Parameters!$D$40)*Parameters!$D$12*(1-('Input for base case'!$F$22*Parameters!$D$7)))+(AU96*(1-Parameters!$D$40)*(1-1/Parameters!$D$38)*(1-('Input for base case'!$F$10*Parameters!$D$20*(1-Parameters!$D$27)*Parameters!$D$26*(Parameters!$D$24)*Parameters!$D$28*Parameters!$D$30))) + (AV96*(1-Parameters!$D$40)*(1-(1/Parameters!$D$38))*(1-ART_drop_factor)) +(AZ96*(1-Parameters!$D$40)*Parameters!$D$12*(1-('Input for base case'!$F$22*Parameters!$D$7)))+(BA96*(1-Parameters!$D$40)*(1-1/Parameters!$D$38)) + (BB96*(1-Parameters!$D$40)*(1-(1/Parameters!$D$38))*(1-ART_drop_factor))),0)</f>
        <v>3580.7549486225739</v>
      </c>
      <c r="BB97" s="24">
        <f>IF(C97&gt;=('Input for base case'!$F$14+'Input for base case'!$F$19),((AU96*(1-Parameters!$D$40)*(1-1/Parameters!$D$38)*('Input for base case'!$F$10*Parameters!$D$20*Parameters!$D$26*(1-Parameters!$D$27)*(Parameters!$D$24)*Parameters!$D$28*Parameters!$D$30))+(AV96*(1-Parameters!$D$40)*(1-(1/Parameters!$D$38))*ART_drop_factor)+(BB96*(1-Parameters!$D$40)*(1-(1/Parameters!$D$38))*ART_drop_factor)),0)</f>
        <v>0.37941631329042041</v>
      </c>
      <c r="BC97" s="22">
        <f>IF(C97&gt;=('Input for base case'!$F$14+'Input for base case'!$F$19),((AU96*(1-Parameters!$D$40)*(1/Parameters!$D$38)*(1-('Input for base case'!$F$10*Parameters!$D$20*(1-Parameters!$D$27)*Parameters!$D$26*(Parameters!$D$23)*Parameters!$D$28)))+(AW96*(1-Parameters!$D$40)*(1-('Input for base case'!$F$10*Parameters!$D$20*(1-Parameters!$D$27)*Parameters!$D$26*(Parameters!$D$23)*Parameters!$D$28)))+(BA96*(1-Parameters!$D$40)*(1/Parameters!$D$38))+(BC96*(1-Parameters!$D$40))),0)</f>
        <v>40257.875304617046</v>
      </c>
      <c r="BD97" s="24">
        <f>IF(C97&gt;=('Input for base case'!$F$14+'Input for base case'!$F$19),((AU96*(1-Parameters!$D$40)*(1/Parameters!$D$38)*'Input for base case'!$F$10*Parameters!$D$20*Parameters!$D$26*(1-Parameters!$D$27)*Parameters!$D$28*(Parameters!$D$23)*(1-Parameters!$D$30))+(AW96*(1-Parameters!$D$40)*'Input for base case'!$F$10*Parameters!$D$20*Parameters!$D$26*(1-Parameters!$D$27)*Parameters!$D$28*(Parameters!$D$23)*(1-Parameters!$D$30))+(AX96*(1-Parameters!$D$40)) + (AY96*(1-Parameters!$D$40)*(1-ART_drop_factor)) +(BD96*(1-Parameters!$D$40)) + (BE96*(1-Parameters!$D$40)*(1-ART_drop_factor))),0)</f>
        <v>11473.074197827176</v>
      </c>
      <c r="BE97" s="25">
        <f>IF(C97&gt;=('Input for base case'!$F$14+'Input for base case'!$F$19),((AU96*(1-Parameters!$D$40)*(1/Parameters!$D$38)*('Input for base case'!$F$10*Parameters!$D$20*(Parameters!$D$23)*Parameters!$D$26*(1-Parameters!$D$27)*Parameters!$D$28*Parameters!$D$30))+(AV96*(1-Parameters!$D$40)*(1/Parameters!$D$38))+(AW96*(1-Parameters!$D$40)*('Input for base case'!$F$10*Parameters!$D$20*(Parameters!$D$23)*Parameters!$D$26*(1-Parameters!$D$27)*Parameters!$D$28*Parameters!$D$30))+(BE96*(1-Parameters!$D$40)*ART_drop_factor)+(BB96*(1-Parameters!$D$40)*(1/Parameters!$D$38))+(AY96*(1-Parameters!$D$40)*ART_drop_factor)),0)</f>
        <v>30158.080391791937</v>
      </c>
      <c r="BF97" s="135">
        <f>(Parameters!$D$40*(SUM(Model!D96:U96,Model!AH96:BE96)))+(Parameters!$D$41*(SUM(Model!V96:AG96)))</f>
        <v>93.348334581943092</v>
      </c>
      <c r="BG97" s="60"/>
      <c r="BJ97" s="66"/>
    </row>
    <row r="98" spans="3:62" ht="16" thickBot="1" x14ac:dyDescent="0.25">
      <c r="C98" s="27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8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4"/>
      <c r="BA98" s="22"/>
      <c r="BB98" s="24"/>
      <c r="BC98" s="22"/>
      <c r="BD98" s="24"/>
      <c r="BE98" s="25"/>
      <c r="BJ98" s="66"/>
    </row>
    <row r="99" spans="3:62" ht="49" thickBot="1" x14ac:dyDescent="0.25">
      <c r="C99" s="29" t="s">
        <v>93</v>
      </c>
      <c r="D99" s="30">
        <f t="shared" ref="D99:N99" si="0">SUM(D6:D97)</f>
        <v>31944701.403311569</v>
      </c>
      <c r="E99" s="30">
        <f t="shared" si="0"/>
        <v>97828.896684525142</v>
      </c>
      <c r="F99" s="31">
        <f t="shared" si="0"/>
        <v>0</v>
      </c>
      <c r="G99" s="31">
        <f t="shared" si="0"/>
        <v>1008017.5926676217</v>
      </c>
      <c r="H99" s="31">
        <f t="shared" si="0"/>
        <v>0</v>
      </c>
      <c r="I99" s="31">
        <f t="shared" si="0"/>
        <v>0</v>
      </c>
      <c r="J99" s="32">
        <f t="shared" si="0"/>
        <v>16629211.247021487</v>
      </c>
      <c r="K99" s="32">
        <f t="shared" si="0"/>
        <v>37955.966190493229</v>
      </c>
      <c r="L99" s="32">
        <f t="shared" si="0"/>
        <v>11859.213941372058</v>
      </c>
      <c r="M99" s="32">
        <f t="shared" si="0"/>
        <v>167659.28426774419</v>
      </c>
      <c r="N99" s="32">
        <f t="shared" si="0"/>
        <v>46441.762385576061</v>
      </c>
      <c r="O99" s="32">
        <f t="shared" ref="O99:BE99" si="1">SUM(O6:O97)</f>
        <v>403089.93994163652</v>
      </c>
      <c r="P99" s="33">
        <f t="shared" si="1"/>
        <v>9040569.0648480561</v>
      </c>
      <c r="Q99" s="33">
        <f t="shared" si="1"/>
        <v>24830.245012972278</v>
      </c>
      <c r="R99" s="33">
        <f t="shared" si="1"/>
        <v>2194.398166509679</v>
      </c>
      <c r="S99" s="33">
        <f t="shared" si="1"/>
        <v>112842.09657201479</v>
      </c>
      <c r="T99" s="33">
        <f t="shared" si="1"/>
        <v>31533.400405455897</v>
      </c>
      <c r="U99" s="33">
        <f t="shared" si="1"/>
        <v>217705.65633951194</v>
      </c>
      <c r="V99" s="34">
        <f t="shared" si="1"/>
        <v>1503942.7376927002</v>
      </c>
      <c r="W99" s="34">
        <f t="shared" si="1"/>
        <v>4259.7165476667342</v>
      </c>
      <c r="X99" s="34">
        <f t="shared" si="1"/>
        <v>234.14601605131281</v>
      </c>
      <c r="Y99" s="34">
        <f t="shared" si="1"/>
        <v>20415.421724092936</v>
      </c>
      <c r="Z99" s="34">
        <f t="shared" si="1"/>
        <v>5674.0474667425779</v>
      </c>
      <c r="AA99" s="34">
        <f t="shared" si="1"/>
        <v>35964.044838766305</v>
      </c>
      <c r="AB99" s="32">
        <f t="shared" si="1"/>
        <v>7504381.7066216078</v>
      </c>
      <c r="AC99" s="32">
        <f t="shared" si="1"/>
        <v>17140.25428746788</v>
      </c>
      <c r="AD99" s="32">
        <f t="shared" si="1"/>
        <v>824.74077873939996</v>
      </c>
      <c r="AE99" s="32">
        <f t="shared" si="1"/>
        <v>108516.59874657393</v>
      </c>
      <c r="AF99" s="32">
        <f t="shared" si="1"/>
        <v>30109.673286178691</v>
      </c>
      <c r="AG99" s="32">
        <f t="shared" si="1"/>
        <v>178060.10791548839</v>
      </c>
      <c r="AH99" s="33">
        <f t="shared" si="1"/>
        <v>11978918.100680409</v>
      </c>
      <c r="AI99" s="33">
        <f t="shared" si="1"/>
        <v>22136.008571001566</v>
      </c>
      <c r="AJ99" s="33">
        <f t="shared" si="1"/>
        <v>613.92030423177857</v>
      </c>
      <c r="AK99" s="33">
        <f t="shared" si="1"/>
        <v>189943.31606534435</v>
      </c>
      <c r="AL99" s="33">
        <f t="shared" si="1"/>
        <v>54218.85416607037</v>
      </c>
      <c r="AM99" s="33">
        <f t="shared" si="1"/>
        <v>279072.27295390004</v>
      </c>
      <c r="AN99" s="34">
        <f t="shared" si="1"/>
        <v>17909729.888707381</v>
      </c>
      <c r="AO99" s="34">
        <f t="shared" si="1"/>
        <v>40149.198459607804</v>
      </c>
      <c r="AP99" s="34">
        <f t="shared" si="1"/>
        <v>287.51783885836585</v>
      </c>
      <c r="AQ99" s="34">
        <f t="shared" si="1"/>
        <v>326086.52614199719</v>
      </c>
      <c r="AR99" s="34">
        <f t="shared" si="1"/>
        <v>95014.516080739748</v>
      </c>
      <c r="AS99" s="34">
        <f t="shared" si="1"/>
        <v>405250.22580651962</v>
      </c>
      <c r="AT99" s="32">
        <f t="shared" si="1"/>
        <v>19323074.292976134</v>
      </c>
      <c r="AU99" s="32">
        <f t="shared" si="1"/>
        <v>46093.575399961861</v>
      </c>
      <c r="AV99" s="32">
        <f t="shared" si="1"/>
        <v>69.500012140235825</v>
      </c>
      <c r="AW99" s="32">
        <f t="shared" si="1"/>
        <v>415527.86409460066</v>
      </c>
      <c r="AX99" s="32">
        <f t="shared" si="1"/>
        <v>120790.21470954901</v>
      </c>
      <c r="AY99" s="32">
        <f t="shared" si="1"/>
        <v>421008.02971281839</v>
      </c>
      <c r="AZ99" s="33">
        <f t="shared" si="1"/>
        <v>22194035.469593767</v>
      </c>
      <c r="BA99" s="33">
        <f t="shared" si="1"/>
        <v>53716.800036920118</v>
      </c>
      <c r="BB99" s="33">
        <f t="shared" si="1"/>
        <v>15.189976169278346</v>
      </c>
      <c r="BC99" s="33">
        <f t="shared" si="1"/>
        <v>562313.18292870955</v>
      </c>
      <c r="BD99" s="33">
        <f t="shared" si="1"/>
        <v>161415.12862616204</v>
      </c>
      <c r="BE99" s="35">
        <f t="shared" si="1"/>
        <v>463295.20676426293</v>
      </c>
      <c r="BF99" s="136">
        <f>SUM(BF7:BF97)</f>
        <v>13525.548914238783</v>
      </c>
      <c r="BJ99" s="66"/>
    </row>
    <row r="100" spans="3:62" ht="16" thickTop="1" x14ac:dyDescent="0.2">
      <c r="C100" s="141"/>
      <c r="D100" s="142"/>
      <c r="E100" s="142"/>
      <c r="F100" s="143"/>
      <c r="G100" s="143"/>
      <c r="H100" s="143"/>
      <c r="I100" s="143"/>
      <c r="J100" s="144"/>
      <c r="K100" s="144"/>
      <c r="L100" s="144"/>
      <c r="M100" s="144"/>
      <c r="N100" s="144"/>
      <c r="O100" s="144"/>
      <c r="P100" s="145"/>
      <c r="Q100" s="145"/>
      <c r="R100" s="145"/>
      <c r="S100" s="145"/>
      <c r="T100" s="145"/>
      <c r="U100" s="145"/>
      <c r="V100" s="146"/>
      <c r="W100" s="146"/>
      <c r="X100" s="146"/>
      <c r="Y100" s="146"/>
      <c r="Z100" s="146"/>
      <c r="AA100" s="146"/>
      <c r="AB100" s="144"/>
      <c r="AC100" s="144"/>
      <c r="AD100" s="144"/>
      <c r="AE100" s="144"/>
      <c r="AF100" s="144"/>
      <c r="AG100" s="144"/>
      <c r="AH100" s="145"/>
      <c r="AI100" s="145"/>
      <c r="AJ100" s="145"/>
      <c r="AK100" s="145"/>
      <c r="AL100" s="145"/>
      <c r="AM100" s="145"/>
      <c r="AN100" s="146"/>
      <c r="AO100" s="146"/>
      <c r="AP100" s="146"/>
      <c r="AQ100" s="146"/>
      <c r="AR100" s="146"/>
      <c r="AS100" s="146"/>
      <c r="AT100" s="144"/>
      <c r="AU100" s="144"/>
      <c r="AV100" s="144"/>
      <c r="AW100" s="144"/>
      <c r="AX100" s="144"/>
      <c r="AY100" s="144"/>
      <c r="AZ100" s="145"/>
      <c r="BA100" s="145"/>
      <c r="BB100" s="145"/>
      <c r="BC100" s="145"/>
      <c r="BD100" s="145"/>
      <c r="BE100" s="147"/>
      <c r="BF100" s="136"/>
      <c r="BJ100" s="66">
        <f>BF99+((SUM(AZ99:BE99))/15)</f>
        <v>1575844.9474426382</v>
      </c>
    </row>
    <row r="101" spans="3:62" ht="16" thickBot="1" x14ac:dyDescent="0.25">
      <c r="C101" s="27"/>
      <c r="D101" s="24"/>
      <c r="E101" s="24"/>
      <c r="F101" s="24"/>
      <c r="G101" s="24"/>
      <c r="H101" s="24"/>
      <c r="I101" s="24"/>
      <c r="J101" s="24"/>
      <c r="K101" s="36"/>
      <c r="L101" s="36"/>
      <c r="M101" s="36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36"/>
      <c r="AA101" s="36"/>
      <c r="AB101" s="36"/>
      <c r="AC101" s="36"/>
      <c r="AD101" s="36"/>
      <c r="AE101" s="36"/>
      <c r="AF101" s="36"/>
      <c r="AG101" s="36"/>
      <c r="AH101" s="36"/>
      <c r="AI101" s="36"/>
      <c r="AJ101" s="36"/>
      <c r="AK101" s="36"/>
      <c r="AL101" s="36"/>
      <c r="AM101" s="36"/>
      <c r="AN101" s="36"/>
      <c r="AO101" s="36"/>
      <c r="AP101" s="36"/>
      <c r="AQ101" s="36"/>
      <c r="AR101" s="36"/>
      <c r="AS101" s="36"/>
      <c r="AT101" s="36"/>
      <c r="AU101" s="36"/>
      <c r="AV101" s="36"/>
      <c r="AW101" s="36"/>
      <c r="AX101" s="36"/>
      <c r="AY101" s="36"/>
      <c r="AZ101" s="36"/>
      <c r="BA101" s="36"/>
      <c r="BB101" s="36"/>
      <c r="BC101" s="36"/>
      <c r="BD101" s="36"/>
      <c r="BE101" s="37"/>
    </row>
    <row r="102" spans="3:62" ht="29.5" customHeight="1" thickBot="1" x14ac:dyDescent="0.25">
      <c r="C102" s="148" t="s">
        <v>174</v>
      </c>
      <c r="D102" s="38">
        <f>D99*Costs!$C$17*'Input for base case'!$F$22</f>
        <v>0</v>
      </c>
      <c r="E102" s="38">
        <f>E99*Costs!$C$17*'Input for base case'!$F$22</f>
        <v>0</v>
      </c>
      <c r="F102" s="39">
        <v>0</v>
      </c>
      <c r="G102" s="38">
        <f>0</f>
        <v>0</v>
      </c>
      <c r="H102" s="39">
        <v>0</v>
      </c>
      <c r="I102" s="39">
        <v>0</v>
      </c>
      <c r="J102" s="39" cm="1">
        <f t="array" ref="J102">(INDEX($J$6:$J$97,MATCH(TRUE,INDEX($J$6:$J$97&lt;&gt;0,),0)))*(Parameters!$D$14*Parameters!$D$26*(1-Parameters!$D$27)*'Input for base case'!$F$5*((Costs!$C$12)+((1-Parameters!$D$25)*Costs!$C$14)))+(J99*Costs!$C$17*'Input for base case'!$F$22)</f>
        <v>3389039.8246015976</v>
      </c>
      <c r="K102" s="432" cm="1">
        <f t="array" ref="K102">(INDEX($K$6:$K$97,MATCH(TRUE,INDEX($K$6:$K$97&lt;&gt;0,),0)))*(Parameters!$D$14*Parameters!$D$26*(1-Parameters!$D$27)*'Input for base case'!$F$5*(Costs!$C$12+(Parameters!$D$24*Parameters!$D$28*Costs!$C$13)))+(K99*Costs!$C$17*'Input for base case'!$F$22)</f>
        <v>10453.817724644307</v>
      </c>
      <c r="L102" s="40">
        <f>L99*Costs!$C$15</f>
        <v>57608.20586022552</v>
      </c>
      <c r="M102" s="65" cm="1">
        <f t="array" ref="M102">(INDEX($M$6:$M$97,MATCH(TRUE,INDEX($M$6:$M$97&lt;&gt;0,),0)))*(Parameters!$D$14*Parameters!$D$26*(1-Parameters!$D$27)*'Input for base case'!$F$5*(Costs!$C$12+(Parameters!$D$23*Parameters!$D$28*Costs!$C$13)))</f>
        <v>64325.387078658438</v>
      </c>
      <c r="N102" s="40">
        <v>0</v>
      </c>
      <c r="O102" s="39">
        <f>O99*Costs!$C$15</f>
        <v>1958079.8824561164</v>
      </c>
      <c r="P102" s="39" cm="1">
        <f t="array" ref="P102">(INDEX($P$6:$P$97,MATCH(TRUE,INDEX($P$6:$P$97&lt;&gt;0,),0)))*(Parameters!$D$15*Parameters!$D$26*(1-Parameters!$D$27)*'Input for base case'!$F$6*((Costs!$C$12)+((1-(Parameters!$D$25))*Costs!$C$14)))+(P99*Costs!$C$17*'Input for base case'!$F$22)</f>
        <v>0</v>
      </c>
      <c r="Q102" s="431" cm="1">
        <f t="array" ref="Q102">(INDEX($Q$6:$Q$97,MATCH(TRUE,INDEX($Q$6:$Q$97&lt;&gt;0,),0)))*(Parameters!$D$15*Parameters!$D$26*(1-Parameters!$D$27)*'Input for base case'!$F$6*(Costs!$C$12+(Parameters!$D$24*Parameters!$D$28*Costs!$C$13)))+(Q99*Costs!$C$17*'Input for base case'!$F$22)</f>
        <v>0</v>
      </c>
      <c r="R102" s="40">
        <f>R99*Costs!$C$15</f>
        <v>10659.672887304816</v>
      </c>
      <c r="S102" s="65" cm="1">
        <f t="array" ref="S102">(INDEX($S$6:$S$97,MATCH(TRUE,INDEX($S$6:$S$97&lt;&gt;0,),0)))*(Parameters!$D$15*Parameters!$D$26*(1-Parameters!$D$27)*'Input for base case'!$F$6*(Costs!$C$12+(Parameters!$D$23*Parameters!$D$28*Costs!$C$13)))</f>
        <v>0</v>
      </c>
      <c r="T102" s="39">
        <v>0</v>
      </c>
      <c r="U102" s="40">
        <f>U99*Costs!$C$15</f>
        <v>1057543.3017182844</v>
      </c>
      <c r="V102" s="39" cm="1">
        <f t="array" ref="V102">(INDEX($V$6:$V$97,MATCH(TRUE,INDEX($V$6:$V$97&lt;&gt;0,),0)))*(Parameters!$D$16*Parameters!$D$26*(1-Parameters!$D$27)*'Input for base case'!$F$6*(1-Parameters!B94)*((Costs!$C$12)+((1-(Parameters!$D$25))*Costs!$C$14)))+(V99*Costs!C$17*'Input for base case'!$F$22)</f>
        <v>0</v>
      </c>
      <c r="W102" s="432" cm="1">
        <f t="array" ref="W102">(INDEX($W$6:$W$97,MATCH(TRUE,INDEX($W$6:$W$97&lt;&gt;0,),0)))*(Parameters!$D$16*Parameters!$D$26*(1-Parameters!$D$27)*'Input for base case'!$F$6*(1-Parameters!B94)*(Costs!$C$12+(Parameters!$D$24*Parameters!$D$28* (Costs!$C$13+(Costs!$C$16*Parameters!$E$68)))))+(W99*Costs!$C$17*'Input for base case'!$F$22)</f>
        <v>0</v>
      </c>
      <c r="X102" s="39">
        <f>X99*((Costs!$C$16*Parameters!$E$68)+(Costs!$C$15))</f>
        <v>1646.4846661359452</v>
      </c>
      <c r="Y102" s="39" cm="1">
        <f t="array" ref="Y102">(INDEX($Y$6:$Y$97,MATCH(TRUE,INDEX($Y$6:$Y$97&lt;&gt;0,),0)))*(Parameters!$D$16*Parameters!$D$26*(1-Parameters!$D$27)*'Input for base case'!$F$6*(1-Parameters!B94)*(Costs!$C$12+(Parameters!$D$23*Parameters!$D$28* (Costs!$C$13+(Costs!$C$16*Parameters!$E$68)))))</f>
        <v>0</v>
      </c>
      <c r="Z102" s="39">
        <f>(Costs!$C$16*Parameters!$E$68)*Z99</f>
        <v>12336.493977310445</v>
      </c>
      <c r="AA102" s="39">
        <f>AA99*((Costs!$C$16*Parameters!$E$68)+(Costs!$C$15))</f>
        <v>252894.53716896713</v>
      </c>
      <c r="AB102" s="41">
        <f>(AB99*Costs!$C$17*'Input for base case'!$F$22)</f>
        <v>0</v>
      </c>
      <c r="AC102" s="39">
        <f>(AC99*Costs!$C$17*'Input for base case'!$F$22)</f>
        <v>0</v>
      </c>
      <c r="AD102" s="40">
        <f>AD99*Costs!$C$15</f>
        <v>4006.3225773499412</v>
      </c>
      <c r="AE102" s="39">
        <f>0</f>
        <v>0</v>
      </c>
      <c r="AF102" s="39">
        <v>0</v>
      </c>
      <c r="AG102" s="40">
        <f>AG99*Costs!$C$15</f>
        <v>864958.11636421608</v>
      </c>
      <c r="AH102" s="65" cm="1">
        <f t="array" ref="AH102">(INDEX($AH$6:$AH$97,MATCH(TRUE,INDEX($AH$6:$AH$97&lt;&gt;0,),0)))*(Parameters!$D$17*Parameters!$D$26*(1-Parameters!$D$27)*'Input for base case'!$F$7*(1-(Parameters!B94 + Parameters!B95))*(Costs!$C$12+((1-(Parameters!$D$25))*Costs!$C$14)))+(AH99*Costs!$C$17*'Input for base case'!$F$22)</f>
        <v>0</v>
      </c>
      <c r="AI102" s="431" cm="1">
        <f t="array" ref="AI102">(INDEX($AI$6:$AI$97,MATCH(TRUE,INDEX($AI$6:$AI$97&lt;&gt;0,),0)))*(Parameters!$D$17*Parameters!$D$26*(1-Parameters!$D$27)*'Input for base case'!$F$7*(1-(Parameters!B94 + Parameters!B95))*(Costs!$C$12+(Parameters!$D$24*Parameters!$D$28*(Costs!$C$13+(Costs!$C$16*Parameters!$E$68)))))+(AI99*Costs!$C$17*'Input for base case'!$F$22)</f>
        <v>0</v>
      </c>
      <c r="AJ102" s="40">
        <f>AJ99*Costs!$C$15</f>
        <v>2982.2252505771721</v>
      </c>
      <c r="AK102" s="65" cm="1">
        <f t="array" ref="AK102">(INDEX($AK$6:$AK$97,MATCH(TRUE,INDEX($AK$6:$AK$97&lt;&gt;0,),0)))*(Parameters!$D$17*Parameters!$D$26*(1-Parameters!$D$27)*'Input for base case'!$F$7*(1-(Parameters!B94 + Parameters!B95))*(Costs!$C$12+(Parameters!$D$23*Parameters!$D$28*(Costs!$C$13+(Costs!$C$16*Parameters!$E$68)))))</f>
        <v>0</v>
      </c>
      <c r="AL102" s="39">
        <v>0</v>
      </c>
      <c r="AM102" s="40">
        <f>AM99*Costs!$C$15</f>
        <v>1355642.3747550084</v>
      </c>
      <c r="AN102" s="39" cm="1">
        <f t="array" ref="AN102">(INDEX($AN$6:$AN$97,MATCH(TRUE,INDEX($AN$6:$AN$97&lt;&gt;0,),0)))*(Parameters!$D$18*Parameters!$D$26*(1-Parameters!$D$27)*'Input for base case'!$F$8*(Costs!$C$12+((1-(Parameters!$D$25))*Costs!$C$14)))+(AN99*Costs!$C$17*'Input for base case'!$F$22)</f>
        <v>0</v>
      </c>
      <c r="AO102" s="431" cm="1">
        <f t="array" ref="AO102">(INDEX($AO$6:$AO$97,MATCH(TRUE,INDEX($AO$6:$AO$97&lt;&gt;0,),0)))*(Parameters!$D$18*Parameters!$D$26*(1-Parameters!$D$27)*'Input for base case'!$F$8*(Costs!$C$12+(Parameters!$D$24*Parameters!$D$28*(Costs!$C$13+(Costs!$C$16*Parameters!$E$68)))))+(AO99*Costs!$C$17*'Input for base case'!$F$22)</f>
        <v>0</v>
      </c>
      <c r="AP102" s="40">
        <f>AP99*Costs!$C$15</f>
        <v>1396.6681882394287</v>
      </c>
      <c r="AQ102" s="65" cm="1">
        <f t="array" ref="AQ102">(INDEX($AQ$6:$AQ$97,MATCH(TRUE,INDEX($AQ$6:$AQ$97&lt;&gt;0,),0)))*(Parameters!$D$18*Parameters!$D$26*(1-Parameters!$D$27)*'Input for base case'!$F$8*(Costs!$C$12+(Parameters!$D$23*Parameters!$D$28*(Costs!$C$13+(Costs!$C$16*Parameters!$E$68)))))</f>
        <v>0</v>
      </c>
      <c r="AR102" s="39">
        <v>0</v>
      </c>
      <c r="AS102" s="40">
        <f>AS99*Costs!$C$15</f>
        <v>1968573.8488721335</v>
      </c>
      <c r="AT102" s="65" cm="1">
        <f t="array" ref="AT102">(INDEX($AT$6:$AT$97,MATCH(TRUE,INDEX($AT$6:$AT$97&lt;&gt;0,),0)))*(Parameters!$D$19*Parameters!$D$26*(1-Parameters!$D$27)*'Input for base case'!$F$9*(Costs!$C$12+((1-(Parameters!$D$25))*Costs!$C$14)))+(AT99*Costs!$C$17*'Input for base case'!$F$22)</f>
        <v>0</v>
      </c>
      <c r="AU102" s="431" cm="1">
        <f t="array" ref="AU102">(INDEX($AU$6:$AU$97,MATCH(TRUE,INDEX($AU$6:$AU$97&lt;&gt;0,),0)))*(Parameters!$D$19*Parameters!$D$26*(1-Parameters!$D$27)*'Input for base case'!$F$1*(Costs!$C$12+(Parameters!$D$24*Parameters!$D$28*(Costs!$C$13+(Costs!$C$16*Parameters!$E$68)))))+(AU99*Costs!$C$17*'Input for base case'!$F$22)</f>
        <v>0</v>
      </c>
      <c r="AV102" s="40">
        <f>AV99*Costs!$C$15</f>
        <v>337.60846430936886</v>
      </c>
      <c r="AW102" s="65" cm="1">
        <f t="array" ref="AW102">(INDEX($AW$6:$AW$97,MATCH(TRUE,INDEX($AW$6:$AW$97&lt;&gt;0,),0)))*(Parameters!$D$19*Parameters!$D$26*(1-Parameters!$D$27)*'Input for base case'!$F$9*(Costs!$C$12+(Parameters!$D$23*Parameters!$D$28*(Costs!$C$13+(Costs!$C$16*Parameters!$E$68)))))</f>
        <v>0</v>
      </c>
      <c r="AX102" s="39">
        <v>0</v>
      </c>
      <c r="AY102" s="40">
        <f>AY99*Costs!$C$15</f>
        <v>2045120.137338374</v>
      </c>
      <c r="AZ102" s="65" cm="1">
        <f t="array" ref="AZ102">(INDEX($AZ$6:$AZ$97,MATCH(TRUE,INDEX($AZ$6:$AZ$97&lt;&gt;0,),0)))*(Parameters!$D$20*Parameters!$D$26*(1-Parameters!$D$27)*'Input for base case'!$F$10*(Costs!$C$12+((1-(Parameters!$D$25))*Costs!$C$14)))+(AZ99*Costs!$C$17*'Input for base case'!$F$22)</f>
        <v>0</v>
      </c>
      <c r="BA102" s="431" cm="1">
        <f t="array" ref="BA102">(INDEX($BA$6:$BA$97,MATCH(TRUE,INDEX($BA$6:$BA$97&lt;&gt;0,),0)))*(Parameters!$D$20*Parameters!$D$26*(1-Parameters!$D$27)*'Input for base case'!$F$10*(Costs!$C$12+(Parameters!$D$24*Parameters!$D$28*(Costs!$C$13+(Costs!$C$16*Parameters!$E$68)))))+(BA99*Costs!$C$17*'Input for base case'!$F$22)</f>
        <v>0</v>
      </c>
      <c r="BB102" s="40">
        <f>BB99*Costs!$C$15</f>
        <v>73.787965922340504</v>
      </c>
      <c r="BC102" s="65" cm="1">
        <f t="array" ref="BC102">(INDEX($BC$6:$BC$97,MATCH(TRUE,INDEX($BC$6:$BC$97&lt;&gt;0,),0)))*(Parameters!$D$20*Parameters!$D$26*(1-Parameters!$D$27)*'Input for base case'!$F$10*(Costs!$C$12+(Parameters!$D$23*Parameters!$D$28*(Costs!$C$13+(Costs!$C$16*Parameters!$E$68)))))</f>
        <v>0</v>
      </c>
      <c r="BD102" s="39">
        <v>0</v>
      </c>
      <c r="BE102" s="160">
        <f>BE99*Costs!$C$15</f>
        <v>2250537.4957628548</v>
      </c>
    </row>
    <row r="103" spans="3:62" ht="17" thickTop="1" thickBot="1" x14ac:dyDescent="0.25">
      <c r="C103" s="27"/>
      <c r="D103" s="42" t="s">
        <v>231</v>
      </c>
      <c r="E103" s="174">
        <f>SUM(D102:BE102)</f>
        <v>15308216.19367823</v>
      </c>
      <c r="F103" s="24"/>
      <c r="G103" s="24"/>
      <c r="H103" s="24"/>
      <c r="I103" s="24"/>
      <c r="J103" s="24"/>
      <c r="K103" s="36"/>
      <c r="L103" s="36"/>
      <c r="M103" s="36"/>
      <c r="N103" s="36"/>
      <c r="O103" s="36"/>
      <c r="P103" s="36"/>
      <c r="Q103" s="36"/>
      <c r="R103" s="36"/>
      <c r="S103" s="36"/>
      <c r="T103" s="36"/>
      <c r="U103" s="36"/>
      <c r="V103" s="36"/>
      <c r="W103" s="36"/>
      <c r="X103" s="36"/>
      <c r="Y103" s="36"/>
      <c r="Z103" s="36"/>
      <c r="AA103" s="36"/>
      <c r="AB103" s="36"/>
      <c r="AC103" s="36"/>
      <c r="AD103" s="36"/>
      <c r="AE103" s="36"/>
      <c r="AF103" s="36"/>
      <c r="AG103" s="36"/>
      <c r="AH103" s="36"/>
      <c r="AI103" s="36"/>
      <c r="AJ103" s="36"/>
      <c r="AK103" s="36"/>
      <c r="AL103" s="36"/>
      <c r="AM103" s="36"/>
      <c r="AN103" s="36"/>
      <c r="AO103" s="36"/>
      <c r="AP103" s="36"/>
      <c r="AQ103" s="36"/>
      <c r="AR103" s="36"/>
      <c r="AS103" s="36"/>
      <c r="AT103" s="36"/>
      <c r="AU103" s="36"/>
      <c r="AV103" s="36"/>
      <c r="AW103" s="36"/>
      <c r="AX103" s="36"/>
      <c r="AY103" s="36"/>
      <c r="AZ103" s="36"/>
      <c r="BA103" s="36"/>
      <c r="BB103" s="36"/>
      <c r="BC103" s="36"/>
      <c r="BD103" s="36"/>
      <c r="BE103" s="37"/>
    </row>
    <row r="104" spans="3:62" ht="16" thickTop="1" x14ac:dyDescent="0.2">
      <c r="C104" s="27"/>
      <c r="D104" s="22"/>
      <c r="E104" s="22"/>
      <c r="F104" s="22"/>
      <c r="G104" s="22"/>
      <c r="H104" s="22"/>
      <c r="I104" s="22"/>
      <c r="J104" s="22"/>
      <c r="K104" s="43"/>
      <c r="L104" s="43"/>
      <c r="M104" s="43"/>
      <c r="N104" s="43"/>
      <c r="O104" s="43"/>
      <c r="P104" s="43"/>
      <c r="Q104" s="43"/>
      <c r="R104" s="43"/>
      <c r="S104" s="43"/>
      <c r="T104" s="43"/>
      <c r="U104" s="43"/>
      <c r="V104" s="43"/>
      <c r="W104" s="43"/>
      <c r="X104" s="43"/>
      <c r="Y104" s="43"/>
      <c r="Z104" s="43"/>
      <c r="AA104" s="43"/>
      <c r="AB104" s="43"/>
      <c r="AC104" s="43"/>
      <c r="AD104" s="43"/>
      <c r="AE104" s="43"/>
      <c r="AF104" s="43"/>
      <c r="AG104" s="43"/>
      <c r="AH104" s="43"/>
      <c r="AI104" s="43"/>
      <c r="AJ104" s="43"/>
      <c r="AK104" s="43"/>
      <c r="AL104" s="43"/>
      <c r="AM104" s="43"/>
      <c r="AN104" s="43"/>
      <c r="AO104" s="43"/>
      <c r="AP104" s="43"/>
      <c r="AQ104" s="43"/>
      <c r="AR104" s="43"/>
      <c r="AS104" s="43"/>
      <c r="AT104" s="43"/>
      <c r="AU104" s="43"/>
      <c r="AV104" s="43"/>
      <c r="AW104" s="43"/>
      <c r="AX104" s="43"/>
      <c r="AY104" s="43"/>
      <c r="AZ104" s="43"/>
      <c r="BA104" s="43"/>
      <c r="BB104" s="43"/>
      <c r="BC104" s="43"/>
      <c r="BD104" s="43"/>
      <c r="BE104" s="44"/>
    </row>
    <row r="105" spans="3:62" ht="29.5" customHeight="1" thickBot="1" x14ac:dyDescent="0.25">
      <c r="C105" s="45" t="s">
        <v>95</v>
      </c>
      <c r="D105" s="46">
        <v>0</v>
      </c>
      <c r="E105" s="47">
        <f>IF((1-EXP(-Parameters!$E$55*('Input for base case'!$F$12-1)))*(E99/('Input for base case'!$F$12-1))&lt;0,0,(1-EXP(-Parameters!$E$55*('Input for base case'!$F$12-1)))*(E99/('Input for base case'!$F$12-1)))</f>
        <v>1362.4005736108425</v>
      </c>
      <c r="F105" s="47">
        <f>IF((1-EXP(-Parameters!$E$55*('Input for base case'!$F$12-1)))*(F99/('Input for base case'!$F$12-1))&lt;0,0,(1-EXP(-Parameters!$E$55*('Input for base case'!$F$12-1)))*(F99/('Input for base case'!$F$12-1)))</f>
        <v>0</v>
      </c>
      <c r="G105" s="47">
        <f>IF((1-EXP(-Parameters!$E$54*('Input for base case'!$F$12-1)))*(G99/('Input for base case'!$F$12-1))&lt;0,0,(1-EXP(-Parameters!$E$54*('Input for base case'!$F$12-1)))*(G99/('Input for base case'!$F$12-1)))</f>
        <v>1841.9298663871887</v>
      </c>
      <c r="H105" s="47">
        <f>IF((1-EXP(-Parameters!$E$54*('Input for base case'!$F$12-1)))*(H99/('Input for base case'!$F$12-1))&lt;0,0,(1-EXP(-Parameters!$E$54*('Input for base case'!$F$12-1)))*(H99/('Input for base case'!$F$12-1)))</f>
        <v>0</v>
      </c>
      <c r="I105" s="47">
        <f>IF((1-EXP(-(Parameters!$E$54*(1-(Parameters!$E$65*Parameters!$D$31)))*('Input for base case'!$F$12-1)))*(I99/('Input for base case'!$F$12-1))&lt;0,0,(1-EXP(-(Parameters!$E$54*(1-(Parameters!$E$65*Parameters!$D$31)))*('Input for base case'!$F$12-1)))*(I99/('Input for base case'!$F$12-1)))</f>
        <v>0</v>
      </c>
      <c r="J105" s="47">
        <v>0</v>
      </c>
      <c r="K105" s="47">
        <f>IF((1-EXP(-Parameters!$E$55*('Input for base case'!$F$13-'Input for base case'!$F$12)))*(K99/('Input for base case'!$F$13-'Input for base case'!$F$12)-E105)&lt;0,0,(1-EXP(-Parameters!$E$55*('Input for base case'!$F$13-'Input for base case'!$F$12)))*(K99/('Input for base case'!$F$13-'Input for base case'!$F$12)-E105))</f>
        <v>346.09351191182355</v>
      </c>
      <c r="L105" s="47">
        <f>IF((1-EXP(-Parameters!$E$55*('Input for base case'!$F$13-'Input for base case'!$F$12)))*(L99/('Input for base case'!$F$13-'Input for base case'!$F$12)-F105)&lt;0,0,(1-EXP(-Parameters!$E$55*('Input for base case'!$F$13-'Input for base case'!$F$12)))*(L99/('Input for base case'!$F$13-'Input for base case'!$F$12)-F105))</f>
        <v>178.68853486037349</v>
      </c>
      <c r="M105" s="47">
        <f>IF((1-EXP(-Parameters!$E$54*('Input for base case'!$F$13-'Input for base case'!$F$12)))*(M99/('Input for base case'!$F$13-'Input for base case'!$F$12)-G105)&lt;0,0,(1-EXP(-Parameters!$E$54*('Input for base case'!$F$13-'Input for base case'!$F$12)))*(M99/('Input for base case'!$F$13-'Input for base case'!$F$12)-G105))</f>
        <v>271.84581523053248</v>
      </c>
      <c r="N105" s="47">
        <f>IF((1-EXP(-Parameters!$E$54*('Input for base case'!$F$13-'Input for base case'!$F$12)))*(N99/('Input for base case'!$F$13-'Input for base case'!$F$12)-H105)&lt;0, 0, (1-EXP(-Parameters!$E$54*('Input for base case'!$F$13-'Input for base case'!$F$12)))*(N99/('Input for base case'!$F$13-'Input for base case'!$F$12)-H105))</f>
        <v>85.652410361060916</v>
      </c>
      <c r="O105" s="47">
        <f>IF((1-EXP(-(Parameters!$E$54*(1-(Parameters!$E$65*Parameters!$D$31)))*('Input for base case'!$F$13-'Input for base case'!$F$12)))*(O99/('Input for base case'!$F$13-'Input for base case'!$F$12)-I105)&lt;0, 0, (1-EXP(-(Parameters!$E$54*(1-(Parameters!$E$65*Parameters!$D$31)))*('Input for base case'!$F$13-'Input for base case'!$F$12)))*(O99/('Input for base case'!$F$13-'Input for base case'!$F$12)-I105))</f>
        <v>122.25628926187987</v>
      </c>
      <c r="P105" s="48">
        <v>0</v>
      </c>
      <c r="Q105" s="47">
        <f>IF((1-EXP(-Parameters!$E$55*('Input for base case'!$F$14-'Input for base case'!$F$13)))*(Q99/('Input for base case'!$F$14-'Input for base case'!$F$13)-K105)&lt;0,0, (1-EXP(-Parameters!$E$55*('Input for base case'!$F$14-'Input for base case'!$F$13)))*(Q99/('Input for base case'!$F$14-'Input for base case'!$F$13)-K105))</f>
        <v>356.91232020958603</v>
      </c>
      <c r="R105" s="47">
        <f>IF((1-EXP(-Parameters!$E$55*('Input for base case'!$F$14-'Input for base case'!$F$13)))*(R99/('Input for base case'!$F$14-'Input for base case'!$F$13)-L105)&lt;0, 0, (1-EXP(-Parameters!$E$55*('Input for base case'!$F$14-'Input for base case'!$F$13)))*(R99/('Input for base case'!$F$14-'Input for base case'!$F$13)-L105))</f>
        <v>17.603782520282184</v>
      </c>
      <c r="S105" s="47">
        <f>IF((1-EXP(-Parameters!$E$54*('Input for base case'!$F$14-'Input for base case'!$F$13)))*(S99/('Input for base case'!$F$14-'Input for base case'!$F$13)-M105)&lt;0, 0, (1-EXP(-Parameters!$E$54*('Input for base case'!$F$14-'Input for base case'!$F$13)))*(S99/('Input for base case'!$F$14-'Input for base case'!$F$13)-M105))</f>
        <v>206.06128251125503</v>
      </c>
      <c r="T105" s="47">
        <f>IF((1-EXP(-Parameters!$E$54*('Input for base case'!$F$14-'Input for base case'!$F$13)))*(T99/('Input for base case'!$F$14-'Input for base case'!$F$13)-N105)&lt;0,0,(1-EXP(-Parameters!$E$54*('Input for base case'!$F$14-'Input for base case'!$F$13)))*(T99/('Input for base case'!$F$14-'Input for base case'!$F$13)-N105))</f>
        <v>57.47555376903167</v>
      </c>
      <c r="U105" s="47">
        <f>IF((1-EXP(-(Parameters!$E$54*(1-(Parameters!$E$65*Parameters!$D$31)))*('Input for base case'!$F$14-'Input for base case'!$F$13)))*(U99/('Input for base case'!$F$14-'Input for base case'!$F$13)-O105)&lt;0, 0, (1-EXP(-(Parameters!$E$54*(1-(Parameters!$E$65*Parameters!$D$31)))*('Input for base case'!$F$14-'Input for base case'!$F$13)))*(U99/('Input for base case'!$F$14-'Input for base case'!$F$13)-O105))</f>
        <v>65.85714356690805</v>
      </c>
      <c r="V105" s="48">
        <v>0</v>
      </c>
      <c r="W105" s="47">
        <f>IF((1-EXP(-Parameters!$E$57*1))*((W99/1)-Q105)*(1-Parameters!E76)&lt;0,0,(1-EXP(-Parameters!$E$57*1))*((W99/1)-Q105)*(1-Parameters!E76))</f>
        <v>112.43222634778779</v>
      </c>
      <c r="X105" s="47">
        <f>IF((1-EXP(-Parameters!$E$57*1*(1-(Parameters!$E$64*Parameters!$E$68))))*(X99/(1)-R105)*(1-Parameters!E76)&lt;0,0,(1-EXP(-Parameters!$E$57*1*(1-(Parameters!$E$64*Parameters!$E$68))))*(X99/(1)-R105)*(1-Parameters!E76))</f>
        <v>2.3189761917238494</v>
      </c>
      <c r="Y105" s="47">
        <f>IF((1-EXP(-Parameters!$E$56*1))*(Y99/(1)-S105)*(1-Parameters!E76)&lt;0,0,(1-EXP(-Parameters!$E$56*1))*(Y99/(1)-S105)*(1-Parameters!E76))</f>
        <v>449.35440817164965</v>
      </c>
      <c r="Z105" s="47">
        <f>IF((1-EXP(-Parameters!$E$56*1*(1-(Parameters!$E$64*Parameters!$E$68))))*(1-Parameters!E76)*(Z99/1-T105)&lt;0,0,(1-EXP(-Parameters!$E$56*1*(1-(Parameters!$E$64*Parameters!$E$68)))))*(Z99/1-T105)*(1-Parameters!E76)</f>
        <v>46.32580704366611</v>
      </c>
      <c r="AA105" s="47">
        <f>IF((1-EXP(-(Parameters!$E$56*(1-(Parameters!$E$65*Parameters!$D$31)))*1*(1-(Parameters!$E$64*Parameters!$E$68))))*(AA99/(1)-U105)*(1-Parameters!E76)&lt;0,0,(1-EXP(-(Parameters!$E$56*(1-(Parameters!$E$65*Parameters!$D$31)))*1*(1-(Parameters!$E$64*Parameters!$E$68))))*(AA99/(1)-U105)*(1-Parameters!E76))</f>
        <v>48.445835595224928</v>
      </c>
      <c r="AB105" s="48">
        <v>0</v>
      </c>
      <c r="AC105" s="47">
        <f>IF((1-EXP(-Parameters!$E$57*(1-(Parameters!$E$66*Parameters!$E$70))*('Input for base case'!$F$16-1)))*(AC99/('Input for base case'!$F$16-1)-W105)*(1-Parameters!E76)&lt;0,0,(1-EXP(-Parameters!$E$57*(1-(Parameters!$E$66*Parameters!$E$70))*('Input for base case'!$F$16-1)))*(AC99/('Input for base case'!$F$16-1)-W105)*(1-Parameters!E76))</f>
        <v>450.3012892642563</v>
      </c>
      <c r="AD105" s="47">
        <f>IF((1-EXP(-Parameters!$E$57*(1-(Parameters!$E$66*Parameters!$E$69))*(1-(Parameters!$E$64*Parameters!$E$68))*('Input for base case'!$F$16-1)))*(AD99/('Input for base case'!$F$16-1)-X105)*(1-Parameters!E76)&lt;0,0,(1-EXP(-Parameters!$E$57*(1-(Parameters!$E$66*Parameters!$E$69))*(1-(Parameters!$E$64*Parameters!$E$68))*('Input for base case'!$F$16-1)))*(AD99/('Input for base case'!$F$16-1)-X105)*(1-Parameters!E76))</f>
        <v>8.3151559218009847</v>
      </c>
      <c r="AE105" s="47">
        <f>IF((1-EXP(-Parameters!$E$56*(1-(Parameters!$E$66*Parameters!$E$70))*('Input for base case'!$F$16-1)))*(AE99/('Input for base case'!$F$16-1)-Y105)*(1-Parameters!E76)&lt;0,0,(1-EXP(-Parameters!$E$56*(1-(Parameters!$E$66*Parameters!$E$70))*('Input for base case'!$F$16-1)))*(AE99/('Input for base case'!$F$16-1)-Y105)*(1-Parameters!E76))</f>
        <v>2257.5087441809997</v>
      </c>
      <c r="AF105" s="47">
        <f>IF((1-EXP(-Parameters!$E$56*(1-(Parameters!$E$64*Parameters!$E$68))*(1-(Parameters!$E$66*Parameters!$E$69))*('Input for base case'!$F$16-1)))*(AF99/('Input for base case'!$F$16-1)-Z105)*(1-Parameters!E76)&lt;0,0,(1-EXP(-Parameters!$E$56*(1-(Parameters!$E$64*Parameters!$E$68))*(1-(Parameters!$E$66*Parameters!$E$69))*('Input for base case'!$F$16-1)))*(AF99/('Input for base case'!$F$16-1)-Z105)*(1-Parameters!E76))</f>
        <v>236.44680558928198</v>
      </c>
      <c r="AG105" s="47">
        <f>IF((1-EXP(-Parameters!$E$56*(1-(Parameters!$E$64*Parameters!$E$68))*(1-(Parameters!$E$66*Parameters!$E$69))*(1-(Parameters!$E$65*Parameters!$D$31))*('Input for base case'!$F$16-1)))*(AG99/('Input for base case'!$F$16-1)-AA105)*(1-Parameters!E76)&lt;0,0,(1-EXP(-Parameters!$E$56*(1-(Parameters!$E$64*Parameters!$E$68))*(1-(Parameters!$E$66*Parameters!$E$69))*(1-(Parameters!$E$65*Parameters!$D$31))*('Input for base case'!$F$16-1)))*(AG99/('Input for base case'!$F$16-1)-AA105)*(1-Parameters!E76))</f>
        <v>233.35805667163052</v>
      </c>
      <c r="AH105" s="48">
        <v>0</v>
      </c>
      <c r="AI105" s="47">
        <f>IF((1-EXP(-Parameters!$E$58*(1-(Parameters!$E$66*Parameters!$E$72))*('Input for base case'!$F$17-'Input for base case'!$F$16)))*(AI99/('Input for base case'!$F$17-'Input for base case'!$F$16)-AC105)*(1-Parameters!E77)&lt;0,0,(1-EXP(-Parameters!$E$58*(1-(Parameters!$E$66*Parameters!$E$72))*('Input for base case'!$F$17-'Input for base case'!$F$16)))*(AI99/('Input for base case'!$F$17-'Input for base case'!$F$16)-AC105)*(1-Parameters!E77))</f>
        <v>97.533056869819646</v>
      </c>
      <c r="AJ105" s="47">
        <f>IF((1-EXP(-Parameters!$E$58*(1-(Parameters!$E$66*Parameters!$E$71))*(1-(Parameters!$E$64*Parameters!$E$68))*('Input for base case'!$F$17-'Input for base case'!$F$16)))*(AJ99/('Input for base case'!$F$17-'Input for base case'!$F$16)-AD105)*(1-Parameters!E77)&lt;0,0,(1-EXP(-Parameters!$E$58*(1-(Parameters!$E$66*Parameters!$E$71))*(1-(Parameters!$E$64*Parameters!$E$68))*('Input for base case'!$F$17-'Input for base case'!$F$16)))*(AJ99/('Input for base case'!$F$17-'Input for base case'!$F$16)-AD105)*(1-Parameters!E77))</f>
        <v>0.85380143818841236</v>
      </c>
      <c r="AK105" s="47">
        <f>IF((1-EXP(-Parameters!$E$60*(1-(Parameters!$E$66*Parameters!$E$72))*('Input for base case'!$F$17-'Input for base case'!$F$16)))*(AK99/('Input for base case'!$F$17-'Input for base case'!$F$16)-AE105)*(1-Parameters!E77)&lt;0,0,(1-EXP(-Parameters!$E$60*(1-(Parameters!$E$66*Parameters!$E$72))*('Input for base case'!$F$17-'Input for base case'!$F$16)))*(AK99/('Input for base case'!$F$17-'Input for base case'!$F$16)-AE105)*(1-Parameters!E77))</f>
        <v>338.62796941058917</v>
      </c>
      <c r="AL105" s="47">
        <f>IF((1-EXP(-Parameters!$E$60*(1-(Parameters!$E$64*Parameters!$E$68))*(1-(Parameters!$E$66*Parameters!$E$71))*('Input for base case'!$F$17-'Input for base case'!$F$16)))*(AL99/('Input for base case'!$F$17-'Input for base case'!$F$16)-AF105)*(1-Parameters!E77)&lt;0,0,(1-EXP(-Parameters!$E$60*(1-(Parameters!$E$64*Parameters!$E$68))*(1-(Parameters!$E$66*Parameters!$E$71))*('Input for base case'!$F$17-'Input for base case'!$F$16)))*(AL99/('Input for base case'!$F$17-'Input for base case'!$F$16)-AF105)*(1-Parameters!E77))</f>
        <v>30.264437831938086</v>
      </c>
      <c r="AM105" s="47">
        <f>IF((1-EXP(-Parameters!$E$60*(1-(Parameters!$E$64*Parameters!$E$68))*(1-(Parameters!$E$66*Parameters!$E$71))*(1-(Parameters!$E$65*Parameters!$D$31))*('Input for base case'!$F$17-'Input for base case'!$F$16)))*(AM99/('Input for base case'!$F$17-'Input for base case'!$F$16)-AG105)*(1-Parameters!E77)&lt;0,0,(1-EXP(-Parameters!$E$60*(1-(Parameters!$E$64*Parameters!$E$68))*(1-(Parameters!$E$66*Parameters!$E$71))*(1-(Parameters!$E$65*Parameters!$D$31))*('Input for base case'!$F$17-'Input for base case'!$F$16)))*(AM99/('Input for base case'!$F$17-'Input for base case'!$F$16)-AG105)*(1-Parameters!E77))</f>
        <v>26.192062382071569</v>
      </c>
      <c r="AN105" s="48">
        <v>0</v>
      </c>
      <c r="AO105" s="47">
        <f>IF((1-EXP(-Parameters!$E$58*(1-(Parameters!$E$66*Parameters!$E$72))*('Input for base case'!$F$18-'Input for base case'!$F$17)))*(AO99/('Input for base case'!$F$18-'Input for base case'!$F$17)-AI105)*(1-Parameters!E77)&lt;0,0,(1-EXP(-Parameters!$E$58*(1-(Parameters!$E$66*Parameters!$E$72))*('Input for base case'!$F$18-'Input for base case'!$F$17)))*(AO99/('Input for base case'!$F$18-'Input for base case'!$F$17)-AI105)*(1-Parameters!E77))</f>
        <v>202.95091651460555</v>
      </c>
      <c r="AP105" s="47">
        <f>IF((1-EXP(-Parameters!$E$58*(1-(Parameters!$E$66*Parameters!$E$71))*(1-(Parameters!$E$64*Parameters!$E$68))*('Input for base case'!$F$18-'Input for base case'!$F$17)))*(AP99/('Input for base case'!$F$18-'Input for base case'!$F$17)-AJ105)*(1-Parameters!E77)&lt;0,0,(1-EXP(-Parameters!$E$58*(1-(Parameters!$E$66*Parameters!$E$71))*(1-(Parameters!$E$64*Parameters!$E$68))*('Input for base case'!$F$18-'Input for base case'!$F$17)))*(AP99/('Input for base case'!$F$18-'Input for base case'!$F$17)-AJ105)*(1-Parameters!E77))</f>
        <v>0.43112086899871421</v>
      </c>
      <c r="AQ105" s="47">
        <f>IF((1-EXP(-Parameters!$E$60*(1-(Parameters!$E$66*Parameters!$E$72))*('Input for base case'!$F$18-'Input for base case'!$F$17)))*(AQ99/('Input for base case'!$F$18-'Input for base case'!$F$17)-AK105)*(1-Parameters!E77)&lt;0,0,(1-EXP(-Parameters!$E$60*(1-(Parameters!$E$66*Parameters!$E$72))*('Input for base case'!$F$18-'Input for base case'!$F$17)))*(AQ99/('Input for base case'!$F$18-'Input for base case'!$F$17)-AK105)*(1-Parameters!E77))</f>
        <v>631.91184185542625</v>
      </c>
      <c r="AR105" s="47">
        <f>IF((1-EXP(-Parameters!$E$60*(1-(Parameters!$E$64*Parameters!$E$68))*(1-(Parameters!$E$66*Parameters!$E$71))*('Input for base case'!$F$18-'Input for base case'!$F$17)))*(AR99/('Input for base case'!$F$18-'Input for base case'!$F$17)-AL105)*(1-Parameters!E77)&lt;0,0,(1-EXP(-Parameters!$E$60*(1-(Parameters!$E$64*Parameters!$E$68))*(1-(Parameters!$E$66*Parameters!$E$71))*('Input for base case'!$F$18-'Input for base case'!$F$17)))*(AR99/('Input for base case'!$F$18-'Input for base case'!$F$17)-AL105)*(1-Parameters!E77))</f>
        <v>54.679940542979459</v>
      </c>
      <c r="AS105" s="47">
        <f>IF((1-EXP(-Parameters!$E$60*(1-(Parameters!$E$64*Parameters!$E$68))*(1-(Parameters!$E$66*Parameters!$E$71))*(1-(Parameters!$E$65*Parameters!$D$31))*('Input for base case'!$F$18-'Input for base case'!$F$17)))*(AS99/('Input for base case'!$F$18-'Input for base case'!$F$17)-AM105)*(1-Parameters!E77)&lt;0,0,(1-EXP(-Parameters!$E$60*(1-(Parameters!$E$64*Parameters!$E$68))*(1-(Parameters!$E$66*Parameters!$E$71))*(1-(Parameters!$E$65*Parameters!$D$31))*('Input for base case'!$F$18-'Input for base case'!$F$17)))*(AS99/('Input for base case'!$F$18-'Input for base case'!$F$17)-AM105)*(1-Parameters!E77))</f>
        <v>38.253589030615409</v>
      </c>
      <c r="AT105" s="48">
        <v>0</v>
      </c>
      <c r="AU105" s="47">
        <f>IF((1-EXP(-Parameters!$E$59*(1-(Parameters!$E$66*Parameters!$E$74))*('Input for base case'!$F$19-'Input for base case'!$F$18)))*(AU99/('Input for base case'!$F$19-'Input for base case'!$F$18)-AO105)*(1-Parameters!E77)&lt;0,0,(1-EXP(-Parameters!$E$59*(1-(Parameters!$E$66*Parameters!$E$74))*('Input for base case'!$F$19-'Input for base case'!$F$18)))*(AU99/('Input for base case'!$F$19-'Input for base case'!$F$18)-AO105)*(1-Parameters!E77))</f>
        <v>224.95613437400726</v>
      </c>
      <c r="AV105" s="47">
        <f>IF((1-EXP(-Parameters!$E$59*(1-(Parameters!$E$66*Parameters!$E$73))*(1-(Parameters!$E$64*Parameters!$E$68))*('Input for base case'!$F$19-'Input for base case'!$F$18)))*(AV99/('Input for base case'!$F$19-'Input for base case'!$F$18)-AP105)*(1-Parameters!E77)&lt;0,0,(1-EXP(-Parameters!$E$59*(1-(Parameters!$E$66*Parameters!$E$73))*(1-(Parameters!$E$64*Parameters!$E$68))*('Input for base case'!$F$19-'Input for base case'!$F$18)))*(AV99/('Input for base case'!$F$19-'Input for base case'!$F$18)-AP105)*(1-Parameters!E77))</f>
        <v>8.4033951364095957E-2</v>
      </c>
      <c r="AW105" s="47">
        <f>IF((1-EXP(-Parameters!$E$61*(1-(Parameters!$E$66*Parameters!$E$73))*('Input for base case'!$F$19-'Input for base case'!$F$18)))*(AW99/('Input for base case'!$F$19-'Input for base case'!$F$18)-AQ105)*(1-Parameters!E77)&lt;0,0,(1-EXP(-Parameters!$E$61*(1-(Parameters!$E$66*Parameters!$E$73))*('Input for base case'!$F$19-'Input for base case'!$F$18)))*(AW99/('Input for base case'!$F$19-'Input for base case'!$F$18)-AQ105)*(1-Parameters!E77))</f>
        <v>135.30029841323488</v>
      </c>
      <c r="AX105" s="47">
        <f>IF((1-EXP(-Parameters!$E$61*(1-(Parameters!$E$64*Parameters!$E$68))*(1-(Parameters!$E$66*Parameters!$E$74))*('Input for base case'!$F$19-'Input for base case'!$F$18)))*(SUM(AX6:AX97)/('Input for base case'!$F$19-'Input for base case'!$F$18)-AR105)*(1-Parameters!E77)&lt;0,0,(1-EXP(-Parameters!$E$61*(1-(Parameters!$E$64*Parameters!$E$68))*(1-(Parameters!$E$66*Parameters!$E$74))*('Input for base case'!$F$19-'Input for base case'!$F$18)))*(SUM(AX6:AX97)/('Input for base case'!$F$19-'Input for base case'!$F$18)-AR105)*(1-Parameters!E77))</f>
        <v>21.881971027800656</v>
      </c>
      <c r="AY105" s="47">
        <f>IF((1-EXP(-Parameters!$E$61*(1-(Parameters!$E$64*Parameters!$E$68))*(1-(Parameters!$E$66*Parameters!$E$73))*(1-(Parameters!$E$65*Parameters!$D$31))*('Input for base case'!$F$19-'Input for base case'!$F$18)))*(AY99/('Input for base case'!$F$19-'Input for base case'!$F$18)-AS105)*(1-Parameters!E77)&lt;0,0,(1-EXP(-Parameters!$E$61*(1-(Parameters!$E$64*Parameters!$E$68))*(1-(Parameters!$E$66*Parameters!$E$73))*(1-(Parameters!$E$65*Parameters!$D$31))*('Input for base case'!$F$19-'Input for base case'!$F$18)))*(AY99/('Input for base case'!$F$19-'Input for base case'!$F$18)-AS105)*(1-Parameters!E77))</f>
        <v>8.4057237790567694</v>
      </c>
      <c r="AZ105" s="48">
        <v>0</v>
      </c>
      <c r="BA105" s="47">
        <f>IF((1-EXP(-Parameters!$E$59*(1-(Parameters!$E$66*Parameters!$E$74))*('Input for base case'!$F$20-'Input for base case'!$F$19+1)))*(SUM(BA6:BA97)/('Input for base case'!$F$20-'Input for base case'!$F$19+1)-AU105)*(1-Parameters!E77)&lt;0,0,(1-EXP(-Parameters!$E$59*(1-(Parameters!$E$66*Parameters!$E$74))*('Input for base case'!$F$20-'Input for base case'!$F$19+1)))*(SUM(BA6:BA97)/('Input for base case'!$F$20-'Input for base case'!$F$19+1)-AU105)*(1-Parameters!E77))</f>
        <v>259.23360073738127</v>
      </c>
      <c r="BB105" s="47">
        <f>IF((1-EXP(-Parameters!$E$59*(1-(Parameters!$E$66*Parameters!$E$73))*(1-(Parameters!$E$64*Parameters!$E$68))*('Input for base case'!$F$20-'Input for base case'!$F$19+1)))*(SUM(BB6:BB97)/('Input for base case'!$F$20-'Input for base case'!$F$19+1)-AV105)*(1-Parameters!E77)&lt;0,0,(1-EXP(-Parameters!$E$59*(1-(Parameters!$E$66*Parameters!$E$73))*(1-(Parameters!$E$64*Parameters!$E$68))*('Input for base case'!$F$20-'Input for base case'!$F$19+1)))*(SUM(BB6:BB97)/('Input for base case'!$F$20-'Input for base case'!$F$19+1)-AV105)*(1-Parameters!E77))</f>
        <v>1.8295526018311484E-2</v>
      </c>
      <c r="BC105" s="47">
        <f>IF((1-EXP(-Parameters!$E$61*(1-(Parameters!$E$66*Parameters!$E$74))*('Input for base case'!$F$20-'Input for base case'!$F$19+1)))*(SUM(BC6:BC97)/('Input for base case'!$F$20-'Input for base case'!$F$19+1)-AW105)*(1-Parameters!E77)&lt;0,0,(1-EXP(-Parameters!$E$61*(1-(Parameters!$E$66*Parameters!$E$74))*('Input for base case'!$F$20-'Input for base case'!$F$19+1)))*(SUM(BC6:BC97)/('Input for base case'!$F$20-'Input for base case'!$F$19+1)-AW105)*(1-Parameters!E77))</f>
        <v>276.50603385916588</v>
      </c>
      <c r="BD105" s="47">
        <f>IF((1-EXP(-Parameters!$E$61*(1-(Parameters!$E$64*Parameters!$E$68))*(1-(Parameters!$E$66*Parameters!$E$73))*('Input for base case'!$F$20-'Input for base case'!$F$19+1)))*(SUM(BD6:BD97)/('Input for base case'!$F$20-'Input for base case'!$F$19+1)-AX105)*(1-Parameters!E77)&lt;0,0,(1-EXP(-Parameters!$E$61*(1-(Parameters!$E$64*Parameters!$E$68))*(1-(Parameters!$E$66*Parameters!$E$73))*('Input for base case'!$F$20-'Input for base case'!$F$19+1)))*(SUM(BD6:BD97)/('Input for base case'!$F$20-'Input for base case'!$F$19+1)-AX105)*(1-Parameters!E77))</f>
        <v>19.733061241850493</v>
      </c>
      <c r="BE105" s="49">
        <f>IF((1-EXP(-Parameters!$E$61*(1-(Parameters!$E$64*Parameters!$E$68))*(1-(Parameters!$E$66*Parameters!$E$73))*(1-(Parameters!$E$65*Parameters!$D$31))*('Input for base case'!$F$20-'Input for base case'!$F$19+1)))*(BE99/('Input for base case'!$F$20-'Input for base case'!$F$19+1)-AY105)*(1-Parameters!E77)&lt;0,0,(1-EXP(-Parameters!$E$61*(1-(Parameters!$E$64*Parameters!$E$68))*(1-(Parameters!$E$66*Parameters!$E$73))*(1-(Parameters!$E$65*Parameters!$D$31))*('Input for base case'!$F$20-'Input for base case'!$F$19+1)))*(BE99/('Input for base case'!$F$20-'Input for base case'!$F$19+1)-AY105)*(1-Parameters!E77))</f>
        <v>9.2582508214644523</v>
      </c>
    </row>
    <row r="106" spans="3:62" ht="15" customHeight="1" thickTop="1" thickBot="1" x14ac:dyDescent="0.25">
      <c r="C106" s="50"/>
      <c r="D106" s="388" t="s">
        <v>96</v>
      </c>
      <c r="E106" s="389"/>
      <c r="F106" s="173">
        <f>SUM(D105:BE105)</f>
        <v>11134.660529655361</v>
      </c>
      <c r="G106" s="51"/>
      <c r="H106" s="51"/>
      <c r="I106" s="51"/>
      <c r="J106" s="51"/>
      <c r="K106" s="51"/>
      <c r="L106" s="52"/>
      <c r="M106" s="52"/>
      <c r="N106" s="52"/>
      <c r="O106" s="52"/>
      <c r="P106" s="43"/>
      <c r="Q106" s="51"/>
      <c r="R106" s="43"/>
      <c r="S106" s="43"/>
      <c r="T106" s="43"/>
      <c r="U106" s="43"/>
      <c r="V106" s="43"/>
      <c r="W106" s="51"/>
      <c r="X106" s="43"/>
      <c r="Y106" s="43"/>
      <c r="Z106" s="43"/>
      <c r="AA106" s="43"/>
      <c r="AB106" s="43"/>
      <c r="AC106" s="51"/>
      <c r="AD106" s="43"/>
      <c r="AE106" s="43"/>
      <c r="AF106" s="43"/>
      <c r="AG106" s="43"/>
      <c r="AH106" s="43"/>
      <c r="AI106" s="43"/>
      <c r="AJ106" s="43"/>
      <c r="AK106" s="43"/>
      <c r="AL106" s="43"/>
      <c r="AM106" s="43"/>
      <c r="AN106" s="43"/>
      <c r="AO106" s="43"/>
      <c r="AP106" s="43"/>
      <c r="AQ106" s="43"/>
      <c r="AR106" s="43"/>
      <c r="AS106" s="43"/>
      <c r="AT106" s="43"/>
      <c r="AU106" s="43"/>
      <c r="AV106" s="43"/>
      <c r="AW106" s="43"/>
      <c r="AX106" s="43"/>
      <c r="AY106" s="43"/>
      <c r="AZ106" s="43"/>
      <c r="BA106" s="51"/>
      <c r="BB106" s="43"/>
      <c r="BC106" s="43"/>
      <c r="BD106" s="43"/>
      <c r="BE106" s="44"/>
    </row>
    <row r="107" spans="3:62" ht="15" customHeight="1" thickTop="1" x14ac:dyDescent="0.2">
      <c r="C107" s="50"/>
      <c r="D107"/>
      <c r="E107"/>
      <c r="F107"/>
      <c r="G107"/>
      <c r="H107" s="51"/>
      <c r="I107" s="51"/>
      <c r="J107" s="51"/>
      <c r="K107" s="51"/>
      <c r="L107" s="52"/>
      <c r="M107" s="52"/>
      <c r="N107" s="52"/>
      <c r="O107" s="52"/>
      <c r="P107" s="43"/>
      <c r="Q107" s="51"/>
      <c r="R107" s="43"/>
      <c r="S107" s="43"/>
      <c r="T107" s="43"/>
      <c r="U107" s="43"/>
      <c r="V107" s="43"/>
      <c r="W107" s="51"/>
      <c r="X107" s="43"/>
      <c r="Y107" s="43"/>
      <c r="Z107" s="43"/>
      <c r="AA107" s="43"/>
      <c r="AB107" s="43"/>
      <c r="AC107" s="51"/>
      <c r="AD107" s="43"/>
      <c r="AE107" s="43"/>
      <c r="AF107" s="43"/>
      <c r="AG107" s="43"/>
      <c r="AH107" s="43"/>
      <c r="AI107" s="43"/>
      <c r="AJ107" s="43"/>
      <c r="AK107" s="43"/>
      <c r="AL107" s="43"/>
      <c r="AM107" s="43"/>
      <c r="AN107" s="43"/>
      <c r="AO107" s="43"/>
      <c r="AP107" s="43"/>
      <c r="AQ107" s="43"/>
      <c r="AR107" s="43"/>
      <c r="AS107" s="43"/>
      <c r="AT107" s="43"/>
      <c r="AU107" s="43"/>
      <c r="AV107" s="43"/>
      <c r="AW107" s="43"/>
      <c r="AX107" s="43"/>
      <c r="AY107" s="43"/>
      <c r="AZ107" s="43"/>
      <c r="BA107" s="51"/>
      <c r="BB107" s="43"/>
      <c r="BC107" s="43"/>
      <c r="BD107" s="43"/>
      <c r="BE107" s="44"/>
    </row>
    <row r="108" spans="3:62" customFormat="1" ht="45.25" customHeight="1" thickBot="1" x14ac:dyDescent="0.25">
      <c r="C108" s="239" t="s">
        <v>187</v>
      </c>
      <c r="D108" s="149">
        <f>D105*'Input for base case'!$F$25*(Costs!$C$19*52)/(1+disc_rate)</f>
        <v>0</v>
      </c>
      <c r="E108" s="149">
        <f>E105*'Input for base case'!$F$25*(Costs!$C$19*52)/(1+disc_rate)</f>
        <v>282335.95856109</v>
      </c>
      <c r="F108" s="149">
        <f>F105*'Input for base case'!$F$25*(Costs!$C$19*52)/(1+disc_rate)</f>
        <v>0</v>
      </c>
      <c r="G108" s="149">
        <f>G105*'Input for base case'!$F$25*(Costs!$C$19*52)/(1+disc_rate)</f>
        <v>381710.81582153885</v>
      </c>
      <c r="H108" s="149">
        <f>H105*'Input for base case'!$F$25*(Costs!$C$19*52)/(1+disc_rate)</f>
        <v>0</v>
      </c>
      <c r="I108" s="149">
        <f>I105*'Input for base case'!$F$25*(Costs!$C$19*52)/(1+disc_rate)</f>
        <v>0</v>
      </c>
      <c r="J108" s="149">
        <f>J105*'Input for base case'!$F$25*(Costs!$C$19*52)/(1+disc_rate)</f>
        <v>0</v>
      </c>
      <c r="K108" s="149">
        <f>K105*'Input for base case'!$F$25*(Costs!$C$19*52)/(1+disc_rate)</f>
        <v>71722.403329896159</v>
      </c>
      <c r="L108" s="149">
        <f>L105*'Input for base case'!$F$25*(Costs!$C$19*52)/(1+disc_rate)</f>
        <v>37030.371060377234</v>
      </c>
      <c r="M108" s="149">
        <f>M105*'Input for base case'!$F$25*(Costs!$C$19*52)/(1+disc_rate)</f>
        <v>56335.743180519843</v>
      </c>
      <c r="N108" s="149">
        <f>N105*'Input for base case'!$F$25*(Costs!$C$19*52)/(1+disc_rate)</f>
        <v>17750.106577146489</v>
      </c>
      <c r="O108" s="149">
        <f>O105*'Input for base case'!$F$25*(Costs!$C$19*52)/(1+disc_rate)</f>
        <v>25335.681214073178</v>
      </c>
      <c r="P108" s="149">
        <f>P105*'Input for base case'!$F$25*(Costs!$C$19*52)/(1+disc_rate)</f>
        <v>0</v>
      </c>
      <c r="Q108" s="149">
        <f>Q105*'Input for base case'!$F$25*(Costs!$C$19*52)/(1+disc_rate)</f>
        <v>73964.430139340184</v>
      </c>
      <c r="R108" s="149">
        <f>R105*'Input for base case'!$F$25*(Costs!$C$19*52)/(1+disc_rate)</f>
        <v>3648.1053431973364</v>
      </c>
      <c r="S108" s="149">
        <f>S105*'Input for base case'!$F$25*(Costs!$C$19*52)/(1+disc_rate)</f>
        <v>42702.939830646996</v>
      </c>
      <c r="T108" s="149">
        <f>T105*'Input for base case'!$F$25*(Costs!$C$19*52)/(1+disc_rate)</f>
        <v>11910.898954043041</v>
      </c>
      <c r="U108" s="149">
        <f>U105*'Input for base case'!$F$25*(Costs!$C$19*52)/(1+disc_rate)</f>
        <v>13647.850798960002</v>
      </c>
      <c r="V108" s="149">
        <f>V105*'Input for base case'!$F$25*(Costs!$C$19*52)/(1+disc_rate)</f>
        <v>0</v>
      </c>
      <c r="W108" s="149">
        <f>W105*'Input for base case'!$F$25*(Costs!$C$19*52)/(1+disc_rate)</f>
        <v>23299.799643307695</v>
      </c>
      <c r="X108" s="149">
        <f>X105*'Input for base case'!$F$25*(Costs!$C$19*52)/(1+disc_rate)</f>
        <v>480.57111737367546</v>
      </c>
      <c r="Y108" s="149">
        <f>Y105*'Input for base case'!$F$25*(Costs!$C$19*52)/(1+disc_rate)</f>
        <v>93121.589950998488</v>
      </c>
      <c r="Z108" s="149">
        <f>Z105*'Input for base case'!$F$25*(Costs!$C$19*52)/(1+disc_rate)</f>
        <v>9600.290392659208</v>
      </c>
      <c r="AA108" s="149">
        <f>AA105*'Input for base case'!$F$25*(Costs!$C$19*52)/(1+disc_rate)</f>
        <v>10039.632760003373</v>
      </c>
      <c r="AB108" s="150">
        <f>AB105*'Input for base case'!$F$25*(Costs!$C$19*52*(1-('Input for base case'!$F$16/'Input for base case'!$F$20)))/(1+disc_rate)</f>
        <v>0</v>
      </c>
      <c r="AC108" s="150">
        <f>AC105*'Input for base case'!$F$25*(Costs!$C$19*52*(1-('Input for base case'!$F$16/'Input for base case'!$F$20)))/(1+disc_rate)</f>
        <v>82753.535007970757</v>
      </c>
      <c r="AD108" s="150">
        <f>AD105*'Input for base case'!$F$25*(Costs!$C$19*52*(1-('Input for base case'!$F$16/'Input for base case'!$F$20)))/(1+disc_rate)</f>
        <v>1528.1069876477327</v>
      </c>
      <c r="AE108" s="150">
        <f>AE105*'Input for base case'!$F$25*(Costs!$C$19*52*(1-('Input for base case'!$F$16/'Input for base case'!$F$20)))/(1+disc_rate)</f>
        <v>414870.73953890067</v>
      </c>
      <c r="AF108" s="150">
        <f>AF105*'Input for base case'!$F$25*(Costs!$C$19*52*(1-('Input for base case'!$F$16/'Input for base case'!$F$20)))/(1+disc_rate)</f>
        <v>43452.704823087559</v>
      </c>
      <c r="AG108" s="150">
        <f>AG105*'Input for base case'!$F$25*(Costs!$C$19*52*(1-('Input for base case'!$F$16/'Input for base case'!$F$20)))/(1+disc_rate)</f>
        <v>42885.073999499808</v>
      </c>
      <c r="AH108" s="150">
        <f>AH105*'Input for base case'!$F$25*(Costs!$C$19*52*(1-('Input for base case'!$F$17/'Input for base case'!$F$20)))/(1+disc_rate)</f>
        <v>0</v>
      </c>
      <c r="AI108" s="150">
        <f>AI105*'Input for base case'!$F$25*(Costs!$C$19*52*(1-('Input for base case'!$F$17/'Input for base case'!$F$20)))/(1+disc_rate)</f>
        <v>14873.115462771913</v>
      </c>
      <c r="AJ108" s="150">
        <f>AJ105*'Input for base case'!$F$25*(Costs!$C$19*52*(1-('Input for base case'!$F$17/'Input for base case'!$F$20)))/(1+disc_rate)</f>
        <v>130.19880417986181</v>
      </c>
      <c r="AK108" s="150">
        <f>AK105*'Input for base case'!$F$25*(Costs!$C$19*52*(1-('Input for base case'!$F$17/'Input for base case'!$F$20)))/(1+disc_rate)</f>
        <v>51638.419317565284</v>
      </c>
      <c r="AL108" s="150">
        <f>AL105*'Input for base case'!$F$25*(Costs!$C$19*52*(1-('Input for base case'!$F$17/'Input for base case'!$F$20)))/(1+disc_rate)</f>
        <v>4615.11709707915</v>
      </c>
      <c r="AM108" s="150">
        <f>AM105*'Input for base case'!$F$25*(Costs!$C$19*52*(1-('Input for base case'!$F$17/'Input for base case'!$F$20)))/(1+disc_rate)</f>
        <v>3994.10805442743</v>
      </c>
      <c r="AN108" s="150">
        <f>AN105*'Input for base case'!$F$25*(Costs!$C$19*52*(1-('Input for base case'!$F$18/'Input for base case'!$F$20)))/(1+disc_rate)</f>
        <v>0</v>
      </c>
      <c r="AO108" s="150">
        <f>AO105*'Input for base case'!$F$25*(Costs!$C$19*52*(1-('Input for base case'!$F$18/'Input for base case'!$F$20)))/(1+disc_rate)</f>
        <v>21425.959884976077</v>
      </c>
      <c r="AP108" s="150">
        <f>AP105*'Input for base case'!$F$25*(Costs!$C$19*52*(1-('Input for base case'!$F$18/'Input for base case'!$F$20)))/(1+disc_rate)</f>
        <v>45.514347032168807</v>
      </c>
      <c r="AQ108" s="150">
        <f>AQ105*'Input for base case'!$F$25*(Costs!$C$19*52*(1-('Input for base case'!$F$18/'Input for base case'!$F$20)))/(1+disc_rate)</f>
        <v>66712.277071492485</v>
      </c>
      <c r="AR108" s="150">
        <f>AR105*'Input for base case'!$F$25*(Costs!$C$19*52*(1-('Input for base case'!$F$18/'Input for base case'!$F$20)))/(1+disc_rate)</f>
        <v>5772.6776144045725</v>
      </c>
      <c r="AS108" s="150">
        <f>AS105*'Input for base case'!$F$25*(Costs!$C$19*52*(1-('Input for base case'!$F$18/'Input for base case'!$F$20)))/(1+disc_rate)</f>
        <v>4038.5127502853225</v>
      </c>
      <c r="AT108" s="150">
        <f>AT105*'Input for base case'!$F$25*(Costs!$C$19*52*(1-('Input for base case'!$F$19/'Input for base case'!$F$20)))/(1+disc_rate)</f>
        <v>0</v>
      </c>
      <c r="AU108" s="150">
        <f>AU105*'Input for base case'!$F$25*(Costs!$C$19*52*(1-('Input for base case'!$F$19/'Input for base case'!$F$20)))/(1+disc_rate)</f>
        <v>12314.34686962637</v>
      </c>
      <c r="AV108" s="150">
        <f>AV105*'Input for base case'!$F$25*(Costs!$C$19*52*(1-('Input for base case'!$F$19/'Input for base case'!$F$20)))/(1+disc_rate)</f>
        <v>4.6001111674612734</v>
      </c>
      <c r="AW108" s="150">
        <f>AW105*'Input for base case'!$F$25*(Costs!$C$19*52*(1-('Input for base case'!$F$19/'Input for base case'!$F$20)))/(1+disc_rate)</f>
        <v>7406.4875397194228</v>
      </c>
      <c r="AX108" s="150">
        <f>AX105*'Input for base case'!$F$25*(Costs!$C$19*52*(1-('Input for base case'!$F$19/'Input for base case'!$F$20)))/(1+disc_rate)</f>
        <v>1197.8432247570979</v>
      </c>
      <c r="AY108" s="150">
        <f>AY105*'Input for base case'!$F$25*(Costs!$C$19*52*(1-('Input for base case'!$F$19/'Input for base case'!$F$20)))/(1+disc_rate)</f>
        <v>460.13858921258173</v>
      </c>
      <c r="AZ108" s="150">
        <f>AZ105*'Input for base case'!$F$25*(Costs!$C$19*52*(1-('Input for base case'!$F$20/'Input for base case'!$F$20)))/(1+disc_rate)</f>
        <v>0</v>
      </c>
      <c r="BA108" s="150">
        <f>BA105*'Input for base case'!$F$25*(Costs!$C$19*52*(1-('Input for base case'!$F$20/'Input for base case'!$F$20)))/(1+disc_rate)</f>
        <v>0</v>
      </c>
      <c r="BB108" s="150">
        <f>BB105*'Input for base case'!$F$25*(Costs!$C$19*52*(1-('Input for base case'!$F$20/'Input for base case'!$F$20)))/(1+disc_rate)</f>
        <v>0</v>
      </c>
      <c r="BC108" s="150">
        <f>BC105*'Input for base case'!$F$25*(Costs!$C$19*52*(1-('Input for base case'!$F$20/'Input for base case'!$F$20)))/(1+disc_rate)</f>
        <v>0</v>
      </c>
      <c r="BD108" s="150">
        <f>BD105*'Input for base case'!$F$25*(Costs!$C$19*52*(1-('Input for base case'!$F$20/'Input for base case'!$F$20)))/(1+disc_rate)</f>
        <v>0</v>
      </c>
      <c r="BE108" s="150">
        <f>BE105*'Input for base case'!$F$25*(Costs!$C$19*52*(1-('Input for base case'!$F$20/'Input for base case'!$F$20)))/(1+disc_rate)</f>
        <v>0</v>
      </c>
    </row>
    <row r="109" spans="3:62" ht="15" customHeight="1" thickTop="1" thickBot="1" x14ac:dyDescent="0.25">
      <c r="C109" s="50"/>
      <c r="D109" s="385" t="s">
        <v>232</v>
      </c>
      <c r="E109" s="386"/>
      <c r="F109" s="175">
        <f>SUM(D108:BE108)</f>
        <v>1934756.6657709754</v>
      </c>
      <c r="G109"/>
      <c r="H109" s="51"/>
      <c r="I109" s="51"/>
      <c r="J109" s="51"/>
      <c r="K109" s="51"/>
      <c r="L109" s="52"/>
      <c r="M109" s="52"/>
      <c r="N109" s="52"/>
      <c r="O109" s="52"/>
      <c r="P109" s="43"/>
      <c r="Q109" s="51"/>
      <c r="R109" s="43"/>
      <c r="S109" s="43"/>
      <c r="T109" s="43"/>
      <c r="U109" s="43"/>
      <c r="V109" s="43"/>
      <c r="W109" s="51"/>
      <c r="X109" s="43"/>
      <c r="Y109" s="43"/>
      <c r="Z109" s="43"/>
      <c r="AA109" s="43"/>
      <c r="AB109" s="43"/>
      <c r="AC109" s="51"/>
      <c r="AD109" s="43"/>
      <c r="AE109" s="43"/>
      <c r="AF109" s="43"/>
      <c r="AG109" s="43"/>
      <c r="AH109" s="43"/>
      <c r="AI109" s="43"/>
      <c r="AJ109" s="43"/>
      <c r="AK109" s="43"/>
      <c r="AL109" s="43"/>
      <c r="AM109" s="43"/>
      <c r="AN109" s="43"/>
      <c r="AO109" s="43"/>
      <c r="AP109" s="43"/>
      <c r="AQ109" s="43"/>
      <c r="AR109" s="43"/>
      <c r="AS109" s="43"/>
      <c r="AT109" s="43"/>
      <c r="AU109" s="43"/>
      <c r="AV109" s="43"/>
      <c r="AW109" s="43"/>
      <c r="AX109" s="43"/>
      <c r="AY109" s="43"/>
      <c r="AZ109" s="43"/>
      <c r="BA109" s="51"/>
      <c r="BB109" s="43"/>
      <c r="BC109" s="43"/>
      <c r="BD109" s="43"/>
      <c r="BE109" s="44"/>
    </row>
    <row r="110" spans="3:62" ht="15" customHeight="1" thickTop="1" thickBot="1" x14ac:dyDescent="0.25">
      <c r="C110" s="50"/>
      <c r="D110"/>
      <c r="E110"/>
      <c r="F110"/>
      <c r="G110"/>
      <c r="H110" s="51"/>
      <c r="I110" s="51"/>
      <c r="J110" s="51"/>
      <c r="K110" s="51"/>
      <c r="L110" s="52"/>
      <c r="M110" s="52"/>
      <c r="N110" s="52"/>
      <c r="O110" s="52"/>
      <c r="P110" s="43"/>
      <c r="Q110" s="51"/>
      <c r="R110" s="43"/>
      <c r="S110" s="43"/>
      <c r="T110" s="43"/>
      <c r="U110" s="43"/>
      <c r="V110" s="43"/>
      <c r="W110" s="51"/>
      <c r="X110" s="43"/>
      <c r="Y110" s="43"/>
      <c r="Z110" s="43"/>
      <c r="AA110" s="43"/>
      <c r="AB110" s="43"/>
      <c r="AC110" s="51"/>
      <c r="AD110" s="43"/>
      <c r="AE110" s="43"/>
      <c r="AF110" s="43"/>
      <c r="AG110" s="43"/>
      <c r="AH110" s="43"/>
      <c r="AI110" s="43"/>
      <c r="AJ110" s="43"/>
      <c r="AK110" s="43"/>
      <c r="AL110" s="43"/>
      <c r="AM110" s="43"/>
      <c r="AN110" s="43"/>
      <c r="AO110" s="43"/>
      <c r="AP110" s="43"/>
      <c r="AQ110" s="43"/>
      <c r="AR110" s="43"/>
      <c r="AS110" s="43"/>
      <c r="AT110" s="43"/>
      <c r="AU110" s="43"/>
      <c r="AV110" s="43"/>
      <c r="AW110" s="43"/>
      <c r="AX110" s="43"/>
      <c r="AY110" s="43"/>
      <c r="AZ110" s="43"/>
      <c r="BA110" s="51"/>
      <c r="BB110" s="43"/>
      <c r="BC110" s="43"/>
      <c r="BD110" s="43"/>
      <c r="BE110" s="44"/>
    </row>
    <row r="111" spans="3:62" ht="34" thickTop="1" thickBot="1" x14ac:dyDescent="0.25">
      <c r="C111" s="53"/>
      <c r="D111" s="252" t="s">
        <v>233</v>
      </c>
      <c r="E111" s="176">
        <f>($F$106*Parameters!F101)+(('Input for base case'!$F$2 - SUMIF(Model!$C$6:$C$97,"&lt;"&amp;'Input for base case'!$F$14,Model!BF6:$BF$97) - Model!F106)*(1-Parameters!$E$79))</f>
        <v>61271.191227475749</v>
      </c>
      <c r="F111" s="54"/>
      <c r="G111" s="54"/>
      <c r="H111" s="54"/>
      <c r="I111" s="54"/>
      <c r="J111" s="54"/>
      <c r="K111" s="56"/>
      <c r="L111" s="56"/>
      <c r="M111" s="56"/>
      <c r="N111" s="56"/>
      <c r="O111" s="56"/>
      <c r="P111" s="55"/>
      <c r="Q111" s="57"/>
      <c r="R111" s="57"/>
      <c r="S111" s="57"/>
      <c r="T111" s="57"/>
      <c r="U111" s="57"/>
      <c r="V111" s="57"/>
      <c r="W111" s="55"/>
      <c r="X111" s="57"/>
      <c r="Y111" s="57"/>
      <c r="Z111" s="57"/>
      <c r="AA111" s="57"/>
      <c r="AB111" s="57"/>
      <c r="AC111" s="57"/>
      <c r="AD111" s="57"/>
      <c r="AE111" s="57"/>
      <c r="AF111" s="57"/>
      <c r="AG111" s="57"/>
      <c r="AH111" s="57"/>
      <c r="AI111" s="57"/>
      <c r="AJ111" s="57"/>
      <c r="AK111" s="57"/>
      <c r="AL111" s="57"/>
      <c r="AM111" s="57"/>
      <c r="AN111" s="57"/>
      <c r="AO111" s="57"/>
      <c r="AP111" s="57"/>
      <c r="AQ111" s="57"/>
      <c r="AR111" s="57"/>
      <c r="AS111" s="57"/>
      <c r="AT111" s="57"/>
      <c r="AU111" s="57"/>
      <c r="AV111" s="57"/>
      <c r="AW111" s="57"/>
      <c r="AX111" s="57"/>
      <c r="AY111" s="57"/>
      <c r="AZ111" s="57"/>
      <c r="BA111" s="58"/>
      <c r="BB111" s="57"/>
      <c r="BC111" s="57"/>
      <c r="BD111" s="57"/>
      <c r="BE111" s="59"/>
    </row>
    <row r="112" spans="3:62" ht="16" thickTop="1" x14ac:dyDescent="0.2"/>
  </sheetData>
  <mergeCells count="13">
    <mergeCell ref="BF4:BF5"/>
    <mergeCell ref="D106:E106"/>
    <mergeCell ref="D109:E109"/>
    <mergeCell ref="C3:BE3"/>
    <mergeCell ref="D4:I4"/>
    <mergeCell ref="J4:O4"/>
    <mergeCell ref="P4:U4"/>
    <mergeCell ref="V4:AA4"/>
    <mergeCell ref="AB4:AG4"/>
    <mergeCell ref="AH4:AM4"/>
    <mergeCell ref="AN4:AS4"/>
    <mergeCell ref="AT4:AY4"/>
    <mergeCell ref="AZ4:BE4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8</vt:i4>
      </vt:variant>
    </vt:vector>
  </HeadingPairs>
  <TitlesOfParts>
    <vt:vector size="17" baseType="lpstr">
      <vt:lpstr>Home</vt:lpstr>
      <vt:lpstr>Parameters</vt:lpstr>
      <vt:lpstr>Costs</vt:lpstr>
      <vt:lpstr>Input</vt:lpstr>
      <vt:lpstr>Input for base case</vt:lpstr>
      <vt:lpstr>Infant Model</vt:lpstr>
      <vt:lpstr>Model</vt:lpstr>
      <vt:lpstr>Base_case</vt:lpstr>
      <vt:lpstr>Restricted_pop</vt:lpstr>
      <vt:lpstr>ART_drop_factor</vt:lpstr>
      <vt:lpstr>ART_ret</vt:lpstr>
      <vt:lpstr>disc_rate</vt:lpstr>
      <vt:lpstr>dw_AIDSnotx</vt:lpstr>
      <vt:lpstr>dw_HIVnotx</vt:lpstr>
      <vt:lpstr>dw_HIVtx</vt:lpstr>
      <vt:lpstr>p_ART</vt:lpstr>
      <vt:lpstr>propLE_HIV_notx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Julianne Meisner</dc:creator>
  <cp:lastModifiedBy>Allen Roberts</cp:lastModifiedBy>
  <dcterms:created xsi:type="dcterms:W3CDTF">2017-07-22T22:16:45Z</dcterms:created>
  <dcterms:modified xsi:type="dcterms:W3CDTF">2020-03-24T00:21:18Z</dcterms:modified>
</cp:coreProperties>
</file>