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pa\Google Drive\Data science\pkmr\out\"/>
    </mc:Choice>
  </mc:AlternateContent>
  <xr:revisionPtr revIDLastSave="0" documentId="13_ncr:1_{89A5BF7F-7307-4467-87DC-1C46A213734F}" xr6:coauthVersionLast="47" xr6:coauthVersionMax="47" xr10:uidLastSave="{00000000-0000-0000-0000-000000000000}"/>
  <bookViews>
    <workbookView xWindow="825" yWindow="-120" windowWidth="19785" windowHeight="11760" xr2:uid="{C8913DD5-6761-4B98-8768-CA44EC629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24" i="1"/>
  <c r="U25" i="1"/>
  <c r="U26" i="1"/>
  <c r="U27" i="1"/>
  <c r="U28" i="1"/>
  <c r="U29" i="1"/>
  <c r="U30" i="1"/>
  <c r="U31" i="1"/>
  <c r="U3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U7" i="1"/>
  <c r="U8" i="1"/>
  <c r="U9" i="1"/>
  <c r="U10" i="1"/>
  <c r="U11" i="1"/>
  <c r="U12" i="1"/>
  <c r="U13" i="1"/>
  <c r="U14" i="1"/>
  <c r="U15" i="1"/>
  <c r="T16" i="1"/>
  <c r="U33" i="1" l="1"/>
  <c r="U16" i="1"/>
</calcChain>
</file>

<file path=xl/sharedStrings.xml><?xml version="1.0" encoding="utf-8"?>
<sst xmlns="http://schemas.openxmlformats.org/spreadsheetml/2006/main" count="66" uniqueCount="34">
  <si>
    <t>Bug</t>
  </si>
  <si>
    <t>Dark</t>
  </si>
  <si>
    <t>Dragon</t>
  </si>
  <si>
    <t>Electric</t>
  </si>
  <si>
    <t>Fairy</t>
  </si>
  <si>
    <t>Fighting</t>
  </si>
  <si>
    <t>Fire</t>
  </si>
  <si>
    <t>Flying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</si>
  <si>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</si>
  <si>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</si>
  <si>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</si>
  <si>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</si>
  <si>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</si>
  <si>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</si>
  <si>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</si>
  <si>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</si>
  <si>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</si>
  <si>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</si>
  <si>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Kanto</t>
  </si>
  <si>
    <t>Johto</t>
  </si>
  <si>
    <t>Hoenn</t>
  </si>
  <si>
    <t>Sinnoh</t>
  </si>
  <si>
    <t>Unova</t>
  </si>
  <si>
    <t>Kalos</t>
  </si>
  <si>
    <t>Alola</t>
  </si>
  <si>
    <t>Galar</t>
  </si>
  <si>
    <t>Paldea</t>
  </si>
  <si>
    <t>Total</t>
  </si>
  <si>
    <t>Region</t>
  </si>
  <si>
    <t>Types by gen</t>
  </si>
  <si>
    <t>Included additional forms if different typing</t>
  </si>
  <si>
    <t>Unit: pokémons</t>
  </si>
  <si>
    <t>Unit: families</t>
  </si>
  <si>
    <t>Count of any different type within each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</si>
</sst>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Fuente de cuerpo"/>
      <family val="2"/>
    </font>
    <font>
      <b/>
      <sz val="11"/>
      <color theme="1"/>
      <name val="Fuente de cuerp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uente de cuerpo"/>
        <scheme val="none"/>
      </font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E08A4A-4F03-4D9C-84D3-D38BD31648D6}" name="Table1" displayName="Table1" ref="B6:U16" totalsRowCount="1">
  <autoFilter ref="B6:U15" xr:uid="{42E08A4A-4F03-4D9C-84D3-D38BD31648D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29B21440-5FAB-4FC8-9E36-BF8BAE6BE7E0}" name="Region" totalsRowLabel="Total" dataDxfId="3" totalsRowDxfId="1"/>
    <tableColumn id="2" xr3:uid="{7F12D8A4-EB3E-464B-9EA4-8F550CEBC22A}" name="Bug" totalsRowFunction="custom">
      <totalsRowFormula>SUBTOTAL(109,Table1[Grass])</totalsRowFormula>
    </tableColumn>
    <tableColumn id="3" xr3:uid="{F668691C-CBBE-4D65-AF8C-F5D1FDD7CBF2}" name="Dark" totalsRowFunction="custom">
      <totalsRowFormula>SUBTOTAL(109,Table1[Grass])</totalsRowFormula>
    </tableColumn>
    <tableColumn id="4" xr3:uid="{E0AE9FA9-F2F6-484F-8CB8-0AE2D78127B4}" name="Dragon" totalsRowFunction="custom">
      <totalsRowFormula>SUBTOTAL(109,Table1[Ground])</totalsRowFormula>
    </tableColumn>
    <tableColumn id="5" xr3:uid="{1758B035-513D-432A-A763-0D6DE28D03EB}" name="Electric" totalsRowFunction="custom">
      <totalsRowFormula>SUBTOTAL(109,Table1[Ground])</totalsRowFormula>
    </tableColumn>
    <tableColumn id="6" xr3:uid="{E77FC118-FD64-49ED-8638-F730DD3A3510}" name="Fairy" totalsRowFunction="custom">
      <totalsRowFormula>SUBTOTAL(109,Table1[Ice])</totalsRowFormula>
    </tableColumn>
    <tableColumn id="7" xr3:uid="{C2E5C85D-3058-48B4-A1B8-2AE93E50CD2E}" name="Fighting" totalsRowFunction="custom">
      <totalsRowFormula>SUBTOTAL(109,Table1[Ice])</totalsRowFormula>
    </tableColumn>
    <tableColumn id="8" xr3:uid="{696440D9-8D90-4189-90CA-DB27BD5C4398}" name="Fire" totalsRowFunction="custom">
      <totalsRowFormula>SUBTOTAL(109,Table1[Normal])</totalsRowFormula>
    </tableColumn>
    <tableColumn id="9" xr3:uid="{9E37DD14-F089-487B-B72F-3B09387B9354}" name="Flying" totalsRowFunction="custom">
      <totalsRowFormula>SUBTOTAL(109,Table1[Normal])</totalsRowFormula>
    </tableColumn>
    <tableColumn id="10" xr3:uid="{842F6FCE-B618-48C1-9BAA-AF8C6C90AADD}" name="Ghost" totalsRowFunction="custom">
      <totalsRowFormula>SUBTOTAL(109,Table1[Poison])</totalsRowFormula>
    </tableColumn>
    <tableColumn id="11" xr3:uid="{042C42AF-7E0D-4CD2-BE5B-CDE1F8FEC98E}" name="Grass" totalsRowFunction="custom">
      <totalsRowFormula>SUBTOTAL(109,Table1[Poison])</totalsRowFormula>
    </tableColumn>
    <tableColumn id="12" xr3:uid="{50C3B7CF-B288-4EF0-B58E-2EB7865071A0}" name="Ground" totalsRowFunction="custom">
      <totalsRowFormula>SUBTOTAL(109,Table1[Psychic])</totalsRowFormula>
    </tableColumn>
    <tableColumn id="13" xr3:uid="{6AAED2AB-03D2-4FB4-B18D-0E2C8F42B446}" name="Ice" totalsRowFunction="custom">
      <totalsRowFormula>SUBTOTAL(109,Table1[Psychic])</totalsRowFormula>
    </tableColumn>
    <tableColumn id="14" xr3:uid="{DF48CA66-E9B6-45B2-814F-30EF9CF63729}" name="Normal" totalsRowFunction="custom">
      <totalsRowFormula>SUBTOTAL(109,Table1[Rock])</totalsRowFormula>
    </tableColumn>
    <tableColumn id="15" xr3:uid="{9F4C5F1A-AF39-44ED-8848-42C7D457A704}" name="Poison" totalsRowFunction="custom">
      <totalsRowFormula>SUBTOTAL(109,Table1[Rock])</totalsRowFormula>
    </tableColumn>
    <tableColumn id="16" xr3:uid="{AD610C37-114B-47B0-8A6E-873491293B2B}" name="Psychic" totalsRowFunction="custom">
      <totalsRowFormula>SUBTOTAL(109,Table1[Steel])</totalsRowFormula>
    </tableColumn>
    <tableColumn id="17" xr3:uid="{B03EAF12-23A5-464E-83A0-334BCBCDC060}" name="Rock" totalsRowFunction="custom">
      <totalsRowFormula>SUBTOTAL(109,Table1[Steel])</totalsRowFormula>
    </tableColumn>
    <tableColumn id="18" xr3:uid="{90C4CBFF-44A7-4071-A3BA-A8CA7EB654DA}" name="Steel" totalsRowFunction="custom">
      <totalsRowFormula>SUBTOTAL(109,Table1[Water])</totalsRowFormula>
    </tableColumn>
    <tableColumn id="19" xr3:uid="{A61BB0C8-4C8D-410F-BC5C-BA7290D616B0}" name="Water" totalsRowFunction="sum"/>
    <tableColumn id="20" xr3:uid="{ADC7A374-10DE-475D-BC64-5A57E84DA958}" name="Total" totalsRowFunction="sum" dataDxfId="2">
      <calculatedColumnFormula>SUM(Table1[[#This Row],[Bug]:[Water]])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F4CD8-2257-4192-91C9-7B6C38DA0418}" name="Table2" displayName="Table2" ref="B23:U33" totalsRowCount="1">
  <autoFilter ref="B23:U32" xr:uid="{0CAF4CD8-2257-4192-91C9-7B6C38DA04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87CA91AF-4A2E-4900-A79D-CF92DB3E43B0}" name="Region" totalsRowLabel="Total"/>
    <tableColumn id="2" xr3:uid="{A29E40A0-CC2C-44A7-962A-52EBFE07C30F}" name="Bug" totalsRowFunction="sum"/>
    <tableColumn id="3" xr3:uid="{5426214A-1D94-4FEB-B4BF-197C87866B96}" name="Dark" totalsRowFunction="sum"/>
    <tableColumn id="4" xr3:uid="{5C477EC9-046E-4128-A792-411B88E79777}" name="Dragon" totalsRowFunction="sum"/>
    <tableColumn id="5" xr3:uid="{3C15A0D8-D957-461E-BE63-295924E9E169}" name="Electric" totalsRowFunction="sum"/>
    <tableColumn id="6" xr3:uid="{B24E25DD-AEC5-4F67-BCB5-3A6FB9D601CF}" name="Fairy" totalsRowFunction="sum"/>
    <tableColumn id="7" xr3:uid="{06BD01C4-C440-4713-B94E-FEC9711FC95B}" name="Fighting" totalsRowFunction="sum"/>
    <tableColumn id="8" xr3:uid="{A70725FA-F41E-438E-B9CB-B10BB7502BDD}" name="Fire" totalsRowFunction="sum"/>
    <tableColumn id="9" xr3:uid="{37C1CBD4-DAD5-4C6F-8111-33151ECEC3D3}" name="Flying" totalsRowFunction="sum"/>
    <tableColumn id="10" xr3:uid="{BDB3DB14-0266-4511-963B-D7A8E66305BD}" name="Ghost" totalsRowFunction="sum"/>
    <tableColumn id="11" xr3:uid="{0889FB74-218F-4606-BA0D-0E001ADDB63D}" name="Grass" totalsRowFunction="sum"/>
    <tableColumn id="12" xr3:uid="{1A4D4CC8-2600-453D-AF01-8A1861019828}" name="Ground" totalsRowFunction="sum"/>
    <tableColumn id="13" xr3:uid="{7B3CD325-7BE3-4FBE-B7CC-6E4A9A3009FB}" name="Ice" totalsRowFunction="sum"/>
    <tableColumn id="14" xr3:uid="{5502DFCB-492B-47F4-AD9D-EB87007FC77E}" name="Normal" totalsRowFunction="sum"/>
    <tableColumn id="15" xr3:uid="{55193C99-2180-456F-B94B-600F7561B6A1}" name="Poison" totalsRowFunction="sum"/>
    <tableColumn id="16" xr3:uid="{FD0333A7-7AFC-4144-83C7-47541A9AA613}" name="Psychic" totalsRowFunction="sum"/>
    <tableColumn id="17" xr3:uid="{9A9574EA-7333-40AE-853E-73DB71CA950E}" name="Rock" totalsRowFunction="sum"/>
    <tableColumn id="18" xr3:uid="{AB7E9B12-8392-480F-8ECF-1C9C5E62A1E8}" name="Steel" totalsRowFunction="sum"/>
    <tableColumn id="19" xr3:uid="{615889D0-E881-4425-8840-7EA822F25B40}" name="Water" totalsRowFunction="sum"/>
    <tableColumn id="20" xr3:uid="{9C1B2271-7DD9-405E-961B-78E1C222819D}" name="Total" totalsRowFunction="sum" dataDxfId="0">
      <calculatedColumnFormula>SUM(Table2[[#This Row],[Bug]:[Water]])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652F-DE42-49C8-A7F2-E162DBF5DEE3}">
  <dimension ref="B2:U33"/>
  <sheetViews>
    <sheetView tabSelected="1" workbookViewId="0">
      <selection activeCell="A18" sqref="A18:XFD18"/>
    </sheetView>
  </sheetViews>
  <sheetFormatPr defaultRowHeight="14.25"/>
  <cols>
    <col min="2" max="2" width="9.125" customWidth="1"/>
    <col min="3" max="21" width="5.875" customWidth="1"/>
  </cols>
  <sheetData>
    <row r="2" spans="2:21" ht="15">
      <c r="B2" s="1" t="s">
        <v>29</v>
      </c>
    </row>
    <row r="3" spans="2:21">
      <c r="B3" t="s">
        <v>31</v>
      </c>
    </row>
    <row r="4" spans="2:21">
      <c r="B4" t="s">
        <v>30</v>
      </c>
    </row>
    <row r="6" spans="2:21">
      <c r="B6" t="s">
        <v>28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27</v>
      </c>
    </row>
    <row r="7" spans="2:21" ht="15">
      <c r="B7" s="1" t="s">
        <v>18</v>
      </c>
      <c r="C7">
        <v>12</v>
      </c>
      <c r="D7">
        <v>0</v>
      </c>
      <c r="E7">
        <v>3</v>
      </c>
      <c r="F7">
        <v>9</v>
      </c>
      <c r="G7">
        <v>5</v>
      </c>
      <c r="H7">
        <v>8</v>
      </c>
      <c r="I7">
        <v>12</v>
      </c>
      <c r="J7">
        <v>19</v>
      </c>
      <c r="K7">
        <v>3</v>
      </c>
      <c r="L7">
        <v>14</v>
      </c>
      <c r="M7">
        <v>14</v>
      </c>
      <c r="N7">
        <v>5</v>
      </c>
      <c r="O7">
        <v>22</v>
      </c>
      <c r="P7">
        <v>33</v>
      </c>
      <c r="Q7">
        <v>14</v>
      </c>
      <c r="R7">
        <v>11</v>
      </c>
      <c r="S7">
        <v>2</v>
      </c>
      <c r="T7">
        <v>32</v>
      </c>
      <c r="U7">
        <f>SUM(Table1[[#This Row],[Bug]:[Water]])</f>
        <v>218</v>
      </c>
    </row>
    <row r="8" spans="2:21" ht="15">
      <c r="B8" s="1" t="s">
        <v>19</v>
      </c>
      <c r="C8">
        <v>10</v>
      </c>
      <c r="D8">
        <v>6</v>
      </c>
      <c r="E8">
        <v>1</v>
      </c>
      <c r="F8">
        <v>8</v>
      </c>
      <c r="G8">
        <v>8</v>
      </c>
      <c r="H8">
        <v>3</v>
      </c>
      <c r="I8">
        <v>10</v>
      </c>
      <c r="J8">
        <v>19</v>
      </c>
      <c r="K8">
        <v>1</v>
      </c>
      <c r="L8">
        <v>10</v>
      </c>
      <c r="M8">
        <v>10</v>
      </c>
      <c r="N8">
        <v>5</v>
      </c>
      <c r="O8">
        <v>15</v>
      </c>
      <c r="P8">
        <v>4</v>
      </c>
      <c r="Q8">
        <v>10</v>
      </c>
      <c r="R8">
        <v>7</v>
      </c>
      <c r="S8">
        <v>4</v>
      </c>
      <c r="T8">
        <v>18</v>
      </c>
      <c r="U8">
        <f>SUM(Table1[[#This Row],[Bug]:[Water]])</f>
        <v>149</v>
      </c>
    </row>
    <row r="9" spans="2:21" ht="15">
      <c r="B9" s="1" t="s">
        <v>20</v>
      </c>
      <c r="C9">
        <v>14</v>
      </c>
      <c r="D9">
        <v>10</v>
      </c>
      <c r="E9">
        <v>9</v>
      </c>
      <c r="F9">
        <v>4</v>
      </c>
      <c r="G9">
        <v>5</v>
      </c>
      <c r="H9">
        <v>7</v>
      </c>
      <c r="I9">
        <v>8</v>
      </c>
      <c r="J9">
        <v>12</v>
      </c>
      <c r="K9">
        <v>6</v>
      </c>
      <c r="L9">
        <v>17</v>
      </c>
      <c r="M9">
        <v>13</v>
      </c>
      <c r="N9">
        <v>7</v>
      </c>
      <c r="O9">
        <v>18</v>
      </c>
      <c r="P9">
        <v>5</v>
      </c>
      <c r="Q9">
        <v>20</v>
      </c>
      <c r="R9">
        <v>12</v>
      </c>
      <c r="S9">
        <v>9</v>
      </c>
      <c r="T9">
        <v>29</v>
      </c>
      <c r="U9">
        <f>SUM(Table1[[#This Row],[Bug]:[Water]])</f>
        <v>205</v>
      </c>
    </row>
    <row r="10" spans="2:21" ht="15">
      <c r="B10" s="1" t="s">
        <v>21</v>
      </c>
      <c r="C10">
        <v>9</v>
      </c>
      <c r="D10">
        <v>7</v>
      </c>
      <c r="E10">
        <v>6</v>
      </c>
      <c r="F10">
        <v>7</v>
      </c>
      <c r="G10">
        <v>2</v>
      </c>
      <c r="H10">
        <v>7</v>
      </c>
      <c r="I10">
        <v>6</v>
      </c>
      <c r="J10">
        <v>16</v>
      </c>
      <c r="K10">
        <v>8</v>
      </c>
      <c r="L10">
        <v>15</v>
      </c>
      <c r="M10">
        <v>11</v>
      </c>
      <c r="N10">
        <v>7</v>
      </c>
      <c r="O10">
        <v>17</v>
      </c>
      <c r="P10">
        <v>8</v>
      </c>
      <c r="Q10">
        <v>9</v>
      </c>
      <c r="R10">
        <v>7</v>
      </c>
      <c r="S10">
        <v>11</v>
      </c>
      <c r="T10">
        <v>15</v>
      </c>
      <c r="U10">
        <f>SUM(Table1[[#This Row],[Bug]:[Water]])</f>
        <v>168</v>
      </c>
    </row>
    <row r="11" spans="2:21" ht="15">
      <c r="B11" s="1" t="s">
        <v>22</v>
      </c>
      <c r="C11">
        <v>18</v>
      </c>
      <c r="D11">
        <v>16</v>
      </c>
      <c r="E11">
        <v>10</v>
      </c>
      <c r="F11">
        <v>11</v>
      </c>
      <c r="G11">
        <v>2</v>
      </c>
      <c r="H11">
        <v>16</v>
      </c>
      <c r="I11">
        <v>15</v>
      </c>
      <c r="J11">
        <v>18</v>
      </c>
      <c r="K11">
        <v>9</v>
      </c>
      <c r="L11">
        <v>20</v>
      </c>
      <c r="M11">
        <v>11</v>
      </c>
      <c r="N11">
        <v>7</v>
      </c>
      <c r="O11">
        <v>17</v>
      </c>
      <c r="P11">
        <v>7</v>
      </c>
      <c r="Q11">
        <v>16</v>
      </c>
      <c r="R11">
        <v>10</v>
      </c>
      <c r="S11">
        <v>12</v>
      </c>
      <c r="T11">
        <v>17</v>
      </c>
      <c r="U11">
        <f>SUM(Table1[[#This Row],[Bug]:[Water]])</f>
        <v>232</v>
      </c>
    </row>
    <row r="12" spans="2:21" ht="15">
      <c r="B12" s="1" t="s">
        <v>23</v>
      </c>
      <c r="C12">
        <v>3</v>
      </c>
      <c r="D12">
        <v>7</v>
      </c>
      <c r="E12">
        <v>12</v>
      </c>
      <c r="F12">
        <v>3</v>
      </c>
      <c r="G12">
        <v>15</v>
      </c>
      <c r="H12">
        <v>6</v>
      </c>
      <c r="I12">
        <v>8</v>
      </c>
      <c r="J12">
        <v>9</v>
      </c>
      <c r="K12">
        <v>8</v>
      </c>
      <c r="L12">
        <v>9</v>
      </c>
      <c r="M12">
        <v>2</v>
      </c>
      <c r="N12">
        <v>4</v>
      </c>
      <c r="O12">
        <v>8</v>
      </c>
      <c r="P12">
        <v>2</v>
      </c>
      <c r="Q12">
        <v>6</v>
      </c>
      <c r="R12">
        <v>8</v>
      </c>
      <c r="S12">
        <v>4</v>
      </c>
      <c r="T12">
        <v>9</v>
      </c>
      <c r="U12">
        <f>SUM(Table1[[#This Row],[Bug]:[Water]])</f>
        <v>123</v>
      </c>
    </row>
    <row r="13" spans="2:21" ht="15">
      <c r="B13" s="1" t="s">
        <v>24</v>
      </c>
      <c r="C13">
        <v>11</v>
      </c>
      <c r="D13">
        <v>8</v>
      </c>
      <c r="E13">
        <v>9</v>
      </c>
      <c r="F13">
        <v>10</v>
      </c>
      <c r="G13">
        <v>13</v>
      </c>
      <c r="H13">
        <v>10</v>
      </c>
      <c r="I13">
        <v>9</v>
      </c>
      <c r="J13">
        <v>8</v>
      </c>
      <c r="K13">
        <v>11</v>
      </c>
      <c r="L13">
        <v>13</v>
      </c>
      <c r="M13">
        <v>4</v>
      </c>
      <c r="N13">
        <v>5</v>
      </c>
      <c r="O13">
        <v>14</v>
      </c>
      <c r="P13">
        <v>7</v>
      </c>
      <c r="Q13">
        <v>10</v>
      </c>
      <c r="R13">
        <v>5</v>
      </c>
      <c r="S13">
        <v>13</v>
      </c>
      <c r="T13">
        <v>13</v>
      </c>
      <c r="U13">
        <f>SUM(Table1[[#This Row],[Bug]:[Water]])</f>
        <v>173</v>
      </c>
    </row>
    <row r="14" spans="2:21" ht="15">
      <c r="B14" s="1" t="s">
        <v>25</v>
      </c>
      <c r="C14">
        <v>8</v>
      </c>
      <c r="D14">
        <v>15</v>
      </c>
      <c r="E14">
        <v>13</v>
      </c>
      <c r="F14">
        <v>9</v>
      </c>
      <c r="G14">
        <v>10</v>
      </c>
      <c r="H14">
        <v>13</v>
      </c>
      <c r="I14">
        <v>8</v>
      </c>
      <c r="J14">
        <v>5</v>
      </c>
      <c r="K14">
        <v>15</v>
      </c>
      <c r="L14">
        <v>12</v>
      </c>
      <c r="M14">
        <v>5</v>
      </c>
      <c r="N14">
        <v>11</v>
      </c>
      <c r="O14">
        <v>12</v>
      </c>
      <c r="P14">
        <v>8</v>
      </c>
      <c r="Q14">
        <v>14</v>
      </c>
      <c r="R14">
        <v>9</v>
      </c>
      <c r="S14">
        <v>11</v>
      </c>
      <c r="T14">
        <v>12</v>
      </c>
      <c r="U14">
        <f>SUM(Table1[[#This Row],[Bug]:[Water]])</f>
        <v>190</v>
      </c>
    </row>
    <row r="15" spans="2:21" ht="15">
      <c r="B15" s="1" t="s">
        <v>26</v>
      </c>
      <c r="C15">
        <v>7</v>
      </c>
      <c r="D15">
        <v>10</v>
      </c>
      <c r="E15">
        <v>8</v>
      </c>
      <c r="F15">
        <v>10</v>
      </c>
      <c r="G15">
        <v>8</v>
      </c>
      <c r="H15">
        <v>13</v>
      </c>
      <c r="I15">
        <v>10</v>
      </c>
      <c r="J15">
        <v>6</v>
      </c>
      <c r="K15">
        <v>10</v>
      </c>
      <c r="L15">
        <v>14</v>
      </c>
      <c r="M15">
        <v>7</v>
      </c>
      <c r="N15">
        <v>7</v>
      </c>
      <c r="O15">
        <v>13</v>
      </c>
      <c r="P15">
        <v>9</v>
      </c>
      <c r="Q15">
        <v>7</v>
      </c>
      <c r="R15">
        <v>7</v>
      </c>
      <c r="S15">
        <v>9</v>
      </c>
      <c r="T15">
        <v>12</v>
      </c>
      <c r="U15">
        <f>SUM(Table1[[#This Row],[Bug]:[Water]])</f>
        <v>167</v>
      </c>
    </row>
    <row r="16" spans="2:21" ht="15">
      <c r="B16" s="1" t="s">
        <v>27</v>
      </c>
      <c r="C16">
        <f>SUBTOTAL(109,Table1[Grass])</f>
        <v>124</v>
      </c>
      <c r="D16">
        <f>SUBTOTAL(109,Table1[Grass])</f>
        <v>124</v>
      </c>
      <c r="E16">
        <f>SUBTOTAL(109,Table1[Ground])</f>
        <v>77</v>
      </c>
      <c r="F16">
        <f>SUBTOTAL(109,Table1[Ground])</f>
        <v>77</v>
      </c>
      <c r="G16">
        <f>SUBTOTAL(109,Table1[Ice])</f>
        <v>58</v>
      </c>
      <c r="H16">
        <f>SUBTOTAL(109,Table1[Ice])</f>
        <v>58</v>
      </c>
      <c r="I16">
        <f>SUBTOTAL(109,Table1[Normal])</f>
        <v>136</v>
      </c>
      <c r="J16">
        <f>SUBTOTAL(109,Table1[Normal])</f>
        <v>136</v>
      </c>
      <c r="K16">
        <f>SUBTOTAL(109,Table1[Poison])</f>
        <v>83</v>
      </c>
      <c r="L16">
        <f>SUBTOTAL(109,Table1[Poison])</f>
        <v>83</v>
      </c>
      <c r="M16">
        <f>SUBTOTAL(109,Table1[Psychic])</f>
        <v>106</v>
      </c>
      <c r="N16">
        <f>SUBTOTAL(109,Table1[Psychic])</f>
        <v>106</v>
      </c>
      <c r="O16">
        <f>SUBTOTAL(109,Table1[Rock])</f>
        <v>76</v>
      </c>
      <c r="P16">
        <f>SUBTOTAL(109,Table1[Rock])</f>
        <v>76</v>
      </c>
      <c r="Q16">
        <f>SUBTOTAL(109,Table1[Steel])</f>
        <v>75</v>
      </c>
      <c r="R16">
        <f>SUBTOTAL(109,Table1[Steel])</f>
        <v>75</v>
      </c>
      <c r="S16">
        <f>SUBTOTAL(109,Table1[Water])</f>
        <v>157</v>
      </c>
      <c r="T16">
        <f>SUBTOTAL(109,Table1[Water])</f>
        <v>157</v>
      </c>
      <c r="U16">
        <f>SUBTOTAL(109,Table1[Total])</f>
        <v>1625</v>
      </c>
    </row>
    <row r="19" spans="2:21" ht="15">
      <c r="B19" s="1" t="s">
        <v>29</v>
      </c>
    </row>
    <row r="20" spans="2:21">
      <c r="B20" t="s">
        <v>32</v>
      </c>
    </row>
    <row r="21" spans="2:21">
      <c r="B21" t="s">
        <v>33</v>
      </c>
    </row>
    <row r="23" spans="2:21">
      <c r="B23" t="s">
        <v>28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12</v>
      </c>
      <c r="P23" t="s">
        <v>13</v>
      </c>
      <c r="Q23" t="s">
        <v>14</v>
      </c>
      <c r="R23" t="s">
        <v>15</v>
      </c>
      <c r="S23" t="s">
        <v>16</v>
      </c>
      <c r="T23" t="s">
        <v>17</v>
      </c>
      <c r="U23" t="s">
        <v>27</v>
      </c>
    </row>
    <row r="24" spans="2:21">
      <c r="B24" t="s">
        <v>18</v>
      </c>
      <c r="C24">
        <v>6</v>
      </c>
      <c r="D24">
        <v>0</v>
      </c>
      <c r="E24">
        <v>1</v>
      </c>
      <c r="F24">
        <v>6</v>
      </c>
      <c r="G24">
        <v>3</v>
      </c>
      <c r="H24">
        <v>4</v>
      </c>
      <c r="I24">
        <v>7</v>
      </c>
      <c r="J24">
        <v>14</v>
      </c>
      <c r="K24">
        <v>1</v>
      </c>
      <c r="L24">
        <v>6</v>
      </c>
      <c r="M24">
        <v>8</v>
      </c>
      <c r="N24">
        <v>5</v>
      </c>
      <c r="O24">
        <v>15</v>
      </c>
      <c r="P24">
        <v>13</v>
      </c>
      <c r="Q24">
        <v>9</v>
      </c>
      <c r="R24">
        <v>6</v>
      </c>
      <c r="S24">
        <v>1</v>
      </c>
      <c r="T24">
        <v>16</v>
      </c>
      <c r="U24">
        <f>SUM(Table2[[#This Row],[Bug]:[Water]])</f>
        <v>121</v>
      </c>
    </row>
    <row r="25" spans="2:21">
      <c r="B25" t="s">
        <v>19</v>
      </c>
      <c r="C25">
        <v>6</v>
      </c>
      <c r="D25">
        <v>5</v>
      </c>
      <c r="E25">
        <v>1</v>
      </c>
      <c r="F25">
        <v>3</v>
      </c>
      <c r="G25">
        <v>3</v>
      </c>
      <c r="H25">
        <v>1</v>
      </c>
      <c r="I25">
        <v>5</v>
      </c>
      <c r="J25">
        <v>13</v>
      </c>
      <c r="K25">
        <v>1</v>
      </c>
      <c r="L25">
        <v>4</v>
      </c>
      <c r="M25">
        <v>5</v>
      </c>
      <c r="N25">
        <v>3</v>
      </c>
      <c r="O25">
        <v>9</v>
      </c>
      <c r="P25">
        <v>2</v>
      </c>
      <c r="Q25">
        <v>7</v>
      </c>
      <c r="R25">
        <v>5</v>
      </c>
      <c r="S25">
        <v>4</v>
      </c>
      <c r="T25">
        <v>9</v>
      </c>
      <c r="U25">
        <f>SUM(Table2[[#This Row],[Bug]:[Water]])</f>
        <v>86</v>
      </c>
    </row>
    <row r="26" spans="2:21">
      <c r="B26" t="s">
        <v>20</v>
      </c>
      <c r="C26">
        <v>6</v>
      </c>
      <c r="D26">
        <v>7</v>
      </c>
      <c r="E26">
        <v>6</v>
      </c>
      <c r="F26">
        <v>3</v>
      </c>
      <c r="G26">
        <v>2</v>
      </c>
      <c r="H26">
        <v>4</v>
      </c>
      <c r="I26">
        <v>5</v>
      </c>
      <c r="J26">
        <v>9</v>
      </c>
      <c r="K26">
        <v>4</v>
      </c>
      <c r="L26">
        <v>8</v>
      </c>
      <c r="M26">
        <v>7</v>
      </c>
      <c r="N26">
        <v>4</v>
      </c>
      <c r="O26">
        <v>11</v>
      </c>
      <c r="P26">
        <v>4</v>
      </c>
      <c r="Q26">
        <v>12</v>
      </c>
      <c r="R26">
        <v>8</v>
      </c>
      <c r="S26">
        <v>5</v>
      </c>
      <c r="T26">
        <v>15</v>
      </c>
      <c r="U26">
        <f>SUM(Table2[[#This Row],[Bug]:[Water]])</f>
        <v>120</v>
      </c>
    </row>
    <row r="27" spans="2:21">
      <c r="B27" t="s">
        <v>21</v>
      </c>
      <c r="C27">
        <v>4</v>
      </c>
      <c r="D27">
        <v>4</v>
      </c>
      <c r="E27">
        <v>4</v>
      </c>
      <c r="F27">
        <v>3</v>
      </c>
      <c r="G27">
        <v>0</v>
      </c>
      <c r="H27">
        <v>4</v>
      </c>
      <c r="I27">
        <v>3</v>
      </c>
      <c r="J27">
        <v>7</v>
      </c>
      <c r="K27">
        <v>5</v>
      </c>
      <c r="L27">
        <v>8</v>
      </c>
      <c r="M27">
        <v>5</v>
      </c>
      <c r="N27">
        <v>3</v>
      </c>
      <c r="O27">
        <v>7</v>
      </c>
      <c r="P27">
        <v>3</v>
      </c>
      <c r="Q27">
        <v>5</v>
      </c>
      <c r="R27">
        <v>2</v>
      </c>
      <c r="S27">
        <v>8</v>
      </c>
      <c r="T27">
        <v>9</v>
      </c>
      <c r="U27">
        <f>SUM(Table2[[#This Row],[Bug]:[Water]])</f>
        <v>84</v>
      </c>
    </row>
    <row r="28" spans="2:21">
      <c r="B28" t="s">
        <v>22</v>
      </c>
      <c r="C28">
        <v>9</v>
      </c>
      <c r="D28">
        <v>7</v>
      </c>
      <c r="E28">
        <v>6</v>
      </c>
      <c r="F28">
        <v>7</v>
      </c>
      <c r="G28">
        <v>1</v>
      </c>
      <c r="H28">
        <v>11</v>
      </c>
      <c r="I28">
        <v>8</v>
      </c>
      <c r="J28">
        <v>11</v>
      </c>
      <c r="K28">
        <v>4</v>
      </c>
      <c r="L28">
        <v>10</v>
      </c>
      <c r="M28">
        <v>6</v>
      </c>
      <c r="N28">
        <v>4</v>
      </c>
      <c r="O28">
        <v>9</v>
      </c>
      <c r="P28">
        <v>3</v>
      </c>
      <c r="Q28">
        <v>9</v>
      </c>
      <c r="R28">
        <v>5</v>
      </c>
      <c r="S28">
        <v>8</v>
      </c>
      <c r="T28">
        <v>9</v>
      </c>
      <c r="U28">
        <f>SUM(Table2[[#This Row],[Bug]:[Water]])</f>
        <v>127</v>
      </c>
    </row>
    <row r="29" spans="2:21">
      <c r="B29" t="s">
        <v>23</v>
      </c>
      <c r="C29">
        <v>1</v>
      </c>
      <c r="D29">
        <v>6</v>
      </c>
      <c r="E29">
        <v>8</v>
      </c>
      <c r="F29">
        <v>2</v>
      </c>
      <c r="G29">
        <v>11</v>
      </c>
      <c r="H29">
        <v>5</v>
      </c>
      <c r="I29">
        <v>4</v>
      </c>
      <c r="J29">
        <v>6</v>
      </c>
      <c r="K29">
        <v>4</v>
      </c>
      <c r="L29">
        <v>4</v>
      </c>
      <c r="M29">
        <v>2</v>
      </c>
      <c r="N29">
        <v>2</v>
      </c>
      <c r="O29">
        <v>5</v>
      </c>
      <c r="P29">
        <v>1</v>
      </c>
      <c r="Q29">
        <v>4</v>
      </c>
      <c r="R29">
        <v>5</v>
      </c>
      <c r="S29">
        <v>2</v>
      </c>
      <c r="T29">
        <v>5</v>
      </c>
      <c r="U29">
        <f>SUM(Table2[[#This Row],[Bug]:[Water]])</f>
        <v>77</v>
      </c>
    </row>
    <row r="30" spans="2:21">
      <c r="B30" t="s">
        <v>24</v>
      </c>
      <c r="C30">
        <v>6</v>
      </c>
      <c r="D30">
        <v>5</v>
      </c>
      <c r="E30">
        <v>7</v>
      </c>
      <c r="F30">
        <v>8</v>
      </c>
      <c r="G30">
        <v>11</v>
      </c>
      <c r="H30">
        <v>7</v>
      </c>
      <c r="I30">
        <v>6</v>
      </c>
      <c r="J30">
        <v>5</v>
      </c>
      <c r="K30">
        <v>10</v>
      </c>
      <c r="L30">
        <v>8</v>
      </c>
      <c r="M30">
        <v>4</v>
      </c>
      <c r="N30">
        <v>3</v>
      </c>
      <c r="O30">
        <v>8</v>
      </c>
      <c r="P30">
        <v>5</v>
      </c>
      <c r="Q30">
        <v>8</v>
      </c>
      <c r="R30">
        <v>5</v>
      </c>
      <c r="S30">
        <v>10</v>
      </c>
      <c r="T30">
        <v>8</v>
      </c>
      <c r="U30">
        <f>SUM(Table2[[#This Row],[Bug]:[Water]])</f>
        <v>124</v>
      </c>
    </row>
    <row r="31" spans="2:21">
      <c r="B31" t="s">
        <v>25</v>
      </c>
      <c r="C31">
        <v>3</v>
      </c>
      <c r="D31">
        <v>9</v>
      </c>
      <c r="E31">
        <v>8</v>
      </c>
      <c r="F31">
        <v>8</v>
      </c>
      <c r="G31">
        <v>8</v>
      </c>
      <c r="H31">
        <v>9</v>
      </c>
      <c r="I31">
        <v>6</v>
      </c>
      <c r="J31">
        <v>8</v>
      </c>
      <c r="K31">
        <v>9</v>
      </c>
      <c r="L31">
        <v>8</v>
      </c>
      <c r="M31">
        <v>4</v>
      </c>
      <c r="N31">
        <v>9</v>
      </c>
      <c r="O31">
        <v>7</v>
      </c>
      <c r="P31">
        <v>6</v>
      </c>
      <c r="Q31">
        <v>11</v>
      </c>
      <c r="R31">
        <v>6</v>
      </c>
      <c r="S31">
        <v>8</v>
      </c>
      <c r="T31">
        <v>9</v>
      </c>
      <c r="U31">
        <f>SUM(Table2[[#This Row],[Bug]:[Water]])</f>
        <v>136</v>
      </c>
    </row>
    <row r="32" spans="2:21">
      <c r="B32" t="s">
        <v>26</v>
      </c>
      <c r="C32">
        <v>4</v>
      </c>
      <c r="D32">
        <v>6</v>
      </c>
      <c r="E32">
        <v>6</v>
      </c>
      <c r="F32">
        <v>6</v>
      </c>
      <c r="G32">
        <v>4</v>
      </c>
      <c r="H32">
        <v>6</v>
      </c>
      <c r="I32">
        <v>5</v>
      </c>
      <c r="J32">
        <v>5</v>
      </c>
      <c r="K32">
        <v>7</v>
      </c>
      <c r="L32">
        <v>7</v>
      </c>
      <c r="M32">
        <v>4</v>
      </c>
      <c r="N32">
        <v>4</v>
      </c>
      <c r="O32">
        <v>6</v>
      </c>
      <c r="P32">
        <v>5</v>
      </c>
      <c r="Q32">
        <v>5</v>
      </c>
      <c r="R32">
        <v>4</v>
      </c>
      <c r="S32">
        <v>5</v>
      </c>
      <c r="T32">
        <v>7</v>
      </c>
      <c r="U32">
        <f>SUM(Table2[[#This Row],[Bug]:[Water]])</f>
        <v>96</v>
      </c>
    </row>
    <row r="33" spans="2:21">
      <c r="B33" t="s">
        <v>27</v>
      </c>
      <c r="C33">
        <f>SUBTOTAL(109,Table2[Bug])</f>
        <v>45</v>
      </c>
      <c r="D33">
        <f>SUBTOTAL(109,Table2[Dark])</f>
        <v>49</v>
      </c>
      <c r="E33">
        <f>SUBTOTAL(109,Table2[Dragon])</f>
        <v>47</v>
      </c>
      <c r="F33">
        <f>SUBTOTAL(109,Table2[Electric])</f>
        <v>46</v>
      </c>
      <c r="G33">
        <f>SUBTOTAL(109,Table2[Fairy])</f>
        <v>43</v>
      </c>
      <c r="H33">
        <f>SUBTOTAL(109,Table2[Fighting])</f>
        <v>51</v>
      </c>
      <c r="I33">
        <f>SUBTOTAL(109,Table2[Fire])</f>
        <v>49</v>
      </c>
      <c r="J33">
        <f>SUBTOTAL(109,Table2[Flying])</f>
        <v>78</v>
      </c>
      <c r="K33">
        <f>SUBTOTAL(109,Table2[Ghost])</f>
        <v>45</v>
      </c>
      <c r="L33">
        <f>SUBTOTAL(109,Table2[Grass])</f>
        <v>63</v>
      </c>
      <c r="M33">
        <f>SUBTOTAL(109,Table2[Ground])</f>
        <v>45</v>
      </c>
      <c r="N33">
        <f>SUBTOTAL(109,Table2[Ice])</f>
        <v>37</v>
      </c>
      <c r="O33">
        <f>SUBTOTAL(109,Table2[Normal])</f>
        <v>77</v>
      </c>
      <c r="P33">
        <f>SUBTOTAL(109,Table2[Poison])</f>
        <v>42</v>
      </c>
      <c r="Q33">
        <f>SUBTOTAL(109,Table2[Psychic])</f>
        <v>70</v>
      </c>
      <c r="R33">
        <f>SUBTOTAL(109,Table2[Rock])</f>
        <v>46</v>
      </c>
      <c r="S33">
        <f>SUBTOTAL(109,Table2[Steel])</f>
        <v>51</v>
      </c>
      <c r="T33">
        <f>SUBTOTAL(109,Table2[Water])</f>
        <v>87</v>
      </c>
      <c r="U33">
        <f>SUBTOTAL(109,Table2[Total])</f>
        <v>971</v>
      </c>
    </row>
  </sheetData>
  <conditionalFormatting sqref="C7:T15">
    <cfRule type="colorScale" priority="4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U7:U15">
    <cfRule type="colorScale" priority="5">
      <colorScale>
        <cfvo type="min"/>
        <cfvo type="max"/>
        <color rgb="FFFCFCFF"/>
        <color rgb="FF63BE7B"/>
      </colorScale>
    </cfRule>
  </conditionalFormatting>
  <conditionalFormatting sqref="C24:T32">
    <cfRule type="colorScale" priority="3">
      <colorScale>
        <cfvo type="min"/>
        <cfvo type="max"/>
        <color rgb="FFFCFCFF"/>
        <color rgb="FF63BE7B"/>
      </colorScale>
    </cfRule>
  </conditionalFormatting>
  <conditionalFormatting sqref="U24:U32">
    <cfRule type="colorScale" priority="2">
      <colorScale>
        <cfvo type="min"/>
        <cfvo type="max"/>
        <color rgb="FFFCFCFF"/>
        <color rgb="FF63BE7B"/>
      </colorScale>
    </cfRule>
  </conditionalFormatting>
  <conditionalFormatting sqref="C33:T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Álvarez Vaca</dc:creator>
  <cp:lastModifiedBy>Daniel Álvarez Vaca</cp:lastModifiedBy>
  <dcterms:created xsi:type="dcterms:W3CDTF">2022-11-11T00:02:44Z</dcterms:created>
  <dcterms:modified xsi:type="dcterms:W3CDTF">2022-11-11T00:26:40Z</dcterms:modified>
</cp:coreProperties>
</file>