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firstSheet="1" activeTab="1"/>
  </bookViews>
  <sheets>
    <sheet name="BACKLOG_PRODUCTO" sheetId="1" r:id="rId1"/>
    <sheet name="ESTIMACION_ESFUERZO" sheetId="2" r:id="rId2"/>
  </sheets>
  <definedNames>
    <definedName name="NIVEL_COMPLEJIDAD">ESTIMACION_ESFUERZO!$D$22:$D$24</definedName>
    <definedName name="TABLA_ESTIMADOS">ESTIMACION_ESFUERZO!$D$22:$S$24</definedName>
    <definedName name="USERSTORY_ID">Tabla1[User Story ID]</definedName>
    <definedName name="USERTORY_ID">Tabla1[User Story ID]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C13" i="2"/>
  <c r="D13" i="2"/>
  <c r="G13" i="2"/>
  <c r="K13" i="2"/>
  <c r="O13" i="2"/>
  <c r="T13" i="2"/>
  <c r="C16" i="2"/>
  <c r="D16" i="2"/>
  <c r="C5" i="2"/>
  <c r="C12" i="2"/>
  <c r="D12" i="2"/>
  <c r="C15" i="2"/>
  <c r="D15" i="2"/>
  <c r="C9" i="2"/>
  <c r="C14" i="2"/>
  <c r="C6" i="2"/>
  <c r="C10" i="2"/>
  <c r="C8" i="2"/>
  <c r="D5" i="2"/>
  <c r="D9" i="2"/>
  <c r="G16" i="2"/>
  <c r="G5" i="2"/>
  <c r="G12" i="2"/>
  <c r="G15" i="2"/>
  <c r="G9" i="2"/>
  <c r="K16" i="2"/>
  <c r="K5" i="2"/>
  <c r="K12" i="2"/>
  <c r="K15" i="2"/>
  <c r="K9" i="2"/>
  <c r="O16" i="2"/>
  <c r="O5" i="2"/>
  <c r="O12" i="2"/>
  <c r="O15" i="2"/>
  <c r="O9" i="2"/>
  <c r="T16" i="2"/>
  <c r="T5" i="2"/>
  <c r="T12" i="2"/>
  <c r="T15" i="2"/>
  <c r="T9" i="2"/>
  <c r="C11" i="2"/>
  <c r="C17" i="2"/>
  <c r="U5" i="2"/>
  <c r="U13" i="2"/>
  <c r="U12" i="2"/>
  <c r="U9" i="2"/>
  <c r="U16" i="2"/>
  <c r="U15" i="2"/>
  <c r="T17" i="2"/>
  <c r="T11" i="2"/>
  <c r="T14" i="2"/>
  <c r="T6" i="2"/>
  <c r="T10" i="2"/>
  <c r="T8" i="2"/>
  <c r="T7" i="2"/>
  <c r="K17" i="2"/>
  <c r="O17" i="2"/>
  <c r="O11" i="2"/>
  <c r="O14" i="2"/>
  <c r="O6" i="2"/>
  <c r="O10" i="2"/>
  <c r="O8" i="2"/>
  <c r="O7" i="2"/>
  <c r="K11" i="2"/>
  <c r="K14" i="2"/>
  <c r="K6" i="2"/>
  <c r="K10" i="2"/>
  <c r="K8" i="2"/>
  <c r="K7" i="2"/>
  <c r="T23" i="2"/>
  <c r="T24" i="2"/>
  <c r="T22" i="2"/>
  <c r="O23" i="2"/>
  <c r="O24" i="2"/>
  <c r="O22" i="2"/>
  <c r="T3" i="2"/>
  <c r="O3" i="2"/>
  <c r="K3" i="2"/>
  <c r="T21" i="2"/>
  <c r="K23" i="2"/>
  <c r="K24" i="2"/>
  <c r="K22" i="2"/>
  <c r="F21" i="2"/>
  <c r="G21" i="2"/>
  <c r="H21" i="2"/>
  <c r="I21" i="2"/>
  <c r="J21" i="2"/>
  <c r="K21" i="2"/>
  <c r="L21" i="2"/>
  <c r="M21" i="2"/>
  <c r="N21" i="2"/>
  <c r="P21" i="2"/>
  <c r="Q21" i="2"/>
  <c r="R21" i="2"/>
  <c r="S21" i="2"/>
  <c r="E21" i="2"/>
  <c r="G23" i="2"/>
  <c r="G24" i="2"/>
  <c r="G22" i="2"/>
  <c r="G3" i="2"/>
  <c r="G17" i="2"/>
  <c r="G11" i="2"/>
  <c r="G14" i="2"/>
  <c r="G6" i="2"/>
  <c r="G10" i="2"/>
  <c r="G8" i="2"/>
  <c r="G7" i="2"/>
  <c r="D17" i="2"/>
  <c r="D11" i="2"/>
  <c r="D14" i="2"/>
  <c r="D6" i="2"/>
  <c r="D10" i="2"/>
  <c r="D8" i="2"/>
  <c r="U14" i="2"/>
  <c r="U11" i="2"/>
  <c r="U8" i="2"/>
  <c r="U6" i="2"/>
  <c r="U7" i="2"/>
  <c r="U10" i="2"/>
  <c r="U17" i="2"/>
</calcChain>
</file>

<file path=xl/sharedStrings.xml><?xml version="1.0" encoding="utf-8"?>
<sst xmlns="http://schemas.openxmlformats.org/spreadsheetml/2006/main" count="283" uniqueCount="105">
  <si>
    <t>User Story ID</t>
  </si>
  <si>
    <t>Stakeholder</t>
  </si>
  <si>
    <t>Objetivo</t>
  </si>
  <si>
    <t>Capacidad</t>
  </si>
  <si>
    <t>BACKLOG DEL PRODUCTO</t>
  </si>
  <si>
    <t>Especificación</t>
  </si>
  <si>
    <t>Sprint-ID</t>
  </si>
  <si>
    <t>User Story-ID</t>
  </si>
  <si>
    <t>User Story</t>
  </si>
  <si>
    <t>Elaborar Prototipo UI</t>
  </si>
  <si>
    <t>Modelo Lógico de BD</t>
  </si>
  <si>
    <t>Modelo Físico de BD</t>
  </si>
  <si>
    <t>Clases de Lógica de Negocio</t>
  </si>
  <si>
    <t>Documento de User Story</t>
  </si>
  <si>
    <t>DISEÑO</t>
  </si>
  <si>
    <t>REQUERIMIENTOS</t>
  </si>
  <si>
    <t>Caso de Prueba Funcional</t>
  </si>
  <si>
    <t>Datos de Prueba Funcional</t>
  </si>
  <si>
    <t>Unidad de Prueba Funcional</t>
  </si>
  <si>
    <t>PRUEBAS</t>
  </si>
  <si>
    <t>IMPLEMENTACIÓN</t>
  </si>
  <si>
    <t>Componente de Lógica de Negocio (LN)</t>
  </si>
  <si>
    <t>IM01</t>
  </si>
  <si>
    <t>IM02</t>
  </si>
  <si>
    <t>RQ01</t>
  </si>
  <si>
    <t>RQ02</t>
  </si>
  <si>
    <t>DI01</t>
  </si>
  <si>
    <t>DI02</t>
  </si>
  <si>
    <t>DI03</t>
  </si>
  <si>
    <t>PR01</t>
  </si>
  <si>
    <t>PR02</t>
  </si>
  <si>
    <t>PR03</t>
  </si>
  <si>
    <t>ALTA</t>
  </si>
  <si>
    <t>MEDIA</t>
  </si>
  <si>
    <t>BAJA</t>
  </si>
  <si>
    <t>Componente de Acceso a Datos</t>
  </si>
  <si>
    <t>Componente de Presentación (pantalla)</t>
  </si>
  <si>
    <t>IM03</t>
  </si>
  <si>
    <t>Prueba Unitaria de Logica de Negocio</t>
  </si>
  <si>
    <t>IM04</t>
  </si>
  <si>
    <t>ESTIMACIÓN DEL ESFUERZO</t>
  </si>
  <si>
    <t>RQ00</t>
  </si>
  <si>
    <t>DI00</t>
  </si>
  <si>
    <t>Esfuerzo por Nivel de Complejidad (Horas/Persona):</t>
  </si>
  <si>
    <t>IM00</t>
  </si>
  <si>
    <t>Esfuerzo Total</t>
  </si>
  <si>
    <t>PR00</t>
  </si>
  <si>
    <t>SPRINT-1</t>
  </si>
  <si>
    <t>SPRINT-2</t>
  </si>
  <si>
    <t>Valor AHP</t>
  </si>
  <si>
    <t>BKLGI-001</t>
  </si>
  <si>
    <t>BKLGI-002</t>
  </si>
  <si>
    <t>BKLGI-003</t>
  </si>
  <si>
    <t>BKLGI-004</t>
  </si>
  <si>
    <t>BKLGI-005</t>
  </si>
  <si>
    <t>BKLGI-006</t>
  </si>
  <si>
    <t>BKLGI-007</t>
  </si>
  <si>
    <t>BKLGI-008</t>
  </si>
  <si>
    <t>BKLGI-009</t>
  </si>
  <si>
    <t>BKLGI-010</t>
  </si>
  <si>
    <t>BKLGI-011</t>
  </si>
  <si>
    <t>BKLGI-012</t>
  </si>
  <si>
    <t>BKLGI-013</t>
  </si>
  <si>
    <t>Como administrador de la página web deseo poder contar con estadísticas de visitas a la página para poder hacer un análisis de marketing.</t>
  </si>
  <si>
    <t>Como administrador de la página web deseo poder modificar la lista de productos para comunicar a los clientes el stock actualizado.</t>
  </si>
  <si>
    <t>Como administrador de la página web deseo poder visualizar los pedidos realizados por producto para poder hacer un análisis de las ventas</t>
  </si>
  <si>
    <t>Como administrador de la página web deseo administrar los usuarios y sus permisos para controlar los accesos a las diversas opciones por parte de grupos de usuarios.</t>
  </si>
  <si>
    <t>Como administrador de la página web deseo visualizar los pedidos que actualmente están sin entregar para asignar una fecha de entrega.</t>
  </si>
  <si>
    <t>Como cliente necesito visualizar las promociones y/o ofertas de los diferentes productos para elegir los mejores combos de productos.</t>
  </si>
  <si>
    <t>Como cliente necesito modificar mis datos personales para poder verificar y/o corregir la dirección de entrega</t>
  </si>
  <si>
    <t>Como cliente necesito visualizar mis pedidos para tener un registro de lo comprado hasta entonces.</t>
  </si>
  <si>
    <t>Como administrador necesito registrar nuevos proveedores y sus productos para informar a los clientes sobre nuevos productos de estos.</t>
  </si>
  <si>
    <t>Como cliente necesito retirar mi suscripción para dejar de recibir notificaciones sobre nuevas ofertas.</t>
  </si>
  <si>
    <t>Como cliente necesito poder ordenar los productos según las categorías que quisiera para poder realizar los pedidos más rápido.</t>
  </si>
  <si>
    <t>Como cliente necesito usar el libro de reclamaciones para poder notificar sobre mis reclamos.</t>
  </si>
  <si>
    <t>Como administrador debo agregar nuevas formas de pago para que los clientes puedan tener varias formas de comprar en la tienda.</t>
  </si>
  <si>
    <t>Administrador</t>
  </si>
  <si>
    <t>Cliente</t>
  </si>
  <si>
    <t>contar con estadísticas de visitas a la página</t>
  </si>
  <si>
    <t>modificar la lista de productos</t>
  </si>
  <si>
    <t>visualizar los pedidos realizados por producto</t>
  </si>
  <si>
    <t>administrar los usuarios y sus permisos</t>
  </si>
  <si>
    <t>visualizar los pedidos que actualmente están sin entregar</t>
  </si>
  <si>
    <t>visualizar las promociones y/o ofertas de los diferentes productos</t>
  </si>
  <si>
    <t>modificar los datos personales</t>
  </si>
  <si>
    <t>registrar nuevos proveedores y sus productos</t>
  </si>
  <si>
    <t>ordenar los productos según las categorías</t>
  </si>
  <si>
    <t>usar el libro de reclamaciones</t>
  </si>
  <si>
    <t>agregar nuevas formas de pago</t>
  </si>
  <si>
    <t>realizar los pedidos más rápido</t>
  </si>
  <si>
    <t>hacer análisis de marketing</t>
  </si>
  <si>
    <t>asignar fecha de entrega</t>
  </si>
  <si>
    <t>tener stock actualizado</t>
  </si>
  <si>
    <t>hacer análisis de ventas</t>
  </si>
  <si>
    <t>controlar los accesos a las diversas opciones por grupo de usuarios</t>
  </si>
  <si>
    <t>elegir promociones y/o ofertas</t>
  </si>
  <si>
    <t>verificar y/o corregir la dirección de entrega</t>
  </si>
  <si>
    <t>visualizar registro de pedidos</t>
  </si>
  <si>
    <t>informar a los clientes sobre nuevos productos</t>
  </si>
  <si>
    <t xml:space="preserve">dejar de recibir notificaciones </t>
  </si>
  <si>
    <t>notificar los reclamos</t>
  </si>
  <si>
    <t>tener varias formas de compra en la tienda</t>
  </si>
  <si>
    <t>¿</t>
  </si>
  <si>
    <t>retirar la suscripción</t>
  </si>
  <si>
    <t>visualizar el historial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</si>
</sst>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vertical="center" wrapText="1"/>
    </xf>
    <xf numFmtId="0" fontId="1" fillId="0" borderId="0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0" fontId="3" fillId="8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1" fillId="9" borderId="0" xfId="0" applyFont="1" applyFill="1"/>
    <xf numFmtId="0" fontId="1" fillId="10" borderId="0" xfId="0" applyFont="1" applyFill="1"/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3:F16" totalsRowShown="0" headerRowDxfId="29" dataDxfId="28">
  <autoFilter ref="B3:F16"/>
  <tableColumns count="5">
    <tableColumn id="1" name="User Story ID" dataDxfId="27"/>
    <tableColumn id="2" name="Stakeholder" dataDxfId="26"/>
    <tableColumn id="3" name="Objetivo" dataDxfId="25"/>
    <tableColumn id="4" name="Capacidad" dataDxfId="24"/>
    <tableColumn id="5" name="Especificación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V17" totalsRowShown="0" headerRowDxfId="22" dataDxfId="21">
  <autoFilter ref="B4:V17"/>
  <sortState ref="B5:V17">
    <sortCondition descending="1" ref="V5:V17"/>
  </sortState>
  <tableColumns count="21">
    <tableColumn id="1" name="Sprint-ID" dataDxfId="20"/>
    <tableColumn id="2" name="User Story-ID" dataDxfId="19">
      <calculatedColumnFormula>BACKLOG_PRODUCTO!B4</calculatedColumnFormula>
    </tableColumn>
    <tableColumn id="3" name="User Story" dataDxfId="18">
      <calculatedColumnFormula>IFERROR(VLOOKUP(Tabla2[[#This Row],[User Story-ID]],Tabla1[#All],4,FALSE),"(TBD)")</calculatedColumnFormula>
    </tableColumn>
    <tableColumn id="4" name="RQ01" dataDxfId="17"/>
    <tableColumn id="5" name="RQ02" dataDxfId="16"/>
    <tableColumn id="16" name="RQ00" dataDxfId="15">
      <calculatedColumnFormula>IFERROR(VLOOKUP(Tabla2[[#This Row],[RQ01]],TABLA_ESTIMADOS,2,FALSE),0)+IFERROR(VLOOKUP(Tabla2[[#This Row],[RQ01]],TABLA_ESTIMADOS,3,FALSE),0)</calculatedColumnFormula>
    </tableColumn>
    <tableColumn id="6" name="DI01" dataDxfId="14"/>
    <tableColumn id="7" name="DI02" dataDxfId="13"/>
    <tableColumn id="8" name="DI03" dataDxfId="12"/>
    <tableColumn id="17" name="DI00" dataDxfId="11">
      <calculatedColumnFormula>IFERROR(VLOOKUP(Tabla2[[#This Row],[DI01]],TABLA_ESTIMADOS,5,FALSE),0)+IFERROR(VLOOKUP(Tabla2[[#This Row],[DI02]],TABLA_ESTIMADOS,6,FALSE),0)+IFERROR(VLOOKUP(Tabla2[[#This Row],[DI03]],TABLA_ESTIMADOS,7,FALSE),0)</calculatedColumnFormula>
    </tableColumn>
    <tableColumn id="9" name="PR01" dataDxfId="10"/>
    <tableColumn id="10" name="PR02" dataDxfId="9"/>
    <tableColumn id="11" name="PR03" dataDxfId="8"/>
    <tableColumn id="18" name="PR00" dataDxfId="7">
      <calculatedColumnFormula>IFERROR(VLOOKUP(Tabla2[[#This Row],[PR01]],TABLA_ESTIMADOS,9,FALSE),0)+IFERROR(VLOOKUP(Tabla2[[#This Row],[PR02]],TABLA_ESTIMADOS,10,FALSE),0)+IFERROR(VLOOKUP(Tabla2[[#This Row],[PR03]],TABLA_ESTIMADOS,11,FALSE),0)</calculatedColumnFormula>
    </tableColumn>
    <tableColumn id="12" name="IM01" dataDxfId="6"/>
    <tableColumn id="13" name="IM02" dataDxfId="5"/>
    <tableColumn id="14" name="IM03" dataDxfId="4"/>
    <tableColumn id="15" name="IM04" dataDxfId="3"/>
    <tableColumn id="19" name="IM00" dataDxfId="2">
      <calculatedColumnFormula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calculatedColumnFormula>
    </tableColumn>
    <tableColumn id="20" name="Esfuerzo Total" dataDxfId="1">
      <calculatedColumnFormula>+Tabla2[[#This Row],[IM00]]+Tabla2[[#This Row],[PR00]]+Tabla2[[#This Row],[DI00]]+Tabla2[[#This Row],[RQ00]]</calculatedColumnFormula>
    </tableColumn>
    <tableColumn id="21" name="Valor AHP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zoomScale="90" zoomScaleNormal="90" workbookViewId="0">
      <selection activeCell="E8" sqref="E8"/>
    </sheetView>
  </sheetViews>
  <sheetFormatPr defaultColWidth="11.42578125" defaultRowHeight="12.75" x14ac:dyDescent="0.2"/>
  <cols>
    <col min="1" max="1" width="2.140625" style="1" customWidth="1"/>
    <col min="2" max="2" width="26" style="1" bestFit="1" customWidth="1"/>
    <col min="3" max="3" width="13.42578125" style="1" bestFit="1" customWidth="1"/>
    <col min="4" max="4" width="32.42578125" style="1" bestFit="1" customWidth="1"/>
    <col min="5" max="5" width="31.85546875" style="1" bestFit="1" customWidth="1"/>
    <col min="6" max="6" width="94.5703125" style="17" bestFit="1" customWidth="1"/>
    <col min="7" max="16384" width="11.42578125" style="1"/>
  </cols>
  <sheetData>
    <row r="1" spans="2:6" ht="15.75" x14ac:dyDescent="0.25">
      <c r="B1" s="2" t="s">
        <v>4</v>
      </c>
    </row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7" t="s">
        <v>5</v>
      </c>
    </row>
    <row r="4" spans="2:6" ht="25.5" x14ac:dyDescent="0.2">
      <c r="B4" s="18" t="s">
        <v>50</v>
      </c>
      <c r="C4" s="16" t="s">
        <v>76</v>
      </c>
      <c r="D4" s="16" t="s">
        <v>90</v>
      </c>
      <c r="E4" s="16" t="s">
        <v>78</v>
      </c>
      <c r="F4" s="19" t="s">
        <v>63</v>
      </c>
    </row>
    <row r="5" spans="2:6" ht="25.5" x14ac:dyDescent="0.2">
      <c r="B5" s="18" t="s">
        <v>51</v>
      </c>
      <c r="C5" s="16" t="s">
        <v>76</v>
      </c>
      <c r="D5" s="16" t="s">
        <v>92</v>
      </c>
      <c r="E5" s="16" t="s">
        <v>79</v>
      </c>
      <c r="F5" s="19" t="s">
        <v>64</v>
      </c>
    </row>
    <row r="6" spans="2:6" ht="25.5" x14ac:dyDescent="0.2">
      <c r="B6" s="18" t="s">
        <v>52</v>
      </c>
      <c r="C6" s="16" t="s">
        <v>76</v>
      </c>
      <c r="D6" s="16" t="s">
        <v>93</v>
      </c>
      <c r="E6" s="16" t="s">
        <v>80</v>
      </c>
      <c r="F6" s="19" t="s">
        <v>65</v>
      </c>
    </row>
    <row r="7" spans="2:6" ht="25.5" x14ac:dyDescent="0.2">
      <c r="B7" s="18" t="s">
        <v>53</v>
      </c>
      <c r="C7" s="16" t="s">
        <v>76</v>
      </c>
      <c r="D7" s="16" t="s">
        <v>94</v>
      </c>
      <c r="E7" s="16" t="s">
        <v>81</v>
      </c>
      <c r="F7" s="19" t="s">
        <v>66</v>
      </c>
    </row>
    <row r="8" spans="2:6" ht="25.5" x14ac:dyDescent="0.2">
      <c r="B8" s="18" t="s">
        <v>54</v>
      </c>
      <c r="C8" s="16" t="s">
        <v>76</v>
      </c>
      <c r="D8" s="16" t="s">
        <v>91</v>
      </c>
      <c r="E8" s="16" t="s">
        <v>82</v>
      </c>
      <c r="F8" s="19" t="s">
        <v>67</v>
      </c>
    </row>
    <row r="9" spans="2:6" ht="25.5" x14ac:dyDescent="0.2">
      <c r="B9" s="18" t="s">
        <v>55</v>
      </c>
      <c r="C9" s="16" t="s">
        <v>77</v>
      </c>
      <c r="D9" s="16" t="s">
        <v>95</v>
      </c>
      <c r="E9" s="16" t="s">
        <v>83</v>
      </c>
      <c r="F9" s="19" t="s">
        <v>68</v>
      </c>
    </row>
    <row r="10" spans="2:6" ht="25.5" x14ac:dyDescent="0.2">
      <c r="B10" s="18" t="s">
        <v>56</v>
      </c>
      <c r="C10" s="16" t="s">
        <v>77</v>
      </c>
      <c r="D10" s="16" t="s">
        <v>96</v>
      </c>
      <c r="E10" s="16" t="s">
        <v>84</v>
      </c>
      <c r="F10" s="19" t="s">
        <v>69</v>
      </c>
    </row>
    <row r="11" spans="2:6" x14ac:dyDescent="0.2">
      <c r="B11" s="18" t="s">
        <v>57</v>
      </c>
      <c r="C11" s="16" t="s">
        <v>77</v>
      </c>
      <c r="D11" s="16" t="s">
        <v>97</v>
      </c>
      <c r="E11" s="16" t="s">
        <v>104</v>
      </c>
      <c r="F11" s="19" t="s">
        <v>70</v>
      </c>
    </row>
    <row r="12" spans="2:6" ht="25.5" x14ac:dyDescent="0.2">
      <c r="B12" s="18" t="s">
        <v>58</v>
      </c>
      <c r="C12" s="16" t="s">
        <v>76</v>
      </c>
      <c r="D12" s="16" t="s">
        <v>98</v>
      </c>
      <c r="E12" s="16" t="s">
        <v>85</v>
      </c>
      <c r="F12" s="19" t="s">
        <v>71</v>
      </c>
    </row>
    <row r="13" spans="2:6" x14ac:dyDescent="0.2">
      <c r="B13" s="18" t="s">
        <v>59</v>
      </c>
      <c r="C13" s="16" t="s">
        <v>77</v>
      </c>
      <c r="D13" s="16" t="s">
        <v>99</v>
      </c>
      <c r="E13" s="16" t="s">
        <v>103</v>
      </c>
      <c r="F13" s="19" t="s">
        <v>72</v>
      </c>
    </row>
    <row r="14" spans="2:6" ht="25.5" x14ac:dyDescent="0.2">
      <c r="B14" s="18" t="s">
        <v>60</v>
      </c>
      <c r="C14" s="16" t="s">
        <v>77</v>
      </c>
      <c r="D14" s="16" t="s">
        <v>89</v>
      </c>
      <c r="E14" s="16" t="s">
        <v>86</v>
      </c>
      <c r="F14" s="19" t="s">
        <v>73</v>
      </c>
    </row>
    <row r="15" spans="2:6" x14ac:dyDescent="0.2">
      <c r="B15" s="18" t="s">
        <v>61</v>
      </c>
      <c r="C15" s="16" t="s">
        <v>77</v>
      </c>
      <c r="D15" s="16" t="s">
        <v>100</v>
      </c>
      <c r="E15" s="16" t="s">
        <v>87</v>
      </c>
      <c r="F15" s="19" t="s">
        <v>74</v>
      </c>
    </row>
    <row r="16" spans="2:6" ht="25.5" x14ac:dyDescent="0.2">
      <c r="B16" s="18" t="s">
        <v>62</v>
      </c>
      <c r="C16" s="16" t="s">
        <v>76</v>
      </c>
      <c r="D16" s="16" t="s">
        <v>101</v>
      </c>
      <c r="E16" s="16" t="s">
        <v>88</v>
      </c>
      <c r="F16" s="19" t="s">
        <v>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tabSelected="1" topLeftCell="A2" workbookViewId="0">
      <selection activeCell="F6" sqref="F6"/>
    </sheetView>
  </sheetViews>
  <sheetFormatPr defaultColWidth="11.42578125" defaultRowHeight="12.75" x14ac:dyDescent="0.2"/>
  <cols>
    <col min="1" max="1" width="3.140625" style="1" customWidth="1"/>
    <col min="2" max="2" width="10" style="1" customWidth="1"/>
    <col min="3" max="3" width="13.42578125" style="1" customWidth="1"/>
    <col min="4" max="4" width="38.28515625" style="17" customWidth="1"/>
    <col min="5" max="11" width="7.42578125" style="1" customWidth="1"/>
    <col min="12" max="15" width="7.42578125" style="3" customWidth="1"/>
    <col min="16" max="16" width="7.28515625" style="1" bestFit="1" customWidth="1"/>
    <col min="17" max="18" width="8.140625" style="1" bestFit="1" customWidth="1"/>
    <col min="19" max="20" width="7.28515625" style="1" bestFit="1" customWidth="1"/>
    <col min="21" max="21" width="14.140625" style="1" bestFit="1" customWidth="1"/>
    <col min="22" max="16384" width="11.42578125" style="1"/>
  </cols>
  <sheetData>
    <row r="1" spans="2:22" s="11" customFormat="1" ht="18.75" x14ac:dyDescent="0.25">
      <c r="D1" s="22"/>
      <c r="E1" s="31" t="s">
        <v>40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2:22" x14ac:dyDescent="0.2">
      <c r="E2" s="32" t="s">
        <v>15</v>
      </c>
      <c r="F2" s="32"/>
      <c r="G2" s="32"/>
      <c r="H2" s="33" t="s">
        <v>14</v>
      </c>
      <c r="I2" s="33"/>
      <c r="J2" s="33"/>
      <c r="K2" s="33"/>
      <c r="L2" s="34" t="s">
        <v>19</v>
      </c>
      <c r="M2" s="34"/>
      <c r="N2" s="34"/>
      <c r="O2" s="34"/>
      <c r="P2" s="35" t="s">
        <v>20</v>
      </c>
      <c r="Q2" s="35"/>
      <c r="R2" s="35"/>
      <c r="S2" s="35"/>
      <c r="T2" s="35"/>
    </row>
    <row r="3" spans="2:22" ht="87" x14ac:dyDescent="0.2">
      <c r="E3" s="6" t="s">
        <v>13</v>
      </c>
      <c r="F3" s="6" t="s">
        <v>9</v>
      </c>
      <c r="G3" s="9" t="str">
        <f>CONCATENATE("Esfuerzo: ",E2)</f>
        <v>Esfuerzo: REQUERIMIENTOS</v>
      </c>
      <c r="H3" s="6" t="s">
        <v>10</v>
      </c>
      <c r="I3" s="6" t="s">
        <v>11</v>
      </c>
      <c r="J3" s="6" t="s">
        <v>12</v>
      </c>
      <c r="K3" s="9" t="str">
        <f>CONCATENATE("Esfuerzo: ",H2)</f>
        <v>Esfuerzo: DISEÑO</v>
      </c>
      <c r="L3" s="6" t="s">
        <v>16</v>
      </c>
      <c r="M3" s="6" t="s">
        <v>17</v>
      </c>
      <c r="N3" s="6" t="s">
        <v>18</v>
      </c>
      <c r="O3" s="9" t="str">
        <f>CONCATENATE("Esfuerzo: ",L2)</f>
        <v>Esfuerzo: PRUEBAS</v>
      </c>
      <c r="P3" s="6" t="s">
        <v>35</v>
      </c>
      <c r="Q3" s="6" t="s">
        <v>21</v>
      </c>
      <c r="R3" s="6" t="s">
        <v>36</v>
      </c>
      <c r="S3" s="6" t="s">
        <v>38</v>
      </c>
      <c r="T3" s="9" t="str">
        <f>CONCATENATE("Esfuerzo: ",P2)</f>
        <v>Esfuerzo: IMPLEMENTACIÓN</v>
      </c>
    </row>
    <row r="4" spans="2:22" ht="13.5" thickBot="1" x14ac:dyDescent="0.25">
      <c r="B4" s="1" t="s">
        <v>6</v>
      </c>
      <c r="C4" s="1" t="s">
        <v>7</v>
      </c>
      <c r="D4" s="17" t="s">
        <v>8</v>
      </c>
      <c r="E4" s="3" t="s">
        <v>24</v>
      </c>
      <c r="F4" s="3" t="s">
        <v>25</v>
      </c>
      <c r="G4" s="3" t="s">
        <v>41</v>
      </c>
      <c r="H4" s="4" t="s">
        <v>26</v>
      </c>
      <c r="I4" s="4" t="s">
        <v>27</v>
      </c>
      <c r="J4" s="4" t="s">
        <v>28</v>
      </c>
      <c r="K4" s="4" t="s">
        <v>42</v>
      </c>
      <c r="L4" s="3" t="s">
        <v>29</v>
      </c>
      <c r="M4" s="3" t="s">
        <v>30</v>
      </c>
      <c r="N4" s="3" t="s">
        <v>31</v>
      </c>
      <c r="O4" s="3" t="s">
        <v>46</v>
      </c>
      <c r="P4" s="1" t="s">
        <v>22</v>
      </c>
      <c r="Q4" s="1" t="s">
        <v>23</v>
      </c>
      <c r="R4" s="1" t="s">
        <v>37</v>
      </c>
      <c r="S4" s="1" t="s">
        <v>39</v>
      </c>
      <c r="T4" s="1" t="s">
        <v>44</v>
      </c>
      <c r="U4" s="1" t="s">
        <v>45</v>
      </c>
      <c r="V4" s="1" t="s">
        <v>49</v>
      </c>
    </row>
    <row r="5" spans="2:22" ht="15" x14ac:dyDescent="0.25">
      <c r="B5" s="37" t="s">
        <v>47</v>
      </c>
      <c r="C5" s="1" t="str">
        <f>BACKLOG_PRODUCTO!B7</f>
        <v>BKLGI-004</v>
      </c>
      <c r="D5" s="24" t="str">
        <f>IFERROR(VLOOKUP(Tabla2[[#This Row],[User Story-ID]],Tabla1[#All],4,FALSE),"(TBD)")</f>
        <v>administrar los usuarios y sus permisos</v>
      </c>
      <c r="E5" s="5" t="s">
        <v>32</v>
      </c>
      <c r="F5" s="5" t="s">
        <v>32</v>
      </c>
      <c r="G5" s="20">
        <f>IFERROR(VLOOKUP(Tabla2[[#This Row],[RQ01]],TABLA_ESTIMADOS,2,FALSE),0)+IFERROR(VLOOKUP(Tabla2[[#This Row],[RQ01]],TABLA_ESTIMADOS,3,FALSE),0)</f>
        <v>1.5</v>
      </c>
      <c r="H5" s="5" t="s">
        <v>32</v>
      </c>
      <c r="I5" s="5" t="s">
        <v>32</v>
      </c>
      <c r="J5" s="5" t="s">
        <v>32</v>
      </c>
      <c r="K5" s="20">
        <f>IFERROR(VLOOKUP(Tabla2[[#This Row],[DI01]],TABLA_ESTIMADOS,5,FALSE),0)+IFERROR(VLOOKUP(Tabla2[[#This Row],[DI02]],TABLA_ESTIMADOS,6,FALSE),0)+IFERROR(VLOOKUP(Tabla2[[#This Row],[DI03]],TABLA_ESTIMADOS,7,FALSE),0)</f>
        <v>6</v>
      </c>
      <c r="L5" s="5" t="s">
        <v>32</v>
      </c>
      <c r="M5" s="5" t="s">
        <v>32</v>
      </c>
      <c r="N5" s="5" t="s">
        <v>32</v>
      </c>
      <c r="O5" s="20">
        <f>IFERROR(VLOOKUP(Tabla2[[#This Row],[PR01]],TABLA_ESTIMADOS,9,FALSE),0)+IFERROR(VLOOKUP(Tabla2[[#This Row],[PR02]],TABLA_ESTIMADOS,10,FALSE),0)+IFERROR(VLOOKUP(Tabla2[[#This Row],[PR03]],TABLA_ESTIMADOS,11,FALSE),0)</f>
        <v>8</v>
      </c>
      <c r="P5" s="5" t="s">
        <v>32</v>
      </c>
      <c r="Q5" s="5" t="s">
        <v>32</v>
      </c>
      <c r="R5" s="5" t="s">
        <v>32</v>
      </c>
      <c r="S5" s="5" t="s">
        <v>32</v>
      </c>
      <c r="T5" s="2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5" s="15">
        <f>+Tabla2[[#This Row],[IM00]]+Tabla2[[#This Row],[PR00]]+Tabla2[[#This Row],[DI00]]+Tabla2[[#This Row],[RQ00]]</f>
        <v>28.5</v>
      </c>
      <c r="V5" s="26">
        <v>0.11171991147739076</v>
      </c>
    </row>
    <row r="6" spans="2:22" ht="15" x14ac:dyDescent="0.25">
      <c r="B6" s="37" t="s">
        <v>47</v>
      </c>
      <c r="C6" s="1" t="str">
        <f>BACKLOG_PRODUCTO!B12</f>
        <v>BKLGI-009</v>
      </c>
      <c r="D6" s="19" t="str">
        <f>IFERROR(VLOOKUP(Tabla2[[#This Row],[User Story-ID]],Tabla1[#All],4,FALSE),"(TBD)")</f>
        <v>registrar nuevos proveedores y sus productos</v>
      </c>
      <c r="E6" s="5" t="s">
        <v>32</v>
      </c>
      <c r="F6" s="5" t="s">
        <v>32</v>
      </c>
      <c r="G6" s="8">
        <f>IFERROR(VLOOKUP(Tabla2[[#This Row],[RQ01]],TABLA_ESTIMADOS,2,FALSE),0)+IFERROR(VLOOKUP(Tabla2[[#This Row],[RQ01]],TABLA_ESTIMADOS,3,FALSE),0)</f>
        <v>1.5</v>
      </c>
      <c r="H6" s="5" t="s">
        <v>32</v>
      </c>
      <c r="I6" s="5" t="s">
        <v>32</v>
      </c>
      <c r="J6" s="5" t="s">
        <v>32</v>
      </c>
      <c r="K6" s="8">
        <f>IFERROR(VLOOKUP(Tabla2[[#This Row],[DI01]],TABLA_ESTIMADOS,5,FALSE),0)+IFERROR(VLOOKUP(Tabla2[[#This Row],[DI02]],TABLA_ESTIMADOS,6,FALSE),0)+IFERROR(VLOOKUP(Tabla2[[#This Row],[DI03]],TABLA_ESTIMADOS,7,FALSE),0)</f>
        <v>6</v>
      </c>
      <c r="L6" s="5" t="s">
        <v>32</v>
      </c>
      <c r="M6" s="5" t="s">
        <v>32</v>
      </c>
      <c r="N6" s="5" t="s">
        <v>32</v>
      </c>
      <c r="O6" s="8">
        <f>IFERROR(VLOOKUP(Tabla2[[#This Row],[PR01]],TABLA_ESTIMADOS,9,FALSE),0)+IFERROR(VLOOKUP(Tabla2[[#This Row],[PR02]],TABLA_ESTIMADOS,10,FALSE),0)+IFERROR(VLOOKUP(Tabla2[[#This Row],[PR03]],TABLA_ESTIMADOS,11,FALSE),0)</f>
        <v>8</v>
      </c>
      <c r="P6" s="5" t="s">
        <v>32</v>
      </c>
      <c r="Q6" s="5" t="s">
        <v>32</v>
      </c>
      <c r="R6" s="5" t="s">
        <v>32</v>
      </c>
      <c r="S6" s="5" t="s">
        <v>32</v>
      </c>
      <c r="T6" s="8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6" s="15">
        <f>+Tabla2[[#This Row],[IM00]]+Tabla2[[#This Row],[PR00]]+Tabla2[[#This Row],[DI00]]+Tabla2[[#This Row],[RQ00]]</f>
        <v>28.5</v>
      </c>
      <c r="V6" s="27">
        <v>0.10116287752788397</v>
      </c>
    </row>
    <row r="7" spans="2:22" ht="25.5" x14ac:dyDescent="0.25">
      <c r="B7" s="37" t="s">
        <v>47</v>
      </c>
      <c r="C7" s="1" t="str">
        <f>BACKLOG_PRODUCTO!B16</f>
        <v>BKLGI-013</v>
      </c>
      <c r="D7" s="19" t="str">
        <f>IFERROR(VLOOKUP(Tabla2[[#This Row],[User Story-ID]],Tabla1[#All],4,FALSE),"(TBD)")</f>
        <v>agregar nuevas formas de pago</v>
      </c>
      <c r="E7" s="5" t="s">
        <v>32</v>
      </c>
      <c r="F7" s="5" t="s">
        <v>32</v>
      </c>
      <c r="G7" s="8">
        <f>IFERROR(VLOOKUP(Tabla2[[#This Row],[RQ01]],TABLA_ESTIMADOS,2,FALSE),0)+IFERROR(VLOOKUP(Tabla2[[#This Row],[RQ01]],TABLA_ESTIMADOS,3,FALSE),0)</f>
        <v>1.5</v>
      </c>
      <c r="H7" s="5" t="s">
        <v>32</v>
      </c>
      <c r="I7" s="5" t="s">
        <v>32</v>
      </c>
      <c r="J7" s="5" t="s">
        <v>32</v>
      </c>
      <c r="K7" s="8">
        <f>IFERROR(VLOOKUP(Tabla2[[#This Row],[DI01]],TABLA_ESTIMADOS,5,FALSE),0)+IFERROR(VLOOKUP(Tabla2[[#This Row],[DI02]],TABLA_ESTIMADOS,6,FALSE),0)+IFERROR(VLOOKUP(Tabla2[[#This Row],[DI03]],TABLA_ESTIMADOS,7,FALSE),0)</f>
        <v>6</v>
      </c>
      <c r="L7" s="5" t="s">
        <v>32</v>
      </c>
      <c r="M7" s="5" t="s">
        <v>32</v>
      </c>
      <c r="N7" s="5" t="s">
        <v>32</v>
      </c>
      <c r="O7" s="8">
        <f>IFERROR(VLOOKUP(Tabla2[[#This Row],[PR01]],TABLA_ESTIMADOS,9,FALSE),0)+IFERROR(VLOOKUP(Tabla2[[#This Row],[PR02]],TABLA_ESTIMADOS,10,FALSE),0)+IFERROR(VLOOKUP(Tabla2[[#This Row],[PR03]],TABLA_ESTIMADOS,11,FALSE),0)</f>
        <v>8</v>
      </c>
      <c r="P7" s="5" t="s">
        <v>32</v>
      </c>
      <c r="Q7" s="5" t="s">
        <v>32</v>
      </c>
      <c r="R7" s="5" t="s">
        <v>32</v>
      </c>
      <c r="S7" s="5" t="s">
        <v>32</v>
      </c>
      <c r="T7" s="36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7" s="15">
        <f>+Tabla2[[#This Row],[IM00]]+Tabla2[[#This Row],[PR00]]+Tabla2[[#This Row],[DI00]]+Tabla2[[#This Row],[RQ00]]</f>
        <v>28.5</v>
      </c>
      <c r="V7" s="27">
        <v>9.6188572165613315E-2</v>
      </c>
    </row>
    <row r="8" spans="2:22" ht="15" x14ac:dyDescent="0.25">
      <c r="B8" s="37" t="s">
        <v>47</v>
      </c>
      <c r="C8" s="1" t="str">
        <f>BACKLOG_PRODUCTO!B14</f>
        <v>BKLGI-011</v>
      </c>
      <c r="D8" s="19" t="str">
        <f>IFERROR(VLOOKUP(Tabla2[[#This Row],[User Story-ID]],Tabla1[#All],4,FALSE),"(TBD)")</f>
        <v>ordenar los productos según las categorías</v>
      </c>
      <c r="E8" s="5" t="s">
        <v>34</v>
      </c>
      <c r="F8" s="5" t="s">
        <v>34</v>
      </c>
      <c r="G8" s="8">
        <f>IFERROR(VLOOKUP(Tabla2[[#This Row],[RQ01]],TABLA_ESTIMADOS,2,FALSE),0)+IFERROR(VLOOKUP(Tabla2[[#This Row],[RQ01]],TABLA_ESTIMADOS,3,FALSE),0)</f>
        <v>1.5</v>
      </c>
      <c r="H8" s="5" t="s">
        <v>34</v>
      </c>
      <c r="I8" s="5" t="s">
        <v>34</v>
      </c>
      <c r="J8" s="5" t="s">
        <v>34</v>
      </c>
      <c r="K8" s="8">
        <f>IFERROR(VLOOKUP(Tabla2[[#This Row],[DI01]],TABLA_ESTIMADOS,5,FALSE),0)+IFERROR(VLOOKUP(Tabla2[[#This Row],[DI02]],TABLA_ESTIMADOS,6,FALSE),0)+IFERROR(VLOOKUP(Tabla2[[#This Row],[DI03]],TABLA_ESTIMADOS,7,FALSE),0)</f>
        <v>5</v>
      </c>
      <c r="L8" s="5" t="s">
        <v>34</v>
      </c>
      <c r="M8" s="5" t="s">
        <v>34</v>
      </c>
      <c r="N8" s="5" t="s">
        <v>34</v>
      </c>
      <c r="O8" s="8">
        <f>IFERROR(VLOOKUP(Tabla2[[#This Row],[PR01]],TABLA_ESTIMADOS,9,FALSE),0)+IFERROR(VLOOKUP(Tabla2[[#This Row],[PR02]],TABLA_ESTIMADOS,10,FALSE),0)+IFERROR(VLOOKUP(Tabla2[[#This Row],[PR03]],TABLA_ESTIMADOS,11,FALSE),0)</f>
        <v>4</v>
      </c>
      <c r="P8" s="5" t="s">
        <v>34</v>
      </c>
      <c r="Q8" s="5" t="s">
        <v>34</v>
      </c>
      <c r="R8" s="5" t="s">
        <v>34</v>
      </c>
      <c r="S8" s="5" t="s">
        <v>34</v>
      </c>
      <c r="T8" s="36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8" s="15">
        <f>+Tabla2[[#This Row],[IM00]]+Tabla2[[#This Row],[PR00]]+Tabla2[[#This Row],[DI00]]+Tabla2[[#This Row],[RQ00]]</f>
        <v>19.5</v>
      </c>
      <c r="V8" s="27">
        <v>9.5856782094537268E-2</v>
      </c>
    </row>
    <row r="9" spans="2:22" ht="25.5" x14ac:dyDescent="0.25">
      <c r="B9" s="37" t="s">
        <v>47</v>
      </c>
      <c r="C9" s="1" t="str">
        <f>BACKLOG_PRODUCTO!B10</f>
        <v>BKLGI-007</v>
      </c>
      <c r="D9" s="24" t="str">
        <f>IFERROR(VLOOKUP(Tabla2[[#This Row],[User Story-ID]],Tabla1[#All],4,FALSE),"(TBD)")</f>
        <v>modificar los datos personales</v>
      </c>
      <c r="E9" s="5" t="s">
        <v>33</v>
      </c>
      <c r="F9" s="5" t="s">
        <v>33</v>
      </c>
      <c r="G9" s="20">
        <f>IFERROR(VLOOKUP(Tabla2[[#This Row],[RQ01]],TABLA_ESTIMADOS,2,FALSE),0)+IFERROR(VLOOKUP(Tabla2[[#This Row],[RQ01]],TABLA_ESTIMADOS,3,FALSE),0)</f>
        <v>1.5</v>
      </c>
      <c r="H9" s="5" t="s">
        <v>33</v>
      </c>
      <c r="I9" s="5" t="s">
        <v>33</v>
      </c>
      <c r="J9" s="5" t="s">
        <v>33</v>
      </c>
      <c r="K9" s="20">
        <f>IFERROR(VLOOKUP(Tabla2[[#This Row],[DI01]],TABLA_ESTIMADOS,5,FALSE),0)+IFERROR(VLOOKUP(Tabla2[[#This Row],[DI02]],TABLA_ESTIMADOS,6,FALSE),0)+IFERROR(VLOOKUP(Tabla2[[#This Row],[DI03]],TABLA_ESTIMADOS,7,FALSE),0)</f>
        <v>5.5</v>
      </c>
      <c r="L9" s="5" t="s">
        <v>33</v>
      </c>
      <c r="M9" s="5" t="s">
        <v>33</v>
      </c>
      <c r="N9" s="5" t="s">
        <v>33</v>
      </c>
      <c r="O9" s="20">
        <f>IFERROR(VLOOKUP(Tabla2[[#This Row],[PR01]],TABLA_ESTIMADOS,9,FALSE),0)+IFERROR(VLOOKUP(Tabla2[[#This Row],[PR02]],TABLA_ESTIMADOS,10,FALSE),0)+IFERROR(VLOOKUP(Tabla2[[#This Row],[PR03]],TABLA_ESTIMADOS,11,FALSE),0)</f>
        <v>6</v>
      </c>
      <c r="P9" s="5" t="s">
        <v>33</v>
      </c>
      <c r="Q9" s="5" t="s">
        <v>33</v>
      </c>
      <c r="R9" s="5" t="s">
        <v>33</v>
      </c>
      <c r="S9" s="5" t="s">
        <v>33</v>
      </c>
      <c r="T9" s="21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9" s="15">
        <f>+Tabla2[[#This Row],[IM00]]+Tabla2[[#This Row],[PR00]]+Tabla2[[#This Row],[DI00]]+Tabla2[[#This Row],[RQ00]]</f>
        <v>24</v>
      </c>
      <c r="V9" s="27">
        <v>8.0856646323664197E-2</v>
      </c>
    </row>
    <row r="10" spans="2:22" ht="25.5" x14ac:dyDescent="0.25">
      <c r="B10" s="37" t="s">
        <v>47</v>
      </c>
      <c r="C10" s="1" t="str">
        <f>BACKLOG_PRODUCTO!B13</f>
        <v>BKLGI-010</v>
      </c>
      <c r="D10" s="19" t="str">
        <f>IFERROR(VLOOKUP(Tabla2[[#This Row],[User Story-ID]],Tabla1[#All],4,FALSE),"(TBD)")</f>
        <v>retirar la suscripción</v>
      </c>
      <c r="E10" s="5" t="s">
        <v>32</v>
      </c>
      <c r="F10" s="5" t="s">
        <v>32</v>
      </c>
      <c r="G10" s="8">
        <f>IFERROR(VLOOKUP(Tabla2[[#This Row],[RQ01]],TABLA_ESTIMADOS,2,FALSE),0)+IFERROR(VLOOKUP(Tabla2[[#This Row],[RQ01]],TABLA_ESTIMADOS,3,FALSE),0)</f>
        <v>1.5</v>
      </c>
      <c r="H10" s="5" t="s">
        <v>32</v>
      </c>
      <c r="I10" s="5" t="s">
        <v>32</v>
      </c>
      <c r="J10" s="5" t="s">
        <v>32</v>
      </c>
      <c r="K10" s="8">
        <f>IFERROR(VLOOKUP(Tabla2[[#This Row],[DI01]],TABLA_ESTIMADOS,5,FALSE),0)+IFERROR(VLOOKUP(Tabla2[[#This Row],[DI02]],TABLA_ESTIMADOS,6,FALSE),0)+IFERROR(VLOOKUP(Tabla2[[#This Row],[DI03]],TABLA_ESTIMADOS,7,FALSE),0)</f>
        <v>6</v>
      </c>
      <c r="L10" s="5" t="s">
        <v>32</v>
      </c>
      <c r="M10" s="5" t="s">
        <v>32</v>
      </c>
      <c r="N10" s="5" t="s">
        <v>32</v>
      </c>
      <c r="O10" s="8">
        <f>IFERROR(VLOOKUP(Tabla2[[#This Row],[PR01]],TABLA_ESTIMADOS,9,FALSE),0)+IFERROR(VLOOKUP(Tabla2[[#This Row],[PR02]],TABLA_ESTIMADOS,10,FALSE),0)+IFERROR(VLOOKUP(Tabla2[[#This Row],[PR03]],TABLA_ESTIMADOS,11,FALSE),0)</f>
        <v>8</v>
      </c>
      <c r="P10" s="5" t="s">
        <v>32</v>
      </c>
      <c r="Q10" s="5" t="s">
        <v>32</v>
      </c>
      <c r="R10" s="5" t="s">
        <v>32</v>
      </c>
      <c r="S10" s="5" t="s">
        <v>32</v>
      </c>
      <c r="T10" s="36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10" s="15">
        <f>+Tabla2[[#This Row],[IM00]]+Tabla2[[#This Row],[PR00]]+Tabla2[[#This Row],[DI00]]+Tabla2[[#This Row],[RQ00]]</f>
        <v>28.5</v>
      </c>
      <c r="V10" s="27">
        <v>7.3810986579049206E-2</v>
      </c>
    </row>
    <row r="11" spans="2:22" ht="15" x14ac:dyDescent="0.25">
      <c r="B11" s="38" t="s">
        <v>48</v>
      </c>
      <c r="C11" s="1" t="str">
        <f>BACKLOG_PRODUCTO!B5</f>
        <v>BKLGI-002</v>
      </c>
      <c r="D11" s="19" t="str">
        <f>IFERROR(VLOOKUP(Tabla2[[#This Row],[User Story-ID]],Tabla1[#All],4,FALSE),"(TBD)")</f>
        <v>modificar la lista de productos</v>
      </c>
      <c r="E11" s="5" t="s">
        <v>33</v>
      </c>
      <c r="F11" s="5" t="s">
        <v>33</v>
      </c>
      <c r="G11" s="8">
        <f>IFERROR(VLOOKUP(Tabla2[[#This Row],[RQ01]],TABLA_ESTIMADOS,2,FALSE),0)+IFERROR(VLOOKUP(Tabla2[[#This Row],[RQ01]],TABLA_ESTIMADOS,3,FALSE),0)</f>
        <v>1.5</v>
      </c>
      <c r="H11" s="5" t="s">
        <v>33</v>
      </c>
      <c r="I11" s="5" t="s">
        <v>33</v>
      </c>
      <c r="J11" s="5" t="s">
        <v>33</v>
      </c>
      <c r="K11" s="8">
        <f>IFERROR(VLOOKUP(Tabla2[[#This Row],[DI01]],TABLA_ESTIMADOS,5,FALSE),0)+IFERROR(VLOOKUP(Tabla2[[#This Row],[DI02]],TABLA_ESTIMADOS,6,FALSE),0)+IFERROR(VLOOKUP(Tabla2[[#This Row],[DI03]],TABLA_ESTIMADOS,7,FALSE),0)</f>
        <v>5.5</v>
      </c>
      <c r="L11" s="5" t="s">
        <v>33</v>
      </c>
      <c r="M11" s="5" t="s">
        <v>33</v>
      </c>
      <c r="N11" s="5" t="s">
        <v>33</v>
      </c>
      <c r="O11" s="8">
        <f>IFERROR(VLOOKUP(Tabla2[[#This Row],[PR01]],TABLA_ESTIMADOS,9,FALSE),0)+IFERROR(VLOOKUP(Tabla2[[#This Row],[PR02]],TABLA_ESTIMADOS,10,FALSE),0)+IFERROR(VLOOKUP(Tabla2[[#This Row],[PR03]],TABLA_ESTIMADOS,11,FALSE),0)</f>
        <v>6</v>
      </c>
      <c r="P11" s="5" t="s">
        <v>33</v>
      </c>
      <c r="Q11" s="5" t="s">
        <v>33</v>
      </c>
      <c r="R11" s="5" t="s">
        <v>33</v>
      </c>
      <c r="S11" s="5" t="s">
        <v>33</v>
      </c>
      <c r="T11" s="36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11" s="15">
        <f>+Tabla2[[#This Row],[IM00]]+Tabla2[[#This Row],[PR00]]+Tabla2[[#This Row],[DI00]]+Tabla2[[#This Row],[RQ00]]</f>
        <v>24</v>
      </c>
      <c r="V11" s="27">
        <v>7.1563130061707864E-2</v>
      </c>
    </row>
    <row r="12" spans="2:22" ht="15" x14ac:dyDescent="0.25">
      <c r="B12" s="38" t="s">
        <v>48</v>
      </c>
      <c r="C12" s="1" t="str">
        <f>BACKLOG_PRODUCTO!B8</f>
        <v>BKLGI-005</v>
      </c>
      <c r="D12" s="24" t="str">
        <f>IFERROR(VLOOKUP(Tabla2[[#This Row],[User Story-ID]],Tabla1[#All],4,FALSE),"(TBD)")</f>
        <v>visualizar los pedidos que actualmente están sin entregar</v>
      </c>
      <c r="E12" s="5" t="s">
        <v>34</v>
      </c>
      <c r="F12" s="5" t="s">
        <v>34</v>
      </c>
      <c r="G12" s="20">
        <f>IFERROR(VLOOKUP(Tabla2[[#This Row],[RQ01]],TABLA_ESTIMADOS,2,FALSE),0)+IFERROR(VLOOKUP(Tabla2[[#This Row],[RQ01]],TABLA_ESTIMADOS,3,FALSE),0)</f>
        <v>1.5</v>
      </c>
      <c r="H12" s="5" t="s">
        <v>34</v>
      </c>
      <c r="I12" s="5" t="s">
        <v>34</v>
      </c>
      <c r="J12" s="5" t="s">
        <v>34</v>
      </c>
      <c r="K12" s="20">
        <f>IFERROR(VLOOKUP(Tabla2[[#This Row],[DI01]],TABLA_ESTIMADOS,5,FALSE),0)+IFERROR(VLOOKUP(Tabla2[[#This Row],[DI02]],TABLA_ESTIMADOS,6,FALSE),0)+IFERROR(VLOOKUP(Tabla2[[#This Row],[DI03]],TABLA_ESTIMADOS,7,FALSE),0)</f>
        <v>5</v>
      </c>
      <c r="L12" s="5" t="s">
        <v>34</v>
      </c>
      <c r="M12" s="5" t="s">
        <v>34</v>
      </c>
      <c r="N12" s="5" t="s">
        <v>34</v>
      </c>
      <c r="O12" s="20">
        <f>IFERROR(VLOOKUP(Tabla2[[#This Row],[PR01]],TABLA_ESTIMADOS,9,FALSE),0)+IFERROR(VLOOKUP(Tabla2[[#This Row],[PR02]],TABLA_ESTIMADOS,10,FALSE),0)+IFERROR(VLOOKUP(Tabla2[[#This Row],[PR03]],TABLA_ESTIMADOS,11,FALSE),0)</f>
        <v>4</v>
      </c>
      <c r="P12" s="5" t="s">
        <v>34</v>
      </c>
      <c r="Q12" s="5" t="s">
        <v>34</v>
      </c>
      <c r="R12" s="5" t="s">
        <v>34</v>
      </c>
      <c r="S12" s="5" t="s">
        <v>34</v>
      </c>
      <c r="T12" s="2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2" s="15">
        <f>+Tabla2[[#This Row],[IM00]]+Tabla2[[#This Row],[PR00]]+Tabla2[[#This Row],[DI00]]+Tabla2[[#This Row],[RQ00]]</f>
        <v>19.5</v>
      </c>
      <c r="V12" s="27">
        <v>7.1541067294833255E-2</v>
      </c>
    </row>
    <row r="13" spans="2:22" ht="15" x14ac:dyDescent="0.25">
      <c r="B13" s="38" t="s">
        <v>48</v>
      </c>
      <c r="C13" s="1" t="str">
        <f>BACKLOG_PRODUCTO!B15</f>
        <v>BKLGI-012</v>
      </c>
      <c r="D13" s="24" t="str">
        <f>IFERROR(VLOOKUP(Tabla2[[#This Row],[User Story-ID]],Tabla1[#All],4,FALSE),"(TBD)")</f>
        <v>usar el libro de reclamaciones</v>
      </c>
      <c r="E13" s="5" t="s">
        <v>32</v>
      </c>
      <c r="F13" s="5" t="s">
        <v>32</v>
      </c>
      <c r="G13" s="20">
        <f>IFERROR(VLOOKUP(Tabla2[[#This Row],[RQ01]],TABLA_ESTIMADOS,2,FALSE),0)+IFERROR(VLOOKUP(Tabla2[[#This Row],[RQ01]],TABLA_ESTIMADOS,3,FALSE),0)</f>
        <v>1.5</v>
      </c>
      <c r="H13" s="5" t="s">
        <v>32</v>
      </c>
      <c r="I13" s="5" t="s">
        <v>32</v>
      </c>
      <c r="J13" s="5" t="s">
        <v>32</v>
      </c>
      <c r="K13" s="20">
        <f>IFERROR(VLOOKUP(Tabla2[[#This Row],[DI01]],TABLA_ESTIMADOS,5,FALSE),0)+IFERROR(VLOOKUP(Tabla2[[#This Row],[DI02]],TABLA_ESTIMADOS,6,FALSE),0)+IFERROR(VLOOKUP(Tabla2[[#This Row],[DI03]],TABLA_ESTIMADOS,7,FALSE),0)</f>
        <v>6</v>
      </c>
      <c r="L13" s="5" t="s">
        <v>32</v>
      </c>
      <c r="M13" s="5" t="s">
        <v>32</v>
      </c>
      <c r="N13" s="5" t="s">
        <v>32</v>
      </c>
      <c r="O13" s="20">
        <f>IFERROR(VLOOKUP(Tabla2[[#This Row],[PR01]],TABLA_ESTIMADOS,9,FALSE),0)+IFERROR(VLOOKUP(Tabla2[[#This Row],[PR02]],TABLA_ESTIMADOS,10,FALSE),0)+IFERROR(VLOOKUP(Tabla2[[#This Row],[PR03]],TABLA_ESTIMADOS,11,FALSE),0)</f>
        <v>8</v>
      </c>
      <c r="P13" s="5" t="s">
        <v>32</v>
      </c>
      <c r="Q13" s="5" t="s">
        <v>32</v>
      </c>
      <c r="R13" s="5" t="s">
        <v>32</v>
      </c>
      <c r="S13" s="5" t="s">
        <v>32</v>
      </c>
      <c r="T13" s="2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13" s="15">
        <f>+Tabla2[[#This Row],[IM00]]+Tabla2[[#This Row],[PR00]]+Tabla2[[#This Row],[DI00]]+Tabla2[[#This Row],[RQ00]]</f>
        <v>28.5</v>
      </c>
      <c r="V13" s="27">
        <v>6.9911816817938066E-2</v>
      </c>
    </row>
    <row r="14" spans="2:22" ht="15" x14ac:dyDescent="0.25">
      <c r="B14" s="38" t="s">
        <v>48</v>
      </c>
      <c r="C14" s="1" t="str">
        <f>BACKLOG_PRODUCTO!B11</f>
        <v>BKLGI-008</v>
      </c>
      <c r="D14" s="19" t="str">
        <f>IFERROR(VLOOKUP(Tabla2[[#This Row],[User Story-ID]],Tabla1[#All],4,FALSE),"(TBD)")</f>
        <v>visualizar el historial de pedidos</v>
      </c>
      <c r="E14" s="5" t="s">
        <v>34</v>
      </c>
      <c r="F14" s="5" t="s">
        <v>34</v>
      </c>
      <c r="G14" s="8">
        <f>IFERROR(VLOOKUP(Tabla2[[#This Row],[RQ01]],TABLA_ESTIMADOS,2,FALSE),0)+IFERROR(VLOOKUP(Tabla2[[#This Row],[RQ01]],TABLA_ESTIMADOS,3,FALSE),0)</f>
        <v>1.5</v>
      </c>
      <c r="H14" s="5" t="s">
        <v>34</v>
      </c>
      <c r="I14" s="5" t="s">
        <v>34</v>
      </c>
      <c r="J14" s="5" t="s">
        <v>34</v>
      </c>
      <c r="K14" s="8">
        <f>IFERROR(VLOOKUP(Tabla2[[#This Row],[DI01]],TABLA_ESTIMADOS,5,FALSE),0)+IFERROR(VLOOKUP(Tabla2[[#This Row],[DI02]],TABLA_ESTIMADOS,6,FALSE),0)+IFERROR(VLOOKUP(Tabla2[[#This Row],[DI03]],TABLA_ESTIMADOS,7,FALSE),0)</f>
        <v>5</v>
      </c>
      <c r="L14" s="5" t="s">
        <v>34</v>
      </c>
      <c r="M14" s="5" t="s">
        <v>34</v>
      </c>
      <c r="N14" s="5" t="s">
        <v>34</v>
      </c>
      <c r="O14" s="8">
        <f>IFERROR(VLOOKUP(Tabla2[[#This Row],[PR01]],TABLA_ESTIMADOS,9,FALSE),0)+IFERROR(VLOOKUP(Tabla2[[#This Row],[PR02]],TABLA_ESTIMADOS,10,FALSE),0)+IFERROR(VLOOKUP(Tabla2[[#This Row],[PR03]],TABLA_ESTIMADOS,11,FALSE),0)</f>
        <v>4</v>
      </c>
      <c r="P14" s="5" t="s">
        <v>34</v>
      </c>
      <c r="Q14" s="5" t="s">
        <v>34</v>
      </c>
      <c r="R14" s="5" t="s">
        <v>34</v>
      </c>
      <c r="S14" s="5" t="s">
        <v>34</v>
      </c>
      <c r="T14" s="8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4" s="15">
        <f>+Tabla2[[#This Row],[IM00]]+Tabla2[[#This Row],[PR00]]+Tabla2[[#This Row],[DI00]]+Tabla2[[#This Row],[RQ00]]</f>
        <v>19.5</v>
      </c>
      <c r="V14" s="27">
        <v>6.722525066697442E-2</v>
      </c>
    </row>
    <row r="15" spans="2:22" ht="15" x14ac:dyDescent="0.25">
      <c r="B15" s="38" t="s">
        <v>48</v>
      </c>
      <c r="C15" s="1" t="str">
        <f>BACKLOG_PRODUCTO!B9</f>
        <v>BKLGI-006</v>
      </c>
      <c r="D15" s="24" t="str">
        <f>IFERROR(VLOOKUP(Tabla2[[#This Row],[User Story-ID]],Tabla1[#All],4,FALSE),"(TBD)")</f>
        <v>visualizar las promociones y/o ofertas de los diferentes productos</v>
      </c>
      <c r="E15" s="5" t="s">
        <v>33</v>
      </c>
      <c r="F15" s="5" t="s">
        <v>33</v>
      </c>
      <c r="G15" s="20">
        <f>IFERROR(VLOOKUP(Tabla2[[#This Row],[RQ01]],TABLA_ESTIMADOS,2,FALSE),0)+IFERROR(VLOOKUP(Tabla2[[#This Row],[RQ01]],TABLA_ESTIMADOS,3,FALSE),0)</f>
        <v>1.5</v>
      </c>
      <c r="H15" s="5" t="s">
        <v>33</v>
      </c>
      <c r="I15" s="5" t="s">
        <v>33</v>
      </c>
      <c r="J15" s="5" t="s">
        <v>33</v>
      </c>
      <c r="K15" s="20">
        <f>IFERROR(VLOOKUP(Tabla2[[#This Row],[DI01]],TABLA_ESTIMADOS,5,FALSE),0)+IFERROR(VLOOKUP(Tabla2[[#This Row],[DI02]],TABLA_ESTIMADOS,6,FALSE),0)+IFERROR(VLOOKUP(Tabla2[[#This Row],[DI03]],TABLA_ESTIMADOS,7,FALSE),0)</f>
        <v>5.5</v>
      </c>
      <c r="L15" s="5" t="s">
        <v>33</v>
      </c>
      <c r="M15" s="5" t="s">
        <v>33</v>
      </c>
      <c r="N15" s="5" t="s">
        <v>33</v>
      </c>
      <c r="O15" s="20">
        <f>IFERROR(VLOOKUP(Tabla2[[#This Row],[PR01]],TABLA_ESTIMADOS,9,FALSE),0)+IFERROR(VLOOKUP(Tabla2[[#This Row],[PR02]],TABLA_ESTIMADOS,10,FALSE),0)+IFERROR(VLOOKUP(Tabla2[[#This Row],[PR03]],TABLA_ESTIMADOS,11,FALSE),0)</f>
        <v>6</v>
      </c>
      <c r="P15" s="5" t="s">
        <v>33</v>
      </c>
      <c r="Q15" s="5" t="s">
        <v>33</v>
      </c>
      <c r="R15" s="5" t="s">
        <v>33</v>
      </c>
      <c r="S15" s="5" t="s">
        <v>33</v>
      </c>
      <c r="T15" s="2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15" s="15">
        <f>+Tabla2[[#This Row],[IM00]]+Tabla2[[#This Row],[PR00]]+Tabla2[[#This Row],[DI00]]+Tabla2[[#This Row],[RQ00]]</f>
        <v>24</v>
      </c>
      <c r="V15" s="27">
        <v>6.412967476087357E-2</v>
      </c>
    </row>
    <row r="16" spans="2:22" ht="15" x14ac:dyDescent="0.25">
      <c r="B16" s="38" t="s">
        <v>48</v>
      </c>
      <c r="C16" s="1" t="str">
        <f>BACKLOG_PRODUCTO!B6</f>
        <v>BKLGI-003</v>
      </c>
      <c r="D16" s="24" t="str">
        <f>IFERROR(VLOOKUP(Tabla2[[#This Row],[User Story-ID]],Tabla1[#All],4,FALSE),"(TBD)")</f>
        <v>visualizar los pedidos realizados por producto</v>
      </c>
      <c r="E16" s="5" t="s">
        <v>34</v>
      </c>
      <c r="F16" s="5" t="s">
        <v>34</v>
      </c>
      <c r="G16" s="20">
        <f>IFERROR(VLOOKUP(Tabla2[[#This Row],[RQ01]],TABLA_ESTIMADOS,2,FALSE),0)+IFERROR(VLOOKUP(Tabla2[[#This Row],[RQ01]],TABLA_ESTIMADOS,3,FALSE),0)</f>
        <v>1.5</v>
      </c>
      <c r="H16" s="5" t="s">
        <v>34</v>
      </c>
      <c r="I16" s="5" t="s">
        <v>34</v>
      </c>
      <c r="J16" s="5" t="s">
        <v>34</v>
      </c>
      <c r="K16" s="20">
        <f>IFERROR(VLOOKUP(Tabla2[[#This Row],[DI01]],TABLA_ESTIMADOS,5,FALSE),0)+IFERROR(VLOOKUP(Tabla2[[#This Row],[DI02]],TABLA_ESTIMADOS,6,FALSE),0)+IFERROR(VLOOKUP(Tabla2[[#This Row],[DI03]],TABLA_ESTIMADOS,7,FALSE),0)</f>
        <v>5</v>
      </c>
      <c r="L16" s="5" t="s">
        <v>34</v>
      </c>
      <c r="M16" s="5" t="s">
        <v>34</v>
      </c>
      <c r="N16" s="5" t="s">
        <v>34</v>
      </c>
      <c r="O16" s="20">
        <f>IFERROR(VLOOKUP(Tabla2[[#This Row],[PR01]],TABLA_ESTIMADOS,9,FALSE),0)+IFERROR(VLOOKUP(Tabla2[[#This Row],[PR02]],TABLA_ESTIMADOS,10,FALSE),0)+IFERROR(VLOOKUP(Tabla2[[#This Row],[PR03]],TABLA_ESTIMADOS,11,FALSE),0)</f>
        <v>4</v>
      </c>
      <c r="P16" s="5" t="s">
        <v>34</v>
      </c>
      <c r="Q16" s="5" t="s">
        <v>34</v>
      </c>
      <c r="R16" s="5" t="s">
        <v>34</v>
      </c>
      <c r="S16" s="5" t="s">
        <v>34</v>
      </c>
      <c r="T16" s="21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6" s="15">
        <f>+Tabla2[[#This Row],[IM00]]+Tabla2[[#This Row],[PR00]]+Tabla2[[#This Row],[DI00]]+Tabla2[[#This Row],[RQ00]]</f>
        <v>19.5</v>
      </c>
      <c r="V16" s="27">
        <v>5.6922787104482481E-2</v>
      </c>
    </row>
    <row r="17" spans="2:22" ht="15.75" thickBot="1" x14ac:dyDescent="0.3">
      <c r="B17" s="38" t="s">
        <v>48</v>
      </c>
      <c r="C17" s="1" t="str">
        <f>BACKLOG_PRODUCTO!B4</f>
        <v>BKLGI-001</v>
      </c>
      <c r="D17" s="19" t="str">
        <f>IFERROR(VLOOKUP(Tabla2[[#This Row],[User Story-ID]],Tabla1[#All],4,FALSE),"(TBD)")</f>
        <v>contar con estadísticas de visitas a la página</v>
      </c>
      <c r="E17" s="5" t="s">
        <v>33</v>
      </c>
      <c r="F17" s="5" t="s">
        <v>33</v>
      </c>
      <c r="G17" s="8">
        <f>IFERROR(VLOOKUP(Tabla2[[#This Row],[RQ01]],TABLA_ESTIMADOS,2,FALSE),0)+IFERROR(VLOOKUP(Tabla2[[#This Row],[RQ01]],TABLA_ESTIMADOS,3,FALSE),0)</f>
        <v>1.5</v>
      </c>
      <c r="H17" s="5" t="s">
        <v>33</v>
      </c>
      <c r="I17" s="5" t="s">
        <v>33</v>
      </c>
      <c r="J17" s="5" t="s">
        <v>33</v>
      </c>
      <c r="K17" s="8">
        <f>IFERROR(VLOOKUP(Tabla2[[#This Row],[DI01]],TABLA_ESTIMADOS,5,FALSE),0)+IFERROR(VLOOKUP(Tabla2[[#This Row],[DI02]],TABLA_ESTIMADOS,6,FALSE),0)+IFERROR(VLOOKUP(Tabla2[[#This Row],[DI03]],TABLA_ESTIMADOS,7,FALSE),0)</f>
        <v>5.5</v>
      </c>
      <c r="L17" s="5" t="s">
        <v>33</v>
      </c>
      <c r="M17" s="5" t="s">
        <v>33</v>
      </c>
      <c r="N17" s="5" t="s">
        <v>33</v>
      </c>
      <c r="O17" s="8">
        <f>IFERROR(VLOOKUP(Tabla2[[#This Row],[PR01]],TABLA_ESTIMADOS,9,FALSE),0)+IFERROR(VLOOKUP(Tabla2[[#This Row],[PR02]],TABLA_ESTIMADOS,10,FALSE),0)+IFERROR(VLOOKUP(Tabla2[[#This Row],[PR03]],TABLA_ESTIMADOS,11,FALSE),0)</f>
        <v>6</v>
      </c>
      <c r="P17" s="5" t="s">
        <v>33</v>
      </c>
      <c r="Q17" s="5" t="s">
        <v>33</v>
      </c>
      <c r="R17" s="5" t="s">
        <v>33</v>
      </c>
      <c r="S17" s="5" t="s">
        <v>33</v>
      </c>
      <c r="T17" s="8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17" s="15">
        <f>+Tabla2[[#This Row],[IM00]]+Tabla2[[#This Row],[PR00]]+Tabla2[[#This Row],[DI00]]+Tabla2[[#This Row],[RQ00]]</f>
        <v>24</v>
      </c>
      <c r="V17" s="28">
        <v>3.9110497125051769E-2</v>
      </c>
    </row>
    <row r="20" spans="2:22" x14ac:dyDescent="0.2">
      <c r="E20" s="29" t="s">
        <v>43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2:22" x14ac:dyDescent="0.2">
      <c r="B21" s="25"/>
      <c r="E21" s="10" t="str">
        <f>Tabla2[[#Headers],[RQ01]]</f>
        <v>RQ01</v>
      </c>
      <c r="F21" s="10" t="str">
        <f>Tabla2[[#Headers],[RQ02]]</f>
        <v>RQ02</v>
      </c>
      <c r="G21" s="10" t="str">
        <f>Tabla2[[#Headers],[RQ00]]</f>
        <v>RQ00</v>
      </c>
      <c r="H21" s="10" t="str">
        <f>Tabla2[[#Headers],[DI01]]</f>
        <v>DI01</v>
      </c>
      <c r="I21" s="10" t="str">
        <f>Tabla2[[#Headers],[DI02]]</f>
        <v>DI02</v>
      </c>
      <c r="J21" s="10" t="str">
        <f>Tabla2[[#Headers],[DI03]]</f>
        <v>DI03</v>
      </c>
      <c r="K21" s="10" t="str">
        <f>Tabla2[[#Headers],[DI00]]</f>
        <v>DI00</v>
      </c>
      <c r="L21" s="10" t="str">
        <f>Tabla2[[#Headers],[PR01]]</f>
        <v>PR01</v>
      </c>
      <c r="M21" s="10" t="str">
        <f>Tabla2[[#Headers],[PR02]]</f>
        <v>PR02</v>
      </c>
      <c r="N21" s="10" t="str">
        <f>Tabla2[[#Headers],[PR03]]</f>
        <v>PR03</v>
      </c>
      <c r="O21" s="10"/>
      <c r="P21" s="10" t="str">
        <f>Tabla2[[#Headers],[IM01]]</f>
        <v>IM01</v>
      </c>
      <c r="Q21" s="10" t="str">
        <f>Tabla2[[#Headers],[IM02]]</f>
        <v>IM02</v>
      </c>
      <c r="R21" s="10" t="str">
        <f>Tabla2[[#Headers],[IM03]]</f>
        <v>IM03</v>
      </c>
      <c r="S21" s="10" t="str">
        <f>Tabla2[[#Headers],[IM04]]</f>
        <v>IM04</v>
      </c>
      <c r="T21" s="10" t="str">
        <f>Tabla2[[#Headers],[IM00]]</f>
        <v>IM00</v>
      </c>
    </row>
    <row r="22" spans="2:22" x14ac:dyDescent="0.2">
      <c r="B22" s="25"/>
      <c r="D22" s="23" t="s">
        <v>32</v>
      </c>
      <c r="E22" s="7">
        <v>0.5</v>
      </c>
      <c r="F22" s="12">
        <v>1</v>
      </c>
      <c r="G22" s="8">
        <f>+E22+F22</f>
        <v>1.5</v>
      </c>
      <c r="H22" s="13">
        <v>2</v>
      </c>
      <c r="I22" s="13">
        <v>2</v>
      </c>
      <c r="J22" s="13">
        <v>2</v>
      </c>
      <c r="K22" s="14">
        <f>SUM(H22:J22)</f>
        <v>6</v>
      </c>
      <c r="L22" s="13">
        <v>3</v>
      </c>
      <c r="M22" s="13">
        <v>2</v>
      </c>
      <c r="N22" s="13">
        <v>3</v>
      </c>
      <c r="O22" s="14">
        <f>SUM(L22:N22)</f>
        <v>8</v>
      </c>
      <c r="P22" s="13">
        <v>3</v>
      </c>
      <c r="Q22" s="13">
        <v>5</v>
      </c>
      <c r="R22" s="13">
        <v>3</v>
      </c>
      <c r="S22" s="13">
        <v>2</v>
      </c>
      <c r="T22" s="14">
        <f>SUM(P22:S22)</f>
        <v>13</v>
      </c>
    </row>
    <row r="23" spans="2:22" x14ac:dyDescent="0.2">
      <c r="B23" s="25"/>
      <c r="D23" s="23" t="s">
        <v>33</v>
      </c>
      <c r="E23" s="7">
        <v>0.5</v>
      </c>
      <c r="F23" s="12">
        <v>1</v>
      </c>
      <c r="G23" s="8">
        <f t="shared" ref="G23:G24" si="0">+E23+F23</f>
        <v>1.5</v>
      </c>
      <c r="H23" s="13">
        <v>2</v>
      </c>
      <c r="I23" s="13">
        <v>2</v>
      </c>
      <c r="J23" s="13">
        <v>1.5</v>
      </c>
      <c r="K23" s="14">
        <f t="shared" ref="K23:K24" si="1">SUM(H23:J23)</f>
        <v>5.5</v>
      </c>
      <c r="L23" s="13">
        <v>2</v>
      </c>
      <c r="M23" s="13">
        <v>1.5</v>
      </c>
      <c r="N23" s="13">
        <v>2.5</v>
      </c>
      <c r="O23" s="14">
        <f t="shared" ref="O23:O24" si="2">SUM(L23:N23)</f>
        <v>6</v>
      </c>
      <c r="P23" s="13">
        <v>2.5</v>
      </c>
      <c r="Q23" s="13">
        <v>4</v>
      </c>
      <c r="R23" s="13">
        <v>3</v>
      </c>
      <c r="S23" s="13">
        <v>1.5</v>
      </c>
      <c r="T23" s="14">
        <f t="shared" ref="T23:T24" si="3">SUM(P23:S23)</f>
        <v>11</v>
      </c>
    </row>
    <row r="24" spans="2:22" x14ac:dyDescent="0.2">
      <c r="B24" s="25"/>
      <c r="D24" s="23" t="s">
        <v>34</v>
      </c>
      <c r="E24" s="7">
        <v>0.5</v>
      </c>
      <c r="F24" s="12">
        <v>1</v>
      </c>
      <c r="G24" s="8">
        <f t="shared" si="0"/>
        <v>1.5</v>
      </c>
      <c r="H24" s="13">
        <v>2</v>
      </c>
      <c r="I24" s="13">
        <v>2</v>
      </c>
      <c r="J24" s="13">
        <v>1</v>
      </c>
      <c r="K24" s="14">
        <f t="shared" si="1"/>
        <v>5</v>
      </c>
      <c r="L24" s="13">
        <v>1</v>
      </c>
      <c r="M24" s="13">
        <v>1</v>
      </c>
      <c r="N24" s="13">
        <v>2</v>
      </c>
      <c r="O24" s="14">
        <f t="shared" si="2"/>
        <v>4</v>
      </c>
      <c r="P24" s="13">
        <v>2</v>
      </c>
      <c r="Q24" s="13">
        <v>3</v>
      </c>
      <c r="R24" s="13">
        <v>3</v>
      </c>
      <c r="S24" s="13">
        <v>1</v>
      </c>
      <c r="T24" s="14">
        <f t="shared" si="3"/>
        <v>9</v>
      </c>
    </row>
    <row r="25" spans="2:22" x14ac:dyDescent="0.2">
      <c r="B25" s="25"/>
      <c r="D25" s="4"/>
      <c r="E25" s="3"/>
      <c r="F25" s="3"/>
      <c r="G25" s="3"/>
      <c r="H25" s="3"/>
      <c r="I25" s="3"/>
      <c r="J25" s="3"/>
      <c r="K25" s="3"/>
      <c r="P25" s="3"/>
      <c r="Q25" s="3"/>
      <c r="R25" s="3"/>
      <c r="S25" s="3"/>
      <c r="T25" s="3"/>
    </row>
    <row r="26" spans="2:22" x14ac:dyDescent="0.2">
      <c r="B26" s="2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2:22" x14ac:dyDescent="0.2">
      <c r="B27" s="2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22" x14ac:dyDescent="0.2">
      <c r="B28" s="2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2:22" x14ac:dyDescent="0.2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2:22" x14ac:dyDescent="0.2"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2:22" x14ac:dyDescent="0.2"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2:22" x14ac:dyDescent="0.2">
      <c r="D32" s="17" t="s">
        <v>102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5:20" x14ac:dyDescent="0.2"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5:20" x14ac:dyDescent="0.2"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5:20" x14ac:dyDescent="0.2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5:20" x14ac:dyDescent="0.2"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5:20" x14ac:dyDescent="0.2"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5:20" x14ac:dyDescent="0.2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5:20" x14ac:dyDescent="0.2"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5:20" x14ac:dyDescent="0.2"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5:20" x14ac:dyDescent="0.2"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5:20" x14ac:dyDescent="0.2"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5:20" x14ac:dyDescent="0.2"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</sheetData>
  <mergeCells count="7">
    <mergeCell ref="E20:T20"/>
    <mergeCell ref="E26:T43"/>
    <mergeCell ref="E1:S1"/>
    <mergeCell ref="E2:G2"/>
    <mergeCell ref="H2:K2"/>
    <mergeCell ref="L2:O2"/>
    <mergeCell ref="P2:T2"/>
  </mergeCells>
  <dataValidations count="2">
    <dataValidation type="list" allowBlank="1" showInputMessage="1" showErrorMessage="1" sqref="C5:C17">
      <formula1>USERSTORY_ID</formula1>
    </dataValidation>
    <dataValidation type="list" allowBlank="1" showInputMessage="1" showErrorMessage="1" sqref="H5:J17 L5:N17 E5:F17 P5:S17">
      <formula1>NIVEL_COMPLEJIDAD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BACKLOG_PRODUCTO</vt:lpstr>
      <vt:lpstr>ESTIMACION_ESFUERZO</vt:lpstr>
      <vt:lpstr>NIVEL_COMPLEJIDAD</vt:lpstr>
      <vt:lpstr>TABLA_ESTIMADOS</vt:lpstr>
      <vt:lpstr>USERSTORY_ID</vt:lpstr>
      <vt:lpstr>USERTORY_ID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Thor</cp:lastModifiedBy>
  <dcterms:created xsi:type="dcterms:W3CDTF">2014-05-02T17:37:51Z</dcterms:created>
  <dcterms:modified xsi:type="dcterms:W3CDTF">2014-05-09T04:11:40Z</dcterms:modified>
</cp:coreProperties>
</file>