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/Downloads/"/>
    </mc:Choice>
  </mc:AlternateContent>
  <xr:revisionPtr revIDLastSave="0" documentId="8_{6C540149-8559-D048-BECF-5F9329CE5C02}" xr6:coauthVersionLast="47" xr6:coauthVersionMax="47" xr10:uidLastSave="{00000000-0000-0000-0000-000000000000}"/>
  <bookViews>
    <workbookView xWindow="4340" yWindow="500" windowWidth="24460" windowHeight="15660" activeTab="2" xr2:uid="{F2EFB3BD-C16C-3F4F-B46F-9625A5F4E53E}"/>
  </bookViews>
  <sheets>
    <sheet name="Sheet5" sheetId="5" r:id="rId1"/>
    <sheet name="Sheet1" sheetId="6" r:id="rId2"/>
    <sheet name="Sheet3" sheetId="8" r:id="rId3"/>
    <sheet name="Sheet2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9" l="1"/>
  <c r="F6" i="9"/>
  <c r="F7" i="9" s="1"/>
  <c r="F8" i="9" s="1"/>
  <c r="F9" i="9" s="1"/>
  <c r="F10" i="9" s="1"/>
  <c r="F11" i="9" s="1"/>
  <c r="F12" i="9" s="1"/>
  <c r="F13" i="9" s="1"/>
  <c r="F14" i="9" s="1"/>
  <c r="F15" i="9" s="1"/>
  <c r="F16" i="9" s="1"/>
  <c r="F17" i="9" s="1"/>
  <c r="F18" i="9" s="1"/>
  <c r="F19" i="9" s="1"/>
  <c r="F20" i="9" s="1"/>
  <c r="F21" i="9" s="1"/>
  <c r="F22" i="9" s="1"/>
  <c r="F23" i="9" s="1"/>
  <c r="F24" i="9" s="1"/>
  <c r="B50" i="8"/>
  <c r="B53" i="8" s="1"/>
  <c r="H35" i="8"/>
  <c r="H39" i="8"/>
  <c r="H43" i="8"/>
  <c r="D34" i="8"/>
  <c r="H34" i="8" s="1"/>
  <c r="D35" i="8"/>
  <c r="D36" i="8"/>
  <c r="H36" i="8" s="1"/>
  <c r="D37" i="8"/>
  <c r="H37" i="8" s="1"/>
  <c r="D38" i="8"/>
  <c r="H38" i="8" s="1"/>
  <c r="D39" i="8"/>
  <c r="D40" i="8"/>
  <c r="H40" i="8" s="1"/>
  <c r="D41" i="8"/>
  <c r="H41" i="8" s="1"/>
  <c r="D42" i="8"/>
  <c r="H42" i="8" s="1"/>
  <c r="D43" i="8"/>
  <c r="D44" i="8"/>
  <c r="H44" i="8" s="1"/>
  <c r="D33" i="8"/>
  <c r="H33" i="8" s="1"/>
  <c r="C34" i="8"/>
  <c r="G34" i="8" s="1"/>
  <c r="C35" i="8"/>
  <c r="G35" i="8" s="1"/>
  <c r="C36" i="8"/>
  <c r="G36" i="8" s="1"/>
  <c r="C37" i="8"/>
  <c r="G37" i="8" s="1"/>
  <c r="C38" i="8"/>
  <c r="G38" i="8" s="1"/>
  <c r="C39" i="8"/>
  <c r="G39" i="8" s="1"/>
  <c r="C40" i="8"/>
  <c r="G40" i="8" s="1"/>
  <c r="C41" i="8"/>
  <c r="G41" i="8" s="1"/>
  <c r="C42" i="8"/>
  <c r="G42" i="8" s="1"/>
  <c r="C43" i="8"/>
  <c r="G43" i="8" s="1"/>
  <c r="C44" i="8"/>
  <c r="G44" i="8" s="1"/>
  <c r="C33" i="8"/>
  <c r="G33" i="8" s="1"/>
  <c r="B34" i="8"/>
  <c r="F34" i="8" s="1"/>
  <c r="B35" i="8"/>
  <c r="F35" i="8" s="1"/>
  <c r="B36" i="8"/>
  <c r="F36" i="8" s="1"/>
  <c r="B37" i="8"/>
  <c r="F37" i="8" s="1"/>
  <c r="B38" i="8"/>
  <c r="F38" i="8" s="1"/>
  <c r="B39" i="8"/>
  <c r="F39" i="8" s="1"/>
  <c r="B40" i="8"/>
  <c r="F40" i="8" s="1"/>
  <c r="B41" i="8"/>
  <c r="F41" i="8" s="1"/>
  <c r="B42" i="8"/>
  <c r="F42" i="8" s="1"/>
  <c r="B43" i="8"/>
  <c r="F43" i="8" s="1"/>
  <c r="B44" i="8"/>
  <c r="F44" i="8" s="1"/>
  <c r="B33" i="8"/>
  <c r="F33" i="8" s="1"/>
  <c r="B20" i="6"/>
  <c r="B23" i="6"/>
  <c r="B18" i="5"/>
  <c r="B20" i="5" s="1"/>
  <c r="G14" i="5" s="1"/>
  <c r="B16" i="5"/>
  <c r="B14" i="5"/>
  <c r="B13" i="5"/>
  <c r="C50" i="8"/>
  <c r="G10" i="9"/>
  <c r="G14" i="9"/>
  <c r="C18" i="5"/>
  <c r="G13" i="9"/>
  <c r="G24" i="9"/>
  <c r="G21" i="9"/>
  <c r="G16" i="9"/>
  <c r="G15" i="9"/>
  <c r="G6" i="9"/>
  <c r="G17" i="9"/>
  <c r="C13" i="5"/>
  <c r="G22" i="9"/>
  <c r="G12" i="9"/>
  <c r="G11" i="9"/>
  <c r="G8" i="9"/>
  <c r="G19" i="9"/>
  <c r="G7" i="9"/>
  <c r="C14" i="5"/>
  <c r="G18" i="9"/>
  <c r="G23" i="9"/>
  <c r="G9" i="9"/>
  <c r="C16" i="5"/>
  <c r="G20" i="9"/>
  <c r="F45" i="8" l="1"/>
  <c r="G45" i="8"/>
  <c r="H45" i="8"/>
  <c r="B52" i="8"/>
  <c r="B54" i="8" s="1"/>
  <c r="B24" i="6"/>
  <c r="F49" i="8" l="1"/>
  <c r="K33" i="8"/>
  <c r="B29" i="6"/>
  <c r="B12" i="6"/>
  <c r="B31" i="6" l="1"/>
  <c r="F4" i="6" s="1"/>
</calcChain>
</file>

<file path=xl/sharedStrings.xml><?xml version="1.0" encoding="utf-8"?>
<sst xmlns="http://schemas.openxmlformats.org/spreadsheetml/2006/main" count="100" uniqueCount="76">
  <si>
    <t>Demand:</t>
  </si>
  <si>
    <t>BN Bookstore</t>
  </si>
  <si>
    <t>Given:</t>
  </si>
  <si>
    <t>Books Ordered:</t>
  </si>
  <si>
    <t>Regular Price:</t>
  </si>
  <si>
    <t>Ordered</t>
  </si>
  <si>
    <t>Unit Cost</t>
  </si>
  <si>
    <t>(500-4500)</t>
  </si>
  <si>
    <t>at least</t>
  </si>
  <si>
    <t>Surplus:</t>
  </si>
  <si>
    <t>Sale Price:</t>
  </si>
  <si>
    <t>Way #2:</t>
  </si>
  <si>
    <t>Costs:</t>
  </si>
  <si>
    <t>Revenue:</t>
  </si>
  <si>
    <t>Profit:</t>
  </si>
  <si>
    <t>Demand</t>
  </si>
  <si>
    <t>Order</t>
  </si>
  <si>
    <t>Carol's Copies</t>
  </si>
  <si>
    <t>Givens:</t>
  </si>
  <si>
    <t>per month</t>
  </si>
  <si>
    <t>Running Store:</t>
  </si>
  <si>
    <t>Rent Copier:</t>
  </si>
  <si>
    <t>per year</t>
  </si>
  <si>
    <t>Operate Copier:</t>
  </si>
  <si>
    <t>per copy</t>
  </si>
  <si>
    <t>Days Open:</t>
  </si>
  <si>
    <t>Yearly Copies:</t>
  </si>
  <si>
    <t>500-2000</t>
  </si>
  <si>
    <t>per day</t>
  </si>
  <si>
    <t>Daily:</t>
  </si>
  <si>
    <t>Annualy:</t>
  </si>
  <si>
    <t># of Copiers Rented:</t>
  </si>
  <si>
    <t>per printer</t>
  </si>
  <si>
    <t>Maximum Copies:</t>
  </si>
  <si>
    <t>Copies Made:</t>
  </si>
  <si>
    <t>Fixed:</t>
  </si>
  <si>
    <t>Variable:</t>
  </si>
  <si>
    <t>Total Annual Cost:</t>
  </si>
  <si>
    <t>Total Annual Revenue:</t>
  </si>
  <si>
    <t>Daily Demand</t>
  </si>
  <si>
    <t>Copiers Rented</t>
  </si>
  <si>
    <t>19th Hole</t>
  </si>
  <si>
    <t>Month</t>
  </si>
  <si>
    <t>Price</t>
  </si>
  <si>
    <t>Demand (00s)</t>
  </si>
  <si>
    <t xml:space="preserve">Slope (m): </t>
  </si>
  <si>
    <t>intercept (b):</t>
  </si>
  <si>
    <t>Linear:</t>
  </si>
  <si>
    <t>Power:</t>
  </si>
  <si>
    <t>Constant (a):</t>
  </si>
  <si>
    <t>Exponent (b):</t>
  </si>
  <si>
    <t>Exponent:</t>
  </si>
  <si>
    <t>Linear</t>
  </si>
  <si>
    <t>Power</t>
  </si>
  <si>
    <t>Exponential</t>
  </si>
  <si>
    <t>Predictions Based on Models</t>
  </si>
  <si>
    <t>Absolute Percent Error</t>
  </si>
  <si>
    <t>Average:</t>
  </si>
  <si>
    <t>Unit Cost:</t>
  </si>
  <si>
    <t>per set</t>
  </si>
  <si>
    <t>Cost:</t>
  </si>
  <si>
    <t>Profit</t>
  </si>
  <si>
    <t>Sale Price</t>
  </si>
  <si>
    <t>Gopher Drugs</t>
  </si>
  <si>
    <t>Development Cost:</t>
  </si>
  <si>
    <t>Lifetime:</t>
  </si>
  <si>
    <t>1 yr Margin:</t>
  </si>
  <si>
    <t>Incr through yr:</t>
  </si>
  <si>
    <t>Rate of incr:</t>
  </si>
  <si>
    <t>Rate of decr:</t>
  </si>
  <si>
    <t>Discount Rate:</t>
  </si>
  <si>
    <t>Cash Flows</t>
  </si>
  <si>
    <t>End of Year</t>
  </si>
  <si>
    <t>Gross Margin ($M)</t>
  </si>
  <si>
    <t>mil</t>
  </si>
  <si>
    <t>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</si>
</sst>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.00"/>
    <numFmt numFmtId="165" formatCode="&quot;$&quot;#,##0"/>
    <numFmt numFmtId="166" formatCode="_(&quot;$&quot;* #,##0_);_(&quot;$&quot;* \(#,##0\);_(&quot;$&quot;* &quot;-&quot;??_);_(@_)"/>
    <numFmt numFmtId="167" formatCode="0.0"/>
    <numFmt numFmtId="168" formatCode="0.0%"/>
    <numFmt numFmtId="169" formatCode="&quot;$&quot;#,##0.0"/>
  </numFmts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2" xfId="0" applyBorder="1"/>
    <xf numFmtId="164" fontId="0" fillId="0" borderId="2" xfId="0" applyNumberFormat="1" applyBorder="1"/>
    <xf numFmtId="0" fontId="0" fillId="2" borderId="0" xfId="0" applyFill="1"/>
    <xf numFmtId="165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165" fontId="3" fillId="0" borderId="2" xfId="0" applyNumberFormat="1" applyFont="1" applyBorder="1"/>
    <xf numFmtId="166" fontId="3" fillId="0" borderId="2" xfId="0" applyNumberFormat="1" applyFont="1" applyBorder="1"/>
    <xf numFmtId="166" fontId="0" fillId="0" borderId="2" xfId="0" applyNumberFormat="1" applyBorder="1"/>
    <xf numFmtId="3" fontId="0" fillId="0" borderId="0" xfId="0" applyNumberFormat="1"/>
    <xf numFmtId="0" fontId="4" fillId="2" borderId="0" xfId="0" applyFont="1" applyFill="1"/>
    <xf numFmtId="0" fontId="2" fillId="0" borderId="0" xfId="0" applyFont="1" applyAlignment="1">
      <alignment horizontal="center"/>
    </xf>
    <xf numFmtId="0" fontId="2" fillId="0" borderId="2" xfId="0" applyFont="1" applyBorder="1"/>
    <xf numFmtId="167" fontId="0" fillId="0" borderId="2" xfId="0" applyNumberFormat="1" applyBorder="1"/>
    <xf numFmtId="168" fontId="0" fillId="0" borderId="0" xfId="0" applyNumberFormat="1"/>
    <xf numFmtId="168" fontId="0" fillId="0" borderId="2" xfId="0" applyNumberFormat="1" applyBorder="1"/>
    <xf numFmtId="166" fontId="0" fillId="0" borderId="0" xfId="0" applyNumberFormat="1"/>
    <xf numFmtId="166" fontId="0" fillId="2" borderId="0" xfId="0" applyNumberFormat="1" applyFill="1"/>
    <xf numFmtId="1" fontId="0" fillId="0" borderId="0" xfId="0" applyNumberFormat="1"/>
    <xf numFmtId="166" fontId="2" fillId="0" borderId="0" xfId="0" applyNumberFormat="1" applyFont="1"/>
    <xf numFmtId="166" fontId="3" fillId="0" borderId="0" xfId="0" applyNumberFormat="1" applyFont="1"/>
    <xf numFmtId="0" fontId="1" fillId="0" borderId="1" xfId="1"/>
    <xf numFmtId="10" fontId="0" fillId="0" borderId="0" xfId="0" applyNumberFormat="1"/>
    <xf numFmtId="169" fontId="0" fillId="0" borderId="2" xfId="0" applyNumberFormat="1" applyBorder="1"/>
    <xf numFmtId="0" fontId="1" fillId="0" borderId="1" xfId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textRotation="90"/>
    </xf>
    <xf numFmtId="0" fontId="0" fillId="0" borderId="2" xfId="0" applyBorder="1" applyAlignment="1">
      <alignment horizontal="center" textRotation="90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Heading 1" xfId="1" builtinId="16"/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Demand per Copiers Rented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Sheet1!$F$15</c:f>
              <c:strCache>
                <c:ptCount val="1"/>
                <c:pt idx="0">
                  <c:v>500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Sheet1!$E$16:$E$20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Sheet1!$F$16:$F$20</c:f>
              <c:numCache>
                <c:formatCode>_("$"* #,##0_);_("$"* \(#,##0\);_("$"* "-"??_);_(@_)</c:formatCode>
                <c:ptCount val="5"/>
                <c:pt idx="0">
                  <c:v>-2800</c:v>
                </c:pt>
                <c:pt idx="1">
                  <c:v>-2025</c:v>
                </c:pt>
                <c:pt idx="2">
                  <c:v>-7025</c:v>
                </c:pt>
                <c:pt idx="3">
                  <c:v>-12025</c:v>
                </c:pt>
                <c:pt idx="4">
                  <c:v>-17025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AE-BB4B-ACD5-F954CA134C45}"/>
            </c:ext>
          </c:extLst>
        </c:ser>
        <c:ser>
          <c:idx val="1"/>
          <c:order val="1"/>
          <c:tx>
            <c:strRef>
              <c:f>Sheet1!$G$15</c:f>
              <c:strCache>
                <c:ptCount val="1"/>
                <c:pt idx="0">
                  <c:v>1000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Sheet1!$E$16:$E$20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Sheet1!$G$16:$G$20</c:f>
              <c:numCache>
                <c:formatCode>_("$"* #,##0_);_("$"* \(#,##0\);_("$"* "-"??_);_(@_)</c:formatCode>
                <c:ptCount val="5"/>
                <c:pt idx="0">
                  <c:v>-2800</c:v>
                </c:pt>
                <c:pt idx="1">
                  <c:v>-800</c:v>
                </c:pt>
                <c:pt idx="2">
                  <c:v>1200</c:v>
                </c:pt>
                <c:pt idx="3">
                  <c:v>750</c:v>
                </c:pt>
                <c:pt idx="4">
                  <c:v>-4250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AE-BB4B-ACD5-F954CA134C45}"/>
            </c:ext>
          </c:extLst>
        </c:ser>
        <c:ser>
          <c:idx val="2"/>
          <c:order val="2"/>
          <c:tx>
            <c:strRef>
              <c:f>Sheet1!$H$15</c:f>
              <c:strCache>
                <c:ptCount val="1"/>
                <c:pt idx="0">
                  <c:v>1500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Sheet1!$E$16:$E$20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Sheet1!$H$16:$H$20</c:f>
              <c:numCache>
                <c:formatCode>_("$"* #,##0_);_("$"* \(#,##0\);_("$"* "-"??_);_(@_)</c:formatCode>
                <c:ptCount val="5"/>
                <c:pt idx="0">
                  <c:v>-2800</c:v>
                </c:pt>
                <c:pt idx="1">
                  <c:v>-800</c:v>
                </c:pt>
                <c:pt idx="2">
                  <c:v>1200</c:v>
                </c:pt>
                <c:pt idx="3">
                  <c:v>3200</c:v>
                </c:pt>
                <c:pt idx="4">
                  <c:v>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AE-BB4B-ACD5-F954CA134C45}"/>
            </c:ext>
          </c:extLst>
        </c:ser>
        <c:ser>
          <c:idx val="3"/>
          <c:order val="3"/>
          <c:tx>
            <c:strRef>
              <c:f>Sheet1!$I$15</c:f>
              <c:strCache>
                <c:ptCount val="1"/>
                <c:pt idx="0">
                  <c:v>2000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Sheet1!$E$16:$E$20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Sheet1!$I$16:$I$20</c:f>
              <c:numCache>
                <c:formatCode>_("$"* #,##0_);_("$"* \(#,##0\);_("$"* "-"??_);_(@_)</c:formatCode>
                <c:ptCount val="5"/>
                <c:pt idx="0">
                  <c:v>-2800</c:v>
                </c:pt>
                <c:pt idx="1">
                  <c:v>-800</c:v>
                </c:pt>
                <c:pt idx="2">
                  <c:v>1200</c:v>
                </c:pt>
                <c:pt idx="3">
                  <c:v>3200</c:v>
                </c:pt>
                <c:pt idx="4">
                  <c:v>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AE-BB4B-ACD5-F954CA134C45}"/>
            </c:ext>
          </c:extLst>
        </c:ser>
        <c:ser>
          <c:idx val="4"/>
          <c:order val="4"/>
          <c:tx>
            <c:strRef>
              <c:f>Sheet1!$J$15</c:f>
              <c:strCache>
                <c:ptCount val="1"/>
                <c:pt idx="0">
                  <c:v>2500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Sheet1!$E$16:$E$20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Sheet1!$J$16:$J$20</c:f>
              <c:numCache>
                <c:formatCode>_("$"* #,##0_);_("$"* \(#,##0\);_("$"* "-"??_);_(@_)</c:formatCode>
                <c:ptCount val="5"/>
                <c:pt idx="0">
                  <c:v>-2800</c:v>
                </c:pt>
                <c:pt idx="1">
                  <c:v>-800</c:v>
                </c:pt>
                <c:pt idx="2">
                  <c:v>1200</c:v>
                </c:pt>
                <c:pt idx="3">
                  <c:v>3200</c:v>
                </c:pt>
                <c:pt idx="4">
                  <c:v>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AE-BB4B-ACD5-F954CA134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9256367"/>
        <c:axId val="1119258095"/>
      </c:barChart>
      <c:catAx>
        <c:axId val="1119256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258095"/>
        <c:crosses val="autoZero"/>
        <c:auto val="1"/>
        <c:lblAlgn val="ctr"/>
        <c:lblOffset val="100"/>
        <c:noMultiLvlLbl val="0"/>
      </c:catAx>
      <c:valAx>
        <c:axId val="111925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256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</a:t>
            </a:r>
            <a:r>
              <a:rPr lang="en-US" baseline="0"/>
              <a:t> vs.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1388268060378919E-2"/>
                  <c:y val="-0.638221469917028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55669188185537943"/>
                  <c:y val="-0.60924055798207566"/>
                </c:manualLayout>
              </c:layout>
              <c:numFmt formatCode="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40670271292507648"/>
                  <c:y val="-0.590671180497831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Sheet3!$B$4:$B$15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Sheet3!$C$4:$C$15</c:f>
              <c:numCache>
                <c:formatCode>General</c:formatCode>
                <c:ptCount val="12"/>
                <c:pt idx="0">
                  <c:v>45</c:v>
                </c:pt>
                <c:pt idx="1">
                  <c:v>100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ED-BF41-B973-FC4E96B071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960624"/>
        <c:axId val="941962624"/>
      </c:scatterChart>
      <c:valAx>
        <c:axId val="941960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962624"/>
        <c:crosses val="autoZero"/>
        <c:crossBetween val="midCat"/>
      </c:valAx>
      <c:valAx>
        <c:axId val="94196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960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 Price</a:t>
            </a:r>
            <a:r>
              <a:rPr lang="en-US" baseline="0"/>
              <a:t> vs. Profit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47025371828521"/>
          <c:y val="0.19486111111111112"/>
          <c:w val="0.78408530183727032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Sheet3!$E$50:$E$84</c:f>
              <c:numCache>
                <c:formatCode>General</c:formatCode>
                <c:ptCount val="35"/>
                <c:pt idx="0">
                  <c:v>260</c:v>
                </c:pt>
                <c:pt idx="1">
                  <c:v>270</c:v>
                </c:pt>
                <c:pt idx="2">
                  <c:v>280</c:v>
                </c:pt>
                <c:pt idx="3">
                  <c:v>290</c:v>
                </c:pt>
                <c:pt idx="4">
                  <c:v>300</c:v>
                </c:pt>
                <c:pt idx="5">
                  <c:v>310</c:v>
                </c:pt>
                <c:pt idx="6">
                  <c:v>320</c:v>
                </c:pt>
                <c:pt idx="7">
                  <c:v>330</c:v>
                </c:pt>
                <c:pt idx="8">
                  <c:v>340</c:v>
                </c:pt>
                <c:pt idx="9">
                  <c:v>350</c:v>
                </c:pt>
                <c:pt idx="10">
                  <c:v>360</c:v>
                </c:pt>
                <c:pt idx="11">
                  <c:v>370</c:v>
                </c:pt>
                <c:pt idx="12">
                  <c:v>380</c:v>
                </c:pt>
                <c:pt idx="13">
                  <c:v>390</c:v>
                </c:pt>
                <c:pt idx="14">
                  <c:v>400</c:v>
                </c:pt>
                <c:pt idx="15">
                  <c:v>410</c:v>
                </c:pt>
                <c:pt idx="16">
                  <c:v>420</c:v>
                </c:pt>
                <c:pt idx="17">
                  <c:v>430</c:v>
                </c:pt>
                <c:pt idx="18">
                  <c:v>440</c:v>
                </c:pt>
                <c:pt idx="19">
                  <c:v>450</c:v>
                </c:pt>
                <c:pt idx="20">
                  <c:v>460</c:v>
                </c:pt>
                <c:pt idx="21">
                  <c:v>470</c:v>
                </c:pt>
                <c:pt idx="22">
                  <c:v>480</c:v>
                </c:pt>
                <c:pt idx="23">
                  <c:v>490</c:v>
                </c:pt>
                <c:pt idx="24">
                  <c:v>500</c:v>
                </c:pt>
                <c:pt idx="25">
                  <c:v>510</c:v>
                </c:pt>
                <c:pt idx="26">
                  <c:v>520</c:v>
                </c:pt>
                <c:pt idx="27">
                  <c:v>530</c:v>
                </c:pt>
                <c:pt idx="28">
                  <c:v>540</c:v>
                </c:pt>
                <c:pt idx="29">
                  <c:v>550</c:v>
                </c:pt>
                <c:pt idx="30">
                  <c:v>560</c:v>
                </c:pt>
                <c:pt idx="31">
                  <c:v>570</c:v>
                </c:pt>
                <c:pt idx="32">
                  <c:v>580</c:v>
                </c:pt>
                <c:pt idx="33">
                  <c:v>590</c:v>
                </c:pt>
                <c:pt idx="34">
                  <c:v>600</c:v>
                </c:pt>
              </c:numCache>
            </c:numRef>
          </c:xVal>
          <c:yVal>
            <c:numRef>
              <c:f>Sheet3!$F$50:$F$84</c:f>
              <c:numCache>
                <c:formatCode>_("$"* #,##0_);_("$"* \(#,##0\);_("$"* "-"??_);_(@_)</c:formatCode>
                <c:ptCount val="35"/>
                <c:pt idx="0">
                  <c:v>144859.72842847556</c:v>
                </c:pt>
                <c:pt idx="1">
                  <c:v>269590.60184817808</c:v>
                </c:pt>
                <c:pt idx="2">
                  <c:v>377277.18719872413</c:v>
                </c:pt>
                <c:pt idx="3">
                  <c:v>470458.61526328744</c:v>
                </c:pt>
                <c:pt idx="4">
                  <c:v>551238.40185229108</c:v>
                </c:pt>
                <c:pt idx="5">
                  <c:v>621369.53021456813</c:v>
                </c:pt>
                <c:pt idx="6">
                  <c:v>682320.93416212313</c:v>
                </c:pt>
                <c:pt idx="7">
                  <c:v>735329.86392835062</c:v>
                </c:pt>
                <c:pt idx="8">
                  <c:v>781443.44106265297</c:v>
                </c:pt>
                <c:pt idx="9">
                  <c:v>821551.86522268457</c:v>
                </c:pt>
                <c:pt idx="10">
                  <c:v>856415.12424477958</c:v>
                </c:pt>
                <c:pt idx="11">
                  <c:v>886684.61116254725</c:v>
                </c:pt>
                <c:pt idx="12">
                  <c:v>912920.72098907013</c:v>
                </c:pt>
                <c:pt idx="13">
                  <c:v>935607.253438466</c:v>
                </c:pt>
                <c:pt idx="14">
                  <c:v>955163.26238462282</c:v>
                </c:pt>
                <c:pt idx="15">
                  <c:v>971952.85243747453</c:v>
                </c:pt>
                <c:pt idx="16">
                  <c:v>986293.31587235699</c:v>
                </c:pt>
                <c:pt idx="17">
                  <c:v>998461.92082203622</c:v>
                </c:pt>
                <c:pt idx="18">
                  <c:v>1008701.5979665397</c:v>
                </c:pt>
                <c:pt idx="19">
                  <c:v>1017225.7233983984</c:v>
                </c:pt>
                <c:pt idx="20">
                  <c:v>1024222.1565401531</c:v>
                </c:pt>
                <c:pt idx="21">
                  <c:v>1029856.6614397548</c:v>
                </c:pt>
                <c:pt idx="22">
                  <c:v>1034275.8155834542</c:v>
                </c:pt>
                <c:pt idx="23">
                  <c:v>1037609.4911199291</c:v>
                </c:pt>
                <c:pt idx="24">
                  <c:v>1039972.9779989794</c:v>
                </c:pt>
                <c:pt idx="25">
                  <c:v>1041468.8061629091</c:v>
                </c:pt>
                <c:pt idx="26">
                  <c:v>1042188.3139489595</c:v>
                </c:pt>
                <c:pt idx="27">
                  <c:v>1042213.0017719698</c:v>
                </c:pt>
                <c:pt idx="28">
                  <c:v>1041615.7035724644</c:v>
                </c:pt>
                <c:pt idx="29">
                  <c:v>1040461.6031350964</c:v>
                </c:pt>
                <c:pt idx="30">
                  <c:v>1038809.1179690239</c:v>
                </c:pt>
                <c:pt idx="31">
                  <c:v>1036710.669808225</c:v>
                </c:pt>
                <c:pt idx="32">
                  <c:v>1034213.3577876764</c:v>
                </c:pt>
                <c:pt idx="33">
                  <c:v>1031359.5478624469</c:v>
                </c:pt>
                <c:pt idx="34">
                  <c:v>1028187.3899667513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D9-2F4F-AC79-2BF70A6C8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685999"/>
        <c:axId val="458687727"/>
      </c:scatterChart>
      <c:valAx>
        <c:axId val="458685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687727"/>
        <c:crosses val="autoZero"/>
        <c:crossBetween val="midCat"/>
      </c:valAx>
      <c:valAx>
        <c:axId val="45868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685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787400</xdr:colOff>
      <xdr:row>11</xdr:row>
      <xdr:rowOff>120650</xdr:rowOff>
    </xdr:from>
    <xdr:to>
      <xdr:col>10</xdr:col>
      <xdr:colOff>698500</xdr:colOff>
      <xdr:row>32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0F702D-5267-0891-09D4-472ED1B980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584200</xdr:colOff>
      <xdr:row>9</xdr:row>
      <xdr:rowOff>19050</xdr:rowOff>
    </xdr:from>
    <xdr:to>
      <xdr:col>11</xdr:col>
      <xdr:colOff>863600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CCB350-C847-DD1A-8B7A-47A7CC7102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311150</xdr:colOff>
      <xdr:row>69</xdr:row>
      <xdr:rowOff>95250</xdr:rowOff>
    </xdr:from>
    <xdr:to>
      <xdr:col>12</xdr:col>
      <xdr:colOff>755650</xdr:colOff>
      <xdr:row>82</xdr:row>
      <xdr:rowOff>196850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C97B5F-F0A9-4CF2-DD03-B62C938459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5DB0-CD21-1444-9537-1E5FEF1BE458}">
  <dimension ref="A1:P23"/>
  <sheetViews>
    <sheetView workbookViewId="0">
      <selection activeCell="H7" sqref="H7"/>
    </sheetView>
  </sheetViews>
  <sheetFormatPr baseColWidth="10" defaultRowHeight="16" x14ac:dyDescent="0.2"/>
  <cols>
    <col min="1" max="1" width="23" customWidth="1"/>
    <col min="2" max="2" width="11.1640625" bestFit="1" customWidth="1"/>
    <col min="7" max="7" width="11.5" bestFit="1" customWidth="1"/>
    <col min="8" max="11" width="12.1640625" bestFit="1" customWidth="1"/>
    <col min="12" max="16" width="11.5" bestFit="1" customWidth="1"/>
  </cols>
  <sheetData>
    <row r="1" spans="1:16" ht="21" thickBot="1" x14ac:dyDescent="0.3">
      <c r="A1" s="27" t="s">
        <v>1</v>
      </c>
      <c r="B1" s="27"/>
    </row>
    <row r="2" spans="1:16" ht="17" thickTop="1" x14ac:dyDescent="0.2"/>
    <row r="3" spans="1:16" x14ac:dyDescent="0.2">
      <c r="A3" t="s">
        <v>2</v>
      </c>
    </row>
    <row r="4" spans="1:16" x14ac:dyDescent="0.2">
      <c r="E4" t="s">
        <v>8</v>
      </c>
    </row>
    <row r="5" spans="1:16" x14ac:dyDescent="0.2">
      <c r="A5" t="s">
        <v>4</v>
      </c>
      <c r="B5" s="1">
        <v>30</v>
      </c>
      <c r="E5" s="3" t="s">
        <v>5</v>
      </c>
      <c r="F5" s="3" t="s">
        <v>6</v>
      </c>
    </row>
    <row r="6" spans="1:16" x14ac:dyDescent="0.2">
      <c r="A6" s="2" t="s">
        <v>10</v>
      </c>
      <c r="B6" s="1">
        <v>10</v>
      </c>
      <c r="E6" s="3">
        <v>0</v>
      </c>
      <c r="F6" s="4">
        <v>24</v>
      </c>
    </row>
    <row r="7" spans="1:16" x14ac:dyDescent="0.2">
      <c r="E7" s="3">
        <v>1000</v>
      </c>
      <c r="F7" s="4">
        <v>23</v>
      </c>
    </row>
    <row r="8" spans="1:16" x14ac:dyDescent="0.2">
      <c r="E8" s="3">
        <v>2000</v>
      </c>
      <c r="F8" s="4">
        <v>22.25</v>
      </c>
    </row>
    <row r="9" spans="1:16" x14ac:dyDescent="0.2">
      <c r="A9" t="s">
        <v>0</v>
      </c>
      <c r="B9" s="5">
        <v>3000</v>
      </c>
      <c r="C9" t="s">
        <v>7</v>
      </c>
      <c r="E9" s="3">
        <v>3000</v>
      </c>
      <c r="F9" s="4">
        <v>21.75</v>
      </c>
    </row>
    <row r="10" spans="1:16" x14ac:dyDescent="0.2">
      <c r="A10" s="2" t="s">
        <v>3</v>
      </c>
      <c r="B10" s="5">
        <v>4000</v>
      </c>
      <c r="E10" s="3">
        <v>4000</v>
      </c>
      <c r="F10" s="4">
        <v>21.3</v>
      </c>
    </row>
    <row r="13" spans="1:16" x14ac:dyDescent="0.2">
      <c r="A13" t="s">
        <v>9</v>
      </c>
      <c r="B13">
        <f>MAX(B10-B9,0)</f>
        <v>1000</v>
      </c>
      <c r="C13" t="str">
        <f ca="1">_xlfn.FORMULATEXT(B13)</f>
        <v>=MAX(B10-B9,0)</v>
      </c>
      <c r="F13" s="3"/>
      <c r="G13" s="3"/>
      <c r="H13" s="28" t="s">
        <v>15</v>
      </c>
      <c r="I13" s="28"/>
      <c r="J13" s="28"/>
      <c r="K13" s="28"/>
      <c r="L13" s="28"/>
      <c r="M13" s="28"/>
      <c r="N13" s="28"/>
      <c r="O13" s="28"/>
      <c r="P13" s="28"/>
    </row>
    <row r="14" spans="1:16" x14ac:dyDescent="0.2">
      <c r="A14" t="s">
        <v>11</v>
      </c>
      <c r="B14">
        <f>IF(B9&gt;B10,0,B10-B9)</f>
        <v>1000</v>
      </c>
      <c r="C14" t="str">
        <f ca="1">_xlfn.FORMULATEXT(B14)</f>
        <v>=IF(B9&gt;B10,0,B10-B9)</v>
      </c>
      <c r="F14" s="29" t="s">
        <v>16</v>
      </c>
      <c r="G14" s="10">
        <f>B20</f>
        <v>14800</v>
      </c>
      <c r="H14" s="3">
        <v>500</v>
      </c>
      <c r="I14" s="3">
        <v>1000</v>
      </c>
      <c r="J14" s="3">
        <v>1500</v>
      </c>
      <c r="K14" s="3">
        <v>2000</v>
      </c>
      <c r="L14" s="3">
        <v>2500</v>
      </c>
      <c r="M14" s="3">
        <v>3000</v>
      </c>
      <c r="N14" s="3">
        <v>3500</v>
      </c>
      <c r="O14" s="3">
        <v>4000</v>
      </c>
      <c r="P14" s="3">
        <v>4500</v>
      </c>
    </row>
    <row r="15" spans="1:16" x14ac:dyDescent="0.2">
      <c r="F15" s="29"/>
      <c r="G15" s="3">
        <v>500</v>
      </c>
      <c r="H15" s="11">
        <f t="dataTable" ref="H15:P23" dt2D="1" dtr="1" r1="B9" r2="B10"/>
        <v>3000</v>
      </c>
      <c r="I15" s="11">
        <v>3000</v>
      </c>
      <c r="J15" s="11">
        <v>3000</v>
      </c>
      <c r="K15" s="11">
        <v>3000</v>
      </c>
      <c r="L15" s="11">
        <v>3000</v>
      </c>
      <c r="M15" s="11">
        <v>3000</v>
      </c>
      <c r="N15" s="11">
        <v>3000</v>
      </c>
      <c r="O15" s="11">
        <v>3000</v>
      </c>
      <c r="P15" s="11">
        <v>3000</v>
      </c>
    </row>
    <row r="16" spans="1:16" x14ac:dyDescent="0.2">
      <c r="A16" t="s">
        <v>12</v>
      </c>
      <c r="B16" s="6">
        <f>VLOOKUP(B10,E5:F10,2,TRUE)*B10</f>
        <v>85200</v>
      </c>
      <c r="C16" t="str">
        <f ca="1">_xlfn.FORMULATEXT(B16)</f>
        <v>=VLOOKUP(B10,E5:F10,2,TRUE)*B10</v>
      </c>
      <c r="F16" s="29"/>
      <c r="G16" s="3">
        <v>1000</v>
      </c>
      <c r="H16" s="11">
        <v>-3000</v>
      </c>
      <c r="I16" s="11">
        <v>7000</v>
      </c>
      <c r="J16" s="11">
        <v>7000</v>
      </c>
      <c r="K16" s="11">
        <v>7000</v>
      </c>
      <c r="L16" s="11">
        <v>7000</v>
      </c>
      <c r="M16" s="11">
        <v>7000</v>
      </c>
      <c r="N16" s="11">
        <v>7000</v>
      </c>
      <c r="O16" s="11">
        <v>7000</v>
      </c>
      <c r="P16" s="11">
        <v>7000</v>
      </c>
    </row>
    <row r="17" spans="1:16" x14ac:dyDescent="0.2">
      <c r="F17" s="29"/>
      <c r="G17" s="3">
        <v>1500</v>
      </c>
      <c r="H17" s="11">
        <v>-9500</v>
      </c>
      <c r="I17" s="11">
        <v>500</v>
      </c>
      <c r="J17" s="11">
        <v>10500</v>
      </c>
      <c r="K17" s="11">
        <v>10500</v>
      </c>
      <c r="L17" s="11">
        <v>10500</v>
      </c>
      <c r="M17" s="11">
        <v>10500</v>
      </c>
      <c r="N17" s="11">
        <v>10500</v>
      </c>
      <c r="O17" s="11">
        <v>10500</v>
      </c>
      <c r="P17" s="11">
        <v>10500</v>
      </c>
    </row>
    <row r="18" spans="1:16" x14ac:dyDescent="0.2">
      <c r="A18" t="s">
        <v>13</v>
      </c>
      <c r="B18" s="6">
        <f>MIN(B10,B9)*B5+B13*B6</f>
        <v>100000</v>
      </c>
      <c r="C18" t="str">
        <f ca="1">_xlfn.FORMULATEXT(B18)</f>
        <v>=MIN(B10,B9)*B5+B13*B6</v>
      </c>
      <c r="F18" s="29"/>
      <c r="G18" s="3">
        <v>2000</v>
      </c>
      <c r="H18" s="11">
        <v>-14500</v>
      </c>
      <c r="I18" s="11">
        <v>-4500</v>
      </c>
      <c r="J18" s="11">
        <v>5500</v>
      </c>
      <c r="K18" s="11">
        <v>15500</v>
      </c>
      <c r="L18" s="11">
        <v>15500</v>
      </c>
      <c r="M18" s="11">
        <v>15500</v>
      </c>
      <c r="N18" s="11">
        <v>15500</v>
      </c>
      <c r="O18" s="11">
        <v>15500</v>
      </c>
      <c r="P18" s="11">
        <v>15500</v>
      </c>
    </row>
    <row r="19" spans="1:16" x14ac:dyDescent="0.2">
      <c r="F19" s="29"/>
      <c r="G19" s="3">
        <v>2500</v>
      </c>
      <c r="H19" s="11">
        <v>-20625</v>
      </c>
      <c r="I19" s="11">
        <v>-10625</v>
      </c>
      <c r="J19" s="11">
        <v>-625</v>
      </c>
      <c r="K19" s="11">
        <v>9375</v>
      </c>
      <c r="L19" s="11">
        <v>19375</v>
      </c>
      <c r="M19" s="11">
        <v>19375</v>
      </c>
      <c r="N19" s="11">
        <v>19375</v>
      </c>
      <c r="O19" s="11">
        <v>19375</v>
      </c>
      <c r="P19" s="11">
        <v>19375</v>
      </c>
    </row>
    <row r="20" spans="1:16" x14ac:dyDescent="0.2">
      <c r="A20" s="8" t="s">
        <v>14</v>
      </c>
      <c r="B20" s="6">
        <f>B18-B16</f>
        <v>14800</v>
      </c>
      <c r="F20" s="29"/>
      <c r="G20" s="3">
        <v>3000</v>
      </c>
      <c r="H20" s="11">
        <v>-25250</v>
      </c>
      <c r="I20" s="11">
        <v>-15250</v>
      </c>
      <c r="J20" s="11">
        <v>-5250</v>
      </c>
      <c r="K20" s="11">
        <v>4750</v>
      </c>
      <c r="L20" s="11">
        <v>14750</v>
      </c>
      <c r="M20" s="11">
        <v>24750</v>
      </c>
      <c r="N20" s="11">
        <v>24750</v>
      </c>
      <c r="O20" s="11">
        <v>24750</v>
      </c>
      <c r="P20" s="11">
        <v>24750</v>
      </c>
    </row>
    <row r="21" spans="1:16" x14ac:dyDescent="0.2">
      <c r="F21" s="29"/>
      <c r="G21" s="3">
        <v>3500</v>
      </c>
      <c r="H21" s="11">
        <v>-31125</v>
      </c>
      <c r="I21" s="11">
        <v>-21125</v>
      </c>
      <c r="J21" s="11">
        <v>-11125</v>
      </c>
      <c r="K21" s="11">
        <v>-1125</v>
      </c>
      <c r="L21" s="11">
        <v>8875</v>
      </c>
      <c r="M21" s="11">
        <v>18875</v>
      </c>
      <c r="N21" s="11">
        <v>28875</v>
      </c>
      <c r="O21" s="11">
        <v>28875</v>
      </c>
      <c r="P21" s="11">
        <v>28875</v>
      </c>
    </row>
    <row r="22" spans="1:16" x14ac:dyDescent="0.2">
      <c r="F22" s="29"/>
      <c r="G22" s="3">
        <v>4000</v>
      </c>
      <c r="H22" s="11">
        <v>-35200</v>
      </c>
      <c r="I22" s="11">
        <v>-25200</v>
      </c>
      <c r="J22" s="11">
        <v>-15200</v>
      </c>
      <c r="K22" s="11">
        <v>-5200</v>
      </c>
      <c r="L22" s="11">
        <v>4800</v>
      </c>
      <c r="M22" s="11">
        <v>14800</v>
      </c>
      <c r="N22" s="11">
        <v>24800</v>
      </c>
      <c r="O22" s="11">
        <v>34800</v>
      </c>
      <c r="P22" s="11">
        <v>34800</v>
      </c>
    </row>
    <row r="23" spans="1:16" x14ac:dyDescent="0.2">
      <c r="F23" s="29"/>
      <c r="G23" s="3">
        <v>4500</v>
      </c>
      <c r="H23" s="11">
        <v>-40850</v>
      </c>
      <c r="I23" s="11">
        <v>-30850</v>
      </c>
      <c r="J23" s="11">
        <v>-20850</v>
      </c>
      <c r="K23" s="11">
        <v>-10850</v>
      </c>
      <c r="L23" s="11">
        <v>-850</v>
      </c>
      <c r="M23" s="11">
        <v>9150</v>
      </c>
      <c r="N23" s="11">
        <v>19150</v>
      </c>
      <c r="O23" s="11">
        <v>29150</v>
      </c>
      <c r="P23" s="11">
        <v>39150</v>
      </c>
    </row>
  </sheetData>
  <mergeCells count="3">
    <mergeCell ref="A1:B1"/>
    <mergeCell ref="H13:P13"/>
    <mergeCell ref="F14:F23"/>
  </mergeCells>
  <conditionalFormatting sqref="H15:P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7581D-8369-2F4B-9430-9EEBE91D87FB}">
  <dimension ref="A1:K31"/>
  <sheetViews>
    <sheetView workbookViewId="0">
      <selection activeCell="M22" sqref="M22"/>
    </sheetView>
  </sheetViews>
  <sheetFormatPr baseColWidth="10" defaultRowHeight="16" x14ac:dyDescent="0.2"/>
  <cols>
    <col min="1" max="1" width="23.1640625" customWidth="1"/>
    <col min="7" max="7" width="12.1640625" bestFit="1" customWidth="1"/>
    <col min="8" max="11" width="11.1640625" bestFit="1" customWidth="1"/>
  </cols>
  <sheetData>
    <row r="1" spans="1:11" ht="21" thickBot="1" x14ac:dyDescent="0.3">
      <c r="A1" s="27" t="s">
        <v>17</v>
      </c>
      <c r="B1" s="27"/>
    </row>
    <row r="2" spans="1:11" ht="17" thickTop="1" x14ac:dyDescent="0.2"/>
    <row r="3" spans="1:11" x14ac:dyDescent="0.2">
      <c r="A3" t="s">
        <v>18</v>
      </c>
      <c r="E3" s="3"/>
      <c r="F3" s="3"/>
      <c r="G3" s="28" t="s">
        <v>39</v>
      </c>
      <c r="H3" s="28"/>
      <c r="I3" s="28"/>
      <c r="J3" s="28"/>
      <c r="K3" s="28"/>
    </row>
    <row r="4" spans="1:11" x14ac:dyDescent="0.2">
      <c r="E4" s="3"/>
      <c r="F4" s="9">
        <f>B31</f>
        <v>0</v>
      </c>
      <c r="G4" s="3">
        <v>500</v>
      </c>
      <c r="H4" s="3">
        <v>1000</v>
      </c>
      <c r="I4" s="3">
        <v>1500</v>
      </c>
      <c r="J4" s="3">
        <v>2000</v>
      </c>
      <c r="K4" s="3">
        <v>2500</v>
      </c>
    </row>
    <row r="5" spans="1:11" x14ac:dyDescent="0.2">
      <c r="A5" s="8" t="s">
        <v>12</v>
      </c>
      <c r="E5" s="30" t="s">
        <v>40</v>
      </c>
      <c r="F5" s="3">
        <v>1</v>
      </c>
      <c r="G5" s="11">
        <f t="dataTable" ref="G5:K9" dt2D="1" dtr="1" r1="B19" r2="B22"/>
        <v>-2800</v>
      </c>
      <c r="H5" s="11">
        <v>-2800</v>
      </c>
      <c r="I5" s="11">
        <v>-2800</v>
      </c>
      <c r="J5" s="11">
        <v>-2800</v>
      </c>
      <c r="K5" s="11">
        <v>-2800</v>
      </c>
    </row>
    <row r="6" spans="1:11" x14ac:dyDescent="0.2">
      <c r="A6" t="s">
        <v>35</v>
      </c>
      <c r="E6" s="30"/>
      <c r="F6" s="3">
        <v>2</v>
      </c>
      <c r="G6" s="11">
        <v>-2025</v>
      </c>
      <c r="H6" s="11">
        <v>-800</v>
      </c>
      <c r="I6" s="11">
        <v>-800</v>
      </c>
      <c r="J6" s="11">
        <v>-800</v>
      </c>
      <c r="K6" s="11">
        <v>-800</v>
      </c>
    </row>
    <row r="7" spans="1:11" x14ac:dyDescent="0.2">
      <c r="A7" s="7" t="s">
        <v>20</v>
      </c>
      <c r="B7" s="6">
        <v>400</v>
      </c>
      <c r="C7" t="s">
        <v>19</v>
      </c>
      <c r="E7" s="30"/>
      <c r="F7" s="3">
        <v>3</v>
      </c>
      <c r="G7" s="11">
        <v>-7025</v>
      </c>
      <c r="H7" s="11">
        <v>1200</v>
      </c>
      <c r="I7" s="11">
        <v>1200</v>
      </c>
      <c r="J7" s="11">
        <v>1200</v>
      </c>
      <c r="K7" s="11">
        <v>1200</v>
      </c>
    </row>
    <row r="8" spans="1:11" x14ac:dyDescent="0.2">
      <c r="A8" t="s">
        <v>36</v>
      </c>
      <c r="E8" s="30"/>
      <c r="F8" s="3">
        <v>4</v>
      </c>
      <c r="G8" s="11">
        <v>-12025</v>
      </c>
      <c r="H8" s="11">
        <v>750</v>
      </c>
      <c r="I8" s="11">
        <v>3200</v>
      </c>
      <c r="J8" s="11">
        <v>3200</v>
      </c>
      <c r="K8" s="11">
        <v>3200</v>
      </c>
    </row>
    <row r="9" spans="1:11" x14ac:dyDescent="0.2">
      <c r="A9" s="7" t="s">
        <v>21</v>
      </c>
      <c r="B9" s="6">
        <v>5000</v>
      </c>
      <c r="C9" t="s">
        <v>22</v>
      </c>
      <c r="E9" s="30"/>
      <c r="F9" s="3">
        <v>5</v>
      </c>
      <c r="G9" s="11">
        <v>-17025</v>
      </c>
      <c r="H9" s="11">
        <v>-4250</v>
      </c>
      <c r="I9" s="11">
        <v>5200</v>
      </c>
      <c r="J9" s="11">
        <v>5200</v>
      </c>
      <c r="K9" s="11">
        <v>5200</v>
      </c>
    </row>
    <row r="10" spans="1:11" x14ac:dyDescent="0.2">
      <c r="A10" s="7" t="s">
        <v>23</v>
      </c>
      <c r="B10" s="1">
        <v>0.03</v>
      </c>
      <c r="C10" t="s">
        <v>24</v>
      </c>
    </row>
    <row r="12" spans="1:11" x14ac:dyDescent="0.2">
      <c r="A12" s="14" t="s">
        <v>37</v>
      </c>
      <c r="B12" s="6">
        <f>B7*12+B9*B22+B24*B10</f>
        <v>28285.714285714283</v>
      </c>
    </row>
    <row r="15" spans="1:11" x14ac:dyDescent="0.2">
      <c r="A15" s="2" t="s">
        <v>25</v>
      </c>
      <c r="B15">
        <v>365</v>
      </c>
      <c r="C15" t="s">
        <v>22</v>
      </c>
      <c r="D15" t="s">
        <v>28</v>
      </c>
      <c r="E15" s="9"/>
      <c r="F15" s="3">
        <v>500</v>
      </c>
      <c r="G15" s="3">
        <v>1000</v>
      </c>
      <c r="H15" s="3">
        <v>1500</v>
      </c>
      <c r="I15" s="3">
        <v>2000</v>
      </c>
      <c r="J15" s="3">
        <v>2500</v>
      </c>
    </row>
    <row r="16" spans="1:11" x14ac:dyDescent="0.2">
      <c r="A16" s="2" t="s">
        <v>26</v>
      </c>
      <c r="B16" s="12">
        <v>100000</v>
      </c>
      <c r="C16" t="s">
        <v>32</v>
      </c>
      <c r="E16" s="3">
        <v>1</v>
      </c>
      <c r="F16" s="11">
        <v>-2800</v>
      </c>
      <c r="G16" s="11">
        <v>-2800</v>
      </c>
      <c r="H16" s="11">
        <v>-2800</v>
      </c>
      <c r="I16" s="11">
        <v>-2800</v>
      </c>
      <c r="J16" s="11">
        <v>-2800</v>
      </c>
    </row>
    <row r="17" spans="1:10" x14ac:dyDescent="0.2">
      <c r="E17" s="3">
        <v>2</v>
      </c>
      <c r="F17" s="11">
        <v>-2025</v>
      </c>
      <c r="G17" s="11">
        <v>-800</v>
      </c>
      <c r="H17" s="11">
        <v>-800</v>
      </c>
      <c r="I17" s="11">
        <v>-800</v>
      </c>
      <c r="J17" s="11">
        <v>-800</v>
      </c>
    </row>
    <row r="18" spans="1:10" x14ac:dyDescent="0.2">
      <c r="A18" s="2" t="s">
        <v>0</v>
      </c>
      <c r="E18" s="3">
        <v>3</v>
      </c>
      <c r="F18" s="11">
        <v>-7025</v>
      </c>
      <c r="G18" s="11">
        <v>1200</v>
      </c>
      <c r="H18" s="11">
        <v>1200</v>
      </c>
      <c r="I18" s="11">
        <v>1200</v>
      </c>
      <c r="J18" s="11">
        <v>1200</v>
      </c>
    </row>
    <row r="19" spans="1:10" x14ac:dyDescent="0.2">
      <c r="A19" s="7" t="s">
        <v>29</v>
      </c>
      <c r="B19" s="13">
        <v>774.95107632093936</v>
      </c>
      <c r="C19" t="s">
        <v>27</v>
      </c>
      <c r="E19" s="3">
        <v>4</v>
      </c>
      <c r="F19" s="11">
        <v>-12025</v>
      </c>
      <c r="G19" s="11">
        <v>750</v>
      </c>
      <c r="H19" s="11">
        <v>3200</v>
      </c>
      <c r="I19" s="11">
        <v>3200</v>
      </c>
      <c r="J19" s="11">
        <v>3200</v>
      </c>
    </row>
    <row r="20" spans="1:10" x14ac:dyDescent="0.2">
      <c r="A20" s="7" t="s">
        <v>30</v>
      </c>
      <c r="B20">
        <f>365*B19</f>
        <v>282857.14285714284</v>
      </c>
      <c r="E20" s="3">
        <v>5</v>
      </c>
      <c r="F20" s="11">
        <v>-17025</v>
      </c>
      <c r="G20" s="11">
        <v>-4250</v>
      </c>
      <c r="H20" s="11">
        <v>5200</v>
      </c>
      <c r="I20" s="11">
        <v>5200</v>
      </c>
      <c r="J20" s="11">
        <v>5200</v>
      </c>
    </row>
    <row r="22" spans="1:10" x14ac:dyDescent="0.2">
      <c r="A22" t="s">
        <v>31</v>
      </c>
      <c r="B22" s="5">
        <v>3</v>
      </c>
    </row>
    <row r="23" spans="1:10" x14ac:dyDescent="0.2">
      <c r="A23" t="s">
        <v>33</v>
      </c>
      <c r="B23">
        <f>B22*B16</f>
        <v>300000</v>
      </c>
      <c r="C23" t="s">
        <v>22</v>
      </c>
    </row>
    <row r="24" spans="1:10" x14ac:dyDescent="0.2">
      <c r="A24" t="s">
        <v>34</v>
      </c>
      <c r="B24">
        <f>IF(B20&gt;B23,B23,B20)</f>
        <v>282857.14285714284</v>
      </c>
      <c r="C24" t="s">
        <v>22</v>
      </c>
    </row>
    <row r="26" spans="1:10" x14ac:dyDescent="0.2">
      <c r="A26" s="8" t="s">
        <v>13</v>
      </c>
    </row>
    <row r="27" spans="1:10" x14ac:dyDescent="0.2">
      <c r="A27" s="2" t="s">
        <v>10</v>
      </c>
      <c r="B27" s="1">
        <v>0.1</v>
      </c>
      <c r="C27" t="s">
        <v>24</v>
      </c>
    </row>
    <row r="29" spans="1:10" x14ac:dyDescent="0.2">
      <c r="A29" s="14" t="s">
        <v>38</v>
      </c>
      <c r="B29" s="6">
        <f>B24*B27</f>
        <v>28285.714285714286</v>
      </c>
    </row>
    <row r="31" spans="1:10" x14ac:dyDescent="0.2">
      <c r="A31" s="8" t="s">
        <v>14</v>
      </c>
      <c r="B31" s="6">
        <f>B29-B12</f>
        <v>0</v>
      </c>
    </row>
  </sheetData>
  <mergeCells count="3">
    <mergeCell ref="A1:B1"/>
    <mergeCell ref="G3:K3"/>
    <mergeCell ref="E5:E9"/>
  </mergeCells>
  <conditionalFormatting sqref="F16:J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K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18CB7-3C6D-584D-84E8-57690DEA14FC}">
  <dimension ref="A1:R84"/>
  <sheetViews>
    <sheetView tabSelected="1" workbookViewId="0">
      <selection activeCell="G79" sqref="G79"/>
    </sheetView>
  </sheetViews>
  <sheetFormatPr baseColWidth="10" defaultRowHeight="16" x14ac:dyDescent="0.2"/>
  <cols>
    <col min="2" max="2" width="14" bestFit="1" customWidth="1"/>
    <col min="6" max="6" width="14" bestFit="1" customWidth="1"/>
    <col min="11" max="11" width="12.5" bestFit="1" customWidth="1"/>
    <col min="12" max="12" width="14" bestFit="1" customWidth="1"/>
    <col min="13" max="13" width="13.1640625" bestFit="1" customWidth="1"/>
    <col min="14" max="17" width="14.6640625" bestFit="1" customWidth="1"/>
    <col min="18" max="18" width="13.1640625" customWidth="1"/>
  </cols>
  <sheetData>
    <row r="1" spans="1:3" ht="21" thickBot="1" x14ac:dyDescent="0.3">
      <c r="A1" s="27" t="s">
        <v>41</v>
      </c>
      <c r="B1" s="27"/>
    </row>
    <row r="2" spans="1:3" ht="17" thickTop="1" x14ac:dyDescent="0.2"/>
    <row r="3" spans="1:3" x14ac:dyDescent="0.2">
      <c r="A3" t="s">
        <v>42</v>
      </c>
      <c r="B3" t="s">
        <v>43</v>
      </c>
      <c r="C3" t="s">
        <v>44</v>
      </c>
    </row>
    <row r="4" spans="1:3" x14ac:dyDescent="0.2">
      <c r="A4">
        <v>1</v>
      </c>
      <c r="B4">
        <v>450</v>
      </c>
      <c r="C4">
        <v>45</v>
      </c>
    </row>
    <row r="5" spans="1:3" x14ac:dyDescent="0.2">
      <c r="A5">
        <v>2</v>
      </c>
      <c r="B5">
        <v>300</v>
      </c>
      <c r="C5">
        <v>100</v>
      </c>
    </row>
    <row r="6" spans="1:3" x14ac:dyDescent="0.2">
      <c r="A6">
        <v>3</v>
      </c>
      <c r="B6">
        <v>440</v>
      </c>
      <c r="C6">
        <v>49</v>
      </c>
    </row>
    <row r="7" spans="1:3" x14ac:dyDescent="0.2">
      <c r="A7">
        <v>4</v>
      </c>
      <c r="B7">
        <v>360</v>
      </c>
      <c r="C7">
        <v>86</v>
      </c>
    </row>
    <row r="8" spans="1:3" x14ac:dyDescent="0.2">
      <c r="A8">
        <v>5</v>
      </c>
      <c r="B8">
        <v>290</v>
      </c>
      <c r="C8">
        <v>125</v>
      </c>
    </row>
    <row r="9" spans="1:3" x14ac:dyDescent="0.2">
      <c r="A9">
        <v>6</v>
      </c>
      <c r="B9">
        <v>450</v>
      </c>
      <c r="C9">
        <v>52</v>
      </c>
    </row>
    <row r="10" spans="1:3" x14ac:dyDescent="0.2">
      <c r="A10">
        <v>7</v>
      </c>
      <c r="B10">
        <v>340</v>
      </c>
      <c r="C10">
        <v>87</v>
      </c>
    </row>
    <row r="11" spans="1:3" x14ac:dyDescent="0.2">
      <c r="A11">
        <v>8</v>
      </c>
      <c r="B11">
        <v>370</v>
      </c>
      <c r="C11">
        <v>68</v>
      </c>
    </row>
    <row r="12" spans="1:3" x14ac:dyDescent="0.2">
      <c r="A12">
        <v>9</v>
      </c>
      <c r="B12">
        <v>500</v>
      </c>
      <c r="C12">
        <v>45</v>
      </c>
    </row>
    <row r="13" spans="1:3" x14ac:dyDescent="0.2">
      <c r="A13">
        <v>10</v>
      </c>
      <c r="B13">
        <v>490</v>
      </c>
      <c r="C13">
        <v>44</v>
      </c>
    </row>
    <row r="14" spans="1:3" x14ac:dyDescent="0.2">
      <c r="A14">
        <v>11</v>
      </c>
      <c r="B14">
        <v>430</v>
      </c>
      <c r="C14">
        <v>58</v>
      </c>
    </row>
    <row r="15" spans="1:3" x14ac:dyDescent="0.2">
      <c r="A15">
        <v>12</v>
      </c>
      <c r="B15">
        <v>390</v>
      </c>
      <c r="C15">
        <v>68</v>
      </c>
    </row>
    <row r="18" spans="1:18" x14ac:dyDescent="0.2">
      <c r="A18" s="15" t="s">
        <v>47</v>
      </c>
      <c r="B18" s="3"/>
    </row>
    <row r="19" spans="1:18" x14ac:dyDescent="0.2">
      <c r="A19" s="3" t="s">
        <v>45</v>
      </c>
      <c r="B19" s="3">
        <v>-0.35460000000000003</v>
      </c>
    </row>
    <row r="20" spans="1:18" x14ac:dyDescent="0.2">
      <c r="A20" s="3" t="s">
        <v>46</v>
      </c>
      <c r="B20" s="3">
        <v>211.31</v>
      </c>
    </row>
    <row r="21" spans="1:18" x14ac:dyDescent="0.2">
      <c r="A21" s="3"/>
      <c r="B21" s="3"/>
    </row>
    <row r="22" spans="1:18" x14ac:dyDescent="0.2">
      <c r="A22" s="15" t="s">
        <v>48</v>
      </c>
      <c r="B22" s="3"/>
    </row>
    <row r="23" spans="1:18" x14ac:dyDescent="0.2">
      <c r="A23" s="3" t="s">
        <v>49</v>
      </c>
      <c r="B23" s="3">
        <v>5871064</v>
      </c>
    </row>
    <row r="24" spans="1:18" x14ac:dyDescent="0.2">
      <c r="A24" s="3" t="s">
        <v>50</v>
      </c>
      <c r="B24" s="3">
        <v>-1.9079999999999999</v>
      </c>
    </row>
    <row r="25" spans="1:18" x14ac:dyDescent="0.2">
      <c r="A25" s="3"/>
      <c r="B25" s="3"/>
    </row>
    <row r="26" spans="1:18" x14ac:dyDescent="0.2">
      <c r="A26" s="15" t="s">
        <v>51</v>
      </c>
      <c r="B26" s="3"/>
    </row>
    <row r="27" spans="1:18" x14ac:dyDescent="0.2">
      <c r="A27" s="3" t="s">
        <v>49</v>
      </c>
      <c r="B27" s="3">
        <v>466.51</v>
      </c>
    </row>
    <row r="28" spans="1:18" x14ac:dyDescent="0.2">
      <c r="A28" s="3" t="s">
        <v>50</v>
      </c>
      <c r="B28" s="3">
        <v>-5.0000000000000001E-3</v>
      </c>
    </row>
    <row r="31" spans="1:18" x14ac:dyDescent="0.2">
      <c r="A31" s="31" t="s">
        <v>55</v>
      </c>
      <c r="B31" s="31"/>
      <c r="C31" s="31"/>
      <c r="D31" s="31"/>
      <c r="F31" t="s">
        <v>56</v>
      </c>
    </row>
    <row r="32" spans="1:18" x14ac:dyDescent="0.2">
      <c r="A32" s="3" t="s">
        <v>43</v>
      </c>
      <c r="B32" s="3" t="s">
        <v>52</v>
      </c>
      <c r="C32" s="3" t="s">
        <v>53</v>
      </c>
      <c r="D32" s="3" t="s">
        <v>54</v>
      </c>
      <c r="E32" s="3" t="s">
        <v>44</v>
      </c>
      <c r="F32" s="3" t="s">
        <v>52</v>
      </c>
      <c r="G32" s="3" t="s">
        <v>53</v>
      </c>
      <c r="H32" s="3" t="s">
        <v>54</v>
      </c>
      <c r="L32" s="31" t="s">
        <v>6</v>
      </c>
      <c r="M32" s="31"/>
      <c r="N32" s="31"/>
      <c r="O32" s="31"/>
      <c r="P32" s="31"/>
      <c r="Q32" s="31"/>
      <c r="R32" s="31"/>
    </row>
    <row r="33" spans="1:18" x14ac:dyDescent="0.2">
      <c r="A33" s="3">
        <v>450</v>
      </c>
      <c r="B33" s="16">
        <f>$B$19*A33+$B$20</f>
        <v>51.739999999999981</v>
      </c>
      <c r="C33" s="16">
        <f>$B$23*A33^$B$24</f>
        <v>50.861286169919921</v>
      </c>
      <c r="D33" s="16">
        <f>$B$27*EXP($B$28*A33)</f>
        <v>49.169792250355329</v>
      </c>
      <c r="E33" s="3">
        <v>45</v>
      </c>
      <c r="F33" s="18">
        <f>ABS(B33-E33)/E33</f>
        <v>0.14977777777777734</v>
      </c>
      <c r="G33" s="18">
        <f>ABS(C33-E33)/E33</f>
        <v>0.13025080377599826</v>
      </c>
      <c r="H33" s="18">
        <f>ABS(D33-E33)/E33</f>
        <v>9.2662050007896193E-2</v>
      </c>
      <c r="K33" s="23">
        <f>B54</f>
        <v>955163.26238462282</v>
      </c>
      <c r="L33" s="19">
        <v>250</v>
      </c>
      <c r="M33" s="19">
        <v>300</v>
      </c>
      <c r="N33" s="19">
        <v>350</v>
      </c>
      <c r="O33" s="19">
        <v>400</v>
      </c>
      <c r="P33" s="19">
        <v>450</v>
      </c>
      <c r="Q33" s="19">
        <v>500</v>
      </c>
      <c r="R33" s="19">
        <v>550</v>
      </c>
    </row>
    <row r="34" spans="1:18" x14ac:dyDescent="0.2">
      <c r="A34" s="3">
        <v>300</v>
      </c>
      <c r="B34" s="16">
        <f t="shared" ref="B34:B44" si="0">$B$19*A34+$B$20</f>
        <v>104.92999999999999</v>
      </c>
      <c r="C34" s="16">
        <f t="shared" ref="C34:C44" si="1">$B$23*A34^$B$24</f>
        <v>110.2476803704582</v>
      </c>
      <c r="D34" s="16">
        <f t="shared" ref="D34:D44" si="2">$B$27*EXP($B$28*A34)</f>
        <v>104.09245101084399</v>
      </c>
      <c r="E34" s="3">
        <v>103</v>
      </c>
      <c r="F34" s="18">
        <f>ABS(B34-E34)/E34</f>
        <v>1.8737864077669832E-2</v>
      </c>
      <c r="G34" s="18">
        <f t="shared" ref="G34:G44" si="3">ABS(C34-E34)/E34</f>
        <v>7.0365828839399985E-2</v>
      </c>
      <c r="H34" s="18">
        <f t="shared" ref="H34:H44" si="4">ABS(D34-E34)/E34</f>
        <v>1.0606320493630948E-2</v>
      </c>
      <c r="J34" s="31" t="s">
        <v>62</v>
      </c>
      <c r="K34" s="19">
        <v>260</v>
      </c>
      <c r="L34" s="19">
        <f t="dataTable" ref="L34:R68" dt2D="1" dtr="1" r1="B48" r2="B49"/>
        <v>144859.72842847556</v>
      </c>
      <c r="M34" s="19">
        <v>-579438.91371390224</v>
      </c>
      <c r="N34" s="19">
        <v>-1303737.5558562791</v>
      </c>
      <c r="O34" s="19">
        <v>-2028036.1979986569</v>
      </c>
      <c r="P34" s="19">
        <v>-2752334.8401410338</v>
      </c>
      <c r="Q34" s="19">
        <v>-3476633.4822834115</v>
      </c>
      <c r="R34" s="19">
        <v>-4200932.1244257884</v>
      </c>
    </row>
    <row r="35" spans="1:18" x14ac:dyDescent="0.2">
      <c r="A35" s="3">
        <v>440</v>
      </c>
      <c r="B35" s="16">
        <f t="shared" si="0"/>
        <v>55.286000000000001</v>
      </c>
      <c r="C35" s="16">
        <f t="shared" si="1"/>
        <v>53.089557787712614</v>
      </c>
      <c r="D35" s="16">
        <f t="shared" si="2"/>
        <v>51.69078140761237</v>
      </c>
      <c r="E35" s="3">
        <v>49</v>
      </c>
      <c r="F35" s="18">
        <f t="shared" ref="F35:F44" si="5">ABS(B35-E35)/E35</f>
        <v>0.12828571428571431</v>
      </c>
      <c r="G35" s="18">
        <f t="shared" si="3"/>
        <v>8.3460363014543154E-2</v>
      </c>
      <c r="H35" s="18">
        <f t="shared" si="4"/>
        <v>5.4913906277803466E-2</v>
      </c>
      <c r="J35" s="31"/>
      <c r="K35" s="19">
        <v>270</v>
      </c>
      <c r="L35" s="19">
        <v>269590.60184817808</v>
      </c>
      <c r="M35" s="19">
        <v>-404385.90277226688</v>
      </c>
      <c r="N35" s="19">
        <v>-1078362.4073927123</v>
      </c>
      <c r="O35" s="19">
        <v>-1752338.9120131573</v>
      </c>
      <c r="P35" s="19">
        <v>-2426315.4166336022</v>
      </c>
      <c r="Q35" s="19">
        <v>-3100291.9212540481</v>
      </c>
      <c r="R35" s="19">
        <v>-3774268.4258744931</v>
      </c>
    </row>
    <row r="36" spans="1:18" x14ac:dyDescent="0.2">
      <c r="A36" s="3">
        <v>360</v>
      </c>
      <c r="B36" s="16">
        <f t="shared" si="0"/>
        <v>83.653999999999996</v>
      </c>
      <c r="C36" s="16">
        <f t="shared" si="1"/>
        <v>77.85592038588905</v>
      </c>
      <c r="D36" s="16">
        <f t="shared" si="2"/>
        <v>77.113584344252331</v>
      </c>
      <c r="E36" s="3">
        <v>86</v>
      </c>
      <c r="F36" s="18">
        <f t="shared" si="5"/>
        <v>2.7279069767441901E-2</v>
      </c>
      <c r="G36" s="18">
        <f t="shared" si="3"/>
        <v>9.4698600164080812E-2</v>
      </c>
      <c r="H36" s="18">
        <f t="shared" si="4"/>
        <v>0.10333041460171709</v>
      </c>
      <c r="J36" s="31"/>
      <c r="K36" s="19">
        <v>280</v>
      </c>
      <c r="L36" s="19">
        <v>377277.18719872413</v>
      </c>
      <c r="M36" s="19">
        <v>-251518.12479914958</v>
      </c>
      <c r="N36" s="19">
        <v>-880313.43679702282</v>
      </c>
      <c r="O36" s="19">
        <v>-1509108.7487948965</v>
      </c>
      <c r="P36" s="19">
        <v>-2137904.0607927702</v>
      </c>
      <c r="Q36" s="19">
        <v>-2766699.3727906439</v>
      </c>
      <c r="R36" s="19">
        <v>-3395494.6847885177</v>
      </c>
    </row>
    <row r="37" spans="1:18" x14ac:dyDescent="0.2">
      <c r="A37" s="3">
        <v>290</v>
      </c>
      <c r="B37" s="16">
        <f t="shared" si="0"/>
        <v>108.476</v>
      </c>
      <c r="C37" s="16">
        <f t="shared" si="1"/>
        <v>117.61465381582187</v>
      </c>
      <c r="D37" s="16">
        <f t="shared" si="2"/>
        <v>109.42938509863754</v>
      </c>
      <c r="E37" s="3">
        <v>125</v>
      </c>
      <c r="F37" s="18">
        <f t="shared" si="5"/>
        <v>0.132192</v>
      </c>
      <c r="G37" s="18">
        <f t="shared" si="3"/>
        <v>5.9082769473425063E-2</v>
      </c>
      <c r="H37" s="18">
        <f t="shared" si="4"/>
        <v>0.12456491921089968</v>
      </c>
      <c r="J37" s="31"/>
      <c r="K37" s="19">
        <v>290</v>
      </c>
      <c r="L37" s="19">
        <v>470458.61526328744</v>
      </c>
      <c r="M37" s="19">
        <v>-117614.65381582174</v>
      </c>
      <c r="N37" s="19">
        <v>-705687.9228949314</v>
      </c>
      <c r="O37" s="19">
        <v>-1293761.1919740411</v>
      </c>
      <c r="P37" s="19">
        <v>-1881834.4610531498</v>
      </c>
      <c r="Q37" s="19">
        <v>-2469907.7301322594</v>
      </c>
      <c r="R37" s="19">
        <v>-3057980.9992113691</v>
      </c>
    </row>
    <row r="38" spans="1:18" x14ac:dyDescent="0.2">
      <c r="A38" s="3">
        <v>450</v>
      </c>
      <c r="B38" s="16">
        <f t="shared" si="0"/>
        <v>51.739999999999981</v>
      </c>
      <c r="C38" s="16">
        <f t="shared" si="1"/>
        <v>50.861286169919921</v>
      </c>
      <c r="D38" s="16">
        <f t="shared" si="2"/>
        <v>49.169792250355329</v>
      </c>
      <c r="E38" s="3">
        <v>52</v>
      </c>
      <c r="F38" s="18">
        <f t="shared" si="5"/>
        <v>5.0000000000003713E-3</v>
      </c>
      <c r="G38" s="18">
        <f t="shared" si="3"/>
        <v>2.1898342886155355E-2</v>
      </c>
      <c r="H38" s="18">
        <f t="shared" si="4"/>
        <v>5.4427072108551369E-2</v>
      </c>
      <c r="J38" s="31"/>
      <c r="K38" s="19">
        <v>300</v>
      </c>
      <c r="L38" s="19">
        <v>551238.40185229108</v>
      </c>
      <c r="M38" s="19">
        <v>0</v>
      </c>
      <c r="N38" s="19">
        <v>-551238.40185229108</v>
      </c>
      <c r="O38" s="19">
        <v>-1102476.8037045817</v>
      </c>
      <c r="P38" s="19">
        <v>-1653715.2055568728</v>
      </c>
      <c r="Q38" s="19">
        <v>-2204953.6074091638</v>
      </c>
      <c r="R38" s="19">
        <v>-2756192.0092614549</v>
      </c>
    </row>
    <row r="39" spans="1:18" x14ac:dyDescent="0.2">
      <c r="A39" s="3">
        <v>340</v>
      </c>
      <c r="B39" s="16">
        <f t="shared" si="0"/>
        <v>90.745999999999995</v>
      </c>
      <c r="C39" s="16">
        <f t="shared" si="1"/>
        <v>86.827049006961417</v>
      </c>
      <c r="D39" s="16">
        <f t="shared" si="2"/>
        <v>85.223690805841244</v>
      </c>
      <c r="E39" s="3">
        <v>87</v>
      </c>
      <c r="F39" s="18">
        <f t="shared" si="5"/>
        <v>4.3057471264367757E-2</v>
      </c>
      <c r="G39" s="18">
        <f t="shared" si="3"/>
        <v>1.9879424487193459E-3</v>
      </c>
      <c r="H39" s="18">
        <f t="shared" si="4"/>
        <v>2.0417347059296046E-2</v>
      </c>
      <c r="J39" s="31"/>
      <c r="K39" s="19">
        <v>310</v>
      </c>
      <c r="L39" s="19">
        <v>621369.53021456813</v>
      </c>
      <c r="M39" s="19">
        <v>103561.58836909477</v>
      </c>
      <c r="N39" s="19">
        <v>-414246.3534763786</v>
      </c>
      <c r="O39" s="19">
        <v>-932054.2953218515</v>
      </c>
      <c r="P39" s="19">
        <v>-1449862.2371673249</v>
      </c>
      <c r="Q39" s="19">
        <v>-1967670.1790127978</v>
      </c>
      <c r="R39" s="19">
        <v>-2485478.1208582716</v>
      </c>
    </row>
    <row r="40" spans="1:18" x14ac:dyDescent="0.2">
      <c r="A40" s="3">
        <v>370</v>
      </c>
      <c r="B40" s="16">
        <f t="shared" si="0"/>
        <v>80.108000000000004</v>
      </c>
      <c r="C40" s="16">
        <f t="shared" si="1"/>
        <v>73.890384263545585</v>
      </c>
      <c r="D40" s="16">
        <f t="shared" si="2"/>
        <v>73.352710456970414</v>
      </c>
      <c r="E40" s="3">
        <v>68</v>
      </c>
      <c r="F40" s="18">
        <f t="shared" si="5"/>
        <v>0.17805882352941182</v>
      </c>
      <c r="G40" s="18">
        <f t="shared" si="3"/>
        <v>8.6623297993317416E-2</v>
      </c>
      <c r="H40" s="18">
        <f t="shared" si="4"/>
        <v>7.8716330249564911E-2</v>
      </c>
      <c r="J40" s="31"/>
      <c r="K40" s="19">
        <v>320</v>
      </c>
      <c r="L40" s="19">
        <v>682320.93416212313</v>
      </c>
      <c r="M40" s="19">
        <v>194948.83833203511</v>
      </c>
      <c r="N40" s="19">
        <v>-292423.2574980529</v>
      </c>
      <c r="O40" s="19">
        <v>-779795.35332814092</v>
      </c>
      <c r="P40" s="19">
        <v>-1267167.4491582289</v>
      </c>
      <c r="Q40" s="19">
        <v>-1754539.5449883174</v>
      </c>
      <c r="R40" s="19">
        <v>-2241911.640818405</v>
      </c>
    </row>
    <row r="41" spans="1:18" x14ac:dyDescent="0.2">
      <c r="A41" s="3">
        <v>500</v>
      </c>
      <c r="B41" s="16">
        <f t="shared" si="0"/>
        <v>34.009999999999991</v>
      </c>
      <c r="C41" s="16">
        <f t="shared" si="1"/>
        <v>41.59891911995917</v>
      </c>
      <c r="D41" s="16">
        <f t="shared" si="2"/>
        <v>38.293472708035026</v>
      </c>
      <c r="E41" s="3">
        <v>45</v>
      </c>
      <c r="F41" s="18">
        <f t="shared" si="5"/>
        <v>0.24422222222222242</v>
      </c>
      <c r="G41" s="18">
        <f t="shared" si="3"/>
        <v>7.5579575112018446E-2</v>
      </c>
      <c r="H41" s="18">
        <f t="shared" si="4"/>
        <v>0.14903393982144386</v>
      </c>
      <c r="J41" s="31"/>
      <c r="K41" s="19">
        <v>330</v>
      </c>
      <c r="L41" s="19">
        <v>735329.86392835062</v>
      </c>
      <c r="M41" s="19">
        <v>275748.69897313137</v>
      </c>
      <c r="N41" s="19">
        <v>-183832.46598208742</v>
      </c>
      <c r="O41" s="19">
        <v>-643413.63093730668</v>
      </c>
      <c r="P41" s="19">
        <v>-1102994.7958925259</v>
      </c>
      <c r="Q41" s="19">
        <v>-1562575.9608477447</v>
      </c>
      <c r="R41" s="19">
        <v>-2022157.125802964</v>
      </c>
    </row>
    <row r="42" spans="1:18" x14ac:dyDescent="0.2">
      <c r="A42" s="3">
        <v>490</v>
      </c>
      <c r="B42" s="16">
        <f t="shared" si="0"/>
        <v>37.555999999999983</v>
      </c>
      <c r="C42" s="16">
        <f t="shared" si="1"/>
        <v>43.233728796663705</v>
      </c>
      <c r="D42" s="16">
        <f t="shared" si="2"/>
        <v>40.256821037821332</v>
      </c>
      <c r="E42" s="3">
        <v>44</v>
      </c>
      <c r="F42" s="18">
        <f t="shared" si="5"/>
        <v>0.14645454545454584</v>
      </c>
      <c r="G42" s="18">
        <f t="shared" si="3"/>
        <v>1.7415254621279432E-2</v>
      </c>
      <c r="H42" s="18">
        <f t="shared" si="4"/>
        <v>8.5072249140424272E-2</v>
      </c>
      <c r="J42" s="31"/>
      <c r="K42" s="19">
        <v>340</v>
      </c>
      <c r="L42" s="19">
        <v>781443.44106265297</v>
      </c>
      <c r="M42" s="19">
        <v>347308.19602784561</v>
      </c>
      <c r="N42" s="19">
        <v>-86827.049006961286</v>
      </c>
      <c r="O42" s="19">
        <v>-520962.29404176865</v>
      </c>
      <c r="P42" s="19">
        <v>-955097.53907657554</v>
      </c>
      <c r="Q42" s="19">
        <v>-1389232.7841113824</v>
      </c>
      <c r="R42" s="19">
        <v>-1823368.0291461898</v>
      </c>
    </row>
    <row r="43" spans="1:18" x14ac:dyDescent="0.2">
      <c r="A43" s="3">
        <v>430</v>
      </c>
      <c r="B43" s="16">
        <f t="shared" si="0"/>
        <v>58.831999999999994</v>
      </c>
      <c r="C43" s="16">
        <f t="shared" si="1"/>
        <v>55.470106712335337</v>
      </c>
      <c r="D43" s="16">
        <f t="shared" si="2"/>
        <v>54.341024442914069</v>
      </c>
      <c r="E43" s="3">
        <v>58</v>
      </c>
      <c r="F43" s="18">
        <f t="shared" si="5"/>
        <v>1.4344827586206787E-2</v>
      </c>
      <c r="G43" s="18">
        <f t="shared" si="3"/>
        <v>4.3618849787321778E-2</v>
      </c>
      <c r="H43" s="18">
        <f t="shared" si="4"/>
        <v>6.3085785466998806E-2</v>
      </c>
      <c r="J43" s="31"/>
      <c r="K43" s="19">
        <v>350</v>
      </c>
      <c r="L43" s="19">
        <v>821551.86522268457</v>
      </c>
      <c r="M43" s="19">
        <v>410775.93261134205</v>
      </c>
      <c r="N43" s="19">
        <v>0</v>
      </c>
      <c r="O43" s="19">
        <v>-410775.93261134205</v>
      </c>
      <c r="P43" s="19">
        <v>-821551.86522268457</v>
      </c>
      <c r="Q43" s="19">
        <v>-1232327.7978340266</v>
      </c>
      <c r="R43" s="19">
        <v>-1643103.7304453691</v>
      </c>
    </row>
    <row r="44" spans="1:18" x14ac:dyDescent="0.2">
      <c r="A44" s="3">
        <v>390</v>
      </c>
      <c r="B44" s="16">
        <f t="shared" si="0"/>
        <v>73.015999999999991</v>
      </c>
      <c r="C44" s="16">
        <f t="shared" si="1"/>
        <v>66.829089531318985</v>
      </c>
      <c r="D44" s="16">
        <f t="shared" si="2"/>
        <v>66.372277135824447</v>
      </c>
      <c r="E44" s="3">
        <v>68</v>
      </c>
      <c r="F44" s="18">
        <f t="shared" si="5"/>
        <v>7.3764705882352816E-2</v>
      </c>
      <c r="G44" s="18">
        <f t="shared" si="3"/>
        <v>1.7219271598250221E-2</v>
      </c>
      <c r="H44" s="18">
        <f t="shared" si="4"/>
        <v>2.393710094375813E-2</v>
      </c>
      <c r="J44" s="31"/>
      <c r="K44" s="19">
        <v>360</v>
      </c>
      <c r="L44" s="19">
        <v>856415.12424477958</v>
      </c>
      <c r="M44" s="19">
        <v>467135.52231533453</v>
      </c>
      <c r="N44" s="19">
        <v>77855.920385889243</v>
      </c>
      <c r="O44" s="19">
        <v>-311423.68154355604</v>
      </c>
      <c r="P44" s="19">
        <v>-700703.28347300133</v>
      </c>
      <c r="Q44" s="19">
        <v>-1089982.8854024466</v>
      </c>
      <c r="R44" s="19">
        <v>-1479262.4873318919</v>
      </c>
    </row>
    <row r="45" spans="1:18" x14ac:dyDescent="0.2">
      <c r="E45" t="s">
        <v>57</v>
      </c>
      <c r="F45" s="17">
        <f>AVERAGE(F33:F44)</f>
        <v>9.6764585153975916E-2</v>
      </c>
      <c r="G45" s="17">
        <f t="shared" ref="G45:H45" si="6">AVERAGE(G33:G44)</f>
        <v>5.8516741642875771E-2</v>
      </c>
      <c r="H45" s="17">
        <f t="shared" si="6"/>
        <v>7.17306196151654E-2</v>
      </c>
      <c r="J45" s="31"/>
      <c r="K45" s="19">
        <v>370</v>
      </c>
      <c r="L45" s="19">
        <v>886684.61116254725</v>
      </c>
      <c r="M45" s="19">
        <v>517232.68984481925</v>
      </c>
      <c r="N45" s="19">
        <v>147780.76852709148</v>
      </c>
      <c r="O45" s="19">
        <v>-221671.15279063676</v>
      </c>
      <c r="P45" s="19">
        <v>-591123.07410836453</v>
      </c>
      <c r="Q45" s="19">
        <v>-960574.9954260923</v>
      </c>
      <c r="R45" s="19">
        <v>-1330026.9167438205</v>
      </c>
    </row>
    <row r="46" spans="1:18" x14ac:dyDescent="0.2">
      <c r="J46" s="31"/>
      <c r="K46" s="19">
        <v>380</v>
      </c>
      <c r="L46" s="19">
        <v>912920.72098907013</v>
      </c>
      <c r="M46" s="19">
        <v>561797.36676250491</v>
      </c>
      <c r="N46" s="19">
        <v>210674.01253593946</v>
      </c>
      <c r="O46" s="19">
        <v>-140449.341690626</v>
      </c>
      <c r="P46" s="19">
        <v>-491572.69591719145</v>
      </c>
      <c r="Q46" s="19">
        <v>-842696.05014375644</v>
      </c>
      <c r="R46" s="19">
        <v>-1193819.4043703219</v>
      </c>
    </row>
    <row r="47" spans="1:18" x14ac:dyDescent="0.2">
      <c r="J47" s="31"/>
      <c r="K47" s="19">
        <v>390</v>
      </c>
      <c r="L47" s="19">
        <v>935607.253438466</v>
      </c>
      <c r="M47" s="19">
        <v>601461.80578187108</v>
      </c>
      <c r="N47" s="19">
        <v>267316.35812527593</v>
      </c>
      <c r="O47" s="19">
        <v>-66829.08953131875</v>
      </c>
      <c r="P47" s="19">
        <v>-400974.5371879139</v>
      </c>
      <c r="Q47" s="19">
        <v>-735119.98484450858</v>
      </c>
      <c r="R47" s="19">
        <v>-1069265.4325011037</v>
      </c>
    </row>
    <row r="48" spans="1:18" x14ac:dyDescent="0.2">
      <c r="A48" t="s">
        <v>58</v>
      </c>
      <c r="B48" s="20">
        <v>250</v>
      </c>
      <c r="C48" t="s">
        <v>59</v>
      </c>
      <c r="E48" t="s">
        <v>43</v>
      </c>
      <c r="F48" t="s">
        <v>61</v>
      </c>
      <c r="J48" s="31"/>
      <c r="K48" s="19">
        <v>400</v>
      </c>
      <c r="L48" s="19">
        <v>955163.26238462282</v>
      </c>
      <c r="M48" s="19">
        <v>636775.50825641514</v>
      </c>
      <c r="N48" s="19">
        <v>318387.75412820745</v>
      </c>
      <c r="O48" s="19">
        <v>0</v>
      </c>
      <c r="P48" s="19">
        <v>-318387.75412820745</v>
      </c>
      <c r="Q48" s="19">
        <v>-636775.50825641491</v>
      </c>
      <c r="R48" s="19">
        <v>-955163.26238462236</v>
      </c>
    </row>
    <row r="49" spans="1:18" x14ac:dyDescent="0.2">
      <c r="A49" t="s">
        <v>10</v>
      </c>
      <c r="B49" s="20">
        <v>400</v>
      </c>
      <c r="C49" t="s">
        <v>59</v>
      </c>
      <c r="F49" s="23">
        <f>B54</f>
        <v>955163.26238462282</v>
      </c>
      <c r="J49" s="31"/>
      <c r="K49" s="19">
        <v>410</v>
      </c>
      <c r="L49" s="19">
        <v>971952.85243747453</v>
      </c>
      <c r="M49" s="19">
        <v>668217.58605076349</v>
      </c>
      <c r="N49" s="19">
        <v>364482.31966405269</v>
      </c>
      <c r="O49" s="19">
        <v>60747.053277342115</v>
      </c>
      <c r="P49" s="19">
        <v>-242988.21310936892</v>
      </c>
      <c r="Q49" s="19">
        <v>-546723.4794960795</v>
      </c>
      <c r="R49" s="19">
        <v>-850458.74588279054</v>
      </c>
    </row>
    <row r="50" spans="1:18" x14ac:dyDescent="0.2">
      <c r="A50" t="s">
        <v>0</v>
      </c>
      <c r="B50" s="21">
        <f>100*(B23*B49^B24)</f>
        <v>6367.7550825641511</v>
      </c>
      <c r="C50" t="str">
        <f ca="1">_xlfn.FORMULATEXT(B50)</f>
        <v>=100*(B23*B49^B24)</v>
      </c>
      <c r="E50">
        <v>260</v>
      </c>
      <c r="F50" s="19">
        <f t="dataTable" ref="F50:F84" dt2D="0" dtr="0" r1="B49" ca="1"/>
        <v>144859.72842847556</v>
      </c>
      <c r="J50" s="31"/>
      <c r="K50" s="19">
        <v>420</v>
      </c>
      <c r="L50" s="19">
        <v>986293.31587235699</v>
      </c>
      <c r="M50" s="19">
        <v>696207.04649813427</v>
      </c>
      <c r="N50" s="19">
        <v>406120.77712391177</v>
      </c>
      <c r="O50" s="19">
        <v>116034.50774968928</v>
      </c>
      <c r="P50" s="19">
        <v>-174051.76162453368</v>
      </c>
      <c r="Q50" s="19">
        <v>-464138.03099875618</v>
      </c>
      <c r="R50" s="19">
        <v>-754224.30037297867</v>
      </c>
    </row>
    <row r="51" spans="1:18" x14ac:dyDescent="0.2">
      <c r="E51">
        <v>270</v>
      </c>
      <c r="F51" s="19">
        <v>269590.60184817808</v>
      </c>
      <c r="J51" s="31"/>
      <c r="K51" s="19">
        <v>430</v>
      </c>
      <c r="L51" s="19">
        <v>998461.92082203622</v>
      </c>
      <c r="M51" s="19">
        <v>721111.38726035948</v>
      </c>
      <c r="N51" s="19">
        <v>443760.85369868297</v>
      </c>
      <c r="O51" s="19">
        <v>166410.32013700623</v>
      </c>
      <c r="P51" s="19">
        <v>-110940.21342467051</v>
      </c>
      <c r="Q51" s="19">
        <v>-388290.74698634725</v>
      </c>
      <c r="R51" s="19">
        <v>-665641.28054802399</v>
      </c>
    </row>
    <row r="52" spans="1:18" x14ac:dyDescent="0.2">
      <c r="A52" t="s">
        <v>60</v>
      </c>
      <c r="B52" s="19">
        <f>B50*B48</f>
        <v>1591938.7706410377</v>
      </c>
      <c r="E52">
        <v>280</v>
      </c>
      <c r="F52" s="19">
        <v>377277.18719872413</v>
      </c>
      <c r="J52" s="31"/>
      <c r="K52" s="19">
        <v>440</v>
      </c>
      <c r="L52" s="19">
        <v>1008701.5979665397</v>
      </c>
      <c r="M52" s="19">
        <v>743253.80902797659</v>
      </c>
      <c r="N52" s="19">
        <v>477806.02008941351</v>
      </c>
      <c r="O52" s="19">
        <v>212358.23115085065</v>
      </c>
      <c r="P52" s="19">
        <v>-53089.557787712663</v>
      </c>
      <c r="Q52" s="19">
        <v>-318537.34672627551</v>
      </c>
      <c r="R52" s="19">
        <v>-583985.13566483883</v>
      </c>
    </row>
    <row r="53" spans="1:18" x14ac:dyDescent="0.2">
      <c r="A53" t="s">
        <v>13</v>
      </c>
      <c r="B53" s="19">
        <f>B50*B49</f>
        <v>2547102.0330256606</v>
      </c>
      <c r="E53">
        <v>290</v>
      </c>
      <c r="F53" s="19">
        <v>470458.61526328744</v>
      </c>
      <c r="J53" s="31"/>
      <c r="K53" s="19">
        <v>450</v>
      </c>
      <c r="L53" s="19">
        <v>1017225.7233983984</v>
      </c>
      <c r="M53" s="19">
        <v>762919.29254879872</v>
      </c>
      <c r="N53" s="19">
        <v>508612.86169919907</v>
      </c>
      <c r="O53" s="19">
        <v>254306.43084959942</v>
      </c>
      <c r="P53" s="19">
        <v>0</v>
      </c>
      <c r="Q53" s="19">
        <v>-254306.43084959965</v>
      </c>
      <c r="R53" s="19">
        <v>-508612.8616991993</v>
      </c>
    </row>
    <row r="54" spans="1:18" x14ac:dyDescent="0.2">
      <c r="A54" s="8" t="s">
        <v>14</v>
      </c>
      <c r="B54" s="22">
        <f>B53-B52</f>
        <v>955163.26238462282</v>
      </c>
      <c r="E54">
        <v>300</v>
      </c>
      <c r="F54" s="19">
        <v>551238.40185229108</v>
      </c>
      <c r="J54" s="31"/>
      <c r="K54" s="19">
        <v>460</v>
      </c>
      <c r="L54" s="19">
        <v>1024222.1565401531</v>
      </c>
      <c r="M54" s="19">
        <v>780359.73831630708</v>
      </c>
      <c r="N54" s="19">
        <v>536497.3200924613</v>
      </c>
      <c r="O54" s="19">
        <v>292634.9018686153</v>
      </c>
      <c r="P54" s="19">
        <v>48772.483644769527</v>
      </c>
      <c r="Q54" s="19">
        <v>-195089.93457907671</v>
      </c>
      <c r="R54" s="19">
        <v>-438952.35280292248</v>
      </c>
    </row>
    <row r="55" spans="1:18" x14ac:dyDescent="0.2">
      <c r="E55">
        <v>310</v>
      </c>
      <c r="F55" s="19">
        <v>621369.53021456813</v>
      </c>
      <c r="J55" s="31"/>
      <c r="K55" s="19">
        <v>470</v>
      </c>
      <c r="L55" s="19">
        <v>1029856.6614397548</v>
      </c>
      <c r="M55" s="19">
        <v>795798.32929435605</v>
      </c>
      <c r="N55" s="19">
        <v>561739.9971489571</v>
      </c>
      <c r="O55" s="19">
        <v>327681.66500355839</v>
      </c>
      <c r="P55" s="19">
        <v>93623.332858159672</v>
      </c>
      <c r="Q55" s="19">
        <v>-140434.99928723928</v>
      </c>
      <c r="R55" s="19">
        <v>-374493.33143263776</v>
      </c>
    </row>
    <row r="56" spans="1:18" x14ac:dyDescent="0.2">
      <c r="E56">
        <v>320</v>
      </c>
      <c r="F56" s="19">
        <v>682320.93416212313</v>
      </c>
      <c r="J56" s="31"/>
      <c r="K56" s="19">
        <v>480</v>
      </c>
      <c r="L56" s="19">
        <v>1034275.8155834542</v>
      </c>
      <c r="M56" s="19">
        <v>809433.24697835557</v>
      </c>
      <c r="N56" s="19">
        <v>584590.67837325693</v>
      </c>
      <c r="O56" s="19">
        <v>359748.10976815806</v>
      </c>
      <c r="P56" s="19">
        <v>134905.54116305942</v>
      </c>
      <c r="Q56" s="19">
        <v>-89937.027442039456</v>
      </c>
      <c r="R56" s="19">
        <v>-314779.59604713786</v>
      </c>
    </row>
    <row r="57" spans="1:18" x14ac:dyDescent="0.2">
      <c r="E57">
        <v>330</v>
      </c>
      <c r="F57" s="19">
        <v>735329.86392835062</v>
      </c>
      <c r="J57" s="31"/>
      <c r="K57" s="19">
        <v>490</v>
      </c>
      <c r="L57" s="19">
        <v>1037609.4911199291</v>
      </c>
      <c r="M57" s="19">
        <v>821440.84713661065</v>
      </c>
      <c r="N57" s="19">
        <v>605272.20315329218</v>
      </c>
      <c r="O57" s="19">
        <v>389103.55916997371</v>
      </c>
      <c r="P57" s="19">
        <v>172934.91518665501</v>
      </c>
      <c r="Q57" s="19">
        <v>-43233.728796663694</v>
      </c>
      <c r="R57" s="19">
        <v>-259402.37277998216</v>
      </c>
    </row>
    <row r="58" spans="1:18" x14ac:dyDescent="0.2">
      <c r="E58">
        <v>340</v>
      </c>
      <c r="F58" s="19">
        <v>781443.44106265297</v>
      </c>
      <c r="J58" s="31"/>
      <c r="K58" s="19">
        <v>500</v>
      </c>
      <c r="L58" s="19">
        <v>1039972.9779989794</v>
      </c>
      <c r="M58" s="19">
        <v>831978.3823991837</v>
      </c>
      <c r="N58" s="19">
        <v>623983.78679938777</v>
      </c>
      <c r="O58" s="19">
        <v>415989.19119959185</v>
      </c>
      <c r="P58" s="19">
        <v>207994.59559979592</v>
      </c>
      <c r="Q58" s="19">
        <v>0</v>
      </c>
      <c r="R58" s="19">
        <v>-207994.59559979569</v>
      </c>
    </row>
    <row r="59" spans="1:18" x14ac:dyDescent="0.2">
      <c r="E59">
        <v>350</v>
      </c>
      <c r="F59" s="19">
        <v>821551.86522268457</v>
      </c>
      <c r="J59" s="31"/>
      <c r="K59" s="19">
        <v>510</v>
      </c>
      <c r="L59" s="19">
        <v>1041468.8061629091</v>
      </c>
      <c r="M59" s="19">
        <v>841186.34343927284</v>
      </c>
      <c r="N59" s="19">
        <v>640903.8807156363</v>
      </c>
      <c r="O59" s="19">
        <v>440621.417992</v>
      </c>
      <c r="P59" s="19">
        <v>240338.9552683637</v>
      </c>
      <c r="Q59" s="19">
        <v>40056.4925447274</v>
      </c>
      <c r="R59" s="19">
        <v>-160225.97017890913</v>
      </c>
    </row>
    <row r="60" spans="1:18" x14ac:dyDescent="0.2">
      <c r="E60">
        <v>360</v>
      </c>
      <c r="F60" s="19">
        <v>856415.12424477958</v>
      </c>
      <c r="J60" s="31"/>
      <c r="K60" s="19">
        <v>520</v>
      </c>
      <c r="L60" s="19">
        <v>1042188.3139489595</v>
      </c>
      <c r="M60" s="19">
        <v>849190.47803248558</v>
      </c>
      <c r="N60" s="19">
        <v>656192.64211601159</v>
      </c>
      <c r="O60" s="19">
        <v>463194.80619953759</v>
      </c>
      <c r="P60" s="19">
        <v>270196.97028306359</v>
      </c>
      <c r="Q60" s="19">
        <v>77199.134366589598</v>
      </c>
      <c r="R60" s="19">
        <v>-115798.70154988416</v>
      </c>
    </row>
    <row r="61" spans="1:18" x14ac:dyDescent="0.2">
      <c r="E61">
        <v>370</v>
      </c>
      <c r="F61" s="19">
        <v>886684.61116254725</v>
      </c>
      <c r="J61" s="31"/>
      <c r="K61" s="19">
        <v>530</v>
      </c>
      <c r="L61" s="19">
        <v>1042213.0017719698</v>
      </c>
      <c r="M61" s="19">
        <v>856103.53716983227</v>
      </c>
      <c r="N61" s="19">
        <v>669994.07256769482</v>
      </c>
      <c r="O61" s="19">
        <v>483884.60796555737</v>
      </c>
      <c r="P61" s="19">
        <v>297775.14336341992</v>
      </c>
      <c r="Q61" s="19">
        <v>111665.67876128247</v>
      </c>
      <c r="R61" s="19">
        <v>-74443.78584085498</v>
      </c>
    </row>
    <row r="62" spans="1:18" x14ac:dyDescent="0.2">
      <c r="E62">
        <v>380</v>
      </c>
      <c r="F62" s="19">
        <v>912920.72098907013</v>
      </c>
      <c r="J62" s="31"/>
      <c r="K62" s="19">
        <v>540</v>
      </c>
      <c r="L62" s="19">
        <v>1041615.7035724644</v>
      </c>
      <c r="M62" s="19">
        <v>862026.78916341881</v>
      </c>
      <c r="N62" s="19">
        <v>682437.87475437322</v>
      </c>
      <c r="O62" s="19">
        <v>502848.96034532762</v>
      </c>
      <c r="P62" s="19">
        <v>323260.04593628203</v>
      </c>
      <c r="Q62" s="19">
        <v>143671.13152723666</v>
      </c>
      <c r="R62" s="19">
        <v>-35917.782881808933</v>
      </c>
    </row>
    <row r="63" spans="1:18" x14ac:dyDescent="0.2">
      <c r="E63">
        <v>390</v>
      </c>
      <c r="F63" s="19">
        <v>935607.253438466</v>
      </c>
      <c r="J63" s="31"/>
      <c r="K63" s="19">
        <v>550</v>
      </c>
      <c r="L63" s="19">
        <v>1040461.6031350964</v>
      </c>
      <c r="M63" s="19">
        <v>867051.33594591368</v>
      </c>
      <c r="N63" s="19">
        <v>693641.06875673099</v>
      </c>
      <c r="O63" s="19">
        <v>520230.80156754819</v>
      </c>
      <c r="P63" s="19">
        <v>346820.53437836538</v>
      </c>
      <c r="Q63" s="19">
        <v>173410.26718918281</v>
      </c>
      <c r="R63" s="19">
        <v>0</v>
      </c>
    </row>
    <row r="64" spans="1:18" x14ac:dyDescent="0.2">
      <c r="E64">
        <v>400</v>
      </c>
      <c r="F64" s="19">
        <v>955163.26238462282</v>
      </c>
      <c r="J64" s="31"/>
      <c r="K64" s="19">
        <v>560</v>
      </c>
      <c r="L64" s="19">
        <v>1038809.1179690239</v>
      </c>
      <c r="M64" s="19">
        <v>871259.26023208455</v>
      </c>
      <c r="N64" s="19">
        <v>703709.4024951451</v>
      </c>
      <c r="O64" s="19">
        <v>536159.544758206</v>
      </c>
      <c r="P64" s="19">
        <v>368609.68702126667</v>
      </c>
      <c r="Q64" s="19">
        <v>201059.82928432734</v>
      </c>
      <c r="R64" s="19">
        <v>33509.971547388006</v>
      </c>
    </row>
    <row r="65" spans="5:18" x14ac:dyDescent="0.2">
      <c r="E65">
        <v>410</v>
      </c>
      <c r="F65" s="19">
        <v>971952.85243747453</v>
      </c>
      <c r="J65" s="31"/>
      <c r="K65" s="19">
        <v>570</v>
      </c>
      <c r="L65" s="19">
        <v>1036710.669808225</v>
      </c>
      <c r="M65" s="19">
        <v>874724.6276506898</v>
      </c>
      <c r="N65" s="19">
        <v>712738.58549315459</v>
      </c>
      <c r="O65" s="19">
        <v>550752.54333561938</v>
      </c>
      <c r="P65" s="19">
        <v>388766.50117808441</v>
      </c>
      <c r="Q65" s="19">
        <v>226780.4590205492</v>
      </c>
      <c r="R65" s="19">
        <v>64794.41686301399</v>
      </c>
    </row>
    <row r="66" spans="5:18" x14ac:dyDescent="0.2">
      <c r="E66">
        <v>420</v>
      </c>
      <c r="F66" s="19">
        <v>986293.31587235699</v>
      </c>
      <c r="J66" s="31"/>
      <c r="K66" s="19">
        <v>580</v>
      </c>
      <c r="L66" s="19">
        <v>1034213.3577876764</v>
      </c>
      <c r="M66" s="19">
        <v>877514.36418348295</v>
      </c>
      <c r="N66" s="19">
        <v>720815.37057928951</v>
      </c>
      <c r="O66" s="19">
        <v>564116.37697509606</v>
      </c>
      <c r="P66" s="19">
        <v>407417.38337090285</v>
      </c>
      <c r="Q66" s="19">
        <v>250718.38976670941</v>
      </c>
      <c r="R66" s="19">
        <v>94019.396162515972</v>
      </c>
    </row>
    <row r="67" spans="5:18" x14ac:dyDescent="0.2">
      <c r="E67">
        <v>430</v>
      </c>
      <c r="F67" s="19">
        <v>998461.92082203622</v>
      </c>
      <c r="J67" s="31"/>
      <c r="K67" s="19">
        <v>590</v>
      </c>
      <c r="L67" s="19">
        <v>1031359.5478624469</v>
      </c>
      <c r="M67" s="19">
        <v>879689.02611796942</v>
      </c>
      <c r="N67" s="19">
        <v>728018.50437349197</v>
      </c>
      <c r="O67" s="19">
        <v>576347.98262901441</v>
      </c>
      <c r="P67" s="19">
        <v>424677.46088453708</v>
      </c>
      <c r="Q67" s="19">
        <v>273006.93914005952</v>
      </c>
      <c r="R67" s="19">
        <v>121336.41739558196</v>
      </c>
    </row>
    <row r="68" spans="5:18" x14ac:dyDescent="0.2">
      <c r="E68">
        <v>440</v>
      </c>
      <c r="F68" s="19">
        <v>1008701.5979665397</v>
      </c>
      <c r="J68" s="31"/>
      <c r="K68" s="19">
        <v>600</v>
      </c>
      <c r="L68" s="19">
        <v>1028187.3899667513</v>
      </c>
      <c r="M68" s="19">
        <v>881303.47711435833</v>
      </c>
      <c r="N68" s="19">
        <v>734419.56426196522</v>
      </c>
      <c r="O68" s="19">
        <v>587535.65140957222</v>
      </c>
      <c r="P68" s="19">
        <v>440651.73855717899</v>
      </c>
      <c r="Q68" s="19">
        <v>293767.825704786</v>
      </c>
      <c r="R68" s="19">
        <v>146883.912852393</v>
      </c>
    </row>
    <row r="69" spans="5:18" x14ac:dyDescent="0.2">
      <c r="E69">
        <v>450</v>
      </c>
      <c r="F69" s="19">
        <v>1017225.7233983984</v>
      </c>
    </row>
    <row r="70" spans="5:18" x14ac:dyDescent="0.2">
      <c r="E70">
        <v>460</v>
      </c>
      <c r="F70" s="19">
        <v>1024222.1565401531</v>
      </c>
    </row>
    <row r="71" spans="5:18" x14ac:dyDescent="0.2">
      <c r="E71">
        <v>470</v>
      </c>
      <c r="F71" s="19">
        <v>1029856.6614397548</v>
      </c>
    </row>
    <row r="72" spans="5:18" x14ac:dyDescent="0.2">
      <c r="E72">
        <v>480</v>
      </c>
      <c r="F72" s="19">
        <v>1034275.8155834542</v>
      </c>
    </row>
    <row r="73" spans="5:18" x14ac:dyDescent="0.2">
      <c r="E73">
        <v>490</v>
      </c>
      <c r="F73" s="19">
        <v>1037609.4911199291</v>
      </c>
    </row>
    <row r="74" spans="5:18" x14ac:dyDescent="0.2">
      <c r="E74">
        <v>500</v>
      </c>
      <c r="F74" s="19">
        <v>1039972.9779989794</v>
      </c>
    </row>
    <row r="75" spans="5:18" x14ac:dyDescent="0.2">
      <c r="E75">
        <v>510</v>
      </c>
      <c r="F75" s="19">
        <v>1041468.8061629091</v>
      </c>
    </row>
    <row r="76" spans="5:18" x14ac:dyDescent="0.2">
      <c r="E76">
        <v>520</v>
      </c>
      <c r="F76" s="19">
        <v>1042188.3139489595</v>
      </c>
    </row>
    <row r="77" spans="5:18" x14ac:dyDescent="0.2">
      <c r="E77">
        <v>530</v>
      </c>
      <c r="F77" s="19">
        <v>1042213.0017719698</v>
      </c>
    </row>
    <row r="78" spans="5:18" x14ac:dyDescent="0.2">
      <c r="E78">
        <v>540</v>
      </c>
      <c r="F78" s="19">
        <v>1041615.7035724644</v>
      </c>
    </row>
    <row r="79" spans="5:18" x14ac:dyDescent="0.2">
      <c r="E79">
        <v>550</v>
      </c>
      <c r="F79" s="19">
        <v>1040461.6031350964</v>
      </c>
    </row>
    <row r="80" spans="5:18" x14ac:dyDescent="0.2">
      <c r="E80">
        <v>560</v>
      </c>
      <c r="F80" s="19">
        <v>1038809.1179690239</v>
      </c>
    </row>
    <row r="81" spans="5:6" x14ac:dyDescent="0.2">
      <c r="E81">
        <v>570</v>
      </c>
      <c r="F81" s="19">
        <v>1036710.669808225</v>
      </c>
    </row>
    <row r="82" spans="5:6" x14ac:dyDescent="0.2">
      <c r="E82">
        <v>580</v>
      </c>
      <c r="F82" s="19">
        <v>1034213.3577876764</v>
      </c>
    </row>
    <row r="83" spans="5:6" x14ac:dyDescent="0.2">
      <c r="E83">
        <v>590</v>
      </c>
      <c r="F83" s="19">
        <v>1031359.5478624469</v>
      </c>
    </row>
    <row r="84" spans="5:6" x14ac:dyDescent="0.2">
      <c r="E84">
        <v>600</v>
      </c>
      <c r="F84" s="19">
        <v>1028187.3899667513</v>
      </c>
    </row>
  </sheetData>
  <mergeCells count="4">
    <mergeCell ref="A31:D31"/>
    <mergeCell ref="A1:B1"/>
    <mergeCell ref="L32:R32"/>
    <mergeCell ref="J34:J68"/>
  </mergeCells>
  <conditionalFormatting sqref="E50:F84">
    <cfRule type="cellIs" dxfId="3" priority="5" operator="equal">
      <formula>"Max($F$50:$F$84"</formula>
    </cfRule>
  </conditionalFormatting>
  <conditionalFormatting sqref="F50:F84">
    <cfRule type="top10" dxfId="2" priority="1" rank="1"/>
  </conditionalFormatting>
  <conditionalFormatting sqref="K34:K68">
    <cfRule type="cellIs" dxfId="1" priority="4" operator="equal">
      <formula>"Max($F$50:$F$84"</formula>
    </cfRule>
  </conditionalFormatting>
  <conditionalFormatting sqref="L34:L68">
    <cfRule type="cellIs" dxfId="0" priority="3" operator="equal">
      <formula>"max($L$34:$L$68)"</formula>
    </cfRule>
  </conditionalFormatting>
  <conditionalFormatting sqref="L34:R6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A6B29-21DA-7F46-A79C-06CE1A826567}">
  <dimension ref="A1:G24"/>
  <sheetViews>
    <sheetView workbookViewId="0">
      <selection activeCell="C6" sqref="C6"/>
    </sheetView>
  </sheetViews>
  <sheetFormatPr baseColWidth="10" defaultRowHeight="16" x14ac:dyDescent="0.2"/>
  <cols>
    <col min="1" max="1" width="20.5" customWidth="1"/>
    <col min="6" max="6" width="18" customWidth="1"/>
    <col min="7" max="7" width="14.6640625" customWidth="1"/>
  </cols>
  <sheetData>
    <row r="1" spans="1:7" ht="21" thickBot="1" x14ac:dyDescent="0.3">
      <c r="A1" s="24" t="s">
        <v>63</v>
      </c>
      <c r="B1" s="24"/>
    </row>
    <row r="2" spans="1:7" ht="17" thickTop="1" x14ac:dyDescent="0.2"/>
    <row r="3" spans="1:7" x14ac:dyDescent="0.2">
      <c r="A3" t="s">
        <v>64</v>
      </c>
      <c r="B3">
        <v>9.3000000000000007</v>
      </c>
      <c r="C3" t="s">
        <v>74</v>
      </c>
      <c r="E3" s="32" t="s">
        <v>71</v>
      </c>
      <c r="F3" s="32"/>
    </row>
    <row r="4" spans="1:7" x14ac:dyDescent="0.2">
      <c r="A4" t="s">
        <v>65</v>
      </c>
      <c r="B4">
        <v>20</v>
      </c>
      <c r="C4" t="s">
        <v>75</v>
      </c>
      <c r="E4" s="15" t="s">
        <v>72</v>
      </c>
      <c r="F4" s="15" t="s">
        <v>73</v>
      </c>
    </row>
    <row r="5" spans="1:7" x14ac:dyDescent="0.2">
      <c r="A5" t="s">
        <v>66</v>
      </c>
      <c r="B5">
        <v>1.2</v>
      </c>
      <c r="C5" t="s">
        <v>74</v>
      </c>
      <c r="E5" s="3">
        <v>1</v>
      </c>
      <c r="F5" s="26">
        <f>B5</f>
        <v>1.2</v>
      </c>
    </row>
    <row r="6" spans="1:7" x14ac:dyDescent="0.2">
      <c r="A6" t="s">
        <v>67</v>
      </c>
      <c r="B6">
        <v>8</v>
      </c>
      <c r="E6" s="3">
        <v>2</v>
      </c>
      <c r="F6" s="4">
        <f>IF($B$6 &lt;= 8, F5*(1+$B$7), F5*(1-$B$8))</f>
        <v>1.32</v>
      </c>
      <c r="G6" t="str">
        <f t="shared" ref="G6:G24" ca="1" si="0">_xlfn.FORMULATEXT(F6)</f>
        <v>=IF($B$6 &lt;= 8, F5*(1+$B$7), F5*(1-$B$8))</v>
      </c>
    </row>
    <row r="7" spans="1:7" x14ac:dyDescent="0.2">
      <c r="A7" t="s">
        <v>68</v>
      </c>
      <c r="B7" s="25">
        <v>0.1</v>
      </c>
      <c r="E7" s="3">
        <v>3</v>
      </c>
      <c r="F7" s="4">
        <f t="shared" ref="F7:F11" si="1">F6*(1+$B$7)</f>
        <v>1.4520000000000002</v>
      </c>
      <c r="G7" t="str">
        <f t="shared" ca="1" si="0"/>
        <v>=F6*(1+$B$7)</v>
      </c>
    </row>
    <row r="8" spans="1:7" x14ac:dyDescent="0.2">
      <c r="A8" t="s">
        <v>69</v>
      </c>
      <c r="B8" s="25">
        <v>0.05</v>
      </c>
      <c r="E8" s="3">
        <v>4</v>
      </c>
      <c r="F8" s="4">
        <f t="shared" si="1"/>
        <v>1.5972000000000004</v>
      </c>
      <c r="G8" t="str">
        <f t="shared" ca="1" si="0"/>
        <v>=F7*(1+$B$7)</v>
      </c>
    </row>
    <row r="9" spans="1:7" x14ac:dyDescent="0.2">
      <c r="A9" t="s">
        <v>70</v>
      </c>
      <c r="B9" s="25">
        <v>0.12</v>
      </c>
      <c r="E9" s="3">
        <v>5</v>
      </c>
      <c r="F9" s="4">
        <f t="shared" si="1"/>
        <v>1.7569200000000005</v>
      </c>
      <c r="G9" t="str">
        <f t="shared" ca="1" si="0"/>
        <v>=F8*(1+$B$7)</v>
      </c>
    </row>
    <row r="10" spans="1:7" x14ac:dyDescent="0.2">
      <c r="E10" s="3">
        <v>6</v>
      </c>
      <c r="F10" s="4">
        <f t="shared" si="1"/>
        <v>1.9326120000000007</v>
      </c>
      <c r="G10" t="str">
        <f t="shared" ca="1" si="0"/>
        <v>=F9*(1+$B$7)</v>
      </c>
    </row>
    <row r="11" spans="1:7" x14ac:dyDescent="0.2">
      <c r="E11" s="3">
        <v>7</v>
      </c>
      <c r="F11" s="4">
        <f t="shared" si="1"/>
        <v>2.1258732000000009</v>
      </c>
      <c r="G11" t="str">
        <f t="shared" ca="1" si="0"/>
        <v>=F10*(1+$B$7)</v>
      </c>
    </row>
    <row r="12" spans="1:7" x14ac:dyDescent="0.2">
      <c r="E12" s="3">
        <v>8</v>
      </c>
      <c r="F12" s="4">
        <f>F11*(1+$B$7)</f>
        <v>2.3384605200000013</v>
      </c>
      <c r="G12" t="str">
        <f t="shared" ca="1" si="0"/>
        <v>=F11*(1+$B$7)</v>
      </c>
    </row>
    <row r="13" spans="1:7" x14ac:dyDescent="0.2">
      <c r="E13" s="3">
        <v>9</v>
      </c>
      <c r="F13" s="4">
        <f>F12*(1-$B$8)</f>
        <v>2.221537494000001</v>
      </c>
      <c r="G13" t="str">
        <f t="shared" ca="1" si="0"/>
        <v>=F12*(1-$B$8)</v>
      </c>
    </row>
    <row r="14" spans="1:7" x14ac:dyDescent="0.2">
      <c r="E14" s="3">
        <v>10</v>
      </c>
      <c r="F14" s="4">
        <f t="shared" ref="F14:F24" si="2">F13*(1-$B$8)</f>
        <v>2.1104606193000008</v>
      </c>
      <c r="G14" t="str">
        <f t="shared" ca="1" si="0"/>
        <v>=F13*(1-$B$8)</v>
      </c>
    </row>
    <row r="15" spans="1:7" x14ac:dyDescent="0.2">
      <c r="E15" s="3">
        <v>11</v>
      </c>
      <c r="F15" s="4">
        <f t="shared" si="2"/>
        <v>2.0049375883350007</v>
      </c>
      <c r="G15" t="str">
        <f t="shared" ca="1" si="0"/>
        <v>=F14*(1-$B$8)</v>
      </c>
    </row>
    <row r="16" spans="1:7" x14ac:dyDescent="0.2">
      <c r="E16" s="3">
        <v>12</v>
      </c>
      <c r="F16" s="4">
        <f t="shared" si="2"/>
        <v>1.9046907089182505</v>
      </c>
      <c r="G16" t="str">
        <f t="shared" ca="1" si="0"/>
        <v>=F15*(1-$B$8)</v>
      </c>
    </row>
    <row r="17" spans="5:7" x14ac:dyDescent="0.2">
      <c r="E17" s="3">
        <v>13</v>
      </c>
      <c r="F17" s="4">
        <f t="shared" si="2"/>
        <v>1.809456173472338</v>
      </c>
      <c r="G17" t="str">
        <f t="shared" ca="1" si="0"/>
        <v>=F16*(1-$B$8)</v>
      </c>
    </row>
    <row r="18" spans="5:7" x14ac:dyDescent="0.2">
      <c r="E18" s="3">
        <v>14</v>
      </c>
      <c r="F18" s="4">
        <f t="shared" si="2"/>
        <v>1.7189833647987209</v>
      </c>
      <c r="G18" t="str">
        <f t="shared" ca="1" si="0"/>
        <v>=F17*(1-$B$8)</v>
      </c>
    </row>
    <row r="19" spans="5:7" x14ac:dyDescent="0.2">
      <c r="E19" s="3">
        <v>15</v>
      </c>
      <c r="F19" s="4">
        <f t="shared" si="2"/>
        <v>1.6330341965587849</v>
      </c>
      <c r="G19" t="str">
        <f t="shared" ca="1" si="0"/>
        <v>=F18*(1-$B$8)</v>
      </c>
    </row>
    <row r="20" spans="5:7" x14ac:dyDescent="0.2">
      <c r="E20" s="3">
        <v>16</v>
      </c>
      <c r="F20" s="4">
        <f t="shared" si="2"/>
        <v>1.5513824867308457</v>
      </c>
      <c r="G20" t="str">
        <f t="shared" ca="1" si="0"/>
        <v>=F19*(1-$B$8)</v>
      </c>
    </row>
    <row r="21" spans="5:7" x14ac:dyDescent="0.2">
      <c r="E21" s="3">
        <v>17</v>
      </c>
      <c r="F21" s="4">
        <f t="shared" si="2"/>
        <v>1.4738133623943033</v>
      </c>
      <c r="G21" t="str">
        <f t="shared" ca="1" si="0"/>
        <v>=F20*(1-$B$8)</v>
      </c>
    </row>
    <row r="22" spans="5:7" x14ac:dyDescent="0.2">
      <c r="E22" s="3">
        <v>18</v>
      </c>
      <c r="F22" s="4">
        <f t="shared" si="2"/>
        <v>1.4001226942745881</v>
      </c>
      <c r="G22" t="str">
        <f t="shared" ca="1" si="0"/>
        <v>=F21*(1-$B$8)</v>
      </c>
    </row>
    <row r="23" spans="5:7" x14ac:dyDescent="0.2">
      <c r="E23" s="3">
        <v>19</v>
      </c>
      <c r="F23" s="4">
        <f t="shared" si="2"/>
        <v>1.3301165595608586</v>
      </c>
      <c r="G23" t="str">
        <f t="shared" ca="1" si="0"/>
        <v>=F22*(1-$B$8)</v>
      </c>
    </row>
    <row r="24" spans="5:7" x14ac:dyDescent="0.2">
      <c r="E24" s="3">
        <v>20</v>
      </c>
      <c r="F24" s="4">
        <f t="shared" si="2"/>
        <v>1.2636107315828156</v>
      </c>
      <c r="G24" t="str">
        <f t="shared" ca="1" si="0"/>
        <v>=F23*(1-$B$8)</v>
      </c>
    </row>
  </sheetData>
  <mergeCells count="1"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Sheet5</vt:lpstr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Dobrowolski</dc:creator>
  <cp:lastModifiedBy>Damian Dobrowolski</cp:lastModifiedBy>
  <dcterms:created xsi:type="dcterms:W3CDTF">2023-09-21T13:59:43Z</dcterms:created>
  <dcterms:modified xsi:type="dcterms:W3CDTF">2023-12-04T18:28:24Z</dcterms:modified>
</cp:coreProperties>
</file>