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DAMIAN/Downloads/"/>
    </mc:Choice>
  </mc:AlternateContent>
  <xr:revisionPtr revIDLastSave="0" documentId="8_{7FAC8F65-D764-804F-A66F-CF3A6B8F0CDE}" xr6:coauthVersionLast="47" xr6:coauthVersionMax="47" xr10:uidLastSave="{00000000-0000-0000-0000-000000000000}"/>
  <bookViews>
    <workbookView xWindow="2800" yWindow="500" windowWidth="24460" windowHeight="1566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s>
  <definedNames>
    <definedName name="solver_adj" localSheetId="1" hidden="1">Sheet2!$B$5:$C$5</definedName>
    <definedName name="solver_adj" localSheetId="2" hidden="1">Sheet3!$B$4:$C$4</definedName>
    <definedName name="solver_adj" localSheetId="3" hidden="1">Sheet4!$B$11:$C$11</definedName>
    <definedName name="solver_adj" localSheetId="4" hidden="1">Sheet5!$B$4:$C$4</definedName>
    <definedName name="solver_adj" localSheetId="5" hidden="1">Sheet6!$B$4:$F$4</definedName>
    <definedName name="solver_adj" localSheetId="6" hidden="1">Sheet7!$B$5:$D$5</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cvg" localSheetId="6" hidden="1">0.0001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1</definedName>
    <definedName name="solver_drv" localSheetId="6" hidden="1">1</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ng" localSheetId="5" hidden="1">2</definedName>
    <definedName name="solver_eng" localSheetId="6" hidden="1">1</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itr" localSheetId="6" hidden="1">2147483647</definedName>
    <definedName name="solver_lhs1" localSheetId="1" hidden="1">Sheet2!$D$11</definedName>
    <definedName name="solver_lhs1" localSheetId="2" hidden="1">Sheet3!$D$11</definedName>
    <definedName name="solver_lhs1" localSheetId="3" hidden="1">Sheet4!$D$23:$D$26</definedName>
    <definedName name="solver_lhs1" localSheetId="4" hidden="1">Sheet5!$D$11:$D$12</definedName>
    <definedName name="solver_lhs1" localSheetId="5" hidden="1">Sheet6!$G$13</definedName>
    <definedName name="solver_lhs1" localSheetId="6" hidden="1">Sheet7!$E$13:$E$17</definedName>
    <definedName name="solver_lhs2" localSheetId="1" hidden="1">Sheet2!$D$12</definedName>
    <definedName name="solver_lhs2" localSheetId="2" hidden="1">Sheet3!$D$12</definedName>
    <definedName name="solver_lhs2" localSheetId="3" hidden="1">Sheet4!$D$24</definedName>
    <definedName name="solver_lhs2" localSheetId="5" hidden="1">Sheet6!$G$14</definedName>
    <definedName name="solver_lhs2" localSheetId="6" hidden="1">Sheet7!$E$18</definedName>
    <definedName name="solver_lhs3" localSheetId="1" hidden="1">Sheet2!$D$13</definedName>
    <definedName name="solver_lhs3" localSheetId="5" hidden="1">Sheet6!$G$15</definedName>
    <definedName name="solver_lhs4" localSheetId="1" hidden="1">Sheet2!$D$14</definedName>
    <definedName name="solver_lhs4" localSheetId="5" hidden="1">Sheet6!$G$16</definedName>
    <definedName name="solver_lin" localSheetId="1" hidden="1">1</definedName>
    <definedName name="solver_lin" localSheetId="2" hidden="1">1</definedName>
    <definedName name="solver_lin" localSheetId="3" hidden="1">1</definedName>
    <definedName name="solver_lin" localSheetId="4" hidden="1">1</definedName>
    <definedName name="solver_lin" localSheetId="5" hidden="1">1</definedName>
    <definedName name="solver_lin" localSheetId="6" hidden="1">2</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ip" localSheetId="6" hidden="1">2147483647</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ni" localSheetId="6" hidden="1">30</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rt" localSheetId="6" hidden="1">0.075</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msl" localSheetId="6" hidden="1">2</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eg" localSheetId="5" hidden="1">1</definedName>
    <definedName name="solver_neg" localSheetId="6" hidden="1">1</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od" localSheetId="6" hidden="1">2147483647</definedName>
    <definedName name="solver_num" localSheetId="1" hidden="1">4</definedName>
    <definedName name="solver_num" localSheetId="2" hidden="1">2</definedName>
    <definedName name="solver_num" localSheetId="3" hidden="1">1</definedName>
    <definedName name="solver_num" localSheetId="4" hidden="1">1</definedName>
    <definedName name="solver_num" localSheetId="5" hidden="1">4</definedName>
    <definedName name="solver_num" localSheetId="6" hidden="1">2</definedName>
    <definedName name="solver_opt" localSheetId="1" hidden="1">Sheet2!$B$8</definedName>
    <definedName name="solver_opt" localSheetId="2" hidden="1">Sheet3!$B$8</definedName>
    <definedName name="solver_opt" localSheetId="3" hidden="1">Sheet4!$D$19</definedName>
    <definedName name="solver_opt" localSheetId="4" hidden="1">Sheet5!$B$8</definedName>
    <definedName name="solver_opt" localSheetId="5" hidden="1">Sheet6!$B$9</definedName>
    <definedName name="solver_opt" localSheetId="6" hidden="1">Sheet7!$B$9</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pre" localSheetId="6" hidden="1">0.000001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1</definedName>
    <definedName name="solver_rbv" localSheetId="6" hidden="1">1</definedName>
    <definedName name="solver_rel1" localSheetId="1" hidden="1">1</definedName>
    <definedName name="solver_rel1" localSheetId="2" hidden="1">1</definedName>
    <definedName name="solver_rel1" localSheetId="3" hidden="1">1</definedName>
    <definedName name="solver_rel1" localSheetId="4" hidden="1">1</definedName>
    <definedName name="solver_rel1" localSheetId="5" hidden="1">1</definedName>
    <definedName name="solver_rel1" localSheetId="6" hidden="1">3</definedName>
    <definedName name="solver_rel2" localSheetId="1" hidden="1">3</definedName>
    <definedName name="solver_rel2" localSheetId="2" hidden="1">1</definedName>
    <definedName name="solver_rel2" localSheetId="3" hidden="1">1</definedName>
    <definedName name="solver_rel2" localSheetId="5" hidden="1">3</definedName>
    <definedName name="solver_rel2" localSheetId="6" hidden="1">1</definedName>
    <definedName name="solver_rel3" localSheetId="1" hidden="1">3</definedName>
    <definedName name="solver_rel3" localSheetId="5" hidden="1">3</definedName>
    <definedName name="solver_rel4" localSheetId="1" hidden="1">3</definedName>
    <definedName name="solver_rel4" localSheetId="5" hidden="1">1</definedName>
    <definedName name="solver_rhs1" localSheetId="1" hidden="1">Sheet2!$F$11</definedName>
    <definedName name="solver_rhs1" localSheetId="2" hidden="1">Sheet3!$F$11</definedName>
    <definedName name="solver_rhs1" localSheetId="3" hidden="1">Sheet4!$F$23:$F$26</definedName>
    <definedName name="solver_rhs1" localSheetId="4" hidden="1">Sheet5!$F$11:$F$12</definedName>
    <definedName name="solver_rhs1" localSheetId="5" hidden="1">Sheet6!$I$13</definedName>
    <definedName name="solver_rhs1" localSheetId="6" hidden="1">Sheet7!$G$13:$G$17</definedName>
    <definedName name="solver_rhs2" localSheetId="1" hidden="1">Sheet2!$F$12</definedName>
    <definedName name="solver_rhs2" localSheetId="2" hidden="1">Sheet3!$F$12</definedName>
    <definedName name="solver_rhs2" localSheetId="3" hidden="1">Sheet4!$F$24</definedName>
    <definedName name="solver_rhs2" localSheetId="5" hidden="1">Sheet6!$I$14</definedName>
    <definedName name="solver_rhs2" localSheetId="6" hidden="1">Sheet7!$G$18</definedName>
    <definedName name="solver_rhs3" localSheetId="1" hidden="1">Sheet2!$F$13</definedName>
    <definedName name="solver_rhs3" localSheetId="5" hidden="1">Sheet6!$I$15</definedName>
    <definedName name="solver_rhs4" localSheetId="1" hidden="1">Sheet2!$F$14</definedName>
    <definedName name="solver_rhs4" localSheetId="5" hidden="1">Sheet6!$I$16</definedName>
    <definedName name="solver_rlx" localSheetId="1" hidden="1">2</definedName>
    <definedName name="solver_rlx" localSheetId="2" hidden="1">2</definedName>
    <definedName name="solver_rlx" localSheetId="3" hidden="1">1</definedName>
    <definedName name="solver_rlx" localSheetId="4" hidden="1">2</definedName>
    <definedName name="solver_rlx" localSheetId="5" hidden="1">2</definedName>
    <definedName name="solver_rlx" localSheetId="6" hidden="1">2</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rsd" localSheetId="6" hidden="1">0</definedName>
    <definedName name="solver_scl" localSheetId="1" hidden="1">1</definedName>
    <definedName name="solver_scl" localSheetId="2" hidden="1">1</definedName>
    <definedName name="solver_scl" localSheetId="3" hidden="1">2</definedName>
    <definedName name="solver_scl" localSheetId="4" hidden="1">1</definedName>
    <definedName name="solver_scl" localSheetId="5" hidden="1">1</definedName>
    <definedName name="solver_scl" localSheetId="6" hidden="1">1</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ho" localSheetId="6" hidden="1">2</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ssz" localSheetId="6" hidden="1">100</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im" localSheetId="6" hidden="1">2147483647</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ol" localSheetId="6" hidden="1">0.01</definedName>
    <definedName name="solver_typ" localSheetId="1" hidden="1">1</definedName>
    <definedName name="solver_typ" localSheetId="2" hidden="1">1</definedName>
    <definedName name="solver_typ" localSheetId="3" hidden="1">1</definedName>
    <definedName name="solver_typ" localSheetId="4" hidden="1">1</definedName>
    <definedName name="solver_typ" localSheetId="5" hidden="1">1</definedName>
    <definedName name="solver_typ" localSheetId="6" hidden="1">1</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al" localSheetId="6" hidden="1">0</definedName>
    <definedName name="solver_ver" localSheetId="1" hidden="1">2</definedName>
    <definedName name="solver_ver" localSheetId="2" hidden="1">2</definedName>
    <definedName name="solver_ver" localSheetId="3" hidden="1">2</definedName>
    <definedName name="solver_ver" localSheetId="4" hidden="1">2</definedName>
    <definedName name="solver_ver" localSheetId="5" hidden="1">2</definedName>
    <definedName name="solver_ver" localSheetId="6" hidden="1">2</definedName>
  </definedNames>
  <calcPr calcId="191029" calcMode="manual"/>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7" l="1"/>
  <c r="E13" i="7"/>
  <c r="E18" i="7"/>
  <c r="E17" i="7"/>
  <c r="E16" i="7"/>
  <c r="E15" i="7"/>
  <c r="B9" i="7"/>
  <c r="G16" i="6"/>
  <c r="G15" i="6"/>
  <c r="G14" i="6"/>
  <c r="I15" i="6"/>
  <c r="I14" i="6"/>
  <c r="G13" i="6"/>
  <c r="B9" i="6"/>
  <c r="D12" i="5"/>
  <c r="D11" i="5"/>
  <c r="B8" i="5"/>
  <c r="D25" i="4"/>
  <c r="D26" i="4"/>
  <c r="D18" i="4"/>
  <c r="D17" i="4"/>
  <c r="D16" i="4"/>
  <c r="D14" i="4"/>
  <c r="D24" i="4"/>
  <c r="D23" i="4"/>
  <c r="D12" i="3"/>
  <c r="D11" i="3"/>
  <c r="D11" i="2"/>
  <c r="B8" i="3"/>
  <c r="B8" i="2"/>
  <c r="D14" i="2"/>
  <c r="D12" i="2"/>
  <c r="D13" i="2"/>
  <c r="R6" i="1"/>
  <c r="R26" i="1"/>
  <c r="R19" i="1"/>
  <c r="H16" i="7"/>
  <c r="G12" i="2"/>
  <c r="G13" i="2"/>
  <c r="C9" i="6"/>
  <c r="F16" i="4"/>
  <c r="H15" i="7"/>
  <c r="C9" i="7"/>
  <c r="R4" i="1"/>
  <c r="F18" i="4"/>
  <c r="G12" i="5"/>
  <c r="F19" i="4"/>
  <c r="P34" i="1"/>
  <c r="R27" i="1"/>
  <c r="R16" i="1"/>
  <c r="R7" i="1"/>
  <c r="J15" i="6"/>
  <c r="J16" i="6"/>
  <c r="J14" i="6"/>
  <c r="F17" i="4"/>
  <c r="H18" i="7"/>
  <c r="C8" i="5"/>
  <c r="R17" i="1"/>
  <c r="G11" i="5"/>
  <c r="G11" i="2"/>
  <c r="G24" i="4"/>
  <c r="G23" i="4"/>
  <c r="H14" i="7"/>
  <c r="R28" i="1"/>
  <c r="R3" i="1"/>
  <c r="J13" i="6"/>
  <c r="C8" i="2"/>
  <c r="H13" i="7"/>
  <c r="R18" i="1"/>
  <c r="R5" i="1"/>
  <c r="P33" i="1"/>
  <c r="H17" i="7"/>
  <c r="F14" i="4"/>
  <c r="D19" i="4" l="1"/>
  <c r="I28" i="1"/>
  <c r="I27" i="1"/>
  <c r="I26" i="1"/>
  <c r="I19" i="1"/>
  <c r="I18" i="1"/>
  <c r="I17" i="1"/>
  <c r="I16" i="1"/>
  <c r="I4" i="1"/>
  <c r="I5" i="1"/>
  <c r="I6" i="1"/>
  <c r="I7" i="1"/>
  <c r="I3" i="1"/>
  <c r="M3" i="1"/>
  <c r="D20" i="1"/>
  <c r="E20" i="1"/>
  <c r="F20" i="1"/>
  <c r="D8" i="1"/>
  <c r="E8" i="1"/>
  <c r="F8" i="1"/>
  <c r="O27" i="1"/>
  <c r="O28" i="1"/>
  <c r="O26" i="1"/>
  <c r="N26" i="1"/>
  <c r="M27" i="1"/>
  <c r="P27" i="1" s="1"/>
  <c r="N27" i="1"/>
  <c r="N28" i="1"/>
  <c r="M28" i="1"/>
  <c r="M26" i="1"/>
  <c r="O19" i="1"/>
  <c r="N19" i="1"/>
  <c r="M19" i="1"/>
  <c r="O18" i="1"/>
  <c r="N18" i="1"/>
  <c r="M18" i="1"/>
  <c r="O17" i="1"/>
  <c r="N17" i="1"/>
  <c r="M17" i="1"/>
  <c r="O16" i="1"/>
  <c r="N16" i="1"/>
  <c r="M16" i="1"/>
  <c r="O3" i="1"/>
  <c r="O4" i="1"/>
  <c r="O5" i="1"/>
  <c r="O7" i="1"/>
  <c r="O6" i="1"/>
  <c r="N3" i="1"/>
  <c r="N4" i="1"/>
  <c r="N5" i="1"/>
  <c r="N6" i="1"/>
  <c r="N7" i="1"/>
  <c r="M5" i="1"/>
  <c r="M6" i="1"/>
  <c r="M7" i="1"/>
  <c r="M4" i="1"/>
  <c r="F29" i="1"/>
  <c r="E29" i="1"/>
  <c r="D29" i="1"/>
  <c r="K16" i="1"/>
  <c r="L16" i="1" s="1"/>
  <c r="K26" i="1"/>
  <c r="L26" i="1" s="1"/>
  <c r="K3" i="1"/>
  <c r="L3" i="1" s="1"/>
  <c r="P5" i="1" l="1"/>
  <c r="Q5" i="1" s="1"/>
  <c r="P26" i="1"/>
  <c r="D21" i="1"/>
  <c r="P4" i="1"/>
  <c r="D30" i="1"/>
  <c r="P7" i="1"/>
  <c r="P17" i="1"/>
  <c r="Q17" i="1" s="1"/>
  <c r="Q26" i="1"/>
  <c r="P16" i="1"/>
  <c r="Q16" i="1" s="1"/>
  <c r="Q7" i="1"/>
  <c r="Q27" i="1"/>
  <c r="P6" i="1"/>
  <c r="Q6" i="1" s="1"/>
  <c r="P28" i="1"/>
  <c r="Q28" i="1" s="1"/>
  <c r="Q3" i="1"/>
  <c r="Q4" i="1"/>
  <c r="P3" i="1"/>
  <c r="P18" i="1"/>
  <c r="Q18" i="1" s="1"/>
  <c r="P19" i="1"/>
  <c r="Q19" i="1" s="1"/>
  <c r="N31" i="1"/>
  <c r="N32" i="1" s="1"/>
  <c r="O31" i="1"/>
  <c r="O32" i="1" s="1"/>
  <c r="M31" i="1"/>
  <c r="M32" i="1" s="1"/>
  <c r="D9" i="1"/>
  <c r="V4" i="1" l="1"/>
  <c r="X4" i="1"/>
  <c r="W4" i="1"/>
  <c r="M33" i="1"/>
  <c r="M34" i="1" s="1"/>
</calcChain>
</file>

<file path=xl/sharedStrings.xml><?xml version="1.0" encoding="utf-8"?>
<sst xmlns="http://schemas.openxmlformats.org/spreadsheetml/2006/main" count="236" uniqueCount="153">
  <si>
    <t>Financial Estimates for Potential Projects (in $millions)</t>
  </si>
  <si>
    <t>Project Index</t>
  </si>
  <si>
    <t>Functional Area (FA)</t>
  </si>
  <si>
    <t>Partnership Percentage</t>
  </si>
  <si>
    <t>Capex Year 1</t>
  </si>
  <si>
    <t>FA1</t>
  </si>
  <si>
    <t>FA2</t>
  </si>
  <si>
    <t>FA3</t>
  </si>
  <si>
    <t>Capex Year 2</t>
  </si>
  <si>
    <t>Capex Year 3</t>
  </si>
  <si>
    <t>NPV</t>
  </si>
  <si>
    <t>Bluejay Natural Gas</t>
  </si>
  <si>
    <t>Discount Rate:</t>
  </si>
  <si>
    <t>(billion)</t>
  </si>
  <si>
    <t>Revenue (annual):</t>
  </si>
  <si>
    <t>Capital Expenditures for Proposed Projects:</t>
  </si>
  <si>
    <t>Yearly:</t>
  </si>
  <si>
    <t>Total:</t>
  </si>
  <si>
    <t>Approval</t>
  </si>
  <si>
    <t>FA #Approved</t>
  </si>
  <si>
    <t>FA Approval</t>
  </si>
  <si>
    <t>Over Limit ($4 bil)?:</t>
  </si>
  <si>
    <t>Over Limit ($10 bil)?:</t>
  </si>
  <si>
    <t>Yearly Cost:</t>
  </si>
  <si>
    <t>Total Project Cost:</t>
  </si>
  <si>
    <t>FA Totals:</t>
  </si>
  <si>
    <t>Year 1</t>
  </si>
  <si>
    <t>Year 2</t>
  </si>
  <si>
    <t>Year 3</t>
  </si>
  <si>
    <t>Total Yearly:</t>
  </si>
  <si>
    <t>Possible NPV Decrease</t>
  </si>
  <si>
    <t>NPV (Decr.)</t>
  </si>
  <si>
    <t>ROI:</t>
  </si>
  <si>
    <t>ROIs as NPV decr</t>
  </si>
  <si>
    <t>NPV decr</t>
  </si>
  <si>
    <t>ROIs</t>
  </si>
  <si>
    <t>avg</t>
  </si>
  <si>
    <t>min</t>
  </si>
  <si>
    <t>max</t>
  </si>
  <si>
    <t>Constraints:</t>
  </si>
  <si>
    <t>Variables</t>
  </si>
  <si>
    <t># of Radio Ads</t>
  </si>
  <si>
    <t># of TV Ads</t>
  </si>
  <si>
    <t>Variables:</t>
  </si>
  <si>
    <t>Objective (max)</t>
  </si>
  <si>
    <t>Objective: (max)</t>
  </si>
  <si>
    <t>LHS</t>
  </si>
  <si>
    <t>Sign</t>
  </si>
  <si>
    <t>RHS</t>
  </si>
  <si>
    <t>Mayoral Candidacy Advertising Campaign</t>
  </si>
  <si>
    <t>(LHS formula)</t>
  </si>
  <si>
    <t>&lt;=</t>
  </si>
  <si>
    <t>coeffs of objetive</t>
  </si>
  <si>
    <t># of ppl reached:</t>
  </si>
  <si>
    <t>&gt;= 10 radio</t>
  </si>
  <si>
    <t>&gt;= 10 TV</t>
  </si>
  <si>
    <t>&gt;=</t>
  </si>
  <si>
    <t># of radio  &gt;= # of TV</t>
  </si>
  <si>
    <t>Budget</t>
  </si>
  <si>
    <t>Constraint Table</t>
  </si>
  <si>
    <t>Summary:</t>
  </si>
  <si>
    <t>Purchase 175 radio ads &amp; 10 TV ads to reach a maximum of 595,000 people.</t>
  </si>
  <si>
    <t>Linear Programming Quiz</t>
  </si>
  <si>
    <t>units of x</t>
  </si>
  <si>
    <t>units of y</t>
  </si>
  <si>
    <t>2x + y &lt;= 120</t>
  </si>
  <si>
    <t>2x + 3y &lt;= 240</t>
  </si>
  <si>
    <t>Constraints Table</t>
  </si>
  <si>
    <t>(profit)</t>
  </si>
  <si>
    <t>Profit:</t>
  </si>
  <si>
    <t>sign</t>
  </si>
  <si>
    <t>Basic</t>
  </si>
  <si>
    <t>XP</t>
  </si>
  <si>
    <t>(sale price)</t>
  </si>
  <si>
    <t>(max sales)</t>
  </si>
  <si>
    <t>(cost of parts)</t>
  </si>
  <si>
    <t>Scenario</t>
  </si>
  <si>
    <t>The PC Tech company assembles and then tests two models of computers, Basic and XP. For the coming month, the company wants to decide how many of each model to assemble and then test.  No computers are in inventory from the previous month, and because these models are going to be changed after this month, the company doesn’t want to hold any inventory after this month.  It believes the most it can sell this month are 600 Basics and 1200 XPs.  Each Basic sells for $300 and each XP sells for $450. The cost of component parts for a Basic is $150; for an XP it is $225.  Labor is required for assembly and testing.  There are at most 10,000 assembly hours and 3,000 testing hours available.  Each labor hour for assembling costs $11 and each labor hour for testing costs $15.  Each Basic requires five hours for assembling and one hour for testing.  Each XP requires six hours for assembling and two hours for testing. PC Tech wants to know how many of each model it should produce (assemble and test) to maximize its net profit, but it cannot use more labor hours that are available, and it does not want to produce more than it can sell. </t>
  </si>
  <si>
    <t># of Basics</t>
  </si>
  <si>
    <t># of XPs</t>
  </si>
  <si>
    <t>&lt;= 600 Basics</t>
  </si>
  <si>
    <t>&lt;= 1200 XPs</t>
  </si>
  <si>
    <t>Givens:</t>
  </si>
  <si>
    <t>Revenue:</t>
  </si>
  <si>
    <t>Costs:</t>
  </si>
  <si>
    <t>Parts:</t>
  </si>
  <si>
    <t>Testing Hours</t>
  </si>
  <si>
    <t>Assembly Hours</t>
  </si>
  <si>
    <t>Labor (Assem):</t>
  </si>
  <si>
    <t>Labor (Testing):</t>
  </si>
  <si>
    <t>cost/hr</t>
  </si>
  <si>
    <t xml:space="preserve">Summary: </t>
  </si>
  <si>
    <t>Produce 560 Basics and 1200 XPs for a maximum net profit of $199,600.</t>
  </si>
  <si>
    <t>PC Tech Company</t>
  </si>
  <si>
    <t>Tectona Furniture Corporation</t>
  </si>
  <si>
    <t># of Benches</t>
  </si>
  <si>
    <t># of Tables</t>
  </si>
  <si>
    <t>(profit per unit)</t>
  </si>
  <si>
    <t>Labor Hours</t>
  </si>
  <si>
    <t>Board Feet of Teak</t>
  </si>
  <si>
    <t>A brokerage firm has been instructed by a client to invest $250,000. The client requests the firm select whatever stocks and bonds they believe are well-rated, but with the following guidelines:</t>
  </si>
  <si>
    <t>Municipal bonds constitute at least 20% of investment.</t>
  </si>
  <si>
    <t>At least 40% of the investment is placed in tech stocks.</t>
  </si>
  <si>
    <t>No more than 50% of the amount invested in municipal bonds should be high risk.</t>
  </si>
  <si>
    <t>The table below lists the rate of return for five different investment options.</t>
  </si>
  <si>
    <t>Investment</t>
  </si>
  <si>
    <t>Rate of Return (%)</t>
  </si>
  <si>
    <t>L.A. Municipal Bond</t>
  </si>
  <si>
    <t>Thompson Electronics, Inc.</t>
  </si>
  <si>
    <t>United Aerospace Corp.</t>
  </si>
  <si>
    <t>Palmer Technologies</t>
  </si>
  <si>
    <t>HDN Stock (high risk)</t>
  </si>
  <si>
    <t>Investment Allocation</t>
  </si>
  <si>
    <t xml:space="preserve">In this problem, we will use linear programming and Solver to explore a scenario with a greater number of decision variables. Read the problem below carefully. If you’d like, take notes and start setting up a spreadsheet model of your own. Then, watch the next video in the course to see a solution. </t>
  </si>
  <si>
    <t>Brokerage Firm</t>
  </si>
  <si>
    <t>Constraints</t>
  </si>
  <si>
    <t>x1</t>
  </si>
  <si>
    <t>x2</t>
  </si>
  <si>
    <t>x3</t>
  </si>
  <si>
    <t>x4</t>
  </si>
  <si>
    <t>x5</t>
  </si>
  <si>
    <t>Muni 20%</t>
  </si>
  <si>
    <t>&gt;= 40% tech</t>
  </si>
  <si>
    <t>&lt;= %50 high risk</t>
  </si>
  <si>
    <t>tech</t>
  </si>
  <si>
    <t>Summay:</t>
  </si>
  <si>
    <t>Invest $50000 in L.A. Municipal Bond, $175,000 in Palmer Technologies, and $25,000 in HDN Stock for a maximum return of $20,300.</t>
  </si>
  <si>
    <t>Return:</t>
  </si>
  <si>
    <t>Battery Park Stable</t>
  </si>
  <si>
    <t>Diet Requirement (Ingredients)</t>
  </si>
  <si>
    <t>Oat Product (units/lb)</t>
  </si>
  <si>
    <t>Enriched Grain (units/lb)</t>
  </si>
  <si>
    <t>Mineral Product (units/lb)</t>
  </si>
  <si>
    <t>Minimum Daily Requirement (units)</t>
  </si>
  <si>
    <t>A</t>
  </si>
  <si>
    <t>B</t>
  </si>
  <si>
    <t>C</t>
  </si>
  <si>
    <t>D</t>
  </si>
  <si>
    <t>E</t>
  </si>
  <si>
    <t>Cost/lb</t>
  </si>
  <si>
    <t>Maximum Daily Intake (units)</t>
  </si>
  <si>
    <t>Total: 6</t>
  </si>
  <si>
    <t>Maximum Daily Intake</t>
  </si>
  <si>
    <t>The Battery Park Stable feeds and houses the horses used to pull tourist-filled carriages through the streets of Charleston’s historic waterfront area. The stable owner, an ex-racehorse trainer, recognizes the need to set a nutritional diet for the horses in his care. At the same time, he would like to keep the overall daily cost of feed to a minimum.</t>
  </si>
  <si>
    <t>The feed mixes available for the horses’ diet are an oat product, a highly enriched grain, and a mineral product. Each of these mixes contains a certain amount of five ingredients needed daily to keep the average horse healthy. The table below shows these minimum requirements, units of each ingredient per pound of feed mix, and costs for the three mixes.</t>
  </si>
  <si>
    <t>Amount  of  Oat</t>
  </si>
  <si>
    <t>Amount of Grain</t>
  </si>
  <si>
    <t>Amount of Mineral Product</t>
  </si>
  <si>
    <t>(lbs per horse)</t>
  </si>
  <si>
    <t>(price/lb)</t>
  </si>
  <si>
    <t>Objective: (min)</t>
  </si>
  <si>
    <t>Daily Cost of Feed (per horse):</t>
  </si>
  <si>
    <t>Minimum Diet Ingredient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</si>
</sst>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_(&quot;$&quot;* #,##0_);_(&quot;$&quot;* \(#,##0\);_(&quot;$&quot;* &quot;-&quot;??_);_(@_)"/>
    <numFmt numFmtId="165" formatCode="0.0%"/>
  </numFmts>
  <fonts count="17">
    <font>
      <sz val="11"/>
      <color theme="1"/>
      <name val="Calibri"/>
      <family val="2"/>
      <scheme val="minor"/>
    </font>
    <font>
      <b/>
      <sz val="11"/>
      <color theme="1"/>
      <name val="Calibri"/>
      <family val="2"/>
      <scheme val="minor"/>
    </font>
    <font>
      <b/>
      <sz val="15"/>
      <color theme="3"/>
      <name val="Calibri"/>
      <family val="2"/>
      <scheme val="minor"/>
    </font>
    <font>
      <sz val="11"/>
      <color theme="2" tint="-0.249977111117893"/>
      <name val="Calibri"/>
      <family val="2"/>
      <scheme val="minor"/>
    </font>
    <font>
      <b/>
      <sz val="24"/>
      <color rgb="FF1F1F1F"/>
      <name val="Var(--cds-font-family-source-sa"/>
    </font>
    <font>
      <sz val="11"/>
      <color rgb="FF1F1F1F"/>
      <name val="Var(--cds-font-family-source-sa"/>
    </font>
    <font>
      <sz val="14"/>
      <color rgb="FF1F1F1F"/>
      <name val="Arial"/>
      <family val="2"/>
    </font>
    <font>
      <b/>
      <sz val="11"/>
      <color theme="1"/>
      <name val="Var(--cds-font-family-source-sa"/>
    </font>
    <font>
      <sz val="11"/>
      <color theme="1"/>
      <name val="Var(--cds-font-family-source-sa"/>
    </font>
    <font>
      <b/>
      <sz val="11"/>
      <color theme="4"/>
      <name val="Var(--cds-font-family-source-sa"/>
    </font>
    <font>
      <sz val="11"/>
      <color theme="4"/>
      <name val="Var(--cds-font-family-source-sa"/>
    </font>
    <font>
      <b/>
      <sz val="24"/>
      <color theme="4"/>
      <name val="Arial"/>
      <family val="2"/>
    </font>
    <font>
      <sz val="11"/>
      <color theme="4"/>
      <name val="Calibri"/>
      <family val="2"/>
      <scheme val="minor"/>
    </font>
    <font>
      <sz val="14"/>
      <color theme="4"/>
      <name val="Var(--cds-font-family-source-sa"/>
    </font>
    <font>
      <b/>
      <sz val="24"/>
      <color theme="4"/>
      <name val="Var(--cds-font-family-source-sa"/>
    </font>
    <font>
      <sz val="11"/>
      <color rgb="FF1F1F1F"/>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right/>
      <top/>
      <bottom style="thick">
        <color theme="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slantDashDot">
        <color indexed="64"/>
      </top>
      <bottom style="double">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s>
  <cellStyleXfs count="2">
    <xf numFmtId="0" fontId="0" fillId="0" borderId="0"/>
    <xf numFmtId="0" fontId="2" fillId="0" borderId="12" applyNumberFormat="0" applyFill="0" applyAlignment="0" applyProtection="0"/>
  </cellStyleXfs>
  <cellXfs count="72">
    <xf numFmtId="0" fontId="0" fillId="0" borderId="0" xfId="0"/>
    <xf numFmtId="0" fontId="0" fillId="0" borderId="1" xfId="0" applyBorder="1" applyAlignment="1">
      <alignment horizontal="center"/>
    </xf>
    <xf numFmtId="9" fontId="0" fillId="0" borderId="1"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9" fontId="0" fillId="0" borderId="9" xfId="0" applyNumberForma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9" fontId="0" fillId="0" borderId="15" xfId="0" applyNumberFormat="1" applyBorder="1" applyAlignment="1">
      <alignment horizontal="center"/>
    </xf>
    <xf numFmtId="0" fontId="0" fillId="0" borderId="15" xfId="0" applyBorder="1" applyAlignment="1">
      <alignment horizontal="center"/>
    </xf>
    <xf numFmtId="0" fontId="0" fillId="0" borderId="1" xfId="0" applyBorder="1"/>
    <xf numFmtId="0" fontId="1" fillId="0" borderId="0" xfId="0" applyFont="1"/>
    <xf numFmtId="164" fontId="0" fillId="0" borderId="1" xfId="0" applyNumberFormat="1" applyBorder="1"/>
    <xf numFmtId="0" fontId="0" fillId="0" borderId="0" xfId="0" applyAlignment="1">
      <alignment horizontal="center"/>
    </xf>
    <xf numFmtId="164" fontId="0" fillId="0" borderId="0" xfId="0" applyNumberFormat="1"/>
    <xf numFmtId="0" fontId="1" fillId="0" borderId="18" xfId="0" applyFont="1" applyBorder="1" applyAlignment="1">
      <alignment horizontal="center"/>
    </xf>
    <xf numFmtId="0" fontId="1" fillId="0" borderId="1" xfId="0" applyFont="1" applyBorder="1" applyAlignment="1">
      <alignment horizontal="center"/>
    </xf>
    <xf numFmtId="2" fontId="0" fillId="0" borderId="1" xfId="0" applyNumberFormat="1" applyBorder="1"/>
    <xf numFmtId="1" fontId="0" fillId="0" borderId="1" xfId="0" applyNumberFormat="1" applyBorder="1"/>
    <xf numFmtId="0" fontId="1" fillId="0" borderId="1" xfId="0" applyFont="1" applyBorder="1"/>
    <xf numFmtId="0" fontId="1" fillId="0" borderId="14"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2" fontId="0" fillId="0" borderId="0" xfId="0" applyNumberFormat="1"/>
    <xf numFmtId="0" fontId="0" fillId="2" borderId="13" xfId="0" applyFill="1" applyBorder="1" applyAlignment="1">
      <alignment horizontal="center"/>
    </xf>
    <xf numFmtId="0" fontId="0" fillId="2" borderId="14" xfId="0" applyFill="1" applyBorder="1" applyAlignment="1">
      <alignment horizontal="center"/>
    </xf>
    <xf numFmtId="0" fontId="0" fillId="2" borderId="1" xfId="0" applyFill="1" applyBorder="1" applyAlignment="1">
      <alignment horizontal="center"/>
    </xf>
    <xf numFmtId="2" fontId="3" fillId="0" borderId="1" xfId="0" applyNumberFormat="1" applyFont="1" applyBorder="1"/>
    <xf numFmtId="9" fontId="0" fillId="0" borderId="1" xfId="0" applyNumberFormat="1" applyBorder="1"/>
    <xf numFmtId="10" fontId="0" fillId="0" borderId="1" xfId="0" applyNumberFormat="1" applyBorder="1"/>
    <xf numFmtId="44" fontId="0" fillId="0" borderId="0" xfId="0" applyNumberFormat="1"/>
    <xf numFmtId="0" fontId="0" fillId="2" borderId="0" xfId="0" applyFill="1"/>
    <xf numFmtId="0" fontId="0" fillId="0" borderId="21" xfId="0" applyBorder="1"/>
    <xf numFmtId="164" fontId="0" fillId="0" borderId="1" xfId="0" applyNumberFormat="1" applyBorder="1" applyAlignment="1">
      <alignment horizontal="center"/>
    </xf>
    <xf numFmtId="1" fontId="0" fillId="3" borderId="0" xfId="0" applyNumberFormat="1" applyFill="1"/>
    <xf numFmtId="1" fontId="0" fillId="0" borderId="1" xfId="0" applyNumberFormat="1" applyBorder="1" applyAlignment="1">
      <alignment horizontal="center"/>
    </xf>
    <xf numFmtId="164" fontId="0" fillId="3" borderId="0" xfId="0" applyNumberFormat="1" applyFill="1"/>
    <xf numFmtId="0" fontId="4" fillId="0" borderId="0" xfId="0" applyFont="1"/>
    <xf numFmtId="0" fontId="5" fillId="0" borderId="0" xfId="0" applyFont="1"/>
    <xf numFmtId="44" fontId="0" fillId="3" borderId="0" xfId="0" applyNumberFormat="1" applyFill="1"/>
    <xf numFmtId="0" fontId="6" fillId="0" borderId="0" xfId="0" applyFont="1"/>
    <xf numFmtId="0" fontId="7" fillId="0" borderId="0" xfId="0" applyFont="1"/>
    <xf numFmtId="0" fontId="8" fillId="0" borderId="0" xfId="0" applyFont="1"/>
    <xf numFmtId="165" fontId="0" fillId="0" borderId="0" xfId="0" applyNumberFormat="1"/>
    <xf numFmtId="44" fontId="0" fillId="2" borderId="0" xfId="0" applyNumberFormat="1" applyFill="1"/>
    <xf numFmtId="0" fontId="9" fillId="0" borderId="1" xfId="0" applyFont="1" applyBorder="1"/>
    <xf numFmtId="0" fontId="10" fillId="0" borderId="1" xfId="0" applyFont="1" applyBorder="1"/>
    <xf numFmtId="0" fontId="11" fillId="0" borderId="0" xfId="0" applyFont="1"/>
    <xf numFmtId="0" fontId="12" fillId="0" borderId="0" xfId="0" applyFont="1"/>
    <xf numFmtId="0" fontId="13" fillId="0" borderId="0" xfId="0" applyFont="1"/>
    <xf numFmtId="0" fontId="14" fillId="0" borderId="0" xfId="0" applyFont="1"/>
    <xf numFmtId="6" fontId="0" fillId="0" borderId="0" xfId="0" applyNumberFormat="1"/>
    <xf numFmtId="0" fontId="15" fillId="0" borderId="1" xfId="0" applyFont="1" applyBorder="1"/>
    <xf numFmtId="0" fontId="15" fillId="0" borderId="1" xfId="0" applyFont="1" applyBorder="1" applyAlignment="1">
      <alignment horizontal="center"/>
    </xf>
    <xf numFmtId="8" fontId="15" fillId="0" borderId="1" xfId="0" applyNumberFormat="1" applyFont="1" applyBorder="1" applyAlignment="1">
      <alignment horizontal="center"/>
    </xf>
    <xf numFmtId="0" fontId="10" fillId="0" borderId="0" xfId="0" applyFont="1"/>
    <xf numFmtId="0" fontId="9" fillId="0" borderId="0" xfId="0" applyFont="1"/>
    <xf numFmtId="0" fontId="0" fillId="0" borderId="14"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 xfId="0"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16" fillId="0" borderId="7" xfId="0" applyFont="1" applyBorder="1" applyAlignment="1">
      <alignment horizontal="center"/>
    </xf>
    <xf numFmtId="0" fontId="2" fillId="0" borderId="12" xfId="1" applyAlignment="1">
      <alignment horizontal="center"/>
    </xf>
    <xf numFmtId="0" fontId="0" fillId="0" borderId="0" xfId="0" applyAlignment="1">
      <alignment horizontal="center"/>
    </xf>
    <xf numFmtId="9" fontId="0" fillId="2" borderId="19" xfId="0" applyNumberFormat="1" applyFill="1" applyBorder="1" applyAlignment="1">
      <alignment horizontal="center"/>
    </xf>
    <xf numFmtId="9" fontId="0" fillId="2" borderId="0" xfId="0" applyNumberFormat="1" applyFill="1" applyAlignment="1">
      <alignment horizontal="center"/>
    </xf>
    <xf numFmtId="9" fontId="0" fillId="2" borderId="20" xfId="0" applyNumberFormat="1" applyFill="1" applyBorder="1" applyAlignment="1">
      <alignment horizontal="center"/>
    </xf>
  </cellXfs>
  <cellStyles count="2">
    <cellStyle name="Heading 1" xfId="1" builtinId="16"/>
    <cellStyle name="Normal" xfId="0" builtinId="0"/>
  </cellStyles>
  <dxfs count="3">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CapEx</a:t>
            </a:r>
            <a:r>
              <a:rPr lang="en-US" baseline="0"/>
              <a:t> for Approved Projects by Year </a:t>
            </a:r>
            <a:r>
              <a:rPr lang="en-US" b="0" i="0" u="none" baseline="0"/>
              <a:t>(for Bluejay)</a:t>
            </a:r>
          </a:p>
        </c:rich>
      </c:tx>
      <c:overlay val="0"/>
      <c:spPr>
        <a:noFill/>
        <a:ln>
          <a:noFill/>
        </a:ln>
        <a:effectLst/>
      </c:spPr>
    </c:title>
    <c:autoTitleDeleted val="0"/>
    <c:plotArea>
      <c:layout/>
      <c:lineChart>
        <c:grouping val="standard"/>
        <c:varyColors val="0"/>
        <c:ser>
          <c:idx val="1"/>
          <c:order val="0"/>
          <c:marker>
            <c:symbol val="none"/>
          </c:marker>
          <c:val>
            <c:numRef>
              <c:f>Sheet1!$M$31:$O$31</c:f>
              <c:numCache>
                <c:formatCode>General</c:formatCode>
                <c:ptCount val="3"/>
                <c:pt idx="0">
                  <c:v>5633</c:v>
                </c:pt>
                <c:pt idx="1">
                  <c:v>3951</c:v>
                </c:pt>
                <c:pt idx="2">
                  <c:v>3835</c:v>
                </c:pt>
              </c:numCache>
            </c:numRef>
          </c:val>
          <c:smooth val="0"/>
          <c:extLst>
            <c:ext xmlns:c16="http://schemas.microsoft.com/office/drawing/2014/chart" uri="{C3380CC4-5D6E-409C-BE32-E72D297353CC}">
              <c16:uniqueId val="{00000003-7921-4B43-A9EF-3DBF180D8807}"/>
            </c:ext>
          </c:extLst>
        </c:ser>
        <c:ser>
          <c:idx val="0"/>
          <c:order val="1"/>
          <c:spPr>
            <a:ln w="28575" cap="rnd">
              <a:solidFill>
                <a:schemeClr val="accent1"/>
              </a:solidFill>
              <a:round/>
            </a:ln>
            <a:effectLst/>
          </c:spPr>
          <c:marker>
            <c:symbol val="none"/>
          </c:marker>
          <c:val>
            <c:numRef>
              <c:f>Sheet1!$M$31:$O$31</c:f>
              <c:numCache>
                <c:formatCode>General</c:formatCode>
                <c:ptCount val="3"/>
                <c:pt idx="0">
                  <c:v>5633</c:v>
                </c:pt>
                <c:pt idx="1">
                  <c:v>3951</c:v>
                </c:pt>
                <c:pt idx="2">
                  <c:v>3835</c:v>
                </c:pt>
              </c:numCache>
            </c:numRef>
          </c:val>
          <c:smooth val="0"/>
          <c:extLst>
            <c:ext xmlns:c16="http://schemas.microsoft.com/office/drawing/2014/chart" uri="{C3380CC4-5D6E-409C-BE32-E72D297353CC}">
              <c16:uniqueId val="{00000002-7921-4B43-A9EF-3DBF180D8807}"/>
            </c:ext>
          </c:extLst>
        </c:ser>
        <c:dLbls>
          <c:showLegendKey val="0"/>
          <c:showVal val="0"/>
          <c:showCatName val="0"/>
          <c:showSerName val="0"/>
          <c:showPercent val="0"/>
          <c:showBubbleSize val="0"/>
        </c:dLbls>
        <c:smooth val="0"/>
        <c:axId val="1198514495"/>
        <c:axId val="1198516223"/>
      </c:lineChart>
      <c:catAx>
        <c:axId val="1198514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 #</a:t>
                </a:r>
              </a:p>
            </c:rich>
          </c:tx>
          <c:layout>
            <c:manualLayout>
              <c:xMode val="edge"/>
              <c:yMode val="edge"/>
              <c:x val="0.56132633420822386"/>
              <c:y val="0.89256926217556143"/>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516223"/>
        <c:crosses val="autoZero"/>
        <c:auto val="1"/>
        <c:lblAlgn val="ctr"/>
        <c:lblOffset val="100"/>
        <c:noMultiLvlLbl val="0"/>
      </c:catAx>
      <c:valAx>
        <c:axId val="1198516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CapEx</a:t>
                </a:r>
              </a:p>
              <a:p>
                <a:pPr>
                  <a:defRPr sz="1000" b="0" i="0" u="none" strike="noStrike" kern="1200" baseline="0">
                    <a:solidFill>
                      <a:schemeClr val="tx1">
                        <a:lumMod val="65000"/>
                        <a:lumOff val="35000"/>
                      </a:schemeClr>
                    </a:solidFill>
                    <a:latin typeface="+mn-lt"/>
                    <a:ea typeface="+mn-ea"/>
                    <a:cs typeface="+mn-cs"/>
                  </a:defRPr>
                </a:pPr>
                <a:r>
                  <a:rPr lang="en-US" baseline="0"/>
                  <a:t>($M)</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514495"/>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FA1 Total CapEx for Approved Projects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Sheet1!$D$8:$F$8</c:f>
              <c:numCache>
                <c:formatCode>General</c:formatCode>
                <c:ptCount val="3"/>
                <c:pt idx="0">
                  <c:v>1800</c:v>
                </c:pt>
                <c:pt idx="1">
                  <c:v>1500</c:v>
                </c:pt>
                <c:pt idx="2">
                  <c:v>1900</c:v>
                </c:pt>
              </c:numCache>
            </c:numRef>
          </c:val>
          <c:smooth val="0"/>
          <c:extLst>
            <c:ext xmlns:c16="http://schemas.microsoft.com/office/drawing/2014/chart" uri="{C3380CC4-5D6E-409C-BE32-E72D297353CC}">
              <c16:uniqueId val="{00000000-A42D-FE46-B6C8-632E36298B6F}"/>
            </c:ext>
          </c:extLst>
        </c:ser>
        <c:dLbls>
          <c:showLegendKey val="0"/>
          <c:showVal val="0"/>
          <c:showCatName val="0"/>
          <c:showSerName val="0"/>
          <c:showPercent val="0"/>
          <c:showBubbleSize val="0"/>
        </c:dLbls>
        <c:smooth val="0"/>
        <c:axId val="1187378511"/>
        <c:axId val="1206389487"/>
      </c:lineChart>
      <c:catAx>
        <c:axId val="1187378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389487"/>
        <c:crosses val="autoZero"/>
        <c:auto val="1"/>
        <c:lblAlgn val="ctr"/>
        <c:lblOffset val="100"/>
        <c:noMultiLvlLbl val="0"/>
      </c:catAx>
      <c:valAx>
        <c:axId val="1206389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3785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FA2 Total CapEx for Approved Projects by Year</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Sheet1!$D$20:$F$20</c:f>
              <c:numCache>
                <c:formatCode>General</c:formatCode>
                <c:ptCount val="3"/>
                <c:pt idx="0">
                  <c:v>2950</c:v>
                </c:pt>
                <c:pt idx="1">
                  <c:v>2350</c:v>
                </c:pt>
                <c:pt idx="2">
                  <c:v>2000</c:v>
                </c:pt>
              </c:numCache>
            </c:numRef>
          </c:val>
          <c:smooth val="0"/>
          <c:extLst>
            <c:ext xmlns:c16="http://schemas.microsoft.com/office/drawing/2014/chart" uri="{C3380CC4-5D6E-409C-BE32-E72D297353CC}">
              <c16:uniqueId val="{00000000-7A1B-F349-B023-83549D1F32E5}"/>
            </c:ext>
          </c:extLst>
        </c:ser>
        <c:dLbls>
          <c:showLegendKey val="0"/>
          <c:showVal val="0"/>
          <c:showCatName val="0"/>
          <c:showSerName val="0"/>
          <c:showPercent val="0"/>
          <c:showBubbleSize val="0"/>
        </c:dLbls>
        <c:smooth val="0"/>
        <c:axId val="1185354751"/>
        <c:axId val="1207797359"/>
      </c:lineChart>
      <c:catAx>
        <c:axId val="1185354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797359"/>
        <c:crosses val="autoZero"/>
        <c:auto val="1"/>
        <c:lblAlgn val="ctr"/>
        <c:lblOffset val="100"/>
        <c:noMultiLvlLbl val="0"/>
      </c:catAx>
      <c:valAx>
        <c:axId val="1207797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3547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FA3 Total CapEx for Approved Projects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Sheet1!$D$29:$F$29</c:f>
              <c:numCache>
                <c:formatCode>General</c:formatCode>
                <c:ptCount val="3"/>
                <c:pt idx="0">
                  <c:v>2300</c:v>
                </c:pt>
                <c:pt idx="1">
                  <c:v>1100</c:v>
                </c:pt>
                <c:pt idx="2">
                  <c:v>1100</c:v>
                </c:pt>
              </c:numCache>
            </c:numRef>
          </c:val>
          <c:smooth val="0"/>
          <c:extLst>
            <c:ext xmlns:c16="http://schemas.microsoft.com/office/drawing/2014/chart" uri="{C3380CC4-5D6E-409C-BE32-E72D297353CC}">
              <c16:uniqueId val="{00000000-2BBA-F941-9EE1-B0D31EFE2674}"/>
            </c:ext>
          </c:extLst>
        </c:ser>
        <c:dLbls>
          <c:showLegendKey val="0"/>
          <c:showVal val="0"/>
          <c:showCatName val="0"/>
          <c:showSerName val="0"/>
          <c:showPercent val="0"/>
          <c:showBubbleSize val="0"/>
        </c:dLbls>
        <c:smooth val="0"/>
        <c:axId val="1297397055"/>
        <c:axId val="1297471823"/>
      </c:lineChart>
      <c:catAx>
        <c:axId val="129739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471823"/>
        <c:crosses val="autoZero"/>
        <c:auto val="1"/>
        <c:lblAlgn val="ctr"/>
        <c:lblOffset val="100"/>
        <c:noMultiLvlLbl val="0"/>
      </c:catAx>
      <c:valAx>
        <c:axId val="1297471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3970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749300</xdr:colOff>
      <xdr:row>12</xdr:row>
      <xdr:rowOff>109220</xdr:rowOff>
    </xdr:from>
    <xdr:to>
      <xdr:col>27</xdr:col>
      <xdr:colOff>187960</xdr:colOff>
      <xdr:row>26</xdr:row>
      <xdr:rowOff>152400</xdr:rowOff>
    </xdr:to>
    <xdr:graphicFrame macro="">
      <xdr:nvGraphicFramePr>
        <xdr:cNvPr id="2" name="Chart 1">
          <a:extLst>
            <a:ext uri="{FF2B5EF4-FFF2-40B4-BE49-F238E27FC236}">
              <a16:creationId xmlns:a16="http://schemas.microsoft.com/office/drawing/2014/main" id="{9BCED1EF-14FD-266E-10D1-98A6F0FBC5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88900</xdr:colOff>
      <xdr:row>12</xdr:row>
      <xdr:rowOff>101600</xdr:rowOff>
    </xdr:from>
    <xdr:to>
      <xdr:col>34</xdr:col>
      <xdr:colOff>637540</xdr:colOff>
      <xdr:row>26</xdr:row>
      <xdr:rowOff>144780</xdr:rowOff>
    </xdr:to>
    <xdr:graphicFrame macro="">
      <xdr:nvGraphicFramePr>
        <xdr:cNvPr id="3" name="Chart 2">
          <a:extLst>
            <a:ext uri="{FF2B5EF4-FFF2-40B4-BE49-F238E27FC236}">
              <a16:creationId xmlns:a16="http://schemas.microsoft.com/office/drawing/2014/main" id="{3F0066DF-E7EB-4D12-40F4-85403DB6DB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739140</xdr:colOff>
      <xdr:row>29</xdr:row>
      <xdr:rowOff>12700</xdr:rowOff>
    </xdr:from>
    <xdr:to>
      <xdr:col>27</xdr:col>
      <xdr:colOff>177800</xdr:colOff>
      <xdr:row>42</xdr:row>
      <xdr:rowOff>165100</xdr:rowOff>
    </xdr:to>
    <xdr:graphicFrame macro="">
      <xdr:nvGraphicFramePr>
        <xdr:cNvPr id="4" name="Chart 3">
          <a:extLst>
            <a:ext uri="{FF2B5EF4-FFF2-40B4-BE49-F238E27FC236}">
              <a16:creationId xmlns:a16="http://schemas.microsoft.com/office/drawing/2014/main" id="{E0D9CB8A-A3BD-245A-1148-8B916E2AC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81280</xdr:colOff>
      <xdr:row>28</xdr:row>
      <xdr:rowOff>154940</xdr:rowOff>
    </xdr:from>
    <xdr:to>
      <xdr:col>34</xdr:col>
      <xdr:colOff>629920</xdr:colOff>
      <xdr:row>42</xdr:row>
      <xdr:rowOff>114300</xdr:rowOff>
    </xdr:to>
    <xdr:graphicFrame macro="">
      <xdr:nvGraphicFramePr>
        <xdr:cNvPr id="5" name="Chart 4">
          <a:extLst>
            <a:ext uri="{FF2B5EF4-FFF2-40B4-BE49-F238E27FC236}">
              <a16:creationId xmlns:a16="http://schemas.microsoft.com/office/drawing/2014/main" id="{CA2EE0D9-E3AF-B871-8BC4-0C42C7E829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
  <sheetViews>
    <sheetView tabSelected="1" zoomScaleNormal="100" workbookViewId="0">
      <selection activeCell="C13" sqref="C13"/>
    </sheetView>
  </sheetViews>
  <sheetFormatPr baseColWidth="10" defaultColWidth="8.83203125" defaultRowHeight="15"/>
  <cols>
    <col min="1" max="1" width="39.83203125" customWidth="1"/>
    <col min="2" max="2" width="18" bestFit="1" customWidth="1"/>
    <col min="3" max="3" width="20.6640625" bestFit="1" customWidth="1"/>
    <col min="4" max="4" width="13" customWidth="1"/>
    <col min="5" max="6" width="11.5" bestFit="1" customWidth="1"/>
    <col min="8" max="8" width="19.1640625" customWidth="1"/>
    <col min="9" max="9" width="10.83203125" customWidth="1"/>
    <col min="10" max="10" width="17.33203125" customWidth="1"/>
    <col min="11" max="11" width="10.83203125" customWidth="1"/>
    <col min="12" max="12" width="16" customWidth="1"/>
    <col min="14" max="14" width="15.5" customWidth="1"/>
    <col min="16" max="16" width="15.5" customWidth="1"/>
    <col min="17" max="17" width="15.1640625" customWidth="1"/>
    <col min="21" max="21" width="14.5" customWidth="1"/>
  </cols>
  <sheetData>
    <row r="1" spans="1:24" ht="20" thickBot="1">
      <c r="A1" s="64" t="s">
        <v>0</v>
      </c>
      <c r="B1" s="65"/>
      <c r="C1" s="65"/>
      <c r="D1" s="65"/>
      <c r="E1" s="65"/>
      <c r="F1" s="65"/>
      <c r="G1" s="66"/>
      <c r="K1" s="13"/>
      <c r="L1" s="13"/>
      <c r="M1" s="23" t="s">
        <v>23</v>
      </c>
      <c r="N1" s="24"/>
      <c r="O1" s="25"/>
      <c r="P1" s="19" t="s">
        <v>24</v>
      </c>
      <c r="U1" s="14" t="s">
        <v>33</v>
      </c>
    </row>
    <row r="2" spans="1:24" ht="16" thickBot="1">
      <c r="A2" s="9" t="s">
        <v>1</v>
      </c>
      <c r="B2" s="10" t="s">
        <v>2</v>
      </c>
      <c r="C2" s="10" t="s">
        <v>3</v>
      </c>
      <c r="D2" s="10" t="s">
        <v>4</v>
      </c>
      <c r="E2" s="10" t="s">
        <v>8</v>
      </c>
      <c r="F2" s="10" t="s">
        <v>9</v>
      </c>
      <c r="G2" s="19" t="s">
        <v>10</v>
      </c>
      <c r="H2" s="19" t="s">
        <v>30</v>
      </c>
      <c r="I2" s="19" t="s">
        <v>31</v>
      </c>
      <c r="J2" s="18" t="s">
        <v>18</v>
      </c>
      <c r="K2" s="19" t="s">
        <v>19</v>
      </c>
      <c r="L2" s="19" t="s">
        <v>20</v>
      </c>
      <c r="M2" s="13" t="s">
        <v>26</v>
      </c>
      <c r="N2" s="13" t="s">
        <v>27</v>
      </c>
      <c r="O2" s="13" t="s">
        <v>28</v>
      </c>
      <c r="P2" s="13"/>
      <c r="Q2" s="22" t="s">
        <v>32</v>
      </c>
      <c r="U2" s="13"/>
      <c r="V2" s="63" t="s">
        <v>35</v>
      </c>
      <c r="W2" s="63"/>
      <c r="X2" s="63"/>
    </row>
    <row r="3" spans="1:24" ht="16" thickTop="1">
      <c r="A3" s="6">
        <v>1</v>
      </c>
      <c r="B3" s="7" t="s">
        <v>5</v>
      </c>
      <c r="C3" s="8">
        <v>1</v>
      </c>
      <c r="D3" s="7">
        <v>250</v>
      </c>
      <c r="E3" s="7">
        <v>100</v>
      </c>
      <c r="F3" s="7">
        <v>100</v>
      </c>
      <c r="G3" s="1">
        <v>60</v>
      </c>
      <c r="H3" s="69">
        <v>0.3</v>
      </c>
      <c r="I3" s="13">
        <f>G3*(1-$H$3)</f>
        <v>42</v>
      </c>
      <c r="J3" s="27">
        <v>1</v>
      </c>
      <c r="K3" s="63">
        <f>SUM(J3:J7)</f>
        <v>5</v>
      </c>
      <c r="L3" s="1">
        <f>IF(K3&gt;0,1,0)</f>
        <v>1</v>
      </c>
      <c r="M3" s="21">
        <f t="shared" ref="M3:O7" si="0">IF($J3=1,$C3*D3,0)</f>
        <v>250</v>
      </c>
      <c r="N3" s="21">
        <f t="shared" si="0"/>
        <v>100</v>
      </c>
      <c r="O3" s="21">
        <f t="shared" si="0"/>
        <v>100</v>
      </c>
      <c r="P3" s="21">
        <f>SUM(M3:O3)</f>
        <v>450</v>
      </c>
      <c r="Q3" s="20">
        <f>IF(P3&gt;0,I3/SUM(D3:F3),0)</f>
        <v>9.3333333333333338E-2</v>
      </c>
      <c r="R3" t="str">
        <f ca="1">_xlfn.FORMULATEXT(Q3)</f>
        <v>=IF(P3&gt;0,I3/SUM(D3:F3),0)</v>
      </c>
      <c r="U3" s="13" t="s">
        <v>34</v>
      </c>
      <c r="V3" s="13" t="s">
        <v>36</v>
      </c>
      <c r="W3" s="13" t="s">
        <v>37</v>
      </c>
      <c r="X3" s="13" t="s">
        <v>38</v>
      </c>
    </row>
    <row r="4" spans="1:24">
      <c r="A4" s="3">
        <v>2</v>
      </c>
      <c r="B4" s="1" t="s">
        <v>5</v>
      </c>
      <c r="C4" s="2">
        <v>0.33</v>
      </c>
      <c r="D4" s="1">
        <v>500</v>
      </c>
      <c r="E4" s="1">
        <v>300</v>
      </c>
      <c r="F4" s="1">
        <v>300</v>
      </c>
      <c r="G4" s="1">
        <v>180</v>
      </c>
      <c r="H4" s="70"/>
      <c r="I4" s="13">
        <f t="shared" ref="I4:I7" si="1">G4*(1-$H$3)</f>
        <v>125.99999999999999</v>
      </c>
      <c r="J4" s="28">
        <v>1</v>
      </c>
      <c r="K4" s="63"/>
      <c r="L4" s="1"/>
      <c r="M4" s="21">
        <f t="shared" si="0"/>
        <v>165</v>
      </c>
      <c r="N4" s="21">
        <f t="shared" si="0"/>
        <v>99</v>
      </c>
      <c r="O4" s="21">
        <f t="shared" si="0"/>
        <v>99</v>
      </c>
      <c r="P4" s="21">
        <f t="shared" ref="P4:P7" si="2">SUM(M4:O4)</f>
        <v>363</v>
      </c>
      <c r="Q4" s="20">
        <f t="shared" ref="Q4:Q7" si="3">IF(P4&gt;0,I4/SUM(D4:F4),0)</f>
        <v>0.11454545454545453</v>
      </c>
      <c r="R4" t="str">
        <f ca="1">_xlfn.FORMULATEXT(Q4)</f>
        <v>=IF(P4&gt;0,I4/SUM(D4:F4),0)</v>
      </c>
      <c r="T4" s="26"/>
      <c r="U4" s="13"/>
      <c r="V4" s="30">
        <f>AVERAGE(Q3:Q28)</f>
        <v>0.11183299480310351</v>
      </c>
      <c r="W4" s="30">
        <f>MIN(Q3:Q28)</f>
        <v>7.8749999999999987E-2</v>
      </c>
      <c r="X4" s="30">
        <f>MAX(Q3:Q28)</f>
        <v>0.15944444444444444</v>
      </c>
    </row>
    <row r="5" spans="1:24">
      <c r="A5" s="3">
        <v>3</v>
      </c>
      <c r="B5" s="1" t="s">
        <v>5</v>
      </c>
      <c r="C5" s="2">
        <v>0.5</v>
      </c>
      <c r="D5" s="1">
        <v>100</v>
      </c>
      <c r="E5" s="1">
        <v>200</v>
      </c>
      <c r="F5" s="1">
        <v>400</v>
      </c>
      <c r="G5" s="1">
        <v>80</v>
      </c>
      <c r="H5" s="70"/>
      <c r="I5" s="13">
        <f t="shared" si="1"/>
        <v>56</v>
      </c>
      <c r="J5" s="28">
        <v>1</v>
      </c>
      <c r="K5" s="63"/>
      <c r="L5" s="1"/>
      <c r="M5" s="21">
        <f t="shared" si="0"/>
        <v>50</v>
      </c>
      <c r="N5" s="21">
        <f t="shared" si="0"/>
        <v>100</v>
      </c>
      <c r="O5" s="21">
        <f t="shared" si="0"/>
        <v>200</v>
      </c>
      <c r="P5" s="21">
        <f t="shared" si="2"/>
        <v>350</v>
      </c>
      <c r="Q5" s="20">
        <f t="shared" si="3"/>
        <v>0.08</v>
      </c>
      <c r="R5" t="str">
        <f ca="1">_xlfn.FORMULATEXT(Q5)</f>
        <v>=IF(P5&gt;0,I5/SUM(D5:F5),0)</v>
      </c>
      <c r="U5" s="31">
        <v>0</v>
      </c>
      <c r="V5" s="20">
        <f t="dataTable" ref="V5:X11" dt2D="0" dtr="0" r1="H3"/>
        <v>0.15976142114729072</v>
      </c>
      <c r="W5" s="20">
        <v>0.1125</v>
      </c>
      <c r="X5" s="20">
        <v>0.22777777777777777</v>
      </c>
    </row>
    <row r="6" spans="1:24">
      <c r="A6" s="3">
        <v>4</v>
      </c>
      <c r="B6" s="1" t="s">
        <v>5</v>
      </c>
      <c r="C6" s="2">
        <v>1</v>
      </c>
      <c r="D6" s="1">
        <v>750</v>
      </c>
      <c r="E6" s="1">
        <v>500</v>
      </c>
      <c r="F6" s="1">
        <v>300</v>
      </c>
      <c r="G6" s="1">
        <v>310</v>
      </c>
      <c r="H6" s="70"/>
      <c r="I6" s="13">
        <f t="shared" si="1"/>
        <v>217</v>
      </c>
      <c r="J6" s="28">
        <v>1</v>
      </c>
      <c r="K6" s="63"/>
      <c r="L6" s="1"/>
      <c r="M6" s="21">
        <f t="shared" si="0"/>
        <v>750</v>
      </c>
      <c r="N6" s="21">
        <f t="shared" si="0"/>
        <v>500</v>
      </c>
      <c r="O6" s="21">
        <f t="shared" si="0"/>
        <v>300</v>
      </c>
      <c r="P6" s="21">
        <f t="shared" si="2"/>
        <v>1550</v>
      </c>
      <c r="Q6" s="20">
        <f>IF(P6&gt;0,I6/SUM(D6:F6),0)</f>
        <v>0.14000000000000001</v>
      </c>
      <c r="R6" t="str">
        <f ca="1">_xlfn.FORMULATEXT(Q6)</f>
        <v>=IF(P6&gt;0,I6/SUM(D6:F6),0)</v>
      </c>
      <c r="U6" s="31">
        <v>0.05</v>
      </c>
      <c r="V6" s="20">
        <v>0.15177335008992618</v>
      </c>
      <c r="W6" s="20">
        <v>0.106875</v>
      </c>
      <c r="X6" s="20">
        <v>0.21638888888888888</v>
      </c>
    </row>
    <row r="7" spans="1:24">
      <c r="A7" s="3">
        <v>5</v>
      </c>
      <c r="B7" s="1" t="s">
        <v>5</v>
      </c>
      <c r="C7" s="2">
        <v>0.75</v>
      </c>
      <c r="D7" s="1">
        <v>200</v>
      </c>
      <c r="E7" s="1">
        <v>400</v>
      </c>
      <c r="F7" s="1">
        <v>800</v>
      </c>
      <c r="G7" s="1">
        <v>220</v>
      </c>
      <c r="H7" s="70"/>
      <c r="I7" s="13">
        <f t="shared" si="1"/>
        <v>154</v>
      </c>
      <c r="J7" s="28">
        <v>1</v>
      </c>
      <c r="K7" s="63"/>
      <c r="L7" s="1"/>
      <c r="M7" s="21">
        <f t="shared" si="0"/>
        <v>150</v>
      </c>
      <c r="N7" s="21">
        <f t="shared" si="0"/>
        <v>300</v>
      </c>
      <c r="O7" s="21">
        <f t="shared" si="0"/>
        <v>600</v>
      </c>
      <c r="P7" s="21">
        <f t="shared" si="2"/>
        <v>1050</v>
      </c>
      <c r="Q7" s="20">
        <f t="shared" si="3"/>
        <v>0.11</v>
      </c>
      <c r="R7" t="str">
        <f ca="1">_xlfn.FORMULATEXT(Q7)</f>
        <v>=IF(P7&gt;0,I7/SUM(D7:F7),0)</v>
      </c>
      <c r="U7" s="31">
        <v>0.1</v>
      </c>
      <c r="V7" s="20">
        <v>0.14378527903256164</v>
      </c>
      <c r="W7" s="20">
        <v>0.10125000000000001</v>
      </c>
      <c r="X7" s="20">
        <v>0.20499999999999999</v>
      </c>
    </row>
    <row r="8" spans="1:24">
      <c r="B8" s="14" t="s">
        <v>25</v>
      </c>
      <c r="C8" s="13" t="s">
        <v>16</v>
      </c>
      <c r="D8" s="13">
        <f>SUM(D3:D7)</f>
        <v>1800</v>
      </c>
      <c r="E8" s="13">
        <f>SUM(E3:E7)</f>
        <v>1500</v>
      </c>
      <c r="F8" s="13">
        <f>SUM(F3:F7)</f>
        <v>1900</v>
      </c>
      <c r="H8" s="70"/>
      <c r="U8" s="31">
        <v>0.15</v>
      </c>
      <c r="V8" s="20">
        <v>0.13579720797519709</v>
      </c>
      <c r="W8" s="20">
        <v>9.5625000000000002E-2</v>
      </c>
      <c r="X8" s="20">
        <v>0.19361111111111112</v>
      </c>
    </row>
    <row r="9" spans="1:24">
      <c r="C9" s="13" t="s">
        <v>17</v>
      </c>
      <c r="D9" s="60">
        <f>SUM(D8:F8)</f>
        <v>5200</v>
      </c>
      <c r="E9" s="61"/>
      <c r="F9" s="62"/>
      <c r="H9" s="70"/>
      <c r="U9" s="31">
        <v>0.2</v>
      </c>
      <c r="V9" s="20">
        <v>0.12780913691783258</v>
      </c>
      <c r="W9" s="20">
        <v>0.09</v>
      </c>
      <c r="X9" s="20">
        <v>0.18222222222222223</v>
      </c>
    </row>
    <row r="10" spans="1:24">
      <c r="H10" s="70"/>
      <c r="U10" s="31">
        <v>0.25</v>
      </c>
      <c r="V10" s="20">
        <v>0.11982106586046803</v>
      </c>
      <c r="W10" s="20">
        <v>8.4375000000000006E-2</v>
      </c>
      <c r="X10" s="20">
        <v>0.17083333333333334</v>
      </c>
    </row>
    <row r="11" spans="1:24">
      <c r="C11" s="16"/>
      <c r="D11" s="68"/>
      <c r="E11" s="68"/>
      <c r="F11" s="68"/>
      <c r="H11" s="70"/>
      <c r="U11" s="31">
        <v>0.3</v>
      </c>
      <c r="V11" s="20">
        <v>0.11183299480310351</v>
      </c>
      <c r="W11" s="20">
        <v>7.8749999999999987E-2</v>
      </c>
      <c r="X11" s="20">
        <v>0.15944444444444444</v>
      </c>
    </row>
    <row r="12" spans="1:24">
      <c r="H12" s="70"/>
    </row>
    <row r="13" spans="1:24">
      <c r="H13" s="70"/>
    </row>
    <row r="14" spans="1:24">
      <c r="H14" s="70"/>
    </row>
    <row r="15" spans="1:24">
      <c r="H15" s="70"/>
    </row>
    <row r="16" spans="1:24">
      <c r="A16" s="3">
        <v>6</v>
      </c>
      <c r="B16" s="1" t="s">
        <v>6</v>
      </c>
      <c r="C16" s="2">
        <v>0.5</v>
      </c>
      <c r="D16" s="1">
        <v>1000</v>
      </c>
      <c r="E16" s="1">
        <v>300</v>
      </c>
      <c r="F16" s="1">
        <v>300</v>
      </c>
      <c r="G16" s="1">
        <v>180</v>
      </c>
      <c r="H16" s="70"/>
      <c r="I16" s="13">
        <f t="shared" ref="I16:I19" si="4">G16*(1-$H$3)</f>
        <v>125.99999999999999</v>
      </c>
      <c r="J16" s="29">
        <v>1</v>
      </c>
      <c r="K16" s="63">
        <f>SUM(J16:J19)</f>
        <v>4</v>
      </c>
      <c r="L16" s="1">
        <f>IF(K16&gt;0,1,0)</f>
        <v>1</v>
      </c>
      <c r="M16" s="21">
        <f t="shared" ref="M16:O19" si="5">IF($J16=1,$C16*D16,0)</f>
        <v>500</v>
      </c>
      <c r="N16" s="21">
        <f t="shared" si="5"/>
        <v>150</v>
      </c>
      <c r="O16" s="21">
        <f t="shared" si="5"/>
        <v>150</v>
      </c>
      <c r="P16" s="21">
        <f>SUM(M16:O16)</f>
        <v>800</v>
      </c>
      <c r="Q16" s="20">
        <f>IF(P16&gt;0,I16/SUM(D16:F16),0)</f>
        <v>7.8749999999999987E-2</v>
      </c>
      <c r="R16" t="str">
        <f ca="1">_xlfn.FORMULATEXT(Q16)</f>
        <v>=IF(P16&gt;0,I16/SUM(D16:F16),0)</v>
      </c>
    </row>
    <row r="17" spans="1:18">
      <c r="A17" s="3">
        <v>7</v>
      </c>
      <c r="B17" s="1" t="s">
        <v>6</v>
      </c>
      <c r="C17" s="2">
        <v>1</v>
      </c>
      <c r="D17" s="1">
        <v>750</v>
      </c>
      <c r="E17" s="1">
        <v>750</v>
      </c>
      <c r="F17" s="1">
        <v>300</v>
      </c>
      <c r="G17" s="1">
        <v>410</v>
      </c>
      <c r="H17" s="70"/>
      <c r="I17" s="13">
        <f t="shared" si="4"/>
        <v>287</v>
      </c>
      <c r="J17" s="29">
        <v>1</v>
      </c>
      <c r="K17" s="63"/>
      <c r="L17" s="1"/>
      <c r="M17" s="21">
        <f t="shared" si="5"/>
        <v>750</v>
      </c>
      <c r="N17" s="21">
        <f t="shared" si="5"/>
        <v>750</v>
      </c>
      <c r="O17" s="21">
        <f t="shared" si="5"/>
        <v>300</v>
      </c>
      <c r="P17" s="21">
        <f t="shared" ref="P17:P19" si="6">SUM(M17:O17)</f>
        <v>1800</v>
      </c>
      <c r="Q17" s="20">
        <f t="shared" ref="Q17:Q19" si="7">IF(P17&gt;0,I17/SUM(D17:F17),0)</f>
        <v>0.15944444444444444</v>
      </c>
      <c r="R17" t="str">
        <f ca="1">_xlfn.FORMULATEXT(Q17)</f>
        <v>=IF(P17&gt;0,I17/SUM(D17:F17),0)</v>
      </c>
    </row>
    <row r="18" spans="1:18">
      <c r="A18" s="3">
        <v>8</v>
      </c>
      <c r="B18" s="1" t="s">
        <v>6</v>
      </c>
      <c r="C18" s="2">
        <v>1</v>
      </c>
      <c r="D18" s="1">
        <v>800</v>
      </c>
      <c r="E18" s="1">
        <v>700</v>
      </c>
      <c r="F18" s="1">
        <v>600</v>
      </c>
      <c r="G18" s="1">
        <v>280</v>
      </c>
      <c r="H18" s="70"/>
      <c r="I18" s="13">
        <f t="shared" si="4"/>
        <v>196</v>
      </c>
      <c r="J18" s="29">
        <v>1</v>
      </c>
      <c r="K18" s="63"/>
      <c r="L18" s="1"/>
      <c r="M18" s="21">
        <f t="shared" si="5"/>
        <v>800</v>
      </c>
      <c r="N18" s="21">
        <f t="shared" si="5"/>
        <v>700</v>
      </c>
      <c r="O18" s="21">
        <f t="shared" si="5"/>
        <v>600</v>
      </c>
      <c r="P18" s="21">
        <f t="shared" si="6"/>
        <v>2100</v>
      </c>
      <c r="Q18" s="20">
        <f t="shared" si="7"/>
        <v>9.3333333333333338E-2</v>
      </c>
      <c r="R18" t="str">
        <f ca="1">_xlfn.FORMULATEXT(Q18)</f>
        <v>=IF(P18&gt;0,I18/SUM(D18:F18),0)</v>
      </c>
    </row>
    <row r="19" spans="1:18">
      <c r="A19" s="3">
        <v>9</v>
      </c>
      <c r="B19" s="1" t="s">
        <v>6</v>
      </c>
      <c r="C19" s="2">
        <v>0.67</v>
      </c>
      <c r="D19" s="1">
        <v>400</v>
      </c>
      <c r="E19" s="1">
        <v>600</v>
      </c>
      <c r="F19" s="1">
        <v>800</v>
      </c>
      <c r="G19" s="1">
        <v>380</v>
      </c>
      <c r="H19" s="70"/>
      <c r="I19" s="13">
        <f t="shared" si="4"/>
        <v>266</v>
      </c>
      <c r="J19" s="29">
        <v>1</v>
      </c>
      <c r="K19" s="63"/>
      <c r="L19" s="1"/>
      <c r="M19" s="21">
        <f t="shared" si="5"/>
        <v>268</v>
      </c>
      <c r="N19" s="21">
        <f t="shared" si="5"/>
        <v>402</v>
      </c>
      <c r="O19" s="21">
        <f t="shared" si="5"/>
        <v>536</v>
      </c>
      <c r="P19" s="21">
        <f t="shared" si="6"/>
        <v>1206</v>
      </c>
      <c r="Q19" s="20">
        <f t="shared" si="7"/>
        <v>0.14777777777777779</v>
      </c>
      <c r="R19" t="str">
        <f ca="1">_xlfn.FORMULATEXT(Q19)</f>
        <v>=IF(P19&gt;0,I19/SUM(D19:F19),0)</v>
      </c>
    </row>
    <row r="20" spans="1:18">
      <c r="B20" s="14" t="s">
        <v>25</v>
      </c>
      <c r="C20" s="13" t="s">
        <v>16</v>
      </c>
      <c r="D20" s="13">
        <f>SUM(D16:D19)</f>
        <v>2950</v>
      </c>
      <c r="E20" s="13">
        <f>SUM(E16:E19)</f>
        <v>2350</v>
      </c>
      <c r="F20" s="13">
        <f>SUM(F16:F19)</f>
        <v>2000</v>
      </c>
      <c r="H20" s="70"/>
      <c r="M20" s="17"/>
      <c r="N20" s="17"/>
      <c r="O20" s="17"/>
    </row>
    <row r="21" spans="1:18">
      <c r="C21" s="13" t="s">
        <v>17</v>
      </c>
      <c r="D21" s="63">
        <f>SUM(D20:F20)</f>
        <v>7300</v>
      </c>
      <c r="E21" s="63"/>
      <c r="F21" s="63"/>
      <c r="H21" s="70"/>
    </row>
    <row r="22" spans="1:18">
      <c r="H22" s="70"/>
    </row>
    <row r="23" spans="1:18">
      <c r="C23" s="16"/>
      <c r="D23" s="68"/>
      <c r="E23" s="68"/>
      <c r="F23" s="68"/>
      <c r="H23" s="70"/>
    </row>
    <row r="24" spans="1:18">
      <c r="H24" s="70"/>
    </row>
    <row r="25" spans="1:18">
      <c r="H25" s="70"/>
    </row>
    <row r="26" spans="1:18">
      <c r="A26" s="3">
        <v>10</v>
      </c>
      <c r="B26" s="1" t="s">
        <v>7</v>
      </c>
      <c r="C26" s="2">
        <v>1</v>
      </c>
      <c r="D26" s="1">
        <v>100</v>
      </c>
      <c r="E26" s="1">
        <v>200</v>
      </c>
      <c r="F26" s="1">
        <v>400</v>
      </c>
      <c r="G26" s="1">
        <v>100</v>
      </c>
      <c r="H26" s="70"/>
      <c r="I26" s="13">
        <f t="shared" ref="I26:I28" si="8">G26*(1-$H$3)</f>
        <v>70</v>
      </c>
      <c r="J26" s="29">
        <v>1</v>
      </c>
      <c r="K26" s="63">
        <f>SUM(J26:J28)</f>
        <v>3</v>
      </c>
      <c r="L26" s="1">
        <f>IF(K26&gt;0,1,0)</f>
        <v>1</v>
      </c>
      <c r="M26" s="13">
        <f t="shared" ref="M26:O28" si="9">IF($J26=1,$C26*D26,0)</f>
        <v>100</v>
      </c>
      <c r="N26" s="13">
        <f t="shared" si="9"/>
        <v>200</v>
      </c>
      <c r="O26" s="13">
        <f t="shared" si="9"/>
        <v>400</v>
      </c>
      <c r="P26" s="13">
        <f t="shared" ref="P26:P28" si="10">SUM(M26:O26)</f>
        <v>700</v>
      </c>
      <c r="Q26" s="20">
        <f>IF(P26&gt;0,I26/SUM(D26:F26),0)</f>
        <v>0.1</v>
      </c>
      <c r="R26" t="str">
        <f ca="1">_xlfn.FORMULATEXT(Q26)</f>
        <v>=IF(P26&gt;0,I26/SUM(D26:F26),0)</v>
      </c>
    </row>
    <row r="27" spans="1:18">
      <c r="A27" s="3">
        <v>11</v>
      </c>
      <c r="B27" s="1" t="s">
        <v>7</v>
      </c>
      <c r="C27" s="2">
        <v>0.5</v>
      </c>
      <c r="D27" s="1">
        <v>700</v>
      </c>
      <c r="E27" s="1">
        <v>500</v>
      </c>
      <c r="F27" s="1">
        <v>300</v>
      </c>
      <c r="G27" s="1">
        <v>260</v>
      </c>
      <c r="H27" s="70"/>
      <c r="I27" s="13">
        <f t="shared" si="8"/>
        <v>182</v>
      </c>
      <c r="J27" s="29">
        <v>1</v>
      </c>
      <c r="K27" s="63"/>
      <c r="L27" s="1"/>
      <c r="M27" s="13">
        <f t="shared" si="9"/>
        <v>350</v>
      </c>
      <c r="N27" s="13">
        <f t="shared" si="9"/>
        <v>250</v>
      </c>
      <c r="O27" s="13">
        <f t="shared" si="9"/>
        <v>150</v>
      </c>
      <c r="P27" s="13">
        <f t="shared" si="10"/>
        <v>750</v>
      </c>
      <c r="Q27" s="20">
        <f t="shared" ref="Q27:Q28" si="11">IF(P27&gt;0,I27/SUM(D27:F27),0)</f>
        <v>0.12133333333333333</v>
      </c>
      <c r="R27" t="str">
        <f ca="1">_xlfn.FORMULATEXT(Q27)</f>
        <v>=IF(P27&gt;0,I27/SUM(D27:F27),0)</v>
      </c>
    </row>
    <row r="28" spans="1:18" ht="16" thickBot="1">
      <c r="A28" s="4">
        <v>12</v>
      </c>
      <c r="B28" s="5" t="s">
        <v>7</v>
      </c>
      <c r="C28" s="11">
        <v>1</v>
      </c>
      <c r="D28" s="12">
        <v>1500</v>
      </c>
      <c r="E28" s="12">
        <v>400</v>
      </c>
      <c r="F28" s="12">
        <v>400</v>
      </c>
      <c r="G28" s="1">
        <v>340</v>
      </c>
      <c r="H28" s="71"/>
      <c r="I28" s="13">
        <f t="shared" si="8"/>
        <v>237.99999999999997</v>
      </c>
      <c r="J28" s="29">
        <v>1</v>
      </c>
      <c r="K28" s="63"/>
      <c r="L28" s="1"/>
      <c r="M28" s="13">
        <f t="shared" si="9"/>
        <v>1500</v>
      </c>
      <c r="N28" s="13">
        <f t="shared" si="9"/>
        <v>400</v>
      </c>
      <c r="O28" s="13">
        <f t="shared" si="9"/>
        <v>400</v>
      </c>
      <c r="P28" s="21">
        <f t="shared" si="10"/>
        <v>2300</v>
      </c>
      <c r="Q28" s="20">
        <f t="shared" si="11"/>
        <v>0.1034782608695652</v>
      </c>
      <c r="R28" t="str">
        <f ca="1">_xlfn.FORMULATEXT(Q28)</f>
        <v>=IF(P28&gt;0,I28/SUM(D28:F28),0)</v>
      </c>
    </row>
    <row r="29" spans="1:18">
      <c r="B29" s="14" t="s">
        <v>25</v>
      </c>
      <c r="C29" s="13" t="s">
        <v>16</v>
      </c>
      <c r="D29" s="13">
        <f>SUM(D26:D28)</f>
        <v>2300</v>
      </c>
      <c r="E29" s="13">
        <f>SUM(E26:E28)</f>
        <v>1100</v>
      </c>
      <c r="F29" s="13">
        <f>SUM(F26:F28)</f>
        <v>1100</v>
      </c>
    </row>
    <row r="30" spans="1:18">
      <c r="C30" s="13" t="s">
        <v>17</v>
      </c>
      <c r="D30" s="63">
        <f>SUM(D29:F29)</f>
        <v>4500</v>
      </c>
      <c r="E30" s="63"/>
      <c r="F30" s="63"/>
    </row>
    <row r="31" spans="1:18">
      <c r="L31" s="22" t="s">
        <v>29</v>
      </c>
      <c r="M31" s="13">
        <f>SUM(M3:M28)</f>
        <v>5633</v>
      </c>
      <c r="N31" s="13">
        <f>SUM(N3:N28)</f>
        <v>3951</v>
      </c>
      <c r="O31" s="13">
        <f>SUM(O3:O28)</f>
        <v>3835</v>
      </c>
    </row>
    <row r="32" spans="1:18">
      <c r="C32" s="16"/>
      <c r="D32" s="68"/>
      <c r="E32" s="68"/>
      <c r="F32" s="68"/>
      <c r="L32" s="1" t="s">
        <v>21</v>
      </c>
      <c r="M32" s="13">
        <f>IF(M31&gt;4000,1,0)</f>
        <v>1</v>
      </c>
      <c r="N32" s="13">
        <f>IF(N31&gt;4000,1,0)</f>
        <v>0</v>
      </c>
      <c r="O32" s="13">
        <f>IF(O31&gt;4000,1,0)</f>
        <v>0</v>
      </c>
    </row>
    <row r="33" spans="1:16">
      <c r="L33" s="22" t="s">
        <v>17</v>
      </c>
      <c r="M33" s="60">
        <f>SUM(M31:N31)</f>
        <v>9584</v>
      </c>
      <c r="N33" s="61"/>
      <c r="O33" s="62"/>
      <c r="P33" t="str">
        <f ca="1">_xlfn.FORMULATEXT(M33)</f>
        <v>=SUM(M31:N31)</v>
      </c>
    </row>
    <row r="34" spans="1:16">
      <c r="L34" s="1" t="s">
        <v>22</v>
      </c>
      <c r="M34" s="60">
        <f>IF(M33&gt;10000,1,0)</f>
        <v>0</v>
      </c>
      <c r="N34" s="61"/>
      <c r="O34" s="62"/>
      <c r="P34" t="str">
        <f ca="1">_xlfn.FORMULATEXT(M34)</f>
        <v>=IF(M33&gt;10000,1,0)</v>
      </c>
    </row>
    <row r="36" spans="1:16" ht="21" thickBot="1">
      <c r="A36" s="67" t="s">
        <v>11</v>
      </c>
      <c r="B36" s="67"/>
    </row>
    <row r="37" spans="1:16" ht="16" thickTop="1"/>
    <row r="38" spans="1:16">
      <c r="A38" t="s">
        <v>82</v>
      </c>
    </row>
    <row r="40" spans="1:16">
      <c r="A40" s="13" t="s">
        <v>14</v>
      </c>
      <c r="B40" s="15">
        <v>50</v>
      </c>
      <c r="C40" s="13" t="s">
        <v>13</v>
      </c>
    </row>
    <row r="41" spans="1:16">
      <c r="A41" s="13" t="s">
        <v>12</v>
      </c>
      <c r="B41" s="32">
        <v>0.12</v>
      </c>
      <c r="C41" s="13"/>
    </row>
    <row r="42" spans="1:16">
      <c r="A42" s="13" t="s">
        <v>15</v>
      </c>
      <c r="B42" s="13"/>
      <c r="C42" s="13"/>
    </row>
    <row r="43" spans="1:16">
      <c r="A43" s="13" t="s">
        <v>17</v>
      </c>
      <c r="B43" s="15">
        <v>10</v>
      </c>
      <c r="C43" s="13" t="s">
        <v>13</v>
      </c>
    </row>
    <row r="44" spans="1:16">
      <c r="A44" s="13" t="s">
        <v>16</v>
      </c>
      <c r="B44" s="15">
        <v>4</v>
      </c>
      <c r="C44" s="13" t="s">
        <v>13</v>
      </c>
    </row>
  </sheetData>
  <mergeCells count="15">
    <mergeCell ref="M33:O33"/>
    <mergeCell ref="M34:O34"/>
    <mergeCell ref="V2:X2"/>
    <mergeCell ref="A1:G1"/>
    <mergeCell ref="A36:B36"/>
    <mergeCell ref="K3:K7"/>
    <mergeCell ref="K16:K19"/>
    <mergeCell ref="K26:K28"/>
    <mergeCell ref="D9:F9"/>
    <mergeCell ref="D21:F21"/>
    <mergeCell ref="D30:F30"/>
    <mergeCell ref="D11:F11"/>
    <mergeCell ref="D23:F23"/>
    <mergeCell ref="D32:F32"/>
    <mergeCell ref="H3:H28"/>
  </mergeCells>
  <conditionalFormatting sqref="M32:O32">
    <cfRule type="cellIs" dxfId="2" priority="3" operator="equal">
      <formula>0</formula>
    </cfRule>
    <cfRule type="cellIs" dxfId="1" priority="4" operator="equal">
      <formula>1</formula>
    </cfRule>
    <cfRule type="cellIs" dxfId="0" priority="5" operator="equal">
      <formula>0</formula>
    </cfRule>
  </conditionalFormatting>
  <conditionalFormatting sqref="M34:O34">
    <cfRule type="colorScale" priority="1">
      <colorScale>
        <cfvo type="num" val="0"/>
        <cfvo type="num" val="1"/>
        <color rgb="FF00B050"/>
        <color rgb="FFC00000"/>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C4C4-FA7E-8847-BECF-408AF74AAD42}">
  <dimension ref="A1:G18"/>
  <sheetViews>
    <sheetView workbookViewId="0">
      <selection activeCell="D12" sqref="D12"/>
    </sheetView>
  </sheetViews>
  <sheetFormatPr baseColWidth="10" defaultRowHeight="15"/>
  <cols>
    <col min="1" max="1" width="15.33203125" customWidth="1"/>
    <col min="2" max="2" width="11.33203125" bestFit="1" customWidth="1"/>
    <col min="3" max="3" width="10" customWidth="1"/>
    <col min="4" max="4" width="11" bestFit="1" customWidth="1"/>
    <col min="6" max="6" width="11.1640625" bestFit="1" customWidth="1"/>
  </cols>
  <sheetData>
    <row r="1" spans="1:7" ht="21" thickBot="1">
      <c r="A1" s="67" t="s">
        <v>49</v>
      </c>
      <c r="B1" s="67"/>
      <c r="C1" s="67"/>
      <c r="D1" s="67"/>
    </row>
    <row r="2" spans="1:7" ht="16" thickTop="1"/>
    <row r="4" spans="1:7">
      <c r="B4" t="s">
        <v>41</v>
      </c>
      <c r="C4" t="s">
        <v>42</v>
      </c>
    </row>
    <row r="5" spans="1:7">
      <c r="A5" t="s">
        <v>43</v>
      </c>
      <c r="B5" s="34">
        <v>175</v>
      </c>
      <c r="C5" s="34">
        <v>10.000000000000007</v>
      </c>
    </row>
    <row r="6" spans="1:7">
      <c r="B6">
        <v>3000</v>
      </c>
      <c r="C6">
        <v>7000</v>
      </c>
      <c r="D6" t="s">
        <v>52</v>
      </c>
    </row>
    <row r="7" spans="1:7">
      <c r="A7" t="s">
        <v>45</v>
      </c>
    </row>
    <row r="8" spans="1:7">
      <c r="A8" t="s">
        <v>53</v>
      </c>
      <c r="B8" s="37">
        <f>SUMPRODUCT(B5:C5,B6:C6)</f>
        <v>595000</v>
      </c>
      <c r="C8" t="str">
        <f ca="1">_xlfn.FORMULATEXT(B8)</f>
        <v>=SUMPRODUCT(B5:C5,B6:C6)</v>
      </c>
    </row>
    <row r="10" spans="1:7">
      <c r="A10" s="22" t="s">
        <v>59</v>
      </c>
      <c r="B10" s="13"/>
      <c r="C10" s="13"/>
      <c r="D10" s="13" t="s">
        <v>46</v>
      </c>
      <c r="E10" s="13" t="s">
        <v>47</v>
      </c>
      <c r="F10" s="13" t="s">
        <v>48</v>
      </c>
      <c r="G10" s="35" t="s">
        <v>50</v>
      </c>
    </row>
    <row r="11" spans="1:7">
      <c r="A11" s="13" t="s">
        <v>58</v>
      </c>
      <c r="B11" s="36">
        <v>200</v>
      </c>
      <c r="C11" s="36">
        <v>500</v>
      </c>
      <c r="D11" s="36">
        <f>SUMPRODUCT($B$5:$C$5,B11:C11)</f>
        <v>40000</v>
      </c>
      <c r="E11" s="36" t="s">
        <v>51</v>
      </c>
      <c r="F11" s="36">
        <v>40000</v>
      </c>
      <c r="G11" t="str">
        <f ca="1">_xlfn.FORMULATEXT(D11)</f>
        <v>=SUMPRODUCT($B$5:$C$5,B11:C11)</v>
      </c>
    </row>
    <row r="12" spans="1:7">
      <c r="A12" s="13" t="s">
        <v>54</v>
      </c>
      <c r="B12" s="38">
        <v>1</v>
      </c>
      <c r="C12" s="38"/>
      <c r="D12" s="38">
        <f t="shared" ref="D12:D14" si="0">SUMPRODUCT($B$5:$C$5,B12:C12)</f>
        <v>175</v>
      </c>
      <c r="E12" s="38" t="s">
        <v>56</v>
      </c>
      <c r="F12" s="38">
        <v>10</v>
      </c>
      <c r="G12" t="str">
        <f t="shared" ref="G12:G13" ca="1" si="1">_xlfn.FORMULATEXT(D12)</f>
        <v>=SUMPRODUCT($B$5:$C$5,B12:C12)</v>
      </c>
    </row>
    <row r="13" spans="1:7">
      <c r="A13" s="13" t="s">
        <v>55</v>
      </c>
      <c r="B13" s="38"/>
      <c r="C13" s="38">
        <v>1</v>
      </c>
      <c r="D13" s="38">
        <f t="shared" si="0"/>
        <v>10.000000000000007</v>
      </c>
      <c r="E13" s="38" t="s">
        <v>56</v>
      </c>
      <c r="F13" s="38">
        <v>10</v>
      </c>
      <c r="G13" t="str">
        <f t="shared" ca="1" si="1"/>
        <v>=SUMPRODUCT($B$5:$C$5,B13:C13)</v>
      </c>
    </row>
    <row r="14" spans="1:7">
      <c r="A14" s="13" t="s">
        <v>57</v>
      </c>
      <c r="B14" s="38">
        <v>1</v>
      </c>
      <c r="C14" s="38">
        <v>-1</v>
      </c>
      <c r="D14" s="38">
        <f t="shared" si="0"/>
        <v>165</v>
      </c>
      <c r="E14" s="38" t="s">
        <v>56</v>
      </c>
      <c r="F14" s="38">
        <v>0</v>
      </c>
    </row>
    <row r="17" spans="1:1">
      <c r="A17" t="s">
        <v>60</v>
      </c>
    </row>
    <row r="18" spans="1:1">
      <c r="A18" t="s">
        <v>61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319D7-010F-944C-9A15-02E49B338FC3}">
  <dimension ref="A1:F12"/>
  <sheetViews>
    <sheetView workbookViewId="0">
      <selection activeCell="B6" sqref="B6"/>
    </sheetView>
  </sheetViews>
  <sheetFormatPr baseColWidth="10" defaultRowHeight="15"/>
  <cols>
    <col min="1" max="1" width="13.83203125" customWidth="1"/>
  </cols>
  <sheetData>
    <row r="1" spans="1:6" ht="21" thickBot="1">
      <c r="A1" s="67" t="s">
        <v>62</v>
      </c>
      <c r="B1" s="67"/>
      <c r="C1" s="67"/>
    </row>
    <row r="2" spans="1:6" ht="16" thickTop="1"/>
    <row r="3" spans="1:6">
      <c r="A3" s="14"/>
      <c r="B3" t="s">
        <v>63</v>
      </c>
      <c r="C3" t="s">
        <v>64</v>
      </c>
    </row>
    <row r="4" spans="1:6">
      <c r="A4" t="s">
        <v>40</v>
      </c>
      <c r="B4" s="34">
        <v>30</v>
      </c>
      <c r="C4" s="34">
        <v>60</v>
      </c>
    </row>
    <row r="5" spans="1:6">
      <c r="B5" s="17">
        <v>7</v>
      </c>
      <c r="C5" s="17">
        <v>6</v>
      </c>
      <c r="D5" t="s">
        <v>68</v>
      </c>
    </row>
    <row r="7" spans="1:6">
      <c r="A7" t="s">
        <v>44</v>
      </c>
    </row>
    <row r="8" spans="1:6">
      <c r="A8" t="s">
        <v>69</v>
      </c>
      <c r="B8" s="39">
        <f>SUMPRODUCT(B4:C4,B5:C5)</f>
        <v>570</v>
      </c>
    </row>
    <row r="10" spans="1:6">
      <c r="A10" s="22" t="s">
        <v>67</v>
      </c>
      <c r="B10" s="13"/>
      <c r="C10" s="13"/>
      <c r="D10" s="13" t="s">
        <v>46</v>
      </c>
      <c r="E10" s="13" t="s">
        <v>70</v>
      </c>
      <c r="F10" s="13" t="s">
        <v>48</v>
      </c>
    </row>
    <row r="11" spans="1:6">
      <c r="A11" s="13" t="s">
        <v>65</v>
      </c>
      <c r="B11" s="1">
        <v>2</v>
      </c>
      <c r="C11" s="1">
        <v>1</v>
      </c>
      <c r="D11" s="1">
        <f>SUMPRODUCT($B$4:$C$4,B11:C11)</f>
        <v>120</v>
      </c>
      <c r="E11" s="1" t="s">
        <v>51</v>
      </c>
      <c r="F11" s="1">
        <v>120</v>
      </c>
    </row>
    <row r="12" spans="1:6">
      <c r="A12" s="13" t="s">
        <v>66</v>
      </c>
      <c r="B12" s="1">
        <v>2</v>
      </c>
      <c r="C12" s="1">
        <v>3</v>
      </c>
      <c r="D12" s="1">
        <f>SUMPRODUCT($B$4:$C$4,B12:C12)</f>
        <v>240</v>
      </c>
      <c r="E12" s="1" t="s">
        <v>51</v>
      </c>
      <c r="F12" s="1">
        <v>240</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75501-7288-C04F-8503-FC6AA36C561A}">
  <dimension ref="A1:J30"/>
  <sheetViews>
    <sheetView workbookViewId="0">
      <selection activeCell="A2" sqref="A2"/>
    </sheetView>
  </sheetViews>
  <sheetFormatPr baseColWidth="10" defaultRowHeight="15"/>
  <cols>
    <col min="1" max="1" width="13.1640625" customWidth="1"/>
    <col min="7" max="7" width="15.6640625" customWidth="1"/>
  </cols>
  <sheetData>
    <row r="1" spans="1:7" ht="32" thickBot="1">
      <c r="A1" s="67" t="s">
        <v>93</v>
      </c>
      <c r="B1" s="67"/>
      <c r="G1" s="40" t="s">
        <v>76</v>
      </c>
    </row>
    <row r="2" spans="1:7" ht="16" thickTop="1">
      <c r="G2" s="41" t="s">
        <v>77</v>
      </c>
    </row>
    <row r="3" spans="1:7">
      <c r="A3" s="14" t="s">
        <v>82</v>
      </c>
      <c r="B3" t="s">
        <v>71</v>
      </c>
      <c r="C3" t="s">
        <v>72</v>
      </c>
    </row>
    <row r="4" spans="1:7">
      <c r="B4">
        <v>600</v>
      </c>
      <c r="C4">
        <v>1200</v>
      </c>
      <c r="D4" t="s">
        <v>74</v>
      </c>
    </row>
    <row r="5" spans="1:7">
      <c r="B5" s="17">
        <v>300</v>
      </c>
      <c r="C5" s="17">
        <v>450</v>
      </c>
      <c r="D5" t="s">
        <v>73</v>
      </c>
    </row>
    <row r="6" spans="1:7">
      <c r="B6">
        <v>150</v>
      </c>
      <c r="C6">
        <v>225</v>
      </c>
      <c r="D6" t="s">
        <v>75</v>
      </c>
    </row>
    <row r="10" spans="1:7">
      <c r="B10" t="s">
        <v>78</v>
      </c>
      <c r="C10" t="s">
        <v>79</v>
      </c>
    </row>
    <row r="11" spans="1:7">
      <c r="A11" s="14" t="s">
        <v>43</v>
      </c>
      <c r="B11" s="34">
        <v>560</v>
      </c>
      <c r="C11" s="34">
        <v>1200</v>
      </c>
    </row>
    <row r="13" spans="1:7">
      <c r="A13" t="s">
        <v>45</v>
      </c>
      <c r="D13" t="s">
        <v>17</v>
      </c>
    </row>
    <row r="14" spans="1:7">
      <c r="A14" t="s">
        <v>83</v>
      </c>
      <c r="B14" s="17">
        <v>300</v>
      </c>
      <c r="C14" s="17">
        <v>450</v>
      </c>
      <c r="D14">
        <f>SUMPRODUCT(B11:C11,B14:C14)</f>
        <v>708000</v>
      </c>
      <c r="F14" t="str">
        <f ca="1">_xlfn.FORMULATEXT(D14)</f>
        <v>=SUMPRODUCT(B11:C11,B14:C14)</v>
      </c>
    </row>
    <row r="15" spans="1:7">
      <c r="A15" t="s">
        <v>84</v>
      </c>
    </row>
    <row r="16" spans="1:7">
      <c r="A16" s="16" t="s">
        <v>85</v>
      </c>
      <c r="B16" s="17">
        <v>150</v>
      </c>
      <c r="C16" s="17">
        <v>225</v>
      </c>
      <c r="D16" s="17">
        <f>SUMPRODUCT(B11:C11,B16:C16)</f>
        <v>354000</v>
      </c>
      <c r="F16" t="str">
        <f ca="1">_xlfn.FORMULATEXT(D16)</f>
        <v>=SUMPRODUCT(B11:C11,B16:C16)</v>
      </c>
    </row>
    <row r="17" spans="1:10">
      <c r="A17" s="16" t="s">
        <v>88</v>
      </c>
      <c r="B17">
        <v>5</v>
      </c>
      <c r="C17">
        <v>6</v>
      </c>
      <c r="D17" s="17">
        <f>SUMPRODUCT($B$11:$C$11,B17:C17)*I17</f>
        <v>110000</v>
      </c>
      <c r="F17" t="str">
        <f ca="1">_xlfn.FORMULATEXT(D17)</f>
        <v>=SUMPRODUCT($B$11:$C$11,B17:C17)*I17</v>
      </c>
      <c r="I17" s="17">
        <v>11</v>
      </c>
      <c r="J17" t="s">
        <v>90</v>
      </c>
    </row>
    <row r="18" spans="1:10">
      <c r="A18" s="16" t="s">
        <v>89</v>
      </c>
      <c r="B18">
        <v>1</v>
      </c>
      <c r="C18">
        <v>2</v>
      </c>
      <c r="D18" s="17">
        <f>SUMPRODUCT($B$11:$C$11,B18:C18)*I18</f>
        <v>44400</v>
      </c>
      <c r="F18" t="str">
        <f ca="1">_xlfn.FORMULATEXT(D18)</f>
        <v>=SUMPRODUCT($B$11:$C$11,B18:C18)*I18</v>
      </c>
      <c r="I18" s="17">
        <v>15</v>
      </c>
      <c r="J18" t="s">
        <v>90</v>
      </c>
    </row>
    <row r="19" spans="1:10">
      <c r="A19" t="s">
        <v>69</v>
      </c>
      <c r="D19" s="39">
        <f>D14-D16-D17-D18</f>
        <v>199600</v>
      </c>
      <c r="F19" t="str">
        <f ca="1">_xlfn.FORMULATEXT(D19)</f>
        <v>=D14-D16-D17-D18</v>
      </c>
    </row>
    <row r="22" spans="1:10">
      <c r="A22" s="13" t="s">
        <v>39</v>
      </c>
      <c r="B22" s="13"/>
      <c r="C22" s="13"/>
      <c r="D22" s="13" t="s">
        <v>46</v>
      </c>
      <c r="E22" s="13" t="s">
        <v>70</v>
      </c>
      <c r="F22" s="13" t="s">
        <v>48</v>
      </c>
    </row>
    <row r="23" spans="1:10">
      <c r="A23" s="13" t="s">
        <v>80</v>
      </c>
      <c r="B23" s="1">
        <v>1</v>
      </c>
      <c r="C23" s="1"/>
      <c r="D23" s="1">
        <f>SUMPRODUCT($B$11:$C$11,B23:C23)</f>
        <v>560</v>
      </c>
      <c r="E23" s="1" t="s">
        <v>51</v>
      </c>
      <c r="F23" s="1">
        <v>600</v>
      </c>
      <c r="G23" t="str">
        <f ca="1">_xlfn.FORMULATEXT(D23)</f>
        <v>=SUMPRODUCT($B$11:$C$11,B23:C23)</v>
      </c>
    </row>
    <row r="24" spans="1:10">
      <c r="A24" s="13" t="s">
        <v>81</v>
      </c>
      <c r="B24" s="1"/>
      <c r="C24" s="1">
        <v>1</v>
      </c>
      <c r="D24" s="1">
        <f>SUMPRODUCT($B$11:$C$11,B24:C24)</f>
        <v>1200</v>
      </c>
      <c r="E24" s="1" t="s">
        <v>51</v>
      </c>
      <c r="F24" s="1">
        <v>1200</v>
      </c>
      <c r="G24" t="str">
        <f ca="1">_xlfn.FORMULATEXT(D24)</f>
        <v>=SUMPRODUCT($B$11:$C$11,B24:C24)</v>
      </c>
    </row>
    <row r="25" spans="1:10">
      <c r="A25" s="13" t="s">
        <v>87</v>
      </c>
      <c r="B25" s="1">
        <v>5</v>
      </c>
      <c r="C25" s="1">
        <v>6</v>
      </c>
      <c r="D25" s="1">
        <f t="shared" ref="D25:D26" si="0">SUMPRODUCT($B$11:$C$11,B25:C25)</f>
        <v>10000</v>
      </c>
      <c r="E25" s="1" t="s">
        <v>51</v>
      </c>
      <c r="F25" s="1">
        <v>10000</v>
      </c>
    </row>
    <row r="26" spans="1:10">
      <c r="A26" s="13" t="s">
        <v>86</v>
      </c>
      <c r="B26" s="1">
        <v>1</v>
      </c>
      <c r="C26" s="1">
        <v>2</v>
      </c>
      <c r="D26" s="1">
        <f t="shared" si="0"/>
        <v>2960</v>
      </c>
      <c r="E26" s="1" t="s">
        <v>51</v>
      </c>
      <c r="F26" s="1">
        <v>3000</v>
      </c>
    </row>
    <row r="27" spans="1:10">
      <c r="B27" s="1"/>
      <c r="C27" s="1"/>
      <c r="D27" s="1"/>
      <c r="E27" s="1"/>
      <c r="F27" s="1"/>
    </row>
    <row r="28" spans="1:10">
      <c r="A28" s="13"/>
      <c r="B28" s="1"/>
      <c r="C28" s="1"/>
      <c r="D28" s="1"/>
      <c r="E28" s="1"/>
      <c r="F28" s="1"/>
    </row>
    <row r="29" spans="1:10">
      <c r="A29" s="13"/>
      <c r="B29" s="1"/>
      <c r="C29" s="1"/>
      <c r="D29" s="1"/>
      <c r="E29" s="1"/>
      <c r="F29" s="1"/>
      <c r="I29" t="s">
        <v>91</v>
      </c>
    </row>
    <row r="30" spans="1:10">
      <c r="I30" t="s">
        <v>92</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D5CB-882C-3841-8321-DA6117BBBECD}">
  <dimension ref="A1:M16"/>
  <sheetViews>
    <sheetView workbookViewId="0">
      <selection activeCell="A23" sqref="A23"/>
    </sheetView>
  </sheetViews>
  <sheetFormatPr baseColWidth="10" defaultRowHeight="15"/>
  <cols>
    <col min="1" max="1" width="16" customWidth="1"/>
    <col min="4" max="4" width="12.83203125" customWidth="1"/>
    <col min="12" max="12" width="22.83203125" customWidth="1"/>
  </cols>
  <sheetData>
    <row r="1" spans="1:13" ht="21" thickBot="1">
      <c r="A1" s="67" t="s">
        <v>94</v>
      </c>
      <c r="B1" s="67"/>
      <c r="C1" s="67"/>
    </row>
    <row r="2" spans="1:13" ht="32" thickTop="1">
      <c r="L2" s="40"/>
    </row>
    <row r="3" spans="1:13">
      <c r="B3" t="s">
        <v>95</v>
      </c>
      <c r="C3" t="s">
        <v>96</v>
      </c>
    </row>
    <row r="4" spans="1:13">
      <c r="A4" t="s">
        <v>40</v>
      </c>
      <c r="B4" s="34">
        <v>260</v>
      </c>
      <c r="C4" s="34">
        <v>35</v>
      </c>
      <c r="L4" s="41"/>
    </row>
    <row r="5" spans="1:13">
      <c r="B5" s="17">
        <v>12</v>
      </c>
      <c r="C5" s="17">
        <v>20</v>
      </c>
      <c r="D5" t="s">
        <v>97</v>
      </c>
    </row>
    <row r="6" spans="1:13">
      <c r="L6" s="41"/>
    </row>
    <row r="7" spans="1:13">
      <c r="A7" t="s">
        <v>45</v>
      </c>
      <c r="L7" s="41"/>
    </row>
    <row r="8" spans="1:13">
      <c r="A8" t="s">
        <v>69</v>
      </c>
      <c r="B8" s="39">
        <f>SUMPRODUCT($B$4:$C$4,B5:C5)</f>
        <v>3820</v>
      </c>
      <c r="C8" t="str">
        <f ca="1">_xlfn.FORMULATEXT(B8)</f>
        <v>=SUMPRODUCT($B$4:$C$4,B5:C5)</v>
      </c>
      <c r="L8" s="41"/>
    </row>
    <row r="9" spans="1:13">
      <c r="L9" s="41"/>
    </row>
    <row r="10" spans="1:13" ht="18">
      <c r="A10" s="13" t="s">
        <v>39</v>
      </c>
      <c r="B10" s="13"/>
      <c r="C10" s="13"/>
      <c r="D10" s="13" t="s">
        <v>46</v>
      </c>
      <c r="E10" s="13" t="s">
        <v>70</v>
      </c>
      <c r="F10" s="13" t="s">
        <v>48</v>
      </c>
      <c r="L10" s="43"/>
    </row>
    <row r="11" spans="1:13">
      <c r="A11" s="13" t="s">
        <v>98</v>
      </c>
      <c r="B11" s="1">
        <v>4</v>
      </c>
      <c r="C11" s="1">
        <v>6</v>
      </c>
      <c r="D11" s="1">
        <f>SUMPRODUCT($B$4:$C$4,B11:C11)</f>
        <v>1250</v>
      </c>
      <c r="E11" s="1" t="s">
        <v>51</v>
      </c>
      <c r="F11" s="1">
        <v>1250</v>
      </c>
      <c r="G11" t="str">
        <f ca="1">_xlfn.FORMULATEXT(D11)</f>
        <v>=SUMPRODUCT($B$4:$C$4,B11:C11)</v>
      </c>
      <c r="L11" s="44"/>
      <c r="M11" s="44"/>
    </row>
    <row r="12" spans="1:13">
      <c r="A12" s="13" t="s">
        <v>99</v>
      </c>
      <c r="B12" s="1">
        <v>9</v>
      </c>
      <c r="C12" s="1">
        <v>36</v>
      </c>
      <c r="D12" s="1">
        <f>SUMPRODUCT($B$4:$C$4,B12:C12)</f>
        <v>3600</v>
      </c>
      <c r="E12" s="1" t="s">
        <v>51</v>
      </c>
      <c r="F12" s="1">
        <v>3600</v>
      </c>
      <c r="G12" t="str">
        <f ca="1">_xlfn.FORMULATEXT(D12)</f>
        <v>=SUMPRODUCT($B$4:$C$4,B12:C12)</v>
      </c>
      <c r="L12" s="45"/>
      <c r="M12" s="45"/>
    </row>
    <row r="13" spans="1:13">
      <c r="B13" s="16"/>
      <c r="C13" s="16"/>
      <c r="D13" s="16"/>
      <c r="E13" s="16"/>
      <c r="F13" s="16"/>
      <c r="L13" s="45"/>
      <c r="M13" s="45"/>
    </row>
    <row r="14" spans="1:13">
      <c r="B14" s="16"/>
      <c r="C14" s="16"/>
      <c r="D14" s="16"/>
      <c r="E14" s="16"/>
      <c r="F14" s="16"/>
      <c r="L14" s="45"/>
      <c r="M14" s="45"/>
    </row>
    <row r="15" spans="1:13">
      <c r="B15" s="16"/>
      <c r="C15" s="16"/>
      <c r="D15" s="16"/>
      <c r="E15" s="16"/>
      <c r="F15" s="16"/>
      <c r="L15" s="45"/>
      <c r="M15" s="45"/>
    </row>
    <row r="16" spans="1:13">
      <c r="L16" s="45"/>
      <c r="M16" s="45"/>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F912C-8D30-1F4D-805A-7F6B085F7846}">
  <dimension ref="A1:P20"/>
  <sheetViews>
    <sheetView workbookViewId="0">
      <selection activeCell="G13" sqref="G13"/>
    </sheetView>
  </sheetViews>
  <sheetFormatPr baseColWidth="10" defaultRowHeight="15"/>
  <cols>
    <col min="1" max="1" width="15" customWidth="1"/>
    <col min="5" max="5" width="13.1640625" customWidth="1"/>
    <col min="6" max="6" width="13" customWidth="1"/>
    <col min="9" max="9" width="12.1640625" bestFit="1" customWidth="1"/>
    <col min="11" max="11" width="23.83203125" customWidth="1"/>
    <col min="13" max="13" width="22.6640625" customWidth="1"/>
    <col min="14" max="14" width="17.5" customWidth="1"/>
  </cols>
  <sheetData>
    <row r="1" spans="1:16" ht="21" thickBot="1">
      <c r="A1" s="67" t="s">
        <v>114</v>
      </c>
      <c r="B1" s="67"/>
    </row>
    <row r="2" spans="1:16" ht="16" thickTop="1"/>
    <row r="3" spans="1:16" ht="30">
      <c r="B3" t="s">
        <v>116</v>
      </c>
      <c r="C3" t="s">
        <v>117</v>
      </c>
      <c r="D3" t="s">
        <v>118</v>
      </c>
      <c r="E3" t="s">
        <v>119</v>
      </c>
      <c r="F3" t="s">
        <v>120</v>
      </c>
      <c r="M3" s="50" t="s">
        <v>112</v>
      </c>
      <c r="N3" s="51"/>
      <c r="O3" s="51"/>
      <c r="P3" s="51"/>
    </row>
    <row r="4" spans="1:16" ht="18">
      <c r="A4" t="s">
        <v>40</v>
      </c>
      <c r="B4" s="47">
        <v>50000</v>
      </c>
      <c r="C4" s="47">
        <v>0</v>
      </c>
      <c r="D4" s="47">
        <v>0</v>
      </c>
      <c r="E4" s="47">
        <v>175000</v>
      </c>
      <c r="F4" s="47">
        <v>25000</v>
      </c>
      <c r="M4" s="52" t="s">
        <v>113</v>
      </c>
      <c r="N4" s="51"/>
      <c r="O4" s="51"/>
      <c r="P4" s="51"/>
    </row>
    <row r="5" spans="1:16">
      <c r="B5" s="46">
        <v>5.2999999999999999E-2</v>
      </c>
      <c r="C5" s="46">
        <v>6.8000000000000005E-2</v>
      </c>
      <c r="D5" s="46">
        <v>4.9000000000000002E-2</v>
      </c>
      <c r="E5" s="46">
        <v>8.4000000000000005E-2</v>
      </c>
      <c r="F5" s="46">
        <v>0.11799999999999999</v>
      </c>
      <c r="M5" s="51"/>
      <c r="N5" s="51"/>
      <c r="O5" s="51"/>
      <c r="P5" s="51"/>
    </row>
    <row r="6" spans="1:16" ht="31">
      <c r="M6" s="53" t="s">
        <v>76</v>
      </c>
      <c r="N6" s="51"/>
      <c r="O6" s="51"/>
      <c r="P6" s="51"/>
    </row>
    <row r="7" spans="1:16">
      <c r="M7" s="51"/>
      <c r="N7" s="51"/>
      <c r="O7" s="51"/>
      <c r="P7" s="51"/>
    </row>
    <row r="8" spans="1:16" ht="18">
      <c r="A8" t="s">
        <v>45</v>
      </c>
      <c r="M8" s="52" t="s">
        <v>100</v>
      </c>
      <c r="N8" s="51"/>
      <c r="O8" s="51"/>
      <c r="P8" s="51"/>
    </row>
    <row r="9" spans="1:16">
      <c r="A9" t="s">
        <v>127</v>
      </c>
      <c r="B9" s="42">
        <f>SUMPRODUCT(B4:F4,B5:F5)</f>
        <v>20300</v>
      </c>
      <c r="C9" t="str">
        <f ca="1">_xlfn.FORMULATEXT(B9)</f>
        <v>=SUMPRODUCT(B4:F4,B5:F5)</v>
      </c>
      <c r="M9" s="51"/>
      <c r="N9" s="51"/>
      <c r="O9" s="51"/>
      <c r="P9" s="51"/>
    </row>
    <row r="10" spans="1:16" ht="18">
      <c r="M10" s="52" t="s">
        <v>101</v>
      </c>
      <c r="N10" s="51"/>
      <c r="O10" s="51"/>
      <c r="P10" s="51"/>
    </row>
    <row r="11" spans="1:16" ht="18">
      <c r="M11" s="52" t="s">
        <v>102</v>
      </c>
      <c r="N11" s="51"/>
      <c r="O11" s="51"/>
      <c r="P11" s="51"/>
    </row>
    <row r="12" spans="1:16" ht="18">
      <c r="A12" s="13" t="s">
        <v>115</v>
      </c>
      <c r="B12" s="13"/>
      <c r="C12" s="13"/>
      <c r="D12" s="13"/>
      <c r="E12" s="13"/>
      <c r="F12" s="13"/>
      <c r="G12" s="13" t="s">
        <v>46</v>
      </c>
      <c r="H12" s="13" t="s">
        <v>70</v>
      </c>
      <c r="I12" s="13" t="s">
        <v>48</v>
      </c>
      <c r="M12" s="52" t="s">
        <v>103</v>
      </c>
      <c r="N12" s="51"/>
      <c r="O12" s="51"/>
      <c r="P12" s="51"/>
    </row>
    <row r="13" spans="1:16" ht="18">
      <c r="A13" s="13" t="s">
        <v>58</v>
      </c>
      <c r="B13" s="1">
        <v>1</v>
      </c>
      <c r="C13" s="1">
        <v>1</v>
      </c>
      <c r="D13" s="1">
        <v>1</v>
      </c>
      <c r="E13" s="1">
        <v>1</v>
      </c>
      <c r="F13" s="1">
        <v>1</v>
      </c>
      <c r="G13" s="36">
        <f>SUMPRODUCT($B$4:$F$4,B13:F13)</f>
        <v>250000</v>
      </c>
      <c r="H13" s="1" t="s">
        <v>51</v>
      </c>
      <c r="I13" s="36">
        <v>250000</v>
      </c>
      <c r="J13" t="str">
        <f ca="1">_xlfn.FORMULATEXT(G13)</f>
        <v>=SUMPRODUCT($B$4:$F$4,B13:F13)</v>
      </c>
      <c r="M13" s="52" t="s">
        <v>104</v>
      </c>
      <c r="N13" s="51"/>
      <c r="O13" s="51"/>
      <c r="P13" s="51"/>
    </row>
    <row r="14" spans="1:16" ht="18">
      <c r="A14" s="13" t="s">
        <v>121</v>
      </c>
      <c r="B14" s="1">
        <v>1</v>
      </c>
      <c r="C14" s="1"/>
      <c r="D14" s="1"/>
      <c r="E14" s="1"/>
      <c r="F14" s="1"/>
      <c r="G14" s="36">
        <f>SUMPRODUCT($B$4:$F$4,B14:F14)</f>
        <v>50000</v>
      </c>
      <c r="H14" s="1" t="s">
        <v>56</v>
      </c>
      <c r="I14" s="36">
        <f>0.2*I13</f>
        <v>50000</v>
      </c>
      <c r="J14" t="str">
        <f ca="1">_xlfn.FORMULATEXT(G14)</f>
        <v>=SUMPRODUCT($B$4:$F$4,B14:F14)</v>
      </c>
      <c r="M14" s="43"/>
    </row>
    <row r="15" spans="1:16">
      <c r="A15" s="13" t="s">
        <v>122</v>
      </c>
      <c r="B15" s="1"/>
      <c r="C15" s="1">
        <v>1</v>
      </c>
      <c r="D15" s="1">
        <v>1</v>
      </c>
      <c r="E15" s="1">
        <v>1</v>
      </c>
      <c r="F15" s="1"/>
      <c r="G15" s="36">
        <f>SUMPRODUCT($B$4:$F$4,B15:F15)</f>
        <v>175000</v>
      </c>
      <c r="H15" s="1" t="s">
        <v>56</v>
      </c>
      <c r="I15" s="36">
        <f>0.4*I13</f>
        <v>100000</v>
      </c>
      <c r="J15" t="str">
        <f t="shared" ref="J15:J16" ca="1" si="0">_xlfn.FORMULATEXT(G15)</f>
        <v>=SUMPRODUCT($B$4:$F$4,B15:F15)</v>
      </c>
      <c r="M15" s="48" t="s">
        <v>105</v>
      </c>
      <c r="N15" s="48" t="s">
        <v>106</v>
      </c>
    </row>
    <row r="16" spans="1:16">
      <c r="A16" s="13" t="s">
        <v>123</v>
      </c>
      <c r="B16" s="2">
        <v>-0.5</v>
      </c>
      <c r="C16" s="1"/>
      <c r="D16" s="1"/>
      <c r="E16" s="1"/>
      <c r="F16" s="1">
        <v>1</v>
      </c>
      <c r="G16" s="36">
        <f>SUMPRODUCT($B$4:$F$4,B16:F16)</f>
        <v>0</v>
      </c>
      <c r="H16" s="1" t="s">
        <v>51</v>
      </c>
      <c r="I16" s="36">
        <v>0</v>
      </c>
      <c r="J16" t="str">
        <f t="shared" ca="1" si="0"/>
        <v>=SUMPRODUCT($B$4:$F$4,B16:F16)</v>
      </c>
      <c r="L16" t="s">
        <v>116</v>
      </c>
      <c r="M16" s="49" t="s">
        <v>107</v>
      </c>
      <c r="N16" s="49">
        <v>5.3</v>
      </c>
    </row>
    <row r="17" spans="1:15">
      <c r="L17" t="s">
        <v>117</v>
      </c>
      <c r="M17" s="49" t="s">
        <v>108</v>
      </c>
      <c r="N17" s="49">
        <v>6.8</v>
      </c>
      <c r="O17" t="s">
        <v>124</v>
      </c>
    </row>
    <row r="18" spans="1:15">
      <c r="L18" t="s">
        <v>118</v>
      </c>
      <c r="M18" s="49" t="s">
        <v>109</v>
      </c>
      <c r="N18" s="49">
        <v>4.9000000000000004</v>
      </c>
      <c r="O18" t="s">
        <v>124</v>
      </c>
    </row>
    <row r="19" spans="1:15">
      <c r="A19" t="s">
        <v>125</v>
      </c>
      <c r="L19" t="s">
        <v>119</v>
      </c>
      <c r="M19" s="49" t="s">
        <v>110</v>
      </c>
      <c r="N19" s="49">
        <v>8.4</v>
      </c>
      <c r="O19" t="s">
        <v>124</v>
      </c>
    </row>
    <row r="20" spans="1:15">
      <c r="A20" s="54" t="s">
        <v>126</v>
      </c>
      <c r="L20" t="s">
        <v>120</v>
      </c>
      <c r="M20" s="49" t="s">
        <v>111</v>
      </c>
      <c r="N20" s="49">
        <v>11.8</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E33B8-2962-814C-98B0-B73B2DD3CBBD}">
  <dimension ref="A1:H35"/>
  <sheetViews>
    <sheetView workbookViewId="0">
      <selection activeCell="E20" sqref="E20"/>
    </sheetView>
  </sheetViews>
  <sheetFormatPr baseColWidth="10" defaultRowHeight="15"/>
  <cols>
    <col min="1" max="1" width="31.5" customWidth="1"/>
    <col min="2" max="2" width="12.83203125" customWidth="1"/>
    <col min="3" max="3" width="13.83203125" customWidth="1"/>
    <col min="4" max="4" width="22.33203125" customWidth="1"/>
    <col min="5" max="5" width="13.6640625" customWidth="1"/>
    <col min="6" max="6" width="9.1640625" customWidth="1"/>
    <col min="7" max="7" width="15.5" customWidth="1"/>
    <col min="8" max="8" width="29.33203125" customWidth="1"/>
    <col min="9" max="9" width="23" customWidth="1"/>
  </cols>
  <sheetData>
    <row r="1" spans="1:8" ht="21" thickBot="1">
      <c r="A1" s="67" t="s">
        <v>128</v>
      </c>
      <c r="B1" s="67"/>
    </row>
    <row r="2" spans="1:8" ht="16" thickTop="1"/>
    <row r="4" spans="1:8">
      <c r="B4" t="s">
        <v>145</v>
      </c>
      <c r="C4" t="s">
        <v>146</v>
      </c>
      <c r="D4" t="s">
        <v>147</v>
      </c>
    </row>
    <row r="5" spans="1:8">
      <c r="A5" t="s">
        <v>43</v>
      </c>
      <c r="B5" s="34">
        <v>0</v>
      </c>
      <c r="C5" s="34">
        <v>0.5</v>
      </c>
      <c r="D5" s="34">
        <v>1.5</v>
      </c>
      <c r="E5" t="s">
        <v>148</v>
      </c>
    </row>
    <row r="6" spans="1:8">
      <c r="B6" s="33">
        <v>0.09</v>
      </c>
      <c r="C6" s="33">
        <v>0.12</v>
      </c>
      <c r="D6" s="33">
        <v>0.18</v>
      </c>
      <c r="E6" t="s">
        <v>149</v>
      </c>
    </row>
    <row r="8" spans="1:8">
      <c r="A8" t="s">
        <v>150</v>
      </c>
    </row>
    <row r="9" spans="1:8">
      <c r="A9" t="s">
        <v>151</v>
      </c>
      <c r="B9" s="42">
        <f>SUMPRODUCT(B5:D5,B6:D6)</f>
        <v>0.33</v>
      </c>
      <c r="C9" t="str">
        <f ca="1">_xlfn.FORMULATEXT(B9)</f>
        <v>=SUMPRODUCT(B5:D5,B6:D6)</v>
      </c>
    </row>
    <row r="11" spans="1:8">
      <c r="A11" s="13" t="s">
        <v>39</v>
      </c>
      <c r="B11" s="13"/>
      <c r="C11" s="13"/>
      <c r="D11" s="13"/>
      <c r="E11" s="13" t="s">
        <v>46</v>
      </c>
      <c r="F11" s="13" t="s">
        <v>70</v>
      </c>
      <c r="G11" s="13" t="s">
        <v>48</v>
      </c>
    </row>
    <row r="12" spans="1:8">
      <c r="A12" s="13" t="s">
        <v>152</v>
      </c>
      <c r="B12" s="13"/>
      <c r="C12" s="13"/>
      <c r="D12" s="13"/>
      <c r="E12" s="13"/>
      <c r="F12" s="13"/>
      <c r="G12" s="13"/>
    </row>
    <row r="13" spans="1:8">
      <c r="A13" s="1" t="s">
        <v>134</v>
      </c>
      <c r="B13" s="1">
        <v>3</v>
      </c>
      <c r="C13" s="1">
        <v>4</v>
      </c>
      <c r="D13" s="1">
        <v>2</v>
      </c>
      <c r="E13" s="1">
        <f>SUMPRODUCT($B$5:$D$5,B13:D13)</f>
        <v>5</v>
      </c>
      <c r="F13" s="1" t="s">
        <v>56</v>
      </c>
      <c r="G13" s="1">
        <v>5</v>
      </c>
      <c r="H13" t="str">
        <f t="shared" ref="H13:H18" ca="1" si="0">_xlfn.FORMULATEXT(E13)</f>
        <v>=SUMPRODUCT($B$5:$D$5,B13:D13)</v>
      </c>
    </row>
    <row r="14" spans="1:8">
      <c r="A14" s="1" t="s">
        <v>135</v>
      </c>
      <c r="B14" s="1">
        <v>0.5</v>
      </c>
      <c r="C14" s="1">
        <v>1</v>
      </c>
      <c r="D14" s="1">
        <v>1</v>
      </c>
      <c r="E14" s="1">
        <f>SUMPRODUCT($B$5:$D$5,B14:D14)</f>
        <v>2</v>
      </c>
      <c r="F14" s="1" t="s">
        <v>56</v>
      </c>
      <c r="G14" s="1">
        <v>2</v>
      </c>
      <c r="H14" t="str">
        <f t="shared" ca="1" si="0"/>
        <v>=SUMPRODUCT($B$5:$D$5,B14:D14)</v>
      </c>
    </row>
    <row r="15" spans="1:8">
      <c r="A15" s="1" t="s">
        <v>136</v>
      </c>
      <c r="B15" s="1">
        <v>4</v>
      </c>
      <c r="C15" s="1">
        <v>2</v>
      </c>
      <c r="D15" s="1">
        <v>6</v>
      </c>
      <c r="E15" s="1">
        <f>SUMPRODUCT($B$5:$D$5,B15:D15)</f>
        <v>10</v>
      </c>
      <c r="F15" s="1" t="s">
        <v>56</v>
      </c>
      <c r="G15" s="1">
        <v>10</v>
      </c>
      <c r="H15" t="str">
        <f t="shared" ca="1" si="0"/>
        <v>=SUMPRODUCT($B$5:$D$5,B15:D15)</v>
      </c>
    </row>
    <row r="16" spans="1:8">
      <c r="A16" s="1" t="s">
        <v>137</v>
      </c>
      <c r="B16" s="1">
        <v>1</v>
      </c>
      <c r="C16" s="1">
        <v>1.5</v>
      </c>
      <c r="D16" s="1">
        <v>2</v>
      </c>
      <c r="E16" s="1">
        <f>SUMPRODUCT($B$5:$D$5,B16:D16)</f>
        <v>3.75</v>
      </c>
      <c r="F16" s="1" t="s">
        <v>56</v>
      </c>
      <c r="G16" s="1">
        <v>7</v>
      </c>
      <c r="H16" t="str">
        <f t="shared" ca="1" si="0"/>
        <v>=SUMPRODUCT($B$5:$D$5,B16:D16)</v>
      </c>
    </row>
    <row r="17" spans="1:8">
      <c r="A17" s="1" t="s">
        <v>138</v>
      </c>
      <c r="B17" s="1">
        <v>0.5</v>
      </c>
      <c r="C17" s="1">
        <v>1.5</v>
      </c>
      <c r="D17" s="1">
        <v>0.5</v>
      </c>
      <c r="E17" s="1">
        <f>SUMPRODUCT($B$5:$D$5,B17:D17)</f>
        <v>1.5</v>
      </c>
      <c r="F17" s="1" t="s">
        <v>56</v>
      </c>
      <c r="G17" s="1">
        <v>6</v>
      </c>
      <c r="H17" t="str">
        <f t="shared" ca="1" si="0"/>
        <v>=SUMPRODUCT($B$5:$D$5,B17:D17)</v>
      </c>
    </row>
    <row r="18" spans="1:8">
      <c r="A18" s="13" t="s">
        <v>142</v>
      </c>
      <c r="B18" s="1"/>
      <c r="C18" s="1"/>
      <c r="D18" s="1"/>
      <c r="E18" s="1">
        <f>SUM(B5:D5)</f>
        <v>2</v>
      </c>
      <c r="F18" s="1" t="s">
        <v>51</v>
      </c>
      <c r="G18" s="1">
        <v>6</v>
      </c>
      <c r="H18" t="str">
        <f t="shared" ca="1" si="0"/>
        <v>=SUM(B5:D5)</v>
      </c>
    </row>
    <row r="22" spans="1:8">
      <c r="A22" s="59" t="s">
        <v>76</v>
      </c>
    </row>
    <row r="23" spans="1:8">
      <c r="A23" s="51"/>
    </row>
    <row r="24" spans="1:8">
      <c r="A24" s="58" t="s">
        <v>143</v>
      </c>
    </row>
    <row r="25" spans="1:8">
      <c r="A25" s="51"/>
    </row>
    <row r="26" spans="1:8">
      <c r="A26" s="58" t="s">
        <v>144</v>
      </c>
    </row>
    <row r="27" spans="1:8">
      <c r="A27" s="51"/>
    </row>
    <row r="29" spans="1:8">
      <c r="A29" s="55" t="s">
        <v>129</v>
      </c>
      <c r="B29" s="55" t="s">
        <v>130</v>
      </c>
      <c r="C29" s="55" t="s">
        <v>131</v>
      </c>
      <c r="D29" s="55" t="s">
        <v>132</v>
      </c>
      <c r="E29" s="55" t="s">
        <v>133</v>
      </c>
      <c r="F29" s="55" t="s">
        <v>140</v>
      </c>
    </row>
    <row r="30" spans="1:8">
      <c r="A30" s="56" t="s">
        <v>134</v>
      </c>
      <c r="B30" s="56">
        <v>3</v>
      </c>
      <c r="C30" s="56">
        <v>4</v>
      </c>
      <c r="D30" s="56">
        <v>2</v>
      </c>
      <c r="E30" s="56">
        <v>5</v>
      </c>
      <c r="F30" s="13"/>
    </row>
    <row r="31" spans="1:8">
      <c r="A31" s="56" t="s">
        <v>135</v>
      </c>
      <c r="B31" s="56">
        <v>0.5</v>
      </c>
      <c r="C31" s="56">
        <v>1</v>
      </c>
      <c r="D31" s="56">
        <v>1</v>
      </c>
      <c r="E31" s="56">
        <v>2</v>
      </c>
      <c r="F31" s="13"/>
    </row>
    <row r="32" spans="1:8">
      <c r="A32" s="56" t="s">
        <v>136</v>
      </c>
      <c r="B32" s="56">
        <v>4</v>
      </c>
      <c r="C32" s="56">
        <v>2</v>
      </c>
      <c r="D32" s="56">
        <v>6</v>
      </c>
      <c r="E32" s="56">
        <v>10</v>
      </c>
      <c r="F32" s="13"/>
    </row>
    <row r="33" spans="1:6">
      <c r="A33" s="56" t="s">
        <v>137</v>
      </c>
      <c r="B33" s="56">
        <v>1</v>
      </c>
      <c r="C33" s="56">
        <v>1.5</v>
      </c>
      <c r="D33" s="56">
        <v>2</v>
      </c>
      <c r="E33" s="56">
        <v>7</v>
      </c>
      <c r="F33" s="13"/>
    </row>
    <row r="34" spans="1:6">
      <c r="A34" s="56" t="s">
        <v>138</v>
      </c>
      <c r="B34" s="56">
        <v>0.5</v>
      </c>
      <c r="C34" s="56">
        <v>1.5</v>
      </c>
      <c r="D34" s="56">
        <v>0.5</v>
      </c>
      <c r="E34" s="56">
        <v>6</v>
      </c>
      <c r="F34" s="13"/>
    </row>
    <row r="35" spans="1:6">
      <c r="A35" s="56" t="s">
        <v>139</v>
      </c>
      <c r="B35" s="57">
        <v>0.09</v>
      </c>
      <c r="C35" s="57">
        <v>0.12</v>
      </c>
      <c r="D35" s="57">
        <v>0.18</v>
      </c>
      <c r="E35" s="56"/>
      <c r="F35" s="13" t="s">
        <v>141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Cutrone, Joseph</dc:creator>
  <cp:lastModifiedBy>Damian Dobrowolski</cp:lastModifiedBy>
  <dcterms:created xsi:type="dcterms:W3CDTF">2022-03-03T17:30:05Z</dcterms:created>
  <dcterms:modified xsi:type="dcterms:W3CDTF">2023-12-04T18:18:56Z</dcterms:modified>
</cp:coreProperties>
</file>